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4400" windowHeight="11295"/>
  </bookViews>
  <sheets>
    <sheet name="Rekapitulácia stavby" sheetId="1" r:id="rId1"/>
    <sheet name="0001 - Stavebná časť" sheetId="3" r:id="rId2"/>
    <sheet name="0002 - Elektroinštalácia" sheetId="4" r:id="rId3"/>
    <sheet name="0003 - Zdravotechnika" sheetId="5" r:id="rId4"/>
    <sheet name="0004 - Vykurovanie" sheetId="6" r:id="rId5"/>
    <sheet name="Hárok1" sheetId="7" r:id="rId6"/>
  </sheets>
  <definedNames>
    <definedName name="_xlnm.Print_Titles" localSheetId="1">'0001 - Stavebná časť'!$129:$129</definedName>
    <definedName name="_xlnm.Print_Titles" localSheetId="2">'0002 - Elektroinštalácia'!$112:$112</definedName>
    <definedName name="_xlnm.Print_Titles" localSheetId="3">'0003 - Zdravotechnika'!$120:$120</definedName>
    <definedName name="_xlnm.Print_Titles" localSheetId="4">'0004 - Vykurovanie'!$115:$115</definedName>
    <definedName name="_xlnm.Print_Titles" localSheetId="0">'Rekapitulácia stavby'!$85:$85</definedName>
    <definedName name="_xlnm.Print_Area" localSheetId="1">'0001 - Stavebná časť'!$C$4:$Q$70,'0001 - Stavebná časť'!$C$76:$Q$113,'0001 - Stavebná časť'!$C$119:$Q$256</definedName>
    <definedName name="_xlnm.Print_Area" localSheetId="2">'0002 - Elektroinštalácia'!$C$4:$Q$70,'0002 - Elektroinštalácia'!$C$76:$Q$96,'0002 - Elektroinštalácia'!$C$102:$Q$159</definedName>
    <definedName name="_xlnm.Print_Area" localSheetId="3">'0003 - Zdravotechnika'!$C$4:$Q$70,'0003 - Zdravotechnika'!$C$76:$Q$104,'0003 - Zdravotechnika'!$C$110:$Q$210</definedName>
    <definedName name="_xlnm.Print_Area" localSheetId="4">'0004 - Vykurovanie'!$C$4:$Q$70,'0004 - Vykurovanie'!$C$76:$Q$99,'0004 - Vykurovanie'!$C$105:$Q$148</definedName>
    <definedName name="_xlnm.Print_Area" localSheetId="0">'Rekapitulácia stavby'!$C$4:$AP$70,'Rekapitulácia stavby'!$C$76:$AP$95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" i="6"/>
  <c r="D15" i="5"/>
  <c r="D15" i="4"/>
  <c r="D15" i="3"/>
  <c r="D12" i="6"/>
  <c r="D12" i="5"/>
  <c r="D12" i="4"/>
  <c r="D12" i="3"/>
  <c r="BK128" i="6" l="1"/>
  <c r="BK131"/>
  <c r="BK124"/>
  <c r="BK139" i="5"/>
  <c r="BK140"/>
  <c r="BK141"/>
  <c r="BK142"/>
  <c r="BK143"/>
  <c r="BK144"/>
  <c r="BK145"/>
  <c r="BK146"/>
  <c r="BK147"/>
  <c r="BK148"/>
  <c r="BK149"/>
  <c r="BK150"/>
  <c r="BK151"/>
  <c r="BK155"/>
  <c r="BK153"/>
  <c r="BK127"/>
  <c r="BK225" i="3" l="1"/>
  <c r="BK231"/>
  <c r="BK227"/>
  <c r="N133" l="1"/>
  <c r="AJ133"/>
  <c r="AK133"/>
  <c r="AL133"/>
  <c r="AM133"/>
  <c r="BE133"/>
  <c r="BF133"/>
  <c r="BG133"/>
  <c r="BH133"/>
  <c r="BI133"/>
  <c r="BK133"/>
  <c r="BK119" i="6" l="1"/>
  <c r="BK125"/>
  <c r="BK138" i="5"/>
  <c r="BK136"/>
  <c r="BK170"/>
  <c r="BK164"/>
  <c r="BK167"/>
  <c r="BK196"/>
  <c r="BK195"/>
  <c r="BK194"/>
  <c r="BK185"/>
  <c r="BK184"/>
  <c r="BK181"/>
  <c r="BK175"/>
  <c r="BK174"/>
  <c r="BK172"/>
  <c r="BK171"/>
  <c r="BK169"/>
  <c r="BK163"/>
  <c r="BK165"/>
  <c r="BK166"/>
  <c r="BK168"/>
  <c r="BK173"/>
  <c r="BK176"/>
  <c r="BK177"/>
  <c r="BK178"/>
  <c r="BK179"/>
  <c r="BK180"/>
  <c r="BK182"/>
  <c r="BK183"/>
  <c r="BK186"/>
  <c r="BK187"/>
  <c r="BK188"/>
  <c r="BK189"/>
  <c r="BK190"/>
  <c r="BK191"/>
  <c r="BK192"/>
  <c r="BK193"/>
  <c r="BK197"/>
  <c r="BK198"/>
  <c r="BK199"/>
  <c r="BK200"/>
  <c r="BK201"/>
  <c r="BK202"/>
  <c r="BK160"/>
  <c r="BK159" i="4"/>
  <c r="BK158"/>
  <c r="BK211" i="3" l="1"/>
  <c r="BK212"/>
  <c r="BK213"/>
  <c r="BK214"/>
  <c r="BK215"/>
  <c r="BK216"/>
  <c r="BK217"/>
  <c r="BK218"/>
  <c r="BK188"/>
  <c r="BK189"/>
  <c r="BK190"/>
  <c r="BK191"/>
  <c r="BK192"/>
  <c r="BK193"/>
  <c r="BK194"/>
  <c r="BK195"/>
  <c r="BK196"/>
  <c r="BK197"/>
  <c r="BK198"/>
  <c r="BK199"/>
  <c r="BK200"/>
  <c r="BK201"/>
  <c r="BK202"/>
  <c r="BK203"/>
  <c r="BK204"/>
  <c r="BK205"/>
  <c r="BK206"/>
  <c r="BK207"/>
  <c r="BK208"/>
  <c r="BK209"/>
  <c r="BK210"/>
  <c r="BK220"/>
  <c r="BK221"/>
  <c r="BK222"/>
  <c r="BK223"/>
  <c r="BK224"/>
  <c r="BK187"/>
  <c r="BK228"/>
  <c r="BK229"/>
  <c r="BK230"/>
  <c r="BK180"/>
  <c r="N242"/>
  <c r="N243"/>
  <c r="N244"/>
  <c r="N240"/>
  <c r="BK219" l="1"/>
  <c r="BK256"/>
  <c r="BK255"/>
  <c r="BK253"/>
  <c r="BK251"/>
  <c r="BK248"/>
  <c r="BK246"/>
  <c r="BK244"/>
  <c r="BK243"/>
  <c r="BK242"/>
  <c r="BK240"/>
  <c r="BK239"/>
  <c r="BK238"/>
  <c r="BK237"/>
  <c r="BK235"/>
  <c r="BK234"/>
  <c r="BK233"/>
  <c r="BK185"/>
  <c r="BK184"/>
  <c r="BK183"/>
  <c r="BK182"/>
  <c r="BK181"/>
  <c r="BK178"/>
  <c r="BK177"/>
  <c r="BK176"/>
  <c r="BK174"/>
  <c r="BK171"/>
  <c r="BK170"/>
  <c r="BK168"/>
  <c r="BK167"/>
  <c r="BK166"/>
  <c r="BK165"/>
  <c r="BK164"/>
  <c r="BK163"/>
  <c r="BK162"/>
  <c r="BK161"/>
  <c r="BK160"/>
  <c r="BK159"/>
  <c r="BK158"/>
  <c r="BK157"/>
  <c r="BK156"/>
  <c r="BK155"/>
  <c r="BK153"/>
  <c r="BK152"/>
  <c r="BK151"/>
  <c r="BK150"/>
  <c r="BK149"/>
  <c r="BK148"/>
  <c r="BK147"/>
  <c r="BK146"/>
  <c r="BK145"/>
  <c r="BK144"/>
  <c r="BK143"/>
  <c r="BK141"/>
  <c r="BK140"/>
  <c r="BK139"/>
  <c r="BK138"/>
  <c r="BK137"/>
  <c r="BK136"/>
  <c r="BK135"/>
  <c r="BK134"/>
  <c r="N256"/>
  <c r="N255"/>
  <c r="N253"/>
  <c r="N251"/>
  <c r="N248"/>
  <c r="N246"/>
  <c r="N239"/>
  <c r="N238"/>
  <c r="N237"/>
  <c r="N235"/>
  <c r="N234"/>
  <c r="N233"/>
  <c r="N231"/>
  <c r="N230"/>
  <c r="N229"/>
  <c r="N228"/>
  <c r="N227"/>
  <c r="N225"/>
  <c r="N224"/>
  <c r="N223"/>
  <c r="N222"/>
  <c r="N221"/>
  <c r="N220"/>
  <c r="N218" l="1"/>
  <c r="N217"/>
  <c r="N216"/>
  <c r="N215"/>
  <c r="N214"/>
  <c r="N213"/>
  <c r="N212"/>
  <c r="N211"/>
  <c r="N210"/>
  <c r="N209"/>
  <c r="N208"/>
  <c r="N207"/>
  <c r="N206"/>
  <c r="N205"/>
  <c r="N204"/>
  <c r="N203"/>
  <c r="N202"/>
  <c r="N201"/>
  <c r="N200"/>
  <c r="N199"/>
  <c r="N198"/>
  <c r="N197"/>
  <c r="N196"/>
  <c r="N195"/>
  <c r="N194"/>
  <c r="N193"/>
  <c r="N192"/>
  <c r="N191"/>
  <c r="N190"/>
  <c r="N189"/>
  <c r="N188"/>
  <c r="N187"/>
  <c r="N185"/>
  <c r="N184"/>
  <c r="N183"/>
  <c r="N182"/>
  <c r="N181"/>
  <c r="N180"/>
  <c r="N178"/>
  <c r="N177"/>
  <c r="N176"/>
  <c r="N174"/>
  <c r="N171"/>
  <c r="N170"/>
  <c r="N168"/>
  <c r="N167"/>
  <c r="N166"/>
  <c r="N165"/>
  <c r="N164"/>
  <c r="N163"/>
  <c r="N162"/>
  <c r="N161"/>
  <c r="N160"/>
  <c r="N159"/>
  <c r="N158"/>
  <c r="N157"/>
  <c r="N156"/>
  <c r="N155"/>
  <c r="N153"/>
  <c r="N152"/>
  <c r="N151"/>
  <c r="N150"/>
  <c r="N149"/>
  <c r="N148"/>
  <c r="N147"/>
  <c r="N146"/>
  <c r="N145"/>
  <c r="N144"/>
  <c r="N143"/>
  <c r="N141"/>
  <c r="N140"/>
  <c r="N139"/>
  <c r="N138"/>
  <c r="N137"/>
  <c r="N136"/>
  <c r="N135"/>
  <c r="N134"/>
  <c r="N124" i="5" l="1"/>
  <c r="N123"/>
  <c r="BK156" i="4" l="1"/>
  <c r="BK155"/>
  <c r="BK154"/>
  <c r="BK153"/>
  <c r="BK152"/>
  <c r="BK151"/>
  <c r="BK150"/>
  <c r="BK149"/>
  <c r="BK148"/>
  <c r="BK147"/>
  <c r="BK146"/>
  <c r="BK145"/>
  <c r="BK144"/>
  <c r="BK143"/>
  <c r="BK142"/>
  <c r="BK141"/>
  <c r="BK140"/>
  <c r="BK138"/>
  <c r="BK137"/>
  <c r="BK136"/>
  <c r="BK135"/>
  <c r="BK134"/>
  <c r="BK133"/>
  <c r="BK132"/>
  <c r="BK131"/>
  <c r="BK130"/>
  <c r="BK129"/>
  <c r="BK128"/>
  <c r="BK127"/>
  <c r="BK126"/>
  <c r="BK125"/>
  <c r="BK124"/>
  <c r="BK123"/>
  <c r="BK122"/>
  <c r="BK121"/>
  <c r="BK120"/>
  <c r="BK119"/>
  <c r="BK118"/>
  <c r="BK117"/>
  <c r="BK116"/>
  <c r="BI156" l="1"/>
  <c r="BH156"/>
  <c r="BG156"/>
  <c r="BE156"/>
  <c r="AM156"/>
  <c r="AL156"/>
  <c r="AK156"/>
  <c r="AA156"/>
  <c r="Y156"/>
  <c r="W156"/>
  <c r="N156"/>
  <c r="BF156" s="1"/>
  <c r="BI138"/>
  <c r="BH138"/>
  <c r="BG138"/>
  <c r="BE138"/>
  <c r="AM138"/>
  <c r="AL138"/>
  <c r="AK138"/>
  <c r="AA138"/>
  <c r="Y138"/>
  <c r="W138"/>
  <c r="N138"/>
  <c r="BF138" s="1"/>
  <c r="BK173" i="3"/>
  <c r="AJ156" i="4" l="1"/>
  <c r="AJ138"/>
  <c r="BI174" i="3" l="1"/>
  <c r="BH174"/>
  <c r="BG174"/>
  <c r="BE174"/>
  <c r="BF174"/>
  <c r="N173" l="1"/>
  <c r="N95" s="1"/>
  <c r="AJ120" i="6" l="1"/>
  <c r="AK120"/>
  <c r="AL120"/>
  <c r="AM120"/>
  <c r="AJ121"/>
  <c r="AK121"/>
  <c r="AL121"/>
  <c r="AM121"/>
  <c r="AJ122"/>
  <c r="AK122"/>
  <c r="AL122"/>
  <c r="AM122"/>
  <c r="AJ123"/>
  <c r="AK123"/>
  <c r="AL123"/>
  <c r="AM123"/>
  <c r="AJ124"/>
  <c r="AK124"/>
  <c r="AL124"/>
  <c r="AM124"/>
  <c r="AJ125"/>
  <c r="AK125"/>
  <c r="AL125"/>
  <c r="AM125"/>
  <c r="AJ126"/>
  <c r="AK126"/>
  <c r="AL126"/>
  <c r="AM126"/>
  <c r="AJ127"/>
  <c r="AK127"/>
  <c r="AL127"/>
  <c r="AM127"/>
  <c r="AJ128"/>
  <c r="AK128"/>
  <c r="AL128"/>
  <c r="AM128"/>
  <c r="AJ129"/>
  <c r="AK129"/>
  <c r="AL129"/>
  <c r="AM129"/>
  <c r="AJ130"/>
  <c r="AK130"/>
  <c r="AL130"/>
  <c r="AM130"/>
  <c r="AJ131"/>
  <c r="AK131"/>
  <c r="AL131"/>
  <c r="AM131"/>
  <c r="AJ132"/>
  <c r="AK132"/>
  <c r="AL132"/>
  <c r="AM132"/>
  <c r="AJ133"/>
  <c r="AK133"/>
  <c r="AL133"/>
  <c r="AM133"/>
  <c r="AJ134"/>
  <c r="AK134"/>
  <c r="AL134"/>
  <c r="AM134"/>
  <c r="AJ135"/>
  <c r="AK135"/>
  <c r="AL135"/>
  <c r="AM135"/>
  <c r="AJ136"/>
  <c r="AK136"/>
  <c r="AL136"/>
  <c r="AM136"/>
  <c r="AJ137"/>
  <c r="AK137"/>
  <c r="AL137"/>
  <c r="AM137"/>
  <c r="AJ138"/>
  <c r="AK138"/>
  <c r="AL138"/>
  <c r="AM138"/>
  <c r="AJ139"/>
  <c r="AK139"/>
  <c r="AL139"/>
  <c r="AM139"/>
  <c r="AJ140"/>
  <c r="AK140"/>
  <c r="AL140"/>
  <c r="AM140"/>
  <c r="AJ141"/>
  <c r="AK141"/>
  <c r="AL141"/>
  <c r="AM141"/>
  <c r="AJ142"/>
  <c r="AK142"/>
  <c r="AL142"/>
  <c r="AM142"/>
  <c r="AJ143"/>
  <c r="AK143"/>
  <c r="AL143"/>
  <c r="AM143"/>
  <c r="AJ144"/>
  <c r="AK144"/>
  <c r="AL144"/>
  <c r="AM144"/>
  <c r="AJ145"/>
  <c r="AK145"/>
  <c r="AL145"/>
  <c r="AM145"/>
  <c r="AJ146"/>
  <c r="AK146"/>
  <c r="AL146"/>
  <c r="AM146"/>
  <c r="AJ147"/>
  <c r="AK147"/>
  <c r="AL147"/>
  <c r="AM147"/>
  <c r="AJ148"/>
  <c r="AK148"/>
  <c r="AL148"/>
  <c r="AM148"/>
  <c r="AM119"/>
  <c r="AL119"/>
  <c r="AK119"/>
  <c r="AJ119"/>
  <c r="AJ124" i="5"/>
  <c r="AK124"/>
  <c r="AL124"/>
  <c r="AM124"/>
  <c r="AJ125"/>
  <c r="AK125"/>
  <c r="AL125"/>
  <c r="AM125"/>
  <c r="AJ126"/>
  <c r="AK126"/>
  <c r="AL126"/>
  <c r="AM126"/>
  <c r="AJ127"/>
  <c r="AK127"/>
  <c r="AL127"/>
  <c r="AM127"/>
  <c r="AJ128"/>
  <c r="AK128"/>
  <c r="AL128"/>
  <c r="AM128"/>
  <c r="AJ129"/>
  <c r="AK129"/>
  <c r="AL129"/>
  <c r="AM129"/>
  <c r="AJ130"/>
  <c r="AK130"/>
  <c r="AL130"/>
  <c r="AM130"/>
  <c r="AJ131"/>
  <c r="AK131"/>
  <c r="AL131"/>
  <c r="AM131"/>
  <c r="AJ132"/>
  <c r="AK132"/>
  <c r="AL132"/>
  <c r="AM132"/>
  <c r="AJ133"/>
  <c r="AK133"/>
  <c r="AL133"/>
  <c r="AM133"/>
  <c r="AJ134"/>
  <c r="AK134"/>
  <c r="AL134"/>
  <c r="AM134"/>
  <c r="AJ135"/>
  <c r="AK135"/>
  <c r="AL135"/>
  <c r="AM135"/>
  <c r="AJ136"/>
  <c r="AK136"/>
  <c r="AL136"/>
  <c r="AM136"/>
  <c r="AJ137"/>
  <c r="AK137"/>
  <c r="AL137"/>
  <c r="AM137"/>
  <c r="AJ138"/>
  <c r="AK138"/>
  <c r="AL138"/>
  <c r="AM138"/>
  <c r="AJ139"/>
  <c r="AK139"/>
  <c r="AL139"/>
  <c r="AM139"/>
  <c r="AJ140"/>
  <c r="AK140"/>
  <c r="AL140"/>
  <c r="AM140"/>
  <c r="AJ141"/>
  <c r="AK141"/>
  <c r="AL141"/>
  <c r="AM141"/>
  <c r="AJ142"/>
  <c r="AK142"/>
  <c r="AL142"/>
  <c r="AM142"/>
  <c r="AJ143"/>
  <c r="AK143"/>
  <c r="AL143"/>
  <c r="AM143"/>
  <c r="AJ144"/>
  <c r="AK144"/>
  <c r="AL144"/>
  <c r="AM144"/>
  <c r="AJ145"/>
  <c r="AK145"/>
  <c r="AL145"/>
  <c r="AM145"/>
  <c r="AJ146"/>
  <c r="AK146"/>
  <c r="AL146"/>
  <c r="AM146"/>
  <c r="AJ147"/>
  <c r="AK147"/>
  <c r="AL147"/>
  <c r="AM147"/>
  <c r="AJ148"/>
  <c r="AK148"/>
  <c r="AL148"/>
  <c r="AM148"/>
  <c r="AJ149"/>
  <c r="AK149"/>
  <c r="AL149"/>
  <c r="AM149"/>
  <c r="AJ150"/>
  <c r="AK150"/>
  <c r="AL150"/>
  <c r="AM150"/>
  <c r="AJ151"/>
  <c r="AK151"/>
  <c r="AL151"/>
  <c r="AM151"/>
  <c r="AJ152"/>
  <c r="AK152"/>
  <c r="AL152"/>
  <c r="AM152"/>
  <c r="AJ153"/>
  <c r="AK153"/>
  <c r="AL153"/>
  <c r="AM153"/>
  <c r="AJ154"/>
  <c r="AK154"/>
  <c r="AL154"/>
  <c r="AM154"/>
  <c r="AJ155"/>
  <c r="AK155"/>
  <c r="AL155"/>
  <c r="AM155"/>
  <c r="AJ156"/>
  <c r="AK156"/>
  <c r="AL156"/>
  <c r="AM156"/>
  <c r="AJ157"/>
  <c r="AK157"/>
  <c r="AL157"/>
  <c r="AM157"/>
  <c r="AJ158"/>
  <c r="AK158"/>
  <c r="AL158"/>
  <c r="AM158"/>
  <c r="AJ159"/>
  <c r="AK159"/>
  <c r="AL159"/>
  <c r="AM159"/>
  <c r="AJ160"/>
  <c r="AK160"/>
  <c r="AL160"/>
  <c r="AM160"/>
  <c r="AJ161"/>
  <c r="AK161"/>
  <c r="AL161"/>
  <c r="AM161"/>
  <c r="AJ162"/>
  <c r="AK162"/>
  <c r="AL162"/>
  <c r="AM162"/>
  <c r="AJ163"/>
  <c r="AK163"/>
  <c r="AL163"/>
  <c r="AM163"/>
  <c r="AJ164"/>
  <c r="AK164"/>
  <c r="AL164"/>
  <c r="AM164"/>
  <c r="AJ165"/>
  <c r="AK165"/>
  <c r="AL165"/>
  <c r="AM165"/>
  <c r="AJ166"/>
  <c r="AK166"/>
  <c r="AL166"/>
  <c r="AM166"/>
  <c r="AJ167"/>
  <c r="AK167"/>
  <c r="AL167"/>
  <c r="AM167"/>
  <c r="AJ168"/>
  <c r="AK168"/>
  <c r="AL168"/>
  <c r="AM168"/>
  <c r="AJ169"/>
  <c r="AK169"/>
  <c r="AL169"/>
  <c r="AM169"/>
  <c r="AJ170"/>
  <c r="AK170"/>
  <c r="AL170"/>
  <c r="AM170"/>
  <c r="AJ171"/>
  <c r="AK171"/>
  <c r="AL171"/>
  <c r="AM171"/>
  <c r="AJ172"/>
  <c r="AK172"/>
  <c r="AL172"/>
  <c r="AM172"/>
  <c r="AJ173"/>
  <c r="AK173"/>
  <c r="AL173"/>
  <c r="AM173"/>
  <c r="AJ174"/>
  <c r="AK174"/>
  <c r="AL174"/>
  <c r="AM174"/>
  <c r="AJ175"/>
  <c r="AK175"/>
  <c r="AL175"/>
  <c r="AM175"/>
  <c r="AJ176"/>
  <c r="AK176"/>
  <c r="AL176"/>
  <c r="AM176"/>
  <c r="AJ177"/>
  <c r="AK177"/>
  <c r="AL177"/>
  <c r="AM177"/>
  <c r="AJ178"/>
  <c r="AK178"/>
  <c r="AL178"/>
  <c r="AM178"/>
  <c r="AJ179"/>
  <c r="AK179"/>
  <c r="AL179"/>
  <c r="AM179"/>
  <c r="AJ180"/>
  <c r="AK180"/>
  <c r="AL180"/>
  <c r="AM180"/>
  <c r="AJ181"/>
  <c r="AK181"/>
  <c r="AL181"/>
  <c r="AM181"/>
  <c r="AJ182"/>
  <c r="AK182"/>
  <c r="AL182"/>
  <c r="AM182"/>
  <c r="AJ183"/>
  <c r="AK183"/>
  <c r="AL183"/>
  <c r="AM183"/>
  <c r="AJ184"/>
  <c r="AK184"/>
  <c r="AL184"/>
  <c r="AM184"/>
  <c r="AJ185"/>
  <c r="AK185"/>
  <c r="AL185"/>
  <c r="AM185"/>
  <c r="AJ186"/>
  <c r="AK186"/>
  <c r="AL186"/>
  <c r="AM186"/>
  <c r="AJ187"/>
  <c r="AK187"/>
  <c r="AL187"/>
  <c r="AM187"/>
  <c r="AJ188"/>
  <c r="AK188"/>
  <c r="AL188"/>
  <c r="AM188"/>
  <c r="AJ189"/>
  <c r="AK189"/>
  <c r="AL189"/>
  <c r="AM189"/>
  <c r="AJ190"/>
  <c r="AK190"/>
  <c r="AL190"/>
  <c r="AM190"/>
  <c r="AJ191"/>
  <c r="AK191"/>
  <c r="AL191"/>
  <c r="AM191"/>
  <c r="AJ192"/>
  <c r="AK192"/>
  <c r="AL192"/>
  <c r="AM192"/>
  <c r="AJ193"/>
  <c r="AK193"/>
  <c r="AL193"/>
  <c r="AM193"/>
  <c r="AJ194"/>
  <c r="AK194"/>
  <c r="AL194"/>
  <c r="AM194"/>
  <c r="AJ195"/>
  <c r="AK195"/>
  <c r="AL195"/>
  <c r="AM195"/>
  <c r="AJ196"/>
  <c r="AK196"/>
  <c r="AL196"/>
  <c r="AM196"/>
  <c r="AJ197"/>
  <c r="AK197"/>
  <c r="AL197"/>
  <c r="AM197"/>
  <c r="AJ198"/>
  <c r="AK198"/>
  <c r="AL198"/>
  <c r="AM198"/>
  <c r="AJ199"/>
  <c r="AK199"/>
  <c r="AL199"/>
  <c r="AM199"/>
  <c r="AJ200"/>
  <c r="AK200"/>
  <c r="AL200"/>
  <c r="AM200"/>
  <c r="AJ201"/>
  <c r="AK201"/>
  <c r="AL201"/>
  <c r="AM201"/>
  <c r="AJ202"/>
  <c r="AK202"/>
  <c r="AL202"/>
  <c r="AM202"/>
  <c r="AJ203"/>
  <c r="AK203"/>
  <c r="AL203"/>
  <c r="AM203"/>
  <c r="AJ204"/>
  <c r="AK204"/>
  <c r="AL204"/>
  <c r="AM204"/>
  <c r="AJ205"/>
  <c r="AK205"/>
  <c r="AL205"/>
  <c r="AM205"/>
  <c r="AJ206"/>
  <c r="AK206"/>
  <c r="AL206"/>
  <c r="AM206"/>
  <c r="AJ207"/>
  <c r="AK207"/>
  <c r="AL207"/>
  <c r="AM207"/>
  <c r="AJ208"/>
  <c r="AK208"/>
  <c r="AL208"/>
  <c r="AM208"/>
  <c r="AJ209"/>
  <c r="AK209"/>
  <c r="AL209"/>
  <c r="AM209"/>
  <c r="AJ210"/>
  <c r="AK210"/>
  <c r="AL210"/>
  <c r="AM210"/>
  <c r="AM123"/>
  <c r="AL123"/>
  <c r="AK123"/>
  <c r="AJ123"/>
  <c r="AK116" i="4"/>
  <c r="AL116"/>
  <c r="AM116"/>
  <c r="AK117"/>
  <c r="AL117"/>
  <c r="AM117"/>
  <c r="AK118"/>
  <c r="AL118"/>
  <c r="AM118"/>
  <c r="AK119"/>
  <c r="AL119"/>
  <c r="AM119"/>
  <c r="AK120"/>
  <c r="AL120"/>
  <c r="AM120"/>
  <c r="AK121"/>
  <c r="AL121"/>
  <c r="AM121"/>
  <c r="AK122"/>
  <c r="AL122"/>
  <c r="AM122"/>
  <c r="AK123"/>
  <c r="AL123"/>
  <c r="AM123"/>
  <c r="AK124"/>
  <c r="AL124"/>
  <c r="AM124"/>
  <c r="AK125"/>
  <c r="AL125"/>
  <c r="AM125"/>
  <c r="AK126"/>
  <c r="AL126"/>
  <c r="AM126"/>
  <c r="AK127"/>
  <c r="AL127"/>
  <c r="AM127"/>
  <c r="AK128"/>
  <c r="AL128"/>
  <c r="AM128"/>
  <c r="AK129"/>
  <c r="AL129"/>
  <c r="AM129"/>
  <c r="AK130"/>
  <c r="AL130"/>
  <c r="AM130"/>
  <c r="AK131"/>
  <c r="AL131"/>
  <c r="AM131"/>
  <c r="AK132"/>
  <c r="AL132"/>
  <c r="AM132"/>
  <c r="AK133"/>
  <c r="AL133"/>
  <c r="AM133"/>
  <c r="AK134"/>
  <c r="AL134"/>
  <c r="AM134"/>
  <c r="AK135"/>
  <c r="AL135"/>
  <c r="AM135"/>
  <c r="AK136"/>
  <c r="AL136"/>
  <c r="AM136"/>
  <c r="AK137"/>
  <c r="AL137"/>
  <c r="AM137"/>
  <c r="AJ139"/>
  <c r="AK139"/>
  <c r="AL139"/>
  <c r="AM139"/>
  <c r="AK140"/>
  <c r="AL140"/>
  <c r="AM140"/>
  <c r="AK141"/>
  <c r="AL141"/>
  <c r="AM141"/>
  <c r="AK142"/>
  <c r="AL142"/>
  <c r="AM142"/>
  <c r="AK143"/>
  <c r="AL143"/>
  <c r="AM143"/>
  <c r="AK144"/>
  <c r="AL144"/>
  <c r="AM144"/>
  <c r="AK145"/>
  <c r="AL145"/>
  <c r="AM145"/>
  <c r="AK146"/>
  <c r="AL146"/>
  <c r="AM146"/>
  <c r="AK147"/>
  <c r="AL147"/>
  <c r="AM147"/>
  <c r="AK148"/>
  <c r="AL148"/>
  <c r="AM148"/>
  <c r="AK149"/>
  <c r="AL149"/>
  <c r="AM149"/>
  <c r="AK150"/>
  <c r="AL150"/>
  <c r="AM150"/>
  <c r="AK151"/>
  <c r="AL151"/>
  <c r="AM151"/>
  <c r="AK152"/>
  <c r="AL152"/>
  <c r="AM152"/>
  <c r="AK153"/>
  <c r="AL153"/>
  <c r="AM153"/>
  <c r="AK154"/>
  <c r="AL154"/>
  <c r="AM154"/>
  <c r="AK155"/>
  <c r="AL155"/>
  <c r="AM155"/>
  <c r="AJ157"/>
  <c r="AK157"/>
  <c r="AL157"/>
  <c r="AM157"/>
  <c r="AK158"/>
  <c r="AL158"/>
  <c r="AM158"/>
  <c r="AJ159"/>
  <c r="AK159"/>
  <c r="AL159"/>
  <c r="AM134" i="3"/>
  <c r="AM135"/>
  <c r="AM136"/>
  <c r="AM137"/>
  <c r="AM138"/>
  <c r="AM139"/>
  <c r="AM140"/>
  <c r="AM141"/>
  <c r="AM142"/>
  <c r="AM143"/>
  <c r="AM144"/>
  <c r="AM145"/>
  <c r="AM146"/>
  <c r="AM147"/>
  <c r="AM148"/>
  <c r="AM149"/>
  <c r="AM150"/>
  <c r="AM151"/>
  <c r="AM152"/>
  <c r="AM153"/>
  <c r="AM154"/>
  <c r="AM155"/>
  <c r="AM158"/>
  <c r="AM159"/>
  <c r="AM160"/>
  <c r="AM161"/>
  <c r="AM162"/>
  <c r="AM163"/>
  <c r="AM164"/>
  <c r="AM165"/>
  <c r="AM166"/>
  <c r="AM167"/>
  <c r="AM169"/>
  <c r="AM170"/>
  <c r="AM171"/>
  <c r="AM172"/>
  <c r="AM175"/>
  <c r="AM176"/>
  <c r="AM177"/>
  <c r="AM178"/>
  <c r="AM179"/>
  <c r="AM180"/>
  <c r="AM181"/>
  <c r="AM182"/>
  <c r="AM183"/>
  <c r="AM184"/>
  <c r="AM185"/>
  <c r="AM186"/>
  <c r="AM187"/>
  <c r="AM188"/>
  <c r="AM189"/>
  <c r="AM190"/>
  <c r="AM191"/>
  <c r="AM192"/>
  <c r="AM193"/>
  <c r="AM194"/>
  <c r="AM195"/>
  <c r="AM196"/>
  <c r="AM197"/>
  <c r="AM198"/>
  <c r="AM199"/>
  <c r="AM200"/>
  <c r="AM201"/>
  <c r="AM202"/>
  <c r="AM203"/>
  <c r="AM204"/>
  <c r="AM205"/>
  <c r="AM206"/>
  <c r="AM207"/>
  <c r="AM208"/>
  <c r="AM209"/>
  <c r="AM210"/>
  <c r="AM211"/>
  <c r="AM212"/>
  <c r="AM213"/>
  <c r="AM214"/>
  <c r="AM215"/>
  <c r="AM216"/>
  <c r="AM217"/>
  <c r="AM218"/>
  <c r="AM219"/>
  <c r="AM220"/>
  <c r="AM221"/>
  <c r="AM222"/>
  <c r="AM223"/>
  <c r="AM224"/>
  <c r="AM225"/>
  <c r="AM226"/>
  <c r="AM227"/>
  <c r="AM228"/>
  <c r="AM229"/>
  <c r="AM230"/>
  <c r="AM231"/>
  <c r="AM232"/>
  <c r="AM233"/>
  <c r="AM234"/>
  <c r="AM235"/>
  <c r="AM236"/>
  <c r="AM237"/>
  <c r="AM238"/>
  <c r="AM239"/>
  <c r="AM240"/>
  <c r="AM241"/>
  <c r="AM242"/>
  <c r="AM243"/>
  <c r="AM244"/>
  <c r="AM245"/>
  <c r="AM246"/>
  <c r="AM247"/>
  <c r="AM248"/>
  <c r="AM249"/>
  <c r="AM250"/>
  <c r="AM251"/>
  <c r="AM252"/>
  <c r="AM253"/>
  <c r="AM254"/>
  <c r="AM255"/>
  <c r="AK134"/>
  <c r="AL134"/>
  <c r="AK135"/>
  <c r="AL135"/>
  <c r="AK136"/>
  <c r="AL136"/>
  <c r="AK137"/>
  <c r="AL137"/>
  <c r="AK138"/>
  <c r="AK139"/>
  <c r="AK140"/>
  <c r="AK141"/>
  <c r="AL141"/>
  <c r="AK142"/>
  <c r="AL142"/>
  <c r="AK143"/>
  <c r="AL143"/>
  <c r="AK144"/>
  <c r="AL144"/>
  <c r="AK145"/>
  <c r="AL145"/>
  <c r="AK146"/>
  <c r="AL146"/>
  <c r="AK147"/>
  <c r="AK148"/>
  <c r="AK149"/>
  <c r="AL149"/>
  <c r="AK150"/>
  <c r="AL150"/>
  <c r="AK151"/>
  <c r="AL151"/>
  <c r="AK152"/>
  <c r="AL152"/>
  <c r="AK153"/>
  <c r="AL153"/>
  <c r="AK154"/>
  <c r="AL154"/>
  <c r="AK155"/>
  <c r="AL155"/>
  <c r="AK156"/>
  <c r="AL156"/>
  <c r="AK157"/>
  <c r="AL157"/>
  <c r="AK158"/>
  <c r="AL158"/>
  <c r="AK159"/>
  <c r="AK160"/>
  <c r="AL160"/>
  <c r="AK161"/>
  <c r="AL161"/>
  <c r="AK162"/>
  <c r="AL162"/>
  <c r="AK163"/>
  <c r="AL163"/>
  <c r="AK164"/>
  <c r="AK165"/>
  <c r="AK166"/>
  <c r="AL166"/>
  <c r="AK167"/>
  <c r="AL167"/>
  <c r="AK168"/>
  <c r="AL168"/>
  <c r="AK169"/>
  <c r="AL169"/>
  <c r="AK170"/>
  <c r="AL170"/>
  <c r="AK171"/>
  <c r="AL171"/>
  <c r="AK172"/>
  <c r="AL172"/>
  <c r="AK175"/>
  <c r="AL175"/>
  <c r="AK176"/>
  <c r="AL176"/>
  <c r="AK177"/>
  <c r="AL177"/>
  <c r="AK178"/>
  <c r="AL178"/>
  <c r="AK179"/>
  <c r="AL179"/>
  <c r="AK180"/>
  <c r="AL180"/>
  <c r="AK181"/>
  <c r="AL181"/>
  <c r="AK182"/>
  <c r="AL182"/>
  <c r="AK183"/>
  <c r="AL183"/>
  <c r="AK184"/>
  <c r="AK185"/>
  <c r="AL185"/>
  <c r="AK186"/>
  <c r="AL186"/>
  <c r="AK187"/>
  <c r="AL187"/>
  <c r="AK188"/>
  <c r="AK189"/>
  <c r="AK190"/>
  <c r="AK191"/>
  <c r="AK192"/>
  <c r="AK193"/>
  <c r="AK194"/>
  <c r="AK195"/>
  <c r="AK196"/>
  <c r="AK197"/>
  <c r="AK198"/>
  <c r="AK199"/>
  <c r="AK200"/>
  <c r="AK201"/>
  <c r="AK202"/>
  <c r="AK203"/>
  <c r="AK204"/>
  <c r="AK205"/>
  <c r="AK206"/>
  <c r="AK207"/>
  <c r="AK208"/>
  <c r="AL208"/>
  <c r="AK209"/>
  <c r="AL209"/>
  <c r="AK210"/>
  <c r="AL210"/>
  <c r="AK211"/>
  <c r="AL211"/>
  <c r="AK212"/>
  <c r="AL212"/>
  <c r="AK213"/>
  <c r="AL213"/>
  <c r="AK214"/>
  <c r="AL214"/>
  <c r="AK215"/>
  <c r="AL215"/>
  <c r="AK216"/>
  <c r="AL216"/>
  <c r="AK217"/>
  <c r="AL217"/>
  <c r="AK218"/>
  <c r="AL218"/>
  <c r="AK219"/>
  <c r="AL219"/>
  <c r="AK220"/>
  <c r="AL220"/>
  <c r="AK221"/>
  <c r="AL221"/>
  <c r="AK222"/>
  <c r="AK223"/>
  <c r="AL223"/>
  <c r="AK224"/>
  <c r="AL224"/>
  <c r="AK225"/>
  <c r="AL225"/>
  <c r="AK226"/>
  <c r="AL226"/>
  <c r="AK227"/>
  <c r="AL227"/>
  <c r="AK228"/>
  <c r="AL228"/>
  <c r="AK229"/>
  <c r="AL229"/>
  <c r="AK230"/>
  <c r="AL230"/>
  <c r="AK231"/>
  <c r="AL231"/>
  <c r="AK232"/>
  <c r="AL232"/>
  <c r="AK233"/>
  <c r="AL233"/>
  <c r="AK234"/>
  <c r="AL234"/>
  <c r="AK235"/>
  <c r="AL235"/>
  <c r="AK236"/>
  <c r="AL236"/>
  <c r="AK237"/>
  <c r="AL237"/>
  <c r="AK238"/>
  <c r="AL238"/>
  <c r="AK239"/>
  <c r="AL239"/>
  <c r="AK240"/>
  <c r="AL240"/>
  <c r="AK241"/>
  <c r="AL241"/>
  <c r="AK242"/>
  <c r="AL242"/>
  <c r="AK243"/>
  <c r="AL243"/>
  <c r="AK244"/>
  <c r="AL244"/>
  <c r="AK245"/>
  <c r="AL245"/>
  <c r="AK246"/>
  <c r="AL246"/>
  <c r="AK247"/>
  <c r="AL247"/>
  <c r="AK248"/>
  <c r="AL248"/>
  <c r="AK249"/>
  <c r="AL249"/>
  <c r="AK250"/>
  <c r="AL250"/>
  <c r="AK251"/>
  <c r="AK252"/>
  <c r="AL252"/>
  <c r="AK253"/>
  <c r="AL253"/>
  <c r="AK254"/>
  <c r="AL254"/>
  <c r="AK255"/>
  <c r="AL255"/>
  <c r="AK256"/>
  <c r="AL256"/>
  <c r="AJ138"/>
  <c r="AJ139"/>
  <c r="AJ140"/>
  <c r="AJ142"/>
  <c r="AJ147"/>
  <c r="AJ148"/>
  <c r="AJ154"/>
  <c r="AJ156"/>
  <c r="AJ159"/>
  <c r="AJ164"/>
  <c r="AJ165"/>
  <c r="AJ169"/>
  <c r="AJ172"/>
  <c r="AJ175"/>
  <c r="AJ179"/>
  <c r="AJ184"/>
  <c r="AJ186"/>
  <c r="AJ188"/>
  <c r="AJ189"/>
  <c r="AJ190"/>
  <c r="AJ191"/>
  <c r="AJ192"/>
  <c r="AJ193"/>
  <c r="AJ194"/>
  <c r="AJ195"/>
  <c r="AJ196"/>
  <c r="AJ197"/>
  <c r="AJ198"/>
  <c r="AJ199"/>
  <c r="AJ200"/>
  <c r="AJ201"/>
  <c r="AJ202"/>
  <c r="AJ203"/>
  <c r="AJ204"/>
  <c r="AJ205"/>
  <c r="AJ206"/>
  <c r="AJ207"/>
  <c r="AJ219"/>
  <c r="AJ222"/>
  <c r="AJ226"/>
  <c r="AJ232"/>
  <c r="AJ236"/>
  <c r="AJ241"/>
  <c r="AJ245"/>
  <c r="AJ247"/>
  <c r="AJ249"/>
  <c r="AJ250"/>
  <c r="AJ251"/>
  <c r="AJ252"/>
  <c r="AJ254"/>
  <c r="AJ256"/>
  <c r="AK117" i="6" l="1"/>
  <c r="AL117"/>
  <c r="AJ117"/>
  <c r="AM117"/>
  <c r="AL121" i="5"/>
  <c r="AJ121"/>
  <c r="AM121"/>
  <c r="AK121"/>
  <c r="AL114" i="4"/>
  <c r="BI164" i="3"/>
  <c r="BH164"/>
  <c r="BG164"/>
  <c r="BE164"/>
  <c r="BI163"/>
  <c r="BH163"/>
  <c r="BG163"/>
  <c r="BE163"/>
  <c r="BI162"/>
  <c r="BH162"/>
  <c r="BG162"/>
  <c r="BE162"/>
  <c r="BI161"/>
  <c r="BH161"/>
  <c r="BG161"/>
  <c r="BE161"/>
  <c r="BI160"/>
  <c r="BH160"/>
  <c r="BG160"/>
  <c r="BE160"/>
  <c r="BF161" l="1"/>
  <c r="AJ161"/>
  <c r="BF160"/>
  <c r="AJ160"/>
  <c r="BF162"/>
  <c r="AJ162"/>
  <c r="BF163"/>
  <c r="AJ163"/>
  <c r="BF164"/>
  <c r="AL164"/>
  <c r="BK209" i="5" l="1"/>
  <c r="BI209"/>
  <c r="BH209"/>
  <c r="BG209"/>
  <c r="BE209"/>
  <c r="AA209"/>
  <c r="Y209"/>
  <c r="W209"/>
  <c r="N209"/>
  <c r="BF209" s="1"/>
  <c r="BI155" l="1"/>
  <c r="BH155"/>
  <c r="BG155"/>
  <c r="BE155"/>
  <c r="AA155"/>
  <c r="Y155"/>
  <c r="W155"/>
  <c r="N155"/>
  <c r="BF155" s="1"/>
  <c r="BI158" i="4" l="1"/>
  <c r="BH158"/>
  <c r="BG158"/>
  <c r="BE158"/>
  <c r="AA158"/>
  <c r="Y158"/>
  <c r="W158"/>
  <c r="N158"/>
  <c r="BF158" l="1"/>
  <c r="AJ158"/>
  <c r="BI127" i="5"/>
  <c r="BH127"/>
  <c r="BG127"/>
  <c r="BE127"/>
  <c r="AA127"/>
  <c r="Y127"/>
  <c r="W127"/>
  <c r="N127"/>
  <c r="BF127" s="1"/>
  <c r="BK129" i="6"/>
  <c r="BI129"/>
  <c r="BH129"/>
  <c r="BG129"/>
  <c r="BE129"/>
  <c r="AA129"/>
  <c r="Y129"/>
  <c r="W129"/>
  <c r="N129"/>
  <c r="BF129" s="1"/>
  <c r="BI128"/>
  <c r="BH128"/>
  <c r="BG128"/>
  <c r="BE128"/>
  <c r="AA128"/>
  <c r="Y128"/>
  <c r="W128"/>
  <c r="W127" s="1"/>
  <c r="N128"/>
  <c r="BF128" s="1"/>
  <c r="BK122"/>
  <c r="BI122"/>
  <c r="BH122"/>
  <c r="BG122"/>
  <c r="BE122"/>
  <c r="AA122"/>
  <c r="Y122"/>
  <c r="W122"/>
  <c r="N122"/>
  <c r="BF122" s="1"/>
  <c r="BK121"/>
  <c r="BI121"/>
  <c r="BH121"/>
  <c r="BG121"/>
  <c r="BE121"/>
  <c r="AA121"/>
  <c r="Y121"/>
  <c r="W121"/>
  <c r="N121"/>
  <c r="BF121" s="1"/>
  <c r="BI119"/>
  <c r="BH119"/>
  <c r="BG119"/>
  <c r="BE119"/>
  <c r="AA119"/>
  <c r="AA118" s="1"/>
  <c r="Y119"/>
  <c r="Y118" s="1"/>
  <c r="W119"/>
  <c r="W118" s="1"/>
  <c r="N119"/>
  <c r="BF119" s="1"/>
  <c r="BK118"/>
  <c r="N118" s="1"/>
  <c r="BK120" l="1"/>
  <c r="N120" s="1"/>
  <c r="AA120"/>
  <c r="Y120"/>
  <c r="W120"/>
  <c r="Y127"/>
  <c r="BK127"/>
  <c r="AA127"/>
  <c r="AK114" i="4"/>
  <c r="N127" i="6" l="1"/>
  <c r="BI184" i="3"/>
  <c r="BH184"/>
  <c r="BG184"/>
  <c r="BE184"/>
  <c r="BI168"/>
  <c r="BH168"/>
  <c r="BG168"/>
  <c r="BE168"/>
  <c r="AM168"/>
  <c r="BF168" l="1"/>
  <c r="AJ168"/>
  <c r="BF184"/>
  <c r="AL184"/>
  <c r="BI165" l="1"/>
  <c r="BH165"/>
  <c r="BG165"/>
  <c r="BE165"/>
  <c r="BF165" l="1"/>
  <c r="AL165"/>
  <c r="BI255"/>
  <c r="BH255"/>
  <c r="BG255"/>
  <c r="BE255"/>
  <c r="BI218"/>
  <c r="BH218"/>
  <c r="BG218"/>
  <c r="BE218"/>
  <c r="BF218" l="1"/>
  <c r="AJ218"/>
  <c r="BF255"/>
  <c r="AJ255"/>
  <c r="AM80" i="1"/>
  <c r="BE125" i="6"/>
  <c r="BG125"/>
  <c r="BH125"/>
  <c r="BI125"/>
  <c r="BE126"/>
  <c r="BF126"/>
  <c r="BG126"/>
  <c r="BH126"/>
  <c r="BI126"/>
  <c r="BE130"/>
  <c r="BF130"/>
  <c r="BG130"/>
  <c r="BH130"/>
  <c r="BI130"/>
  <c r="BE131"/>
  <c r="BG131"/>
  <c r="BH131"/>
  <c r="BI131"/>
  <c r="BE132"/>
  <c r="BF132"/>
  <c r="BG132"/>
  <c r="BH132"/>
  <c r="BI132"/>
  <c r="BE133"/>
  <c r="BG133"/>
  <c r="BH133"/>
  <c r="BI133"/>
  <c r="BE134"/>
  <c r="BG134"/>
  <c r="BH134"/>
  <c r="BI134"/>
  <c r="BE135"/>
  <c r="BG135"/>
  <c r="BH135"/>
  <c r="BI135"/>
  <c r="BE136"/>
  <c r="BG136"/>
  <c r="BH136"/>
  <c r="BI136"/>
  <c r="BE137"/>
  <c r="BF137"/>
  <c r="BG137"/>
  <c r="BH137"/>
  <c r="BI137"/>
  <c r="BE138"/>
  <c r="BG138"/>
  <c r="BH138"/>
  <c r="BI138"/>
  <c r="BE139"/>
  <c r="BG139"/>
  <c r="BH139"/>
  <c r="BI139"/>
  <c r="BE140"/>
  <c r="BG140"/>
  <c r="BH140"/>
  <c r="BI140"/>
  <c r="BE141"/>
  <c r="BG141"/>
  <c r="BH141"/>
  <c r="BI141"/>
  <c r="BE142"/>
  <c r="BG142"/>
  <c r="BH142"/>
  <c r="BI142"/>
  <c r="BE143"/>
  <c r="BG143"/>
  <c r="BH143"/>
  <c r="BI143"/>
  <c r="BE144"/>
  <c r="BG144"/>
  <c r="BH144"/>
  <c r="BI144"/>
  <c r="BE145"/>
  <c r="BG145"/>
  <c r="BH145"/>
  <c r="BI145"/>
  <c r="BE146"/>
  <c r="BG146"/>
  <c r="BH146"/>
  <c r="BI146"/>
  <c r="BE147"/>
  <c r="BF147"/>
  <c r="BG147"/>
  <c r="BH147"/>
  <c r="BI147"/>
  <c r="BE148"/>
  <c r="BG148"/>
  <c r="BH148"/>
  <c r="BI148"/>
  <c r="BK143"/>
  <c r="AA143"/>
  <c r="Y143"/>
  <c r="W143"/>
  <c r="N143"/>
  <c r="BF143" s="1"/>
  <c r="BK140"/>
  <c r="AA140"/>
  <c r="Y140"/>
  <c r="W140"/>
  <c r="N140"/>
  <c r="BF140" s="1"/>
  <c r="BE134" i="3"/>
  <c r="BG134"/>
  <c r="BH134"/>
  <c r="BI134"/>
  <c r="BE135"/>
  <c r="BG135"/>
  <c r="BH135"/>
  <c r="BI135"/>
  <c r="BE136"/>
  <c r="BG136"/>
  <c r="BH136"/>
  <c r="BI136"/>
  <c r="BE137"/>
  <c r="BG137"/>
  <c r="BH137"/>
  <c r="BI137"/>
  <c r="BE138"/>
  <c r="BG138"/>
  <c r="BH138"/>
  <c r="BI138"/>
  <c r="BE139"/>
  <c r="BG139"/>
  <c r="BH139"/>
  <c r="BI139"/>
  <c r="BE140"/>
  <c r="BG140"/>
  <c r="BH140"/>
  <c r="BI140"/>
  <c r="BE141"/>
  <c r="BG141"/>
  <c r="BH141"/>
  <c r="BI141"/>
  <c r="BE142"/>
  <c r="BF142"/>
  <c r="BG142"/>
  <c r="BH142"/>
  <c r="BI142"/>
  <c r="BE143"/>
  <c r="BG143"/>
  <c r="BH143"/>
  <c r="BI143"/>
  <c r="BE144"/>
  <c r="BG144"/>
  <c r="BH144"/>
  <c r="BI144"/>
  <c r="BE145"/>
  <c r="BG145"/>
  <c r="BH145"/>
  <c r="BI145"/>
  <c r="BE146"/>
  <c r="BG146"/>
  <c r="BH146"/>
  <c r="BI146"/>
  <c r="BE147"/>
  <c r="BG147"/>
  <c r="BH147"/>
  <c r="BI147"/>
  <c r="BE148"/>
  <c r="BG148"/>
  <c r="BH148"/>
  <c r="BI148"/>
  <c r="BE149"/>
  <c r="BG149"/>
  <c r="BH149"/>
  <c r="BI149"/>
  <c r="BE150"/>
  <c r="BG150"/>
  <c r="BH150"/>
  <c r="BI150"/>
  <c r="BE151"/>
  <c r="BG151"/>
  <c r="BH151"/>
  <c r="BI151"/>
  <c r="BE152"/>
  <c r="BG152"/>
  <c r="BH152"/>
  <c r="BI152"/>
  <c r="BE153"/>
  <c r="BG153"/>
  <c r="BH153"/>
  <c r="BI153"/>
  <c r="BE154"/>
  <c r="BF154"/>
  <c r="BG154"/>
  <c r="BH154"/>
  <c r="BI154"/>
  <c r="BE155"/>
  <c r="BG155"/>
  <c r="BH155"/>
  <c r="BI155"/>
  <c r="BE156"/>
  <c r="BG156"/>
  <c r="BH156"/>
  <c r="BI156"/>
  <c r="BE157"/>
  <c r="BG157"/>
  <c r="BH157"/>
  <c r="BI157"/>
  <c r="BE158"/>
  <c r="BG158"/>
  <c r="BH158"/>
  <c r="BI158"/>
  <c r="BE159"/>
  <c r="BG159"/>
  <c r="BH159"/>
  <c r="BI159"/>
  <c r="BE166"/>
  <c r="BG166"/>
  <c r="BH166"/>
  <c r="BI166"/>
  <c r="BE167"/>
  <c r="BG167"/>
  <c r="BH167"/>
  <c r="BI167"/>
  <c r="BE169"/>
  <c r="BF169"/>
  <c r="BG169"/>
  <c r="BH169"/>
  <c r="BI169"/>
  <c r="BE170"/>
  <c r="BG170"/>
  <c r="BH170"/>
  <c r="BI170"/>
  <c r="BE171"/>
  <c r="BG171"/>
  <c r="BH171"/>
  <c r="BI171"/>
  <c r="BE172"/>
  <c r="BF172"/>
  <c r="BG172"/>
  <c r="BH172"/>
  <c r="BI172"/>
  <c r="BE175"/>
  <c r="BF175"/>
  <c r="BG175"/>
  <c r="BH175"/>
  <c r="BI175"/>
  <c r="BE176"/>
  <c r="BG176"/>
  <c r="BH176"/>
  <c r="BI176"/>
  <c r="BE177"/>
  <c r="BG177"/>
  <c r="BH177"/>
  <c r="BI177"/>
  <c r="BE178"/>
  <c r="BG178"/>
  <c r="BH178"/>
  <c r="BI178"/>
  <c r="BE179"/>
  <c r="BF179"/>
  <c r="BG179"/>
  <c r="BH179"/>
  <c r="BI179"/>
  <c r="BE180"/>
  <c r="BG180"/>
  <c r="BH180"/>
  <c r="BI180"/>
  <c r="BE181"/>
  <c r="BG181"/>
  <c r="BH181"/>
  <c r="BI181"/>
  <c r="BE182"/>
  <c r="BG182"/>
  <c r="BH182"/>
  <c r="BI182"/>
  <c r="BE183"/>
  <c r="BG183"/>
  <c r="BH183"/>
  <c r="BI183"/>
  <c r="BE185"/>
  <c r="BG185"/>
  <c r="BH185"/>
  <c r="BI185"/>
  <c r="BE186"/>
  <c r="BF186"/>
  <c r="BG186"/>
  <c r="BH186"/>
  <c r="BI186"/>
  <c r="BE187"/>
  <c r="BG187"/>
  <c r="BH187"/>
  <c r="BI187"/>
  <c r="BE188"/>
  <c r="BF188"/>
  <c r="BG188"/>
  <c r="BH188"/>
  <c r="BI188"/>
  <c r="BE189"/>
  <c r="BF189"/>
  <c r="BG189"/>
  <c r="BH189"/>
  <c r="BI189"/>
  <c r="BE190"/>
  <c r="BG190"/>
  <c r="BH190"/>
  <c r="BI190"/>
  <c r="BE191"/>
  <c r="BF191"/>
  <c r="BG191"/>
  <c r="BH191"/>
  <c r="BI191"/>
  <c r="BE192"/>
  <c r="BF192"/>
  <c r="BG192"/>
  <c r="BH192"/>
  <c r="BI192"/>
  <c r="BE193"/>
  <c r="BF193"/>
  <c r="BG193"/>
  <c r="BH193"/>
  <c r="BI193"/>
  <c r="BE194"/>
  <c r="BF194"/>
  <c r="BG194"/>
  <c r="BH194"/>
  <c r="BI194"/>
  <c r="BE195"/>
  <c r="BF195"/>
  <c r="BG195"/>
  <c r="BH195"/>
  <c r="BI195"/>
  <c r="BE196"/>
  <c r="BF196"/>
  <c r="BG196"/>
  <c r="BH196"/>
  <c r="BI196"/>
  <c r="BE197"/>
  <c r="BF197"/>
  <c r="BG197"/>
  <c r="BH197"/>
  <c r="BI197"/>
  <c r="BE198"/>
  <c r="BF198"/>
  <c r="BG198"/>
  <c r="BH198"/>
  <c r="BI198"/>
  <c r="BE199"/>
  <c r="BF199"/>
  <c r="BG199"/>
  <c r="BH199"/>
  <c r="BI199"/>
  <c r="BE200"/>
  <c r="BF200"/>
  <c r="BG200"/>
  <c r="BH200"/>
  <c r="BI200"/>
  <c r="BE201"/>
  <c r="BF201"/>
  <c r="BG201"/>
  <c r="BH201"/>
  <c r="BI201"/>
  <c r="BE202"/>
  <c r="BF202"/>
  <c r="BG202"/>
  <c r="BH202"/>
  <c r="BI202"/>
  <c r="BE203"/>
  <c r="BF203"/>
  <c r="BG203"/>
  <c r="BH203"/>
  <c r="BI203"/>
  <c r="BE204"/>
  <c r="BF204"/>
  <c r="BG204"/>
  <c r="BH204"/>
  <c r="BI204"/>
  <c r="BE205"/>
  <c r="BF205"/>
  <c r="BG205"/>
  <c r="BH205"/>
  <c r="BI205"/>
  <c r="BE206"/>
  <c r="BF206"/>
  <c r="BG206"/>
  <c r="BH206"/>
  <c r="BI206"/>
  <c r="BE207"/>
  <c r="BF207"/>
  <c r="BG207"/>
  <c r="BH207"/>
  <c r="BI207"/>
  <c r="BE208"/>
  <c r="BG208"/>
  <c r="BH208"/>
  <c r="BI208"/>
  <c r="BE209"/>
  <c r="BG209"/>
  <c r="BH209"/>
  <c r="BI209"/>
  <c r="BE210"/>
  <c r="BG210"/>
  <c r="BH210"/>
  <c r="BI210"/>
  <c r="BE211"/>
  <c r="BG211"/>
  <c r="BH211"/>
  <c r="BI211"/>
  <c r="BE212"/>
  <c r="BG212"/>
  <c r="BH212"/>
  <c r="BI212"/>
  <c r="BE213"/>
  <c r="BG213"/>
  <c r="BH213"/>
  <c r="BI213"/>
  <c r="BE214"/>
  <c r="BG214"/>
  <c r="BH214"/>
  <c r="BI214"/>
  <c r="BE215"/>
  <c r="BG215"/>
  <c r="BH215"/>
  <c r="BI215"/>
  <c r="BE216"/>
  <c r="BG216"/>
  <c r="BH216"/>
  <c r="BI216"/>
  <c r="BE217"/>
  <c r="BG217"/>
  <c r="BH217"/>
  <c r="BI217"/>
  <c r="BE219"/>
  <c r="BF219"/>
  <c r="BG219"/>
  <c r="BH219"/>
  <c r="BI219"/>
  <c r="BE220"/>
  <c r="BG220"/>
  <c r="BH220"/>
  <c r="BI220"/>
  <c r="BE221"/>
  <c r="BG221"/>
  <c r="BH221"/>
  <c r="BI221"/>
  <c r="BE222"/>
  <c r="BG222"/>
  <c r="BH222"/>
  <c r="BI222"/>
  <c r="BE223"/>
  <c r="BG223"/>
  <c r="BH223"/>
  <c r="BI223"/>
  <c r="BE224"/>
  <c r="BG224"/>
  <c r="BH224"/>
  <c r="BI224"/>
  <c r="BE225"/>
  <c r="BG225"/>
  <c r="BH225"/>
  <c r="BI225"/>
  <c r="BE226"/>
  <c r="BF226"/>
  <c r="BG226"/>
  <c r="BH226"/>
  <c r="BI226"/>
  <c r="BE227"/>
  <c r="BG227"/>
  <c r="BH227"/>
  <c r="BI227"/>
  <c r="BE228"/>
  <c r="BG228"/>
  <c r="BH228"/>
  <c r="BI228"/>
  <c r="BE229"/>
  <c r="BG229"/>
  <c r="BH229"/>
  <c r="BI229"/>
  <c r="BE230"/>
  <c r="BG230"/>
  <c r="BH230"/>
  <c r="BI230"/>
  <c r="BE231"/>
  <c r="BG231"/>
  <c r="BH231"/>
  <c r="BI231"/>
  <c r="BE232"/>
  <c r="BF232"/>
  <c r="BG232"/>
  <c r="BH232"/>
  <c r="BI232"/>
  <c r="BE233"/>
  <c r="BG233"/>
  <c r="BH233"/>
  <c r="BI233"/>
  <c r="BE234"/>
  <c r="BG234"/>
  <c r="BH234"/>
  <c r="BI234"/>
  <c r="BE235"/>
  <c r="BG235"/>
  <c r="BH235"/>
  <c r="BI235"/>
  <c r="BE236"/>
  <c r="BF236"/>
  <c r="BG236"/>
  <c r="BH236"/>
  <c r="BI236"/>
  <c r="BE237"/>
  <c r="BG237"/>
  <c r="BH237"/>
  <c r="BI237"/>
  <c r="BE238"/>
  <c r="BG238"/>
  <c r="BH238"/>
  <c r="BI238"/>
  <c r="BE239"/>
  <c r="BG239"/>
  <c r="BH239"/>
  <c r="BI239"/>
  <c r="BE240"/>
  <c r="BG240"/>
  <c r="BH240"/>
  <c r="BI240"/>
  <c r="BE241"/>
  <c r="BF241"/>
  <c r="BG241"/>
  <c r="BH241"/>
  <c r="BI241"/>
  <c r="BE242"/>
  <c r="BG242"/>
  <c r="BH242"/>
  <c r="BI242"/>
  <c r="BE243"/>
  <c r="BG243"/>
  <c r="BH243"/>
  <c r="BI243"/>
  <c r="BE244"/>
  <c r="BG244"/>
  <c r="BH244"/>
  <c r="BI244"/>
  <c r="BE245"/>
  <c r="BF245"/>
  <c r="BG245"/>
  <c r="BH245"/>
  <c r="BI245"/>
  <c r="BE246"/>
  <c r="BG246"/>
  <c r="BH246"/>
  <c r="BI246"/>
  <c r="BE247"/>
  <c r="BF247"/>
  <c r="BG247"/>
  <c r="BH247"/>
  <c r="BI247"/>
  <c r="BE248"/>
  <c r="BG248"/>
  <c r="BH248"/>
  <c r="BI248"/>
  <c r="BE249"/>
  <c r="BF249"/>
  <c r="BG249"/>
  <c r="BH249"/>
  <c r="BI249"/>
  <c r="BE250"/>
  <c r="BF250"/>
  <c r="BG250"/>
  <c r="BH250"/>
  <c r="BI250"/>
  <c r="BE251"/>
  <c r="BG251"/>
  <c r="BH251"/>
  <c r="BI251"/>
  <c r="BE252"/>
  <c r="BF252"/>
  <c r="BG252"/>
  <c r="BH252"/>
  <c r="BI252"/>
  <c r="BE253"/>
  <c r="BG253"/>
  <c r="BH253"/>
  <c r="BI253"/>
  <c r="BE254"/>
  <c r="BF254"/>
  <c r="BG254"/>
  <c r="BH254"/>
  <c r="BI254"/>
  <c r="BE256"/>
  <c r="BG256"/>
  <c r="BH256"/>
  <c r="BI256"/>
  <c r="BE116" i="4"/>
  <c r="BG116"/>
  <c r="BH116"/>
  <c r="BI116"/>
  <c r="BE117"/>
  <c r="BG117"/>
  <c r="BH117"/>
  <c r="BI117"/>
  <c r="BE118"/>
  <c r="BG118"/>
  <c r="BH118"/>
  <c r="BI118"/>
  <c r="BE119"/>
  <c r="BG119"/>
  <c r="BH119"/>
  <c r="BI119"/>
  <c r="BE120"/>
  <c r="BG120"/>
  <c r="BH120"/>
  <c r="BI120"/>
  <c r="BE121"/>
  <c r="BG121"/>
  <c r="BH121"/>
  <c r="BI121"/>
  <c r="BE122"/>
  <c r="BG122"/>
  <c r="BH122"/>
  <c r="BI122"/>
  <c r="BE123"/>
  <c r="BG123"/>
  <c r="BH123"/>
  <c r="BI123"/>
  <c r="BE124"/>
  <c r="BG124"/>
  <c r="BH124"/>
  <c r="BI124"/>
  <c r="BE125"/>
  <c r="BG125"/>
  <c r="BH125"/>
  <c r="BI125"/>
  <c r="BE126"/>
  <c r="BG126"/>
  <c r="BH126"/>
  <c r="BI126"/>
  <c r="BE127"/>
  <c r="BG127"/>
  <c r="BH127"/>
  <c r="BI127"/>
  <c r="BE128"/>
  <c r="BG128"/>
  <c r="BH128"/>
  <c r="BI128"/>
  <c r="BE129"/>
  <c r="BG129"/>
  <c r="BH129"/>
  <c r="BI129"/>
  <c r="BE130"/>
  <c r="BG130"/>
  <c r="BH130"/>
  <c r="BI130"/>
  <c r="BE131"/>
  <c r="BG131"/>
  <c r="BH131"/>
  <c r="BI131"/>
  <c r="BE132"/>
  <c r="BG132"/>
  <c r="BH132"/>
  <c r="BI132"/>
  <c r="BE133"/>
  <c r="BG133"/>
  <c r="BH133"/>
  <c r="BI133"/>
  <c r="BE134"/>
  <c r="BG134"/>
  <c r="BH134"/>
  <c r="BI134"/>
  <c r="BE135"/>
  <c r="BG135"/>
  <c r="BH135"/>
  <c r="BI135"/>
  <c r="BE136"/>
  <c r="BG136"/>
  <c r="BH136"/>
  <c r="BI136"/>
  <c r="BE137"/>
  <c r="BG137"/>
  <c r="BH137"/>
  <c r="BI137"/>
  <c r="BE139"/>
  <c r="BF139"/>
  <c r="BG139"/>
  <c r="BH139"/>
  <c r="BI139"/>
  <c r="BE140"/>
  <c r="BG140"/>
  <c r="BH140"/>
  <c r="BI140"/>
  <c r="BE141"/>
  <c r="BG141"/>
  <c r="BH141"/>
  <c r="BI141"/>
  <c r="BE142"/>
  <c r="BG142"/>
  <c r="BH142"/>
  <c r="BI142"/>
  <c r="BE143"/>
  <c r="BG143"/>
  <c r="BH143"/>
  <c r="BI143"/>
  <c r="BE144"/>
  <c r="BG144"/>
  <c r="BH144"/>
  <c r="BI144"/>
  <c r="BE145"/>
  <c r="BG145"/>
  <c r="BH145"/>
  <c r="BI145"/>
  <c r="BE146"/>
  <c r="BG146"/>
  <c r="BH146"/>
  <c r="BI146"/>
  <c r="BE147"/>
  <c r="BG147"/>
  <c r="BH147"/>
  <c r="BI147"/>
  <c r="BE148"/>
  <c r="BG148"/>
  <c r="BH148"/>
  <c r="BI148"/>
  <c r="BE149"/>
  <c r="BG149"/>
  <c r="BH149"/>
  <c r="BI149"/>
  <c r="BE150"/>
  <c r="BG150"/>
  <c r="BH150"/>
  <c r="BI150"/>
  <c r="BE151"/>
  <c r="BG151"/>
  <c r="BH151"/>
  <c r="BI151"/>
  <c r="BE152"/>
  <c r="BG152"/>
  <c r="BH152"/>
  <c r="BI152"/>
  <c r="BE153"/>
  <c r="BG153"/>
  <c r="BH153"/>
  <c r="BI153"/>
  <c r="BE154"/>
  <c r="BG154"/>
  <c r="BH154"/>
  <c r="BI154"/>
  <c r="BE155"/>
  <c r="BG155"/>
  <c r="BH155"/>
  <c r="BI155"/>
  <c r="BE157"/>
  <c r="BF157"/>
  <c r="BG157"/>
  <c r="BH157"/>
  <c r="BI157"/>
  <c r="BE159"/>
  <c r="BG159"/>
  <c r="BH159"/>
  <c r="BI159"/>
  <c r="BI210" i="5"/>
  <c r="BH210"/>
  <c r="BG210"/>
  <c r="BE210"/>
  <c r="BI208"/>
  <c r="BH208"/>
  <c r="BG208"/>
  <c r="BF208"/>
  <c r="BE208"/>
  <c r="BI207"/>
  <c r="BH207"/>
  <c r="BG207"/>
  <c r="BE207"/>
  <c r="BI206"/>
  <c r="BH206"/>
  <c r="BG206"/>
  <c r="BE206"/>
  <c r="BI205"/>
  <c r="BH205"/>
  <c r="BG205"/>
  <c r="BE205"/>
  <c r="BI204"/>
  <c r="BH204"/>
  <c r="BG204"/>
  <c r="BF204"/>
  <c r="BE204"/>
  <c r="BI203"/>
  <c r="BH203"/>
  <c r="BG203"/>
  <c r="BF203"/>
  <c r="BE203"/>
  <c r="BI202"/>
  <c r="BH202"/>
  <c r="BG202"/>
  <c r="BE202"/>
  <c r="BI201"/>
  <c r="BH201"/>
  <c r="BG201"/>
  <c r="BE201"/>
  <c r="BI200"/>
  <c r="BH200"/>
  <c r="BG200"/>
  <c r="BE200"/>
  <c r="BI199"/>
  <c r="BH199"/>
  <c r="BG199"/>
  <c r="BE199"/>
  <c r="BI198"/>
  <c r="BH198"/>
  <c r="BG198"/>
  <c r="BE198"/>
  <c r="BI197"/>
  <c r="BH197"/>
  <c r="BG197"/>
  <c r="BE197"/>
  <c r="BI196"/>
  <c r="BH196"/>
  <c r="BG196"/>
  <c r="BE196"/>
  <c r="BI195"/>
  <c r="BH195"/>
  <c r="BG195"/>
  <c r="BE195"/>
  <c r="BI194"/>
  <c r="BH194"/>
  <c r="BG194"/>
  <c r="BE194"/>
  <c r="BI193"/>
  <c r="BH193"/>
  <c r="BG193"/>
  <c r="BE193"/>
  <c r="BI192"/>
  <c r="BH192"/>
  <c r="BG192"/>
  <c r="BE192"/>
  <c r="BI191"/>
  <c r="BH191"/>
  <c r="BG191"/>
  <c r="BE191"/>
  <c r="BI190"/>
  <c r="BH190"/>
  <c r="BG190"/>
  <c r="BE190"/>
  <c r="BI189"/>
  <c r="BH189"/>
  <c r="BG189"/>
  <c r="BE189"/>
  <c r="BI188"/>
  <c r="BH188"/>
  <c r="BG188"/>
  <c r="BE188"/>
  <c r="BI187"/>
  <c r="BH187"/>
  <c r="BG187"/>
  <c r="BE187"/>
  <c r="BI186"/>
  <c r="BH186"/>
  <c r="BG186"/>
  <c r="BE186"/>
  <c r="BI185"/>
  <c r="BH185"/>
  <c r="BG185"/>
  <c r="BE185"/>
  <c r="BI184"/>
  <c r="BH184"/>
  <c r="BG184"/>
  <c r="BE184"/>
  <c r="BI183"/>
  <c r="BH183"/>
  <c r="BG183"/>
  <c r="BE183"/>
  <c r="BI182"/>
  <c r="BH182"/>
  <c r="BG182"/>
  <c r="BE182"/>
  <c r="BI181"/>
  <c r="BH181"/>
  <c r="BG181"/>
  <c r="BE181"/>
  <c r="BI180"/>
  <c r="BH180"/>
  <c r="BG180"/>
  <c r="BE180"/>
  <c r="BI179"/>
  <c r="BH179"/>
  <c r="BG179"/>
  <c r="BE179"/>
  <c r="BI178"/>
  <c r="BH178"/>
  <c r="BG178"/>
  <c r="BE178"/>
  <c r="BI177"/>
  <c r="BH177"/>
  <c r="BG177"/>
  <c r="BE177"/>
  <c r="BI176"/>
  <c r="BH176"/>
  <c r="BG176"/>
  <c r="BE176"/>
  <c r="BI175"/>
  <c r="BH175"/>
  <c r="BG175"/>
  <c r="BE175"/>
  <c r="BI174"/>
  <c r="BH174"/>
  <c r="BG174"/>
  <c r="BE174"/>
  <c r="BI173"/>
  <c r="BH173"/>
  <c r="BG173"/>
  <c r="BE173"/>
  <c r="BI172"/>
  <c r="BH172"/>
  <c r="BG172"/>
  <c r="BE172"/>
  <c r="BI171"/>
  <c r="BH171"/>
  <c r="BG171"/>
  <c r="BE171"/>
  <c r="BI170"/>
  <c r="BH170"/>
  <c r="BG170"/>
  <c r="BE170"/>
  <c r="BI169"/>
  <c r="BH169"/>
  <c r="BG169"/>
  <c r="BE169"/>
  <c r="BI168"/>
  <c r="BH168"/>
  <c r="BG168"/>
  <c r="BE168"/>
  <c r="BI167"/>
  <c r="BH167"/>
  <c r="BG167"/>
  <c r="BE167"/>
  <c r="BI166"/>
  <c r="BH166"/>
  <c r="BG166"/>
  <c r="BE166"/>
  <c r="BI165"/>
  <c r="BH165"/>
  <c r="BG165"/>
  <c r="BE165"/>
  <c r="BI164"/>
  <c r="BH164"/>
  <c r="BG164"/>
  <c r="BE164"/>
  <c r="BI163"/>
  <c r="BH163"/>
  <c r="BG163"/>
  <c r="BE163"/>
  <c r="BI162"/>
  <c r="BH162"/>
  <c r="BG162"/>
  <c r="BF162"/>
  <c r="BE162"/>
  <c r="BI161"/>
  <c r="BH161"/>
  <c r="BG161"/>
  <c r="BE161"/>
  <c r="BI160"/>
  <c r="BH160"/>
  <c r="BG160"/>
  <c r="BE160"/>
  <c r="BI159"/>
  <c r="BH159"/>
  <c r="BG159"/>
  <c r="BE159"/>
  <c r="BI158"/>
  <c r="BH158"/>
  <c r="BG158"/>
  <c r="BE158"/>
  <c r="BI157"/>
  <c r="BH157"/>
  <c r="BG157"/>
  <c r="BE157"/>
  <c r="BI156"/>
  <c r="BH156"/>
  <c r="BG156"/>
  <c r="BF156"/>
  <c r="BE156"/>
  <c r="BI154"/>
  <c r="BH154"/>
  <c r="BG154"/>
  <c r="BE154"/>
  <c r="BI153"/>
  <c r="BH153"/>
  <c r="BG153"/>
  <c r="BE153"/>
  <c r="BI152"/>
  <c r="BH152"/>
  <c r="BG152"/>
  <c r="BE152"/>
  <c r="BI151"/>
  <c r="BH151"/>
  <c r="BG151"/>
  <c r="BE151"/>
  <c r="BI150"/>
  <c r="BH150"/>
  <c r="BG150"/>
  <c r="BE150"/>
  <c r="BI149"/>
  <c r="BH149"/>
  <c r="BG149"/>
  <c r="BE149"/>
  <c r="BI148"/>
  <c r="BH148"/>
  <c r="BG148"/>
  <c r="BE148"/>
  <c r="BI147"/>
  <c r="BH147"/>
  <c r="BG147"/>
  <c r="BE147"/>
  <c r="BI146"/>
  <c r="BH146"/>
  <c r="BG146"/>
  <c r="BE146"/>
  <c r="BI145"/>
  <c r="BH145"/>
  <c r="BG145"/>
  <c r="BE145"/>
  <c r="BI144"/>
  <c r="BH144"/>
  <c r="BG144"/>
  <c r="BE144"/>
  <c r="BI143"/>
  <c r="BH143"/>
  <c r="BG143"/>
  <c r="BE143"/>
  <c r="BI142"/>
  <c r="BH142"/>
  <c r="BG142"/>
  <c r="BE142"/>
  <c r="BI141"/>
  <c r="BH141"/>
  <c r="BG141"/>
  <c r="BE141"/>
  <c r="BI140"/>
  <c r="BH140"/>
  <c r="BG140"/>
  <c r="BE140"/>
  <c r="BI139"/>
  <c r="BH139"/>
  <c r="BG139"/>
  <c r="BE139"/>
  <c r="BI138"/>
  <c r="BH138"/>
  <c r="BG138"/>
  <c r="BE138"/>
  <c r="BI137"/>
  <c r="BH137"/>
  <c r="BG137"/>
  <c r="BF137"/>
  <c r="BE137"/>
  <c r="BI136"/>
  <c r="BH136"/>
  <c r="BG136"/>
  <c r="BE136"/>
  <c r="BI135"/>
  <c r="BH135"/>
  <c r="BG135"/>
  <c r="BE135"/>
  <c r="BI134"/>
  <c r="BH134"/>
  <c r="BG134"/>
  <c r="BF134"/>
  <c r="BE134"/>
  <c r="BI133"/>
  <c r="BH133"/>
  <c r="BG133"/>
  <c r="BE133"/>
  <c r="BI132"/>
  <c r="BH132"/>
  <c r="BG132"/>
  <c r="BE132"/>
  <c r="BI131"/>
  <c r="BH131"/>
  <c r="BG131"/>
  <c r="BE131"/>
  <c r="BI130"/>
  <c r="BH130"/>
  <c r="BG130"/>
  <c r="BF130"/>
  <c r="BE130"/>
  <c r="BI129"/>
  <c r="BH129"/>
  <c r="BG129"/>
  <c r="BF129"/>
  <c r="BE129"/>
  <c r="BI128"/>
  <c r="BH128"/>
  <c r="BG128"/>
  <c r="BE128"/>
  <c r="BI126"/>
  <c r="BH126"/>
  <c r="BG126"/>
  <c r="BF126"/>
  <c r="BE126"/>
  <c r="BI125"/>
  <c r="BH125"/>
  <c r="BG125"/>
  <c r="BF125"/>
  <c r="BE125"/>
  <c r="BI124"/>
  <c r="BH124"/>
  <c r="BG124"/>
  <c r="BE124"/>
  <c r="BK136" i="6"/>
  <c r="AA136"/>
  <c r="Y136"/>
  <c r="W136"/>
  <c r="N136"/>
  <c r="BF136" s="1"/>
  <c r="AA131"/>
  <c r="Y131"/>
  <c r="W131"/>
  <c r="N131"/>
  <c r="BF131" s="1"/>
  <c r="AA125"/>
  <c r="Y125"/>
  <c r="W125"/>
  <c r="N125"/>
  <c r="BF125" s="1"/>
  <c r="AA201" i="5"/>
  <c r="Y201"/>
  <c r="W201"/>
  <c r="N201"/>
  <c r="BF201" s="1"/>
  <c r="AA200"/>
  <c r="Y200"/>
  <c r="W200"/>
  <c r="N200"/>
  <c r="BF200" s="1"/>
  <c r="AA199"/>
  <c r="Y199"/>
  <c r="W199"/>
  <c r="N199"/>
  <c r="BF199" s="1"/>
  <c r="AA198"/>
  <c r="Y198"/>
  <c r="W198"/>
  <c r="N198"/>
  <c r="BF198" s="1"/>
  <c r="BF123" l="1"/>
  <c r="W123"/>
  <c r="Y123"/>
  <c r="AA123"/>
  <c r="BE123"/>
  <c r="BG123"/>
  <c r="BH123"/>
  <c r="BI123"/>
  <c r="BK123"/>
  <c r="BF124"/>
  <c r="W124"/>
  <c r="Y124"/>
  <c r="AA124"/>
  <c r="BK124"/>
  <c r="AA155" i="4"/>
  <c r="Y155"/>
  <c r="W155"/>
  <c r="N155"/>
  <c r="AA154"/>
  <c r="Y154"/>
  <c r="W154"/>
  <c r="N154"/>
  <c r="AA153"/>
  <c r="Y153"/>
  <c r="W153"/>
  <c r="N153"/>
  <c r="AA152"/>
  <c r="Y152"/>
  <c r="W152"/>
  <c r="N152"/>
  <c r="AA151"/>
  <c r="Y151"/>
  <c r="W151"/>
  <c r="N151"/>
  <c r="AA150"/>
  <c r="Y150"/>
  <c r="W150"/>
  <c r="N150"/>
  <c r="AA149"/>
  <c r="Y149"/>
  <c r="W149"/>
  <c r="N149"/>
  <c r="AA148"/>
  <c r="Y148"/>
  <c r="W148"/>
  <c r="N148"/>
  <c r="AA147"/>
  <c r="Y147"/>
  <c r="W147"/>
  <c r="N147"/>
  <c r="AA146"/>
  <c r="Y146"/>
  <c r="W146"/>
  <c r="N146"/>
  <c r="AA145"/>
  <c r="Y145"/>
  <c r="W145"/>
  <c r="N145"/>
  <c r="AA144"/>
  <c r="Y144"/>
  <c r="W144"/>
  <c r="N144"/>
  <c r="AA143"/>
  <c r="Y143"/>
  <c r="W143"/>
  <c r="N143"/>
  <c r="AA142"/>
  <c r="Y142"/>
  <c r="W142"/>
  <c r="N142"/>
  <c r="AA141"/>
  <c r="Y141"/>
  <c r="W141"/>
  <c r="N141"/>
  <c r="AA140"/>
  <c r="Y140"/>
  <c r="W140"/>
  <c r="N140"/>
  <c r="AA137"/>
  <c r="Y137"/>
  <c r="W137"/>
  <c r="N137"/>
  <c r="AA136"/>
  <c r="Y136"/>
  <c r="W136"/>
  <c r="N136"/>
  <c r="AA135"/>
  <c r="Y135"/>
  <c r="W135"/>
  <c r="N135"/>
  <c r="AA134"/>
  <c r="Y134"/>
  <c r="W134"/>
  <c r="N134"/>
  <c r="AA133"/>
  <c r="Y133"/>
  <c r="W133"/>
  <c r="N133"/>
  <c r="AA132"/>
  <c r="Y132"/>
  <c r="W132"/>
  <c r="N132"/>
  <c r="AA131"/>
  <c r="Y131"/>
  <c r="W131"/>
  <c r="N131"/>
  <c r="AA130"/>
  <c r="Y130"/>
  <c r="W130"/>
  <c r="N130"/>
  <c r="AA129"/>
  <c r="Y129"/>
  <c r="W129"/>
  <c r="N129"/>
  <c r="AA128"/>
  <c r="Y128"/>
  <c r="W128"/>
  <c r="N128"/>
  <c r="AA127"/>
  <c r="Y127"/>
  <c r="W127"/>
  <c r="N127"/>
  <c r="AA126"/>
  <c r="Y126"/>
  <c r="W126"/>
  <c r="N126"/>
  <c r="AA125"/>
  <c r="Y125"/>
  <c r="W125"/>
  <c r="N125"/>
  <c r="AA124"/>
  <c r="Y124"/>
  <c r="W124"/>
  <c r="N124"/>
  <c r="AA123"/>
  <c r="Y123"/>
  <c r="W123"/>
  <c r="N123"/>
  <c r="AA122"/>
  <c r="Y122"/>
  <c r="W122"/>
  <c r="N122"/>
  <c r="AA121"/>
  <c r="Y121"/>
  <c r="W121"/>
  <c r="N121"/>
  <c r="AA120"/>
  <c r="Y120"/>
  <c r="W120"/>
  <c r="N120"/>
  <c r="AA119"/>
  <c r="Y119"/>
  <c r="W119"/>
  <c r="N119"/>
  <c r="AA118"/>
  <c r="Y118"/>
  <c r="W118"/>
  <c r="N118"/>
  <c r="AA117"/>
  <c r="Y117"/>
  <c r="W117"/>
  <c r="N117"/>
  <c r="AA116"/>
  <c r="Y116"/>
  <c r="W116"/>
  <c r="N116"/>
  <c r="BF119" l="1"/>
  <c r="AJ119"/>
  <c r="BF127"/>
  <c r="AJ127"/>
  <c r="BF132"/>
  <c r="AJ132"/>
  <c r="BF136"/>
  <c r="AJ136"/>
  <c r="BF141"/>
  <c r="AJ141"/>
  <c r="BF145"/>
  <c r="AJ145"/>
  <c r="BF149"/>
  <c r="AJ149"/>
  <c r="BF153"/>
  <c r="AJ153"/>
  <c r="BF155"/>
  <c r="AJ155"/>
  <c r="BF116"/>
  <c r="AJ116"/>
  <c r="BF120"/>
  <c r="AJ120"/>
  <c r="BF124"/>
  <c r="AJ124"/>
  <c r="BF128"/>
  <c r="AJ128"/>
  <c r="BF133"/>
  <c r="AJ133"/>
  <c r="BF137"/>
  <c r="AJ137"/>
  <c r="BF142"/>
  <c r="AJ142"/>
  <c r="BF146"/>
  <c r="AJ146"/>
  <c r="BF150"/>
  <c r="AJ150"/>
  <c r="BF154"/>
  <c r="AJ154"/>
  <c r="BF117"/>
  <c r="AJ117"/>
  <c r="BF121"/>
  <c r="AJ121"/>
  <c r="BF123"/>
  <c r="AJ123"/>
  <c r="BF125"/>
  <c r="AJ125"/>
  <c r="BF129"/>
  <c r="AJ129"/>
  <c r="BF134"/>
  <c r="AJ134"/>
  <c r="BF143"/>
  <c r="AJ143"/>
  <c r="BF147"/>
  <c r="AJ147"/>
  <c r="BF151"/>
  <c r="AJ151"/>
  <c r="BF118"/>
  <c r="AJ118"/>
  <c r="BF122"/>
  <c r="AJ122"/>
  <c r="BF126"/>
  <c r="AJ126"/>
  <c r="BF130"/>
  <c r="AJ130"/>
  <c r="BF131"/>
  <c r="AJ131"/>
  <c r="BF135"/>
  <c r="AJ135"/>
  <c r="BF140"/>
  <c r="AJ140"/>
  <c r="BF144"/>
  <c r="AJ144"/>
  <c r="BF148"/>
  <c r="AJ148"/>
  <c r="BF152"/>
  <c r="AJ152"/>
  <c r="BF251" i="3"/>
  <c r="AL251"/>
  <c r="BK122" i="5"/>
  <c r="N122" s="1"/>
  <c r="AA122"/>
  <c r="Y122"/>
  <c r="W122"/>
  <c r="AJ114" i="4" l="1"/>
  <c r="AL207" i="3"/>
  <c r="AL206"/>
  <c r="AL205"/>
  <c r="AL204"/>
  <c r="AL203"/>
  <c r="AL202"/>
  <c r="AL201"/>
  <c r="AL200"/>
  <c r="AL199"/>
  <c r="AL198"/>
  <c r="AL197"/>
  <c r="AL196"/>
  <c r="AL195"/>
  <c r="AL194"/>
  <c r="AL193"/>
  <c r="AL192"/>
  <c r="AL191"/>
  <c r="AL189"/>
  <c r="AL188"/>
  <c r="BF222" l="1"/>
  <c r="AL222"/>
  <c r="BF159"/>
  <c r="AL159"/>
  <c r="BF190"/>
  <c r="AL190"/>
  <c r="BF248"/>
  <c r="AJ248"/>
  <c r="BF156" l="1"/>
  <c r="AM156"/>
  <c r="BF148"/>
  <c r="AL148"/>
  <c r="BF139"/>
  <c r="AL139"/>
  <c r="BF140"/>
  <c r="AL140"/>
  <c r="BF138"/>
  <c r="AL138"/>
  <c r="BF147"/>
  <c r="AL147"/>
  <c r="AY91" i="1" l="1"/>
  <c r="AX91"/>
  <c r="AA148" i="6"/>
  <c r="AA147" s="1"/>
  <c r="Y148"/>
  <c r="Y147" s="1"/>
  <c r="W148"/>
  <c r="W147" s="1"/>
  <c r="BK148"/>
  <c r="BK147" s="1"/>
  <c r="N147" s="1"/>
  <c r="N95" s="1"/>
  <c r="N148"/>
  <c r="BF148" s="1"/>
  <c r="AA146"/>
  <c r="Y146"/>
  <c r="W146"/>
  <c r="BK146"/>
  <c r="N146"/>
  <c r="BF146" s="1"/>
  <c r="AA145"/>
  <c r="Y145"/>
  <c r="W145"/>
  <c r="BK145"/>
  <c r="N145"/>
  <c r="BF145" s="1"/>
  <c r="AA144"/>
  <c r="Y144"/>
  <c r="W144"/>
  <c r="BK144"/>
  <c r="N144"/>
  <c r="BF144" s="1"/>
  <c r="AA142"/>
  <c r="Y142"/>
  <c r="W142"/>
  <c r="BK142"/>
  <c r="N142"/>
  <c r="BF142" s="1"/>
  <c r="AA141"/>
  <c r="Y141"/>
  <c r="W141"/>
  <c r="BK141"/>
  <c r="N141"/>
  <c r="BF141" s="1"/>
  <c r="AA139"/>
  <c r="Y139"/>
  <c r="W139"/>
  <c r="BK139"/>
  <c r="N139"/>
  <c r="BF139" s="1"/>
  <c r="AA138"/>
  <c r="Y138"/>
  <c r="W138"/>
  <c r="BK138"/>
  <c r="N138"/>
  <c r="BF138" s="1"/>
  <c r="AA135"/>
  <c r="Y135"/>
  <c r="W135"/>
  <c r="BK135"/>
  <c r="N135"/>
  <c r="BF135" s="1"/>
  <c r="AA134"/>
  <c r="Y134"/>
  <c r="W134"/>
  <c r="BK134"/>
  <c r="N134"/>
  <c r="BF134" s="1"/>
  <c r="AA133"/>
  <c r="Y133"/>
  <c r="W133"/>
  <c r="BK133"/>
  <c r="N133"/>
  <c r="BF133" s="1"/>
  <c r="AA130"/>
  <c r="Y130"/>
  <c r="W130"/>
  <c r="BI124"/>
  <c r="BH124"/>
  <c r="BG124"/>
  <c r="BE124"/>
  <c r="AA124"/>
  <c r="Y124"/>
  <c r="W124"/>
  <c r="N124"/>
  <c r="BF124" s="1"/>
  <c r="F110"/>
  <c r="F108"/>
  <c r="M28"/>
  <c r="AS91" i="1" s="1"/>
  <c r="F81" i="6"/>
  <c r="F79"/>
  <c r="O21"/>
  <c r="E21"/>
  <c r="O20"/>
  <c r="O18"/>
  <c r="E18"/>
  <c r="M112" s="1"/>
  <c r="O17"/>
  <c r="O15"/>
  <c r="F113"/>
  <c r="O14"/>
  <c r="O12"/>
  <c r="F112"/>
  <c r="O11"/>
  <c r="O9"/>
  <c r="M110" s="1"/>
  <c r="F6"/>
  <c r="F78" s="1"/>
  <c r="AY90" i="1"/>
  <c r="AX90"/>
  <c r="AA210" i="5"/>
  <c r="AA208" s="1"/>
  <c r="Y210"/>
  <c r="Y208" s="1"/>
  <c r="W210"/>
  <c r="W208" s="1"/>
  <c r="BK210"/>
  <c r="N210"/>
  <c r="BF210" s="1"/>
  <c r="AA207"/>
  <c r="Y207"/>
  <c r="W207"/>
  <c r="BK207"/>
  <c r="N207"/>
  <c r="BF207" s="1"/>
  <c r="AA206"/>
  <c r="Y206"/>
  <c r="W206"/>
  <c r="BK206"/>
  <c r="N206"/>
  <c r="BF206" s="1"/>
  <c r="AA205"/>
  <c r="Y205"/>
  <c r="W205"/>
  <c r="BK205"/>
  <c r="N205"/>
  <c r="BF205" s="1"/>
  <c r="AA202"/>
  <c r="Y202"/>
  <c r="W202"/>
  <c r="N202"/>
  <c r="BF202" s="1"/>
  <c r="AA197"/>
  <c r="Y197"/>
  <c r="W197"/>
  <c r="N197"/>
  <c r="BF197" s="1"/>
  <c r="AA196"/>
  <c r="Y196"/>
  <c r="W196"/>
  <c r="N196"/>
  <c r="BF196" s="1"/>
  <c r="AA195"/>
  <c r="Y195"/>
  <c r="W195"/>
  <c r="N195"/>
  <c r="BF195" s="1"/>
  <c r="AA194"/>
  <c r="Y194"/>
  <c r="W194"/>
  <c r="N194"/>
  <c r="BF194" s="1"/>
  <c r="AA193"/>
  <c r="Y193"/>
  <c r="W193"/>
  <c r="N193"/>
  <c r="BF193" s="1"/>
  <c r="AA192"/>
  <c r="Y192"/>
  <c r="W192"/>
  <c r="N192"/>
  <c r="BF192" s="1"/>
  <c r="AA191"/>
  <c r="Y191"/>
  <c r="W191"/>
  <c r="N191"/>
  <c r="BF191" s="1"/>
  <c r="AA190"/>
  <c r="Y190"/>
  <c r="W190"/>
  <c r="N190"/>
  <c r="BF190" s="1"/>
  <c r="AA189"/>
  <c r="Y189"/>
  <c r="W189"/>
  <c r="N189"/>
  <c r="BF189" s="1"/>
  <c r="AA188"/>
  <c r="Y188"/>
  <c r="W188"/>
  <c r="N188"/>
  <c r="BF188" s="1"/>
  <c r="AA187"/>
  <c r="Y187"/>
  <c r="W187"/>
  <c r="N187"/>
  <c r="BF187" s="1"/>
  <c r="AA186"/>
  <c r="Y186"/>
  <c r="W186"/>
  <c r="N186"/>
  <c r="BF186" s="1"/>
  <c r="AA185"/>
  <c r="Y185"/>
  <c r="W185"/>
  <c r="N185"/>
  <c r="BF185" s="1"/>
  <c r="AA184"/>
  <c r="Y184"/>
  <c r="W184"/>
  <c r="N184"/>
  <c r="BF184" s="1"/>
  <c r="AA183"/>
  <c r="Y183"/>
  <c r="W183"/>
  <c r="N183"/>
  <c r="BF183" s="1"/>
  <c r="AA182"/>
  <c r="Y182"/>
  <c r="W182"/>
  <c r="N182"/>
  <c r="BF182" s="1"/>
  <c r="AA181"/>
  <c r="Y181"/>
  <c r="W181"/>
  <c r="N181"/>
  <c r="BF181" s="1"/>
  <c r="AA180"/>
  <c r="Y180"/>
  <c r="W180"/>
  <c r="N180"/>
  <c r="BF180" s="1"/>
  <c r="AA179"/>
  <c r="Y179"/>
  <c r="W179"/>
  <c r="N179"/>
  <c r="BF179" s="1"/>
  <c r="AA178"/>
  <c r="Y178"/>
  <c r="W178"/>
  <c r="N178"/>
  <c r="BF178" s="1"/>
  <c r="AA177"/>
  <c r="Y177"/>
  <c r="W177"/>
  <c r="N177"/>
  <c r="BF177" s="1"/>
  <c r="AA176"/>
  <c r="Y176"/>
  <c r="W176"/>
  <c r="N176"/>
  <c r="BF176" s="1"/>
  <c r="AA175"/>
  <c r="Y175"/>
  <c r="W175"/>
  <c r="N175"/>
  <c r="BF175" s="1"/>
  <c r="AA174"/>
  <c r="Y174"/>
  <c r="W174"/>
  <c r="N174"/>
  <c r="BF174" s="1"/>
  <c r="AA173"/>
  <c r="Y173"/>
  <c r="W173"/>
  <c r="N173"/>
  <c r="BF173" s="1"/>
  <c r="AA172"/>
  <c r="Y172"/>
  <c r="W172"/>
  <c r="N172"/>
  <c r="BF172" s="1"/>
  <c r="AA171"/>
  <c r="Y171"/>
  <c r="W171"/>
  <c r="N171"/>
  <c r="BF171" s="1"/>
  <c r="AA170"/>
  <c r="Y170"/>
  <c r="W170"/>
  <c r="N170"/>
  <c r="BF170" s="1"/>
  <c r="AA169"/>
  <c r="Y169"/>
  <c r="W169"/>
  <c r="N169"/>
  <c r="BF169" s="1"/>
  <c r="AA168"/>
  <c r="Y168"/>
  <c r="W168"/>
  <c r="N168"/>
  <c r="BF168" s="1"/>
  <c r="AA167"/>
  <c r="Y167"/>
  <c r="W167"/>
  <c r="N167"/>
  <c r="BF167" s="1"/>
  <c r="AA166"/>
  <c r="Y166"/>
  <c r="W166"/>
  <c r="N166"/>
  <c r="BF166" s="1"/>
  <c r="AA165"/>
  <c r="Y165"/>
  <c r="W165"/>
  <c r="N165"/>
  <c r="BF165" s="1"/>
  <c r="AA164"/>
  <c r="Y164"/>
  <c r="W164"/>
  <c r="N164"/>
  <c r="BF164" s="1"/>
  <c r="AA163"/>
  <c r="Y163"/>
  <c r="W163"/>
  <c r="N163"/>
  <c r="BF163" s="1"/>
  <c r="AA161"/>
  <c r="Y161"/>
  <c r="W161"/>
  <c r="BK161"/>
  <c r="N161"/>
  <c r="BF161" s="1"/>
  <c r="AA160"/>
  <c r="Y160"/>
  <c r="W160"/>
  <c r="N160"/>
  <c r="BF160" s="1"/>
  <c r="AA159"/>
  <c r="Y159"/>
  <c r="W159"/>
  <c r="BK159"/>
  <c r="N159"/>
  <c r="BF159" s="1"/>
  <c r="AA158"/>
  <c r="Y158"/>
  <c r="W158"/>
  <c r="BK158"/>
  <c r="N158"/>
  <c r="BF158" s="1"/>
  <c r="AA157"/>
  <c r="Y157"/>
  <c r="W157"/>
  <c r="BK157"/>
  <c r="N157"/>
  <c r="BF157" s="1"/>
  <c r="AA154"/>
  <c r="Y154"/>
  <c r="W154"/>
  <c r="BK154"/>
  <c r="N154"/>
  <c r="BF154" s="1"/>
  <c r="AA153"/>
  <c r="Y153"/>
  <c r="W153"/>
  <c r="N153"/>
  <c r="BF153" s="1"/>
  <c r="AA152"/>
  <c r="Y152"/>
  <c r="W152"/>
  <c r="BK152"/>
  <c r="N152"/>
  <c r="BF152" s="1"/>
  <c r="AA151"/>
  <c r="Y151"/>
  <c r="W151"/>
  <c r="N151"/>
  <c r="BF151" s="1"/>
  <c r="AA150"/>
  <c r="Y150"/>
  <c r="W150"/>
  <c r="N150"/>
  <c r="BF150" s="1"/>
  <c r="AA149"/>
  <c r="Y149"/>
  <c r="W149"/>
  <c r="N149"/>
  <c r="BF149" s="1"/>
  <c r="AA148"/>
  <c r="Y148"/>
  <c r="W148"/>
  <c r="N148"/>
  <c r="BF148" s="1"/>
  <c r="AA147"/>
  <c r="Y147"/>
  <c r="W147"/>
  <c r="N147"/>
  <c r="BF147" s="1"/>
  <c r="AA146"/>
  <c r="Y146"/>
  <c r="W146"/>
  <c r="N146"/>
  <c r="BF146" s="1"/>
  <c r="AA145"/>
  <c r="Y145"/>
  <c r="W145"/>
  <c r="N145"/>
  <c r="BF145" s="1"/>
  <c r="AA144"/>
  <c r="Y144"/>
  <c r="W144"/>
  <c r="N144"/>
  <c r="BF144" s="1"/>
  <c r="AA143"/>
  <c r="Y143"/>
  <c r="W143"/>
  <c r="N143"/>
  <c r="BF143" s="1"/>
  <c r="AA142"/>
  <c r="Y142"/>
  <c r="W142"/>
  <c r="N142"/>
  <c r="BF142" s="1"/>
  <c r="AA141"/>
  <c r="Y141"/>
  <c r="W141"/>
  <c r="N141"/>
  <c r="BF141" s="1"/>
  <c r="AA140"/>
  <c r="Y140"/>
  <c r="W140"/>
  <c r="N140"/>
  <c r="BF140" s="1"/>
  <c r="AA139"/>
  <c r="Y139"/>
  <c r="W139"/>
  <c r="N139"/>
  <c r="BF139" s="1"/>
  <c r="AA138"/>
  <c r="Y138"/>
  <c r="W138"/>
  <c r="N138"/>
  <c r="BF138" s="1"/>
  <c r="AA136"/>
  <c r="Y136"/>
  <c r="W136"/>
  <c r="N136"/>
  <c r="BF136" s="1"/>
  <c r="AA135"/>
  <c r="Y135"/>
  <c r="W135"/>
  <c r="BK135"/>
  <c r="N135"/>
  <c r="BF135" s="1"/>
  <c r="AA133"/>
  <c r="Y133"/>
  <c r="W133"/>
  <c r="BK133"/>
  <c r="N133"/>
  <c r="BF133" s="1"/>
  <c r="AA132"/>
  <c r="Y132"/>
  <c r="W132"/>
  <c r="BK132"/>
  <c r="N132"/>
  <c r="BF132" s="1"/>
  <c r="AA131"/>
  <c r="Y131"/>
  <c r="W131"/>
  <c r="BK131"/>
  <c r="N131"/>
  <c r="BF131" s="1"/>
  <c r="AA128"/>
  <c r="Y128"/>
  <c r="W128"/>
  <c r="BK128"/>
  <c r="N128"/>
  <c r="BF128" s="1"/>
  <c r="F115"/>
  <c r="F113"/>
  <c r="M28"/>
  <c r="AS90" i="1" s="1"/>
  <c r="F81" i="5"/>
  <c r="F79"/>
  <c r="O21"/>
  <c r="E21"/>
  <c r="O20"/>
  <c r="O18"/>
  <c r="E18"/>
  <c r="M117" s="1"/>
  <c r="O17"/>
  <c r="O15"/>
  <c r="F118"/>
  <c r="O14"/>
  <c r="O12"/>
  <c r="F117"/>
  <c r="O11"/>
  <c r="O9"/>
  <c r="M115" s="1"/>
  <c r="F6"/>
  <c r="F78" s="1"/>
  <c r="AY89" i="1"/>
  <c r="AX89"/>
  <c r="AA159" i="4"/>
  <c r="AA157" s="1"/>
  <c r="Y159"/>
  <c r="Y157" s="1"/>
  <c r="W159"/>
  <c r="W157" s="1"/>
  <c r="N159"/>
  <c r="F107"/>
  <c r="F105"/>
  <c r="M28"/>
  <c r="AS89" i="1" s="1"/>
  <c r="F81" i="4"/>
  <c r="F79"/>
  <c r="O21"/>
  <c r="E21"/>
  <c r="M110" s="1"/>
  <c r="O20"/>
  <c r="O18"/>
  <c r="E18"/>
  <c r="M109" s="1"/>
  <c r="O17"/>
  <c r="O15"/>
  <c r="F110"/>
  <c r="O14"/>
  <c r="O12"/>
  <c r="F109"/>
  <c r="O11"/>
  <c r="O9"/>
  <c r="M81" s="1"/>
  <c r="F6"/>
  <c r="F104" s="1"/>
  <c r="AY88" i="1"/>
  <c r="AX88"/>
  <c r="BK252" i="3"/>
  <c r="N252" s="1"/>
  <c r="N108" s="1"/>
  <c r="BK250"/>
  <c r="BK249" s="1"/>
  <c r="AM157"/>
  <c r="F124"/>
  <c r="F122"/>
  <c r="M28"/>
  <c r="AS88" i="1" s="1"/>
  <c r="F81" i="3"/>
  <c r="F79"/>
  <c r="O21"/>
  <c r="E21"/>
  <c r="M127" s="1"/>
  <c r="O20"/>
  <c r="O18"/>
  <c r="E18"/>
  <c r="M83" s="1"/>
  <c r="O17"/>
  <c r="O15"/>
  <c r="F84"/>
  <c r="O14"/>
  <c r="O12"/>
  <c r="F126"/>
  <c r="O11"/>
  <c r="O9"/>
  <c r="M124" s="1"/>
  <c r="F6"/>
  <c r="F121" s="1"/>
  <c r="AK27" i="1"/>
  <c r="AM83"/>
  <c r="L83"/>
  <c r="AM82"/>
  <c r="L82"/>
  <c r="L80"/>
  <c r="L78"/>
  <c r="L77"/>
  <c r="AA132" i="6" l="1"/>
  <c r="BK208" i="5"/>
  <c r="N208" s="1"/>
  <c r="N100" s="1"/>
  <c r="BF159" i="4"/>
  <c r="AM159"/>
  <c r="AM114" s="1"/>
  <c r="BK157"/>
  <c r="N157" s="1"/>
  <c r="N92" s="1"/>
  <c r="BF144" i="3"/>
  <c r="AJ144"/>
  <c r="BF150"/>
  <c r="AJ150"/>
  <c r="BF182"/>
  <c r="AJ182"/>
  <c r="BF217"/>
  <c r="AJ217"/>
  <c r="BF238"/>
  <c r="AJ238"/>
  <c r="BF243"/>
  <c r="AJ243"/>
  <c r="BF253"/>
  <c r="AJ253"/>
  <c r="BF137"/>
  <c r="AJ137"/>
  <c r="BF145"/>
  <c r="AJ145"/>
  <c r="BF151"/>
  <c r="AJ151"/>
  <c r="BF157"/>
  <c r="AJ157"/>
  <c r="BF170"/>
  <c r="AJ170"/>
  <c r="BF178"/>
  <c r="AJ178"/>
  <c r="BF183"/>
  <c r="AJ183"/>
  <c r="BF210"/>
  <c r="AJ210"/>
  <c r="BF214"/>
  <c r="AJ214"/>
  <c r="AK131"/>
  <c r="BF224"/>
  <c r="AJ224"/>
  <c r="BF229"/>
  <c r="AJ229"/>
  <c r="BF234"/>
  <c r="AJ234"/>
  <c r="BF239"/>
  <c r="AJ239"/>
  <c r="BF244"/>
  <c r="AJ244"/>
  <c r="BF256"/>
  <c r="AM256"/>
  <c r="AM131" s="1"/>
  <c r="BF155"/>
  <c r="AJ155"/>
  <c r="BF209"/>
  <c r="AJ209"/>
  <c r="BF213"/>
  <c r="AJ213"/>
  <c r="BF152"/>
  <c r="AJ152"/>
  <c r="BF171"/>
  <c r="AJ171"/>
  <c r="BF180"/>
  <c r="AJ180"/>
  <c r="BF185"/>
  <c r="AJ185"/>
  <c r="BF211"/>
  <c r="AJ211"/>
  <c r="BF215"/>
  <c r="AJ215"/>
  <c r="BF220"/>
  <c r="AJ220"/>
  <c r="BF225"/>
  <c r="AJ225"/>
  <c r="BF230"/>
  <c r="AJ230"/>
  <c r="BF235"/>
  <c r="AJ235"/>
  <c r="BF240"/>
  <c r="AJ240"/>
  <c r="BF246"/>
  <c r="AJ246"/>
  <c r="BF136"/>
  <c r="AJ136"/>
  <c r="BF167"/>
  <c r="AJ167"/>
  <c r="BF177"/>
  <c r="AJ177"/>
  <c r="BF223"/>
  <c r="AJ223"/>
  <c r="BF228"/>
  <c r="AJ228"/>
  <c r="BF233"/>
  <c r="AJ233"/>
  <c r="BF134"/>
  <c r="AJ134"/>
  <c r="BF141"/>
  <c r="AJ141"/>
  <c r="BF146"/>
  <c r="AJ146"/>
  <c r="BF135"/>
  <c r="AJ135"/>
  <c r="BF143"/>
  <c r="AJ143"/>
  <c r="BF149"/>
  <c r="AJ149"/>
  <c r="BF153"/>
  <c r="AJ153"/>
  <c r="BF158"/>
  <c r="AJ158"/>
  <c r="BF166"/>
  <c r="AJ166"/>
  <c r="BF176"/>
  <c r="AJ176"/>
  <c r="BF181"/>
  <c r="AJ181"/>
  <c r="BF187"/>
  <c r="AJ187"/>
  <c r="BF208"/>
  <c r="AJ208"/>
  <c r="BF212"/>
  <c r="AJ212"/>
  <c r="BF216"/>
  <c r="AJ216"/>
  <c r="BF221"/>
  <c r="AJ221"/>
  <c r="BF227"/>
  <c r="AJ227"/>
  <c r="BF231"/>
  <c r="AJ231"/>
  <c r="BF237"/>
  <c r="AJ237"/>
  <c r="BF242"/>
  <c r="AJ242"/>
  <c r="AL131"/>
  <c r="BK130" i="5"/>
  <c r="BK254" i="3"/>
  <c r="N254" s="1"/>
  <c r="N109" s="1"/>
  <c r="BK204" i="5"/>
  <c r="BK203" s="1"/>
  <c r="BK247" i="3"/>
  <c r="N247" s="1"/>
  <c r="N105" s="1"/>
  <c r="BK130" i="6"/>
  <c r="H36"/>
  <c r="BD91" i="1" s="1"/>
  <c r="Y123" i="6"/>
  <c r="AA123"/>
  <c r="W123"/>
  <c r="H35"/>
  <c r="BC91" i="1" s="1"/>
  <c r="Y117" i="6"/>
  <c r="AA117"/>
  <c r="H34"/>
  <c r="BB91" i="1" s="1"/>
  <c r="M32" i="6"/>
  <c r="AV91" i="1" s="1"/>
  <c r="M81" i="6"/>
  <c r="W132"/>
  <c r="F83"/>
  <c r="Y132"/>
  <c r="BK123"/>
  <c r="BK117" s="1"/>
  <c r="W137"/>
  <c r="Y137"/>
  <c r="F107"/>
  <c r="BK132"/>
  <c r="N132" s="1"/>
  <c r="N93" s="1"/>
  <c r="AA137"/>
  <c r="AA126" s="1"/>
  <c r="AA116" s="1"/>
  <c r="AA126" i="5"/>
  <c r="AA125" s="1"/>
  <c r="W134"/>
  <c r="W204"/>
  <c r="W203" s="1"/>
  <c r="Y204"/>
  <c r="Y203" s="1"/>
  <c r="AA156"/>
  <c r="F112"/>
  <c r="F83"/>
  <c r="Y137"/>
  <c r="W137"/>
  <c r="BK162"/>
  <c r="N162" s="1"/>
  <c r="N97" s="1"/>
  <c r="M81"/>
  <c r="H32"/>
  <c r="AZ90" i="1" s="1"/>
  <c r="Y126" i="5"/>
  <c r="Y125" s="1"/>
  <c r="W126"/>
  <c r="W125" s="1"/>
  <c r="W130"/>
  <c r="AA130"/>
  <c r="Y130"/>
  <c r="BK134"/>
  <c r="N134" s="1"/>
  <c r="N94" s="1"/>
  <c r="AA162"/>
  <c r="M83" i="4"/>
  <c r="M32"/>
  <c r="AV89" i="1" s="1"/>
  <c r="F84" i="4"/>
  <c r="M107"/>
  <c r="W139"/>
  <c r="AS87" i="1"/>
  <c r="Y115" i="4"/>
  <c r="W115"/>
  <c r="BK179" i="3"/>
  <c r="N179" s="1"/>
  <c r="N97" s="1"/>
  <c r="BK154"/>
  <c r="N154" s="1"/>
  <c r="N92" s="1"/>
  <c r="BK175"/>
  <c r="BK226"/>
  <c r="N226" s="1"/>
  <c r="N100" s="1"/>
  <c r="BK245"/>
  <c r="N245" s="1"/>
  <c r="N104" s="1"/>
  <c r="BK241"/>
  <c r="N241" s="1"/>
  <c r="N103" s="1"/>
  <c r="M81"/>
  <c r="F83"/>
  <c r="M84"/>
  <c r="M126"/>
  <c r="F78"/>
  <c r="BK156" i="5"/>
  <c r="N156" s="1"/>
  <c r="N96" s="1"/>
  <c r="F127" i="3"/>
  <c r="N250"/>
  <c r="N107" s="1"/>
  <c r="N249"/>
  <c r="N106" s="1"/>
  <c r="AA115" i="4"/>
  <c r="AA139"/>
  <c r="H32"/>
  <c r="AZ89" i="1" s="1"/>
  <c r="AA137" i="5"/>
  <c r="W156"/>
  <c r="W117" i="6"/>
  <c r="BK142" i="3"/>
  <c r="N142" s="1"/>
  <c r="N91" s="1"/>
  <c r="M32"/>
  <c r="AV88" i="1" s="1"/>
  <c r="BK236" i="3"/>
  <c r="N236" s="1"/>
  <c r="N102" s="1"/>
  <c r="Y156" i="5"/>
  <c r="AA204"/>
  <c r="AA203" s="1"/>
  <c r="BK232" i="3"/>
  <c r="N232" s="1"/>
  <c r="N101" s="1"/>
  <c r="H32"/>
  <c r="AZ88" i="1" s="1"/>
  <c r="H34" i="4"/>
  <c r="BB89" i="1" s="1"/>
  <c r="M84" i="5"/>
  <c r="M118"/>
  <c r="M32"/>
  <c r="AV90" i="1" s="1"/>
  <c r="M84" i="6"/>
  <c r="M113"/>
  <c r="H34" i="3"/>
  <c r="BB88" i="1" s="1"/>
  <c r="BK186" i="3"/>
  <c r="N186" s="1"/>
  <c r="N98" s="1"/>
  <c r="H35" i="4"/>
  <c r="BC89" i="1" s="1"/>
  <c r="H34" i="5"/>
  <c r="BB90" i="1" s="1"/>
  <c r="H35" i="3"/>
  <c r="BC88" i="1" s="1"/>
  <c r="BK169" i="3"/>
  <c r="N169" s="1"/>
  <c r="N93" s="1"/>
  <c r="H36" i="4"/>
  <c r="BD89" i="1" s="1"/>
  <c r="H35" i="5"/>
  <c r="BC90" i="1" s="1"/>
  <c r="BK126" i="5"/>
  <c r="BK125" s="1"/>
  <c r="Y134"/>
  <c r="W162"/>
  <c r="N89"/>
  <c r="Y139" i="4"/>
  <c r="BK132" i="3"/>
  <c r="H36"/>
  <c r="BD88" i="1" s="1"/>
  <c r="BK115" i="4"/>
  <c r="BK139"/>
  <c r="N139" s="1"/>
  <c r="N91" s="1"/>
  <c r="H36" i="5"/>
  <c r="BD90" i="1" s="1"/>
  <c r="AA134" i="5"/>
  <c r="BK137"/>
  <c r="N137" s="1"/>
  <c r="N95" s="1"/>
  <c r="Y162"/>
  <c r="BK137" i="6"/>
  <c r="N137" s="1"/>
  <c r="N94" s="1"/>
  <c r="F83" i="4"/>
  <c r="M84"/>
  <c r="M83" i="5"/>
  <c r="M83" i="6"/>
  <c r="F78" i="4"/>
  <c r="F84" i="5"/>
  <c r="F84" i="6"/>
  <c r="H32"/>
  <c r="AZ91" i="1" s="1"/>
  <c r="N130" i="6" l="1"/>
  <c r="N92" s="1"/>
  <c r="BK126"/>
  <c r="BK116" s="1"/>
  <c r="N219" i="3"/>
  <c r="N99" s="1"/>
  <c r="BK172"/>
  <c r="N172" s="1"/>
  <c r="N94" s="1"/>
  <c r="AJ131"/>
  <c r="W114" i="4"/>
  <c r="W113" s="1"/>
  <c r="AU89" i="1" s="1"/>
  <c r="N125" i="5"/>
  <c r="N130"/>
  <c r="N93" s="1"/>
  <c r="BK129"/>
  <c r="N129" s="1"/>
  <c r="N92" s="1"/>
  <c r="N175" i="3"/>
  <c r="N96" s="1"/>
  <c r="N123" i="6"/>
  <c r="N90" s="1"/>
  <c r="Y126"/>
  <c r="Y116" s="1"/>
  <c r="W126"/>
  <c r="W116" s="1"/>
  <c r="AU91" i="1" s="1"/>
  <c r="N126" i="5"/>
  <c r="N91" s="1"/>
  <c r="W129"/>
  <c r="W121" s="1"/>
  <c r="AU90" i="1" s="1"/>
  <c r="AA129" i="5"/>
  <c r="AA121" s="1"/>
  <c r="Y129"/>
  <c r="Y121" s="1"/>
  <c r="BD87" i="1"/>
  <c r="W35" s="1"/>
  <c r="Y114" i="4"/>
  <c r="Y113" s="1"/>
  <c r="AA114"/>
  <c r="AA113" s="1"/>
  <c r="AZ87" i="1"/>
  <c r="AV87" s="1"/>
  <c r="BB87"/>
  <c r="W33" s="1"/>
  <c r="BC87"/>
  <c r="AY87" s="1"/>
  <c r="BK131" i="3"/>
  <c r="N132"/>
  <c r="N90" s="1"/>
  <c r="N126" i="6"/>
  <c r="N91" s="1"/>
  <c r="N115" i="4"/>
  <c r="N90" s="1"/>
  <c r="BK114"/>
  <c r="N203" i="5"/>
  <c r="N98" s="1"/>
  <c r="N204"/>
  <c r="N99" s="1"/>
  <c r="W31" i="1" l="1"/>
  <c r="AX87"/>
  <c r="Y130" i="3"/>
  <c r="W130"/>
  <c r="AU88" i="1" s="1"/>
  <c r="AU87" s="1"/>
  <c r="AA130" i="3"/>
  <c r="W34" i="1"/>
  <c r="BK113" i="4"/>
  <c r="N113" s="1"/>
  <c r="N114"/>
  <c r="N89" s="1"/>
  <c r="N117" i="6"/>
  <c r="N89" s="1"/>
  <c r="N116"/>
  <c r="N88" s="1"/>
  <c r="AK31" i="1"/>
  <c r="BK130" i="3"/>
  <c r="N130" s="1"/>
  <c r="N88" s="1"/>
  <c r="N131"/>
  <c r="N89" s="1"/>
  <c r="N90" i="5"/>
  <c r="BK121"/>
  <c r="N121" s="1"/>
  <c r="N88" s="1"/>
  <c r="N88" i="4" l="1"/>
  <c r="L96" s="1"/>
  <c r="M27" i="6"/>
  <c r="L99"/>
  <c r="M27" i="5"/>
  <c r="L104"/>
  <c r="M27" i="3"/>
  <c r="L113"/>
  <c r="M27" i="4" l="1"/>
  <c r="M30" s="1"/>
  <c r="H33" s="1"/>
  <c r="M33" s="1"/>
  <c r="M30" i="6"/>
  <c r="AG91" i="1" s="1"/>
  <c r="H33" i="6"/>
  <c r="M30" i="5"/>
  <c r="AG90" i="1" s="1"/>
  <c r="H33" i="5"/>
  <c r="M30" i="3"/>
  <c r="AG88" i="1" s="1"/>
  <c r="H33" i="3"/>
  <c r="BA89" i="1" l="1"/>
  <c r="AG89"/>
  <c r="AG87" s="1"/>
  <c r="AK26" s="1"/>
  <c r="M33" i="6"/>
  <c r="BA91" i="1"/>
  <c r="M33" i="5"/>
  <c r="BA90" i="1"/>
  <c r="M33" i="3"/>
  <c r="BA88" i="1"/>
  <c r="L38" i="4"/>
  <c r="AW89" i="1"/>
  <c r="AT89" s="1"/>
  <c r="AN89" s="1"/>
  <c r="AW91" l="1"/>
  <c r="AT91" s="1"/>
  <c r="AN91" s="1"/>
  <c r="L38" i="6"/>
  <c r="BA87" i="1"/>
  <c r="AW87" s="1"/>
  <c r="AK32" s="1"/>
  <c r="AW90"/>
  <c r="AT90" s="1"/>
  <c r="AN90" s="1"/>
  <c r="L38" i="5"/>
  <c r="AW88" i="1"/>
  <c r="AT88" s="1"/>
  <c r="AN88" s="1"/>
  <c r="L38" i="3"/>
  <c r="AG95" i="1"/>
  <c r="AK29"/>
  <c r="AT87" l="1"/>
  <c r="AN87" s="1"/>
  <c r="AN95" s="1"/>
  <c r="W32"/>
  <c r="AK37"/>
</calcChain>
</file>

<file path=xl/sharedStrings.xml><?xml version="1.0" encoding="utf-8"?>
<sst xmlns="http://schemas.openxmlformats.org/spreadsheetml/2006/main" count="4095" uniqueCount="883">
  <si>
    <t>2012</t>
  </si>
  <si>
    <t>Hárok obsahuje:</t>
  </si>
  <si>
    <t>1) Súhrnný list stavby</t>
  </si>
  <si>
    <t>2) Rekapitulácia objektov</t>
  </si>
  <si>
    <t>2.0</t>
  </si>
  <si>
    <t/>
  </si>
  <si>
    <t>False</t>
  </si>
  <si>
    <t>optimalizované pre tlač zostáv vo formáte A4 - na výšku</t>
  </si>
  <si>
    <t>&gt;&gt;  skryté stĺpce  &lt;&lt;</t>
  </si>
  <si>
    <t>0,001</t>
  </si>
  <si>
    <t>20</t>
  </si>
  <si>
    <t>SÚHRNNÝ LIST STAVBY</t>
  </si>
  <si>
    <t>v ---  nižšie sa nachádzajú doplnkové a pomocné údaje k zostavám  --- v</t>
  </si>
  <si>
    <t>Kód:</t>
  </si>
  <si>
    <t>6/1/2017-A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</si>
  <si>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</si>
  <si>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</si>
  <si>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</si>
  <si>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</si>
  <si>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</si>
  <si>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</si>
  <si>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</si>
  <si>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</si>
  <si>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IČO DPH:</t>
  </si>
  <si>
    <t>Zhotoviteľ:</t>
  </si>
  <si>
    <t>Projektant:</t>
  </si>
  <si>
    <t>True</t>
  </si>
  <si>
    <t>0,01</t>
  </si>
  <si>
    <t>Spracovateľ:</t>
  </si>
  <si>
    <t>Poznámka:</t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</si>
  <si>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</si>
  <si>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</si>
  <si>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</si>
  <si>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</si>
  <si>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</si>
  <si>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</si>
  <si>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</si>
  <si>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</si>
  <si>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</si>
  <si>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</si>
  <si>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</si>
  <si>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</si>
  <si>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</si>
  <si>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</si>
  <si>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</si>
  <si>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</si>
  <si>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</si>
  <si>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</si>
  <si>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</si>
  <si>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</si>
  <si>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</si>
  <si>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</si>
  <si>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</si>
  <si>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</si>
  <si>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</si>
  <si>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</si>
  <si>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</si>
  <si>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</si>
  <si>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</si>
  <si>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</si>
  <si>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</si>
  <si>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</si>
  <si>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</si>
  <si>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</si>
  <si>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</si>
  <si>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</si>
  <si>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</si>
  <si>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</si>
  <si>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</si>
  <si>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</si>
  <si>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IMPORT</t>
  </si>
  <si>
    <t>{9c1cac02-14a5-4c4c-8d5d-68ca05851a39}</t>
  </si>
  <si>
    <t>{00000000-0000-0000-0000-000000000000}</t>
  </si>
  <si>
    <t>/</t>
  </si>
  <si>
    <t>1</t>
  </si>
  <si>
    <t>0001</t>
  </si>
  <si>
    <t>Stavebná časť</t>
  </si>
  <si>
    <t>{64b615a3-7866-4141-ae12-214c907e072f}</t>
  </si>
  <si>
    <t>0002</t>
  </si>
  <si>
    <t>Elektroinštalácia</t>
  </si>
  <si>
    <t>{50edf657-7584-42d0-94fb-23b706827c39}</t>
  </si>
  <si>
    <t>0003</t>
  </si>
  <si>
    <t>Zdravotechnika</t>
  </si>
  <si>
    <t>{f9e8eddd-a3b1-4ece-96f4-241156895796}</t>
  </si>
  <si>
    <t>0004</t>
  </si>
  <si>
    <t>Vykurovanie</t>
  </si>
  <si>
    <t>{5c6cbf1a-14ab-417e-8c10-e9f17a5b89f7}</t>
  </si>
  <si>
    <t>2) Ostatné náklady zo súhrnného listu</t>
  </si>
  <si>
    <t>Percent. zadanie_x000D_
[% nákladov rozpočtu]</t>
  </si>
  <si>
    <t>Zaradenie nákladov</t>
  </si>
  <si>
    <t>Celkové náklady za stavbu 1) + 2)</t>
  </si>
  <si>
    <t>1) Krycí list rozpočtu</t>
  </si>
  <si>
    <t>2) Rekapitulácia rozpočtu</t>
  </si>
  <si>
    <t>3) Rozpočet</t>
  </si>
  <si>
    <t>Späť na hárok:</t>
  </si>
  <si>
    <t>Rekapitulácia stavby</t>
  </si>
  <si>
    <t>KRYCÍ LIST ROZPOČTU</t>
  </si>
  <si>
    <t>Náklady z rozpočtu</t>
  </si>
  <si>
    <t>Ostatné náklady</t>
  </si>
  <si>
    <t>REKAPITULÁCIA ROZPOČTU</t>
  </si>
  <si>
    <t>Kód - Popis</t>
  </si>
  <si>
    <t>Cena celkom [EUR]</t>
  </si>
  <si>
    <t>1) Náklady z rozpočtu</t>
  </si>
  <si>
    <t>-1</t>
  </si>
  <si>
    <t>2) Ostatné náklady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</si>
  <si>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</si>
  <si>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</si>
  <si>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</si>
  <si>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</si>
  <si>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</si>
  <si>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</si>
  <si>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</si>
  <si>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</si>
  <si>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</si>
  <si>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</si>
  <si>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</si>
  <si>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</si>
  <si>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</si>
  <si>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</si>
  <si>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Objekt:</t>
  </si>
  <si>
    <t>0001 - Stavebná časť</t>
  </si>
  <si>
    <t>HSV - Práce a dodávky HSV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</si>
  <si>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</si>
  <si>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</si>
  <si>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</si>
  <si>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</si>
  <si>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</si>
  <si>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722 - Zdravotechnika - vnútorný vodovod</t>
  </si>
  <si>
    <t xml:space="preserve">    735 - Ústredné kúrenie, vykurov. telesá</t>
  </si>
  <si>
    <t xml:space="preserve">    763 - Konštrukcie - drevostavby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</si>
  <si>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</si>
  <si>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</si>
  <si>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</si>
  <si>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775 - Podlahy vlysové a parketové</t>
  </si>
  <si>
    <t xml:space="preserve">    776 - Podlahy povlakové</t>
  </si>
  <si>
    <t xml:space="preserve">    781 - Dokončovacie práce a obklady</t>
  </si>
  <si>
    <t xml:space="preserve">    783 - Dokončovacie práce - nátery</t>
  </si>
  <si>
    <t xml:space="preserve">    784 - Dokončovacie práce - maľby</t>
  </si>
  <si>
    <t>M - Práce a dodávky M</t>
  </si>
  <si>
    <t xml:space="preserve">    21-M - Elektromontáže</t>
  </si>
  <si>
    <t>HZS - Hodinové zúčtovacie sadzby</t>
  </si>
  <si>
    <t>GZS - GZS</t>
  </si>
  <si>
    <t>ROZPOCET</t>
  </si>
  <si>
    <t>K</t>
  </si>
  <si>
    <t>317162102</t>
  </si>
  <si>
    <t>Keramický predpätý preklad POROTHERM KPP, šírky 120 mm, výšky 65 mm, dĺžky 1250 mm</t>
  </si>
  <si>
    <t>ks</t>
  </si>
  <si>
    <t>4</t>
  </si>
  <si>
    <t>2</t>
  </si>
  <si>
    <t>1813176024</t>
  </si>
  <si>
    <t>3</t>
  </si>
  <si>
    <t>317162132</t>
  </si>
  <si>
    <t>Keramický preklad POROTHERM 23,8, šírky 70 mm, výšky 238 mm, dĺžky 1250 mm</t>
  </si>
  <si>
    <t>-1655343236</t>
  </si>
  <si>
    <t>317162134</t>
  </si>
  <si>
    <t>Keramický preklad POROTHERM 23,8, šírky 70 mm, výšky 238 mm, dĺžky 1750 mm</t>
  </si>
  <si>
    <t>-1122366441</t>
  </si>
  <si>
    <t>98</t>
  </si>
  <si>
    <t>PC000001-555</t>
  </si>
  <si>
    <t>Zamurovanie otvoru + vysprávky omietok</t>
  </si>
  <si>
    <t>sub</t>
  </si>
  <si>
    <t>-1164184995</t>
  </si>
  <si>
    <t>5</t>
  </si>
  <si>
    <t>m3</t>
  </si>
  <si>
    <t>6</t>
  </si>
  <si>
    <t>m2</t>
  </si>
  <si>
    <t>7</t>
  </si>
  <si>
    <t>8</t>
  </si>
  <si>
    <t>t</t>
  </si>
  <si>
    <t>9</t>
  </si>
  <si>
    <t>10</t>
  </si>
  <si>
    <t>342242033</t>
  </si>
  <si>
    <t>Priečky z tehál pálených POROTHERM 17,5 Profi P 12 brúsených, na maltu POROTHERM Profi (175x375x249)</t>
  </si>
  <si>
    <t>1313200170</t>
  </si>
  <si>
    <t>99</t>
  </si>
  <si>
    <t>4113541771-555</t>
  </si>
  <si>
    <t>Podporná konštrukcia stropov výšky do 4 m pre zaťaženie do 30 kPa zhotovenie aj odstránenie</t>
  </si>
  <si>
    <t>346033805</t>
  </si>
  <si>
    <t>11</t>
  </si>
  <si>
    <t>611461116</t>
  </si>
  <si>
    <t>Príprava vnútorného podkladu stropov BAUMIT, Univerzálny základ (Baumit UniPrimer)</t>
  </si>
  <si>
    <t>-1013911524</t>
  </si>
  <si>
    <t>12</t>
  </si>
  <si>
    <t>611461121</t>
  </si>
  <si>
    <t>509195448</t>
  </si>
  <si>
    <t>13</t>
  </si>
  <si>
    <t>612465116</t>
  </si>
  <si>
    <t>Príprava vnútorného podkladu stien BAUMIT, Univerzálny základ (Baumit UniPrimer)</t>
  </si>
  <si>
    <t>-179379884</t>
  </si>
  <si>
    <t>14</t>
  </si>
  <si>
    <t>612465131</t>
  </si>
  <si>
    <t>Vnútorná omietka stien BAUMIT, vápennocementová, strojné nanášanie, Baumit MVS 25 (Baumit MPI 25) hr. 10 mm</t>
  </si>
  <si>
    <t>-1922773045</t>
  </si>
  <si>
    <t>15</t>
  </si>
  <si>
    <t>632450285</t>
  </si>
  <si>
    <t>Samonivelizačná podlahová stierka Baumit Nivello 10, triedy CT-C30-F7 , hr. 5 mm</t>
  </si>
  <si>
    <t>1233248355</t>
  </si>
  <si>
    <t>16</t>
  </si>
  <si>
    <t>632451055</t>
  </si>
  <si>
    <t>Poter pieskovocementový hr. nad 40 do 50 mm (krycí nášľapný)</t>
  </si>
  <si>
    <t>-1365678519</t>
  </si>
  <si>
    <t>101</t>
  </si>
  <si>
    <t>632450285-555</t>
  </si>
  <si>
    <t>-163362519</t>
  </si>
  <si>
    <t>103</t>
  </si>
  <si>
    <t>PC01000-555</t>
  </si>
  <si>
    <t>Rezanie dilatačných škár</t>
  </si>
  <si>
    <t>m</t>
  </si>
  <si>
    <t>-821701844</t>
  </si>
  <si>
    <t>102</t>
  </si>
  <si>
    <t>PC00000-555</t>
  </si>
  <si>
    <t>Zošívanie trhlín oceľovými sponami, vysávanie trhlín, rezanie, zalievanie ...</t>
  </si>
  <si>
    <t>bm</t>
  </si>
  <si>
    <t>-799158447</t>
  </si>
  <si>
    <t>17</t>
  </si>
  <si>
    <t>941955001</t>
  </si>
  <si>
    <t>Lešenie ľahké pracovné pomocné, s výškou lešeňovej podlahy do 1,20 m</t>
  </si>
  <si>
    <t>532262080</t>
  </si>
  <si>
    <t>18</t>
  </si>
  <si>
    <t>19</t>
  </si>
  <si>
    <t>87</t>
  </si>
  <si>
    <t>965043321</t>
  </si>
  <si>
    <t>Búranie podkladov pod dlažby, liatych dlažieb a mazanín,betón s poterom,teracom hr.do 100 mm, plochy do 1 m2 -2,20000t</t>
  </si>
  <si>
    <t>-1001361414</t>
  </si>
  <si>
    <t>21</t>
  </si>
  <si>
    <t>104</t>
  </si>
  <si>
    <t>971055014-555</t>
  </si>
  <si>
    <t>Rezanie konštrukcií zo železobetónu hr.panelu 200mm stenovou pílou -0,02400t</t>
  </si>
  <si>
    <t>-757315268</t>
  </si>
  <si>
    <t>105</t>
  </si>
  <si>
    <t>Zvislá doprava sutiny a vybúraných hmôt za prvé podlažie nad alebo pod základným podlažím</t>
  </si>
  <si>
    <t>40727317</t>
  </si>
  <si>
    <t>106</t>
  </si>
  <si>
    <t>979083111-555</t>
  </si>
  <si>
    <t>Vodorovné premiestnenie sutiny na skládku do 100 m</t>
  </si>
  <si>
    <t>-2043638090</t>
  </si>
  <si>
    <t>107</t>
  </si>
  <si>
    <t>979083191-555</t>
  </si>
  <si>
    <t>Príplatok za každých ďalších i začatých 1000 m po spevnenej ceste</t>
  </si>
  <si>
    <t>-1358054333</t>
  </si>
  <si>
    <t>108</t>
  </si>
  <si>
    <t>979089012-555</t>
  </si>
  <si>
    <t>Poplatok za skladovanie - betón, tehly, dlaždice (17 01 ), ostatné</t>
  </si>
  <si>
    <t>-1688065994</t>
  </si>
  <si>
    <t>22</t>
  </si>
  <si>
    <t>968061115</t>
  </si>
  <si>
    <t>Demontáž okien drevených, 1 bm obvodu - 0,008t</t>
  </si>
  <si>
    <t>1778889879</t>
  </si>
  <si>
    <t>23</t>
  </si>
  <si>
    <t>968061116</t>
  </si>
  <si>
    <t>Demontáž dverí drevených vchodových, 1 bm obvodu - 0,012t</t>
  </si>
  <si>
    <t>717342726</t>
  </si>
  <si>
    <t>968061125</t>
  </si>
  <si>
    <t>Vyvesenie dreveného dverného krídla do suti plochy do 2 m2, -0,02400t</t>
  </si>
  <si>
    <t>-1885356757</t>
  </si>
  <si>
    <t>25</t>
  </si>
  <si>
    <t>26</t>
  </si>
  <si>
    <t>28</t>
  </si>
  <si>
    <t>88</t>
  </si>
  <si>
    <t>29</t>
  </si>
  <si>
    <t>89</t>
  </si>
  <si>
    <t>30</t>
  </si>
  <si>
    <t>90</t>
  </si>
  <si>
    <t>31</t>
  </si>
  <si>
    <t>91</t>
  </si>
  <si>
    <t>32</t>
  </si>
  <si>
    <t>999281111</t>
  </si>
  <si>
    <t>Presun hmôt pre opravy a údržbu objektov vrátane vonkajších plášťov výšky do 25 m</t>
  </si>
  <si>
    <t>-470837850</t>
  </si>
  <si>
    <t>109</t>
  </si>
  <si>
    <t>999281111-555</t>
  </si>
  <si>
    <t>837043080</t>
  </si>
  <si>
    <t>110</t>
  </si>
  <si>
    <t>111</t>
  </si>
  <si>
    <t>735154033-555</t>
  </si>
  <si>
    <t>Montáž vykurovacieho telesa panelového jednoradového 500 mm/ dĺžky 1400-1800 mm</t>
  </si>
  <si>
    <t>-1221736487</t>
  </si>
  <si>
    <t>112</t>
  </si>
  <si>
    <t>M</t>
  </si>
  <si>
    <t>4845379800-555</t>
  </si>
  <si>
    <t>Vykurovacie teleso doskové oceľové KORAD 22K 500x1600 s bočným pripojením, s dvoma panelmi a dvoma konvektormi</t>
  </si>
  <si>
    <t>2115656481</t>
  </si>
  <si>
    <t>113</t>
  </si>
  <si>
    <t>998735102-555</t>
  </si>
  <si>
    <t>Presun hmôt pre vykurovacie telesá v objektoch výšky nad 6 do 12 m</t>
  </si>
  <si>
    <t>1983678729</t>
  </si>
  <si>
    <t>114</t>
  </si>
  <si>
    <t>763122222-555</t>
  </si>
  <si>
    <t>Predsadená SDK stena KNAUF W623 hr. 65 mm, jednoduchá kca UD a CD dosky GKB hr. 15 mm TI hr. 50 mm</t>
  </si>
  <si>
    <t>2037230751</t>
  </si>
  <si>
    <t>115</t>
  </si>
  <si>
    <t>998763201-555</t>
  </si>
  <si>
    <t>Presun hmôt pre drevostavby v objektoch výšky do 12 m</t>
  </si>
  <si>
    <t>%</t>
  </si>
  <si>
    <t>-68814230</t>
  </si>
  <si>
    <t>33</t>
  </si>
  <si>
    <t>763122222</t>
  </si>
  <si>
    <t>-925896009</t>
  </si>
  <si>
    <t>34</t>
  </si>
  <si>
    <t>763213456</t>
  </si>
  <si>
    <t>Dodávka a montáž ochranných krytov vykurovacích telies</t>
  </si>
  <si>
    <t>432851331</t>
  </si>
  <si>
    <t>35</t>
  </si>
  <si>
    <t>36</t>
  </si>
  <si>
    <t>998763201</t>
  </si>
  <si>
    <t>1315482778</t>
  </si>
  <si>
    <t>37</t>
  </si>
  <si>
    <t>766621081</t>
  </si>
  <si>
    <t>Montáž okna plastového na PUR penu</t>
  </si>
  <si>
    <t>1142337518</t>
  </si>
  <si>
    <t>38</t>
  </si>
  <si>
    <t>92</t>
  </si>
  <si>
    <t>-1097606046</t>
  </si>
  <si>
    <t>94</t>
  </si>
  <si>
    <t>1011279539</t>
  </si>
  <si>
    <t>39</t>
  </si>
  <si>
    <t>93</t>
  </si>
  <si>
    <t>-1384150017</t>
  </si>
  <si>
    <t>40</t>
  </si>
  <si>
    <t>-681415118</t>
  </si>
  <si>
    <t>41</t>
  </si>
  <si>
    <t>95</t>
  </si>
  <si>
    <t>1274515375</t>
  </si>
  <si>
    <t>42</t>
  </si>
  <si>
    <t>96</t>
  </si>
  <si>
    <t>-582789107</t>
  </si>
  <si>
    <t>43</t>
  </si>
  <si>
    <t>817932198</t>
  </si>
  <si>
    <t>44</t>
  </si>
  <si>
    <t>-40735068</t>
  </si>
  <si>
    <t>45</t>
  </si>
  <si>
    <t>787136640</t>
  </si>
  <si>
    <t>46</t>
  </si>
  <si>
    <t>-2006801162</t>
  </si>
  <si>
    <t>47</t>
  </si>
  <si>
    <t>-574812253</t>
  </si>
  <si>
    <t>48</t>
  </si>
  <si>
    <t>1030451965</t>
  </si>
  <si>
    <t>49</t>
  </si>
  <si>
    <t>-1710420504</t>
  </si>
  <si>
    <t>50</t>
  </si>
  <si>
    <t>-706767489</t>
  </si>
  <si>
    <t>51</t>
  </si>
  <si>
    <t>-1421123540</t>
  </si>
  <si>
    <t>97</t>
  </si>
  <si>
    <t>52</t>
  </si>
  <si>
    <t>766662112</t>
  </si>
  <si>
    <t>Montáž dverového krídla otočného jednokrídlového poldrážkového, do existujúcej zárubne, vrátane kovania</t>
  </si>
  <si>
    <t>1183390496</t>
  </si>
  <si>
    <t>53</t>
  </si>
  <si>
    <t>5491502040</t>
  </si>
  <si>
    <t>Kovanie - 2x kľučka, povrch nerez brúsený, 2x rozeta BB, FAB</t>
  </si>
  <si>
    <t>450174094</t>
  </si>
  <si>
    <t>54</t>
  </si>
  <si>
    <t>6117103100</t>
  </si>
  <si>
    <t>Dvere vnútorné jednokrídlové, výplň papierová voština, povrch fólia M10, plné, šírka 600-900 mm</t>
  </si>
  <si>
    <t>1170460168</t>
  </si>
  <si>
    <t>55</t>
  </si>
  <si>
    <t>766662132</t>
  </si>
  <si>
    <t>Montáž dverového krídla otočného dvojkrídlového poldrážkového, do existujúcej zárubne, vrátane kovania</t>
  </si>
  <si>
    <t>-114831276</t>
  </si>
  <si>
    <t>56</t>
  </si>
  <si>
    <t>-1717462648</t>
  </si>
  <si>
    <t>57</t>
  </si>
  <si>
    <t>6117103100,1</t>
  </si>
  <si>
    <t>Dvere vnútorné dvojkrídlové, výplň papierová voština, povrch fólia M10, plné, šírka 1400-1500 mm</t>
  </si>
  <si>
    <t>541717028</t>
  </si>
  <si>
    <t>58</t>
  </si>
  <si>
    <t>766702111</t>
  </si>
  <si>
    <t xml:space="preserve">Montáž zárubní obložkových pre dvere jednokrídlové </t>
  </si>
  <si>
    <t>-849575546</t>
  </si>
  <si>
    <t>59</t>
  </si>
  <si>
    <t>6117103138</t>
  </si>
  <si>
    <t>Zárubňa vnútorná obložková PRAKTIK, DTD doska, povrch fólia, rozmer 600-900/1970 mm, pre stenu hrúbky 60-170 mm, pre jednokrídlové dvere</t>
  </si>
  <si>
    <t>1620138381</t>
  </si>
  <si>
    <t>60</t>
  </si>
  <si>
    <t>766702121</t>
  </si>
  <si>
    <t xml:space="preserve">Montáž zárubní obložkových pre dvere dvojkrídlové </t>
  </si>
  <si>
    <t>-623503875</t>
  </si>
  <si>
    <t>61</t>
  </si>
  <si>
    <t>6117103141</t>
  </si>
  <si>
    <t>Zárubňa vnútorná obložková, DTD doska, povrch fólia, rozmer 1250-1850/1970 mm, pre stenu hrúbky 180-250 mm, pre dvojkrídlové dvere</t>
  </si>
  <si>
    <t>-1437271979</t>
  </si>
  <si>
    <t>62</t>
  </si>
  <si>
    <t>998766201</t>
  </si>
  <si>
    <t>Presun hmot pre konštrukcie stolárske v objektoch výšky do 6 m</t>
  </si>
  <si>
    <t>1688955009</t>
  </si>
  <si>
    <t>116</t>
  </si>
  <si>
    <t>767995105-555</t>
  </si>
  <si>
    <t>Oceľová výmena rámov  D+M (1 varianta navrhnutá statikom)</t>
  </si>
  <si>
    <t>2109398522</t>
  </si>
  <si>
    <t>117</t>
  </si>
  <si>
    <t>998767201-555</t>
  </si>
  <si>
    <t>Presun hmôt pre kovové stavebné doplnkové konštrukcie v objektoch výšky do 6 m</t>
  </si>
  <si>
    <t>-678593246</t>
  </si>
  <si>
    <t>63</t>
  </si>
  <si>
    <t>767113150,1</t>
  </si>
  <si>
    <t xml:space="preserve">Montáž sanitárnych stien a priečok </t>
  </si>
  <si>
    <t>1798732369</t>
  </si>
  <si>
    <t>64</t>
  </si>
  <si>
    <t>767113150,19</t>
  </si>
  <si>
    <t>Dodávka a montáž konštrukcie rampy so zábradlím</t>
  </si>
  <si>
    <t>-1401920528</t>
  </si>
  <si>
    <t>65</t>
  </si>
  <si>
    <t>998767201</t>
  </si>
  <si>
    <t>311874449</t>
  </si>
  <si>
    <t>66</t>
  </si>
  <si>
    <t>771411015</t>
  </si>
  <si>
    <t>Montáž soklíkov z obkladačiek do malty veľ. 100 x 200 mm</t>
  </si>
  <si>
    <t>-1286234803</t>
  </si>
  <si>
    <t>5978152000</t>
  </si>
  <si>
    <t>Obkladačky pórovinové jednofarebné hladké A 200x100 Ia</t>
  </si>
  <si>
    <t>-164679308</t>
  </si>
  <si>
    <t>68</t>
  </si>
  <si>
    <t>771571112</t>
  </si>
  <si>
    <t>Montáž podláh z dlaždíc keramických do malty veľ. 300 x 300 mm</t>
  </si>
  <si>
    <t>-127630695</t>
  </si>
  <si>
    <t>69</t>
  </si>
  <si>
    <t>5978650320</t>
  </si>
  <si>
    <t>ELECTRA dlaždice, rozmer 297x297x8 mm, farba žltá</t>
  </si>
  <si>
    <t>-958470007</t>
  </si>
  <si>
    <t>70</t>
  </si>
  <si>
    <t>998771201</t>
  </si>
  <si>
    <t>Presun hmôt pre podlahy z dlaždíc v objektoch výšky do 6m</t>
  </si>
  <si>
    <t>-2011524777</t>
  </si>
  <si>
    <t>71</t>
  </si>
  <si>
    <t>775413220</t>
  </si>
  <si>
    <t>Montáž prechodovej lišty priskrutkovaním</t>
  </si>
  <si>
    <t>1651759916</t>
  </si>
  <si>
    <t>72</t>
  </si>
  <si>
    <t>6119800962</t>
  </si>
  <si>
    <t>Lišta prechodová PR7K samolepiaca, B40 mm,s hladkým povrchom,PARKETT PLUS</t>
  </si>
  <si>
    <t>1380758654</t>
  </si>
  <si>
    <t>73</t>
  </si>
  <si>
    <t>998775201</t>
  </si>
  <si>
    <t>Presun hmôt pre podlahy vlysové a parketové v objektoch výšky do 6 m</t>
  </si>
  <si>
    <t>-1603670913</t>
  </si>
  <si>
    <t>74</t>
  </si>
  <si>
    <t>776470010</t>
  </si>
  <si>
    <t>Lepenie a rezanie podlahových soklov z koberca</t>
  </si>
  <si>
    <t>1214363169</t>
  </si>
  <si>
    <t>75</t>
  </si>
  <si>
    <t>76</t>
  </si>
  <si>
    <t>776572310</t>
  </si>
  <si>
    <t>Lepenie textilných podláh - kobercov z pásov</t>
  </si>
  <si>
    <t>-59060982</t>
  </si>
  <si>
    <t>77</t>
  </si>
  <si>
    <t>6970005200</t>
  </si>
  <si>
    <t>Koberec všívaný OPTIMA, , trieda záťaže 32</t>
  </si>
  <si>
    <t>980490564</t>
  </si>
  <si>
    <t>78</t>
  </si>
  <si>
    <t>998776201</t>
  </si>
  <si>
    <t>Presun hmôt pre podlahy povlakové v objektoch výšky do 6 m</t>
  </si>
  <si>
    <t>-582812860</t>
  </si>
  <si>
    <t>79</t>
  </si>
  <si>
    <t>781441027</t>
  </si>
  <si>
    <t>Montáž obkladov vnútor. stien z obkladačiek kladených do malty veľ. 300x600 mm</t>
  </si>
  <si>
    <t>-1167629783</t>
  </si>
  <si>
    <t>80</t>
  </si>
  <si>
    <t>5978650140</t>
  </si>
  <si>
    <t>CONCEPT obkladačka, rozmer 298x598x10 mm, farba svetlo - béžová</t>
  </si>
  <si>
    <t>-434955537</t>
  </si>
  <si>
    <t>81</t>
  </si>
  <si>
    <t>998781201</t>
  </si>
  <si>
    <t>Presun hmôt pre obklady keramické v objektoch výšky do 6 m</t>
  </si>
  <si>
    <t>471350170</t>
  </si>
  <si>
    <t>82</t>
  </si>
  <si>
    <t>783812110</t>
  </si>
  <si>
    <t>Nátery olejové farby bielej omietok stien dvojnás. 1x email a 2x plným tmel.</t>
  </si>
  <si>
    <t>2113614634</t>
  </si>
  <si>
    <t>83</t>
  </si>
  <si>
    <t>84</t>
  </si>
  <si>
    <t>784152473</t>
  </si>
  <si>
    <t>Maľby z maliarskych zmesí Primalex, Farmal, strojne nanášané dvojnásobné, tónované s bielym stropom na hrubozrnný podklad výšky do 3, 80 m</t>
  </si>
  <si>
    <t>-1798134406</t>
  </si>
  <si>
    <t>118</t>
  </si>
  <si>
    <t>223116903</t>
  </si>
  <si>
    <t>85</t>
  </si>
  <si>
    <t>HZS001</t>
  </si>
  <si>
    <t xml:space="preserve">Práve v HZS </t>
  </si>
  <si>
    <t>hzs</t>
  </si>
  <si>
    <t>512</t>
  </si>
  <si>
    <t>2124192187</t>
  </si>
  <si>
    <t>86</t>
  </si>
  <si>
    <t>GZS1</t>
  </si>
  <si>
    <t>GZS</t>
  </si>
  <si>
    <t>sub.</t>
  </si>
  <si>
    <t>387744129</t>
  </si>
  <si>
    <t>0002 - Elektroinštalácia</t>
  </si>
  <si>
    <t xml:space="preserve">    21-M-01 - Montáž-Elektroinštalácia</t>
  </si>
  <si>
    <t xml:space="preserve">    21-M-02 - Materiál - hrubá montáž Elektroinštalácia</t>
  </si>
  <si>
    <t>210110041</t>
  </si>
  <si>
    <t>Spínače polozapustené a zapustené vrátane zapojenia jednopólový - radenie 1</t>
  </si>
  <si>
    <t>210110042</t>
  </si>
  <si>
    <t>Spínače polozapustené a zapustené vrátane zapojenia sériový - radenie 5</t>
  </si>
  <si>
    <t>210110045</t>
  </si>
  <si>
    <t>Spínač polozapustený a zapustený vrátane zapojenia stried.prep.- radenie 6</t>
  </si>
  <si>
    <t>210110046</t>
  </si>
  <si>
    <t>Spínač polozapustený a zapustený vrátane zapojenia krížový prep.- radenie 7</t>
  </si>
  <si>
    <t>210110047</t>
  </si>
  <si>
    <t>Montáž a zapojenie tlšítka CENTRAL STOP</t>
  </si>
  <si>
    <t>210111012</t>
  </si>
  <si>
    <t>Domová zásuvka polozapustená alebo zapustená, 10/16 A 250 V 2P + Z 2 x zapojenie</t>
  </si>
  <si>
    <t>210110121</t>
  </si>
  <si>
    <t>PC - dátová zásuvka 2x RJ45 cat.6,krytie IP20, montáž pod omietkou</t>
  </si>
  <si>
    <t>210190002.1</t>
  </si>
  <si>
    <t>RACK - dátový rozvádzač, typ skrine REN-10-60/40, pozri výkres č. E-5</t>
  </si>
  <si>
    <t>210201001</t>
  </si>
  <si>
    <t>210201000</t>
  </si>
  <si>
    <t>210201002</t>
  </si>
  <si>
    <t>210201003</t>
  </si>
  <si>
    <t>210201008</t>
  </si>
  <si>
    <t>210201011</t>
  </si>
  <si>
    <t>210201004</t>
  </si>
  <si>
    <t>210258988</t>
  </si>
  <si>
    <t>Značenie protipožiarnych prestupov</t>
  </si>
  <si>
    <t>hod</t>
  </si>
  <si>
    <t>210320544</t>
  </si>
  <si>
    <t>Zriadenie protipožiarnych prestupov</t>
  </si>
  <si>
    <t>kpl</t>
  </si>
  <si>
    <t>210321544</t>
  </si>
  <si>
    <t>Meranie šk</t>
  </si>
  <si>
    <t>203212457</t>
  </si>
  <si>
    <t>Označenie na zásuvkách a na patch panely</t>
  </si>
  <si>
    <t>231024544</t>
  </si>
  <si>
    <t>Zapojenie FTP dát.kábla na zásuvkách a na patch panely</t>
  </si>
  <si>
    <t>232135477</t>
  </si>
  <si>
    <t>Revízna správa</t>
  </si>
  <si>
    <t>210354778</t>
  </si>
  <si>
    <t>Projekt skutočného vyhotovenia</t>
  </si>
  <si>
    <t>PPV</t>
  </si>
  <si>
    <t>Podiel pridružených výkonov</t>
  </si>
  <si>
    <t>3410105000</t>
  </si>
  <si>
    <t>100</t>
  </si>
  <si>
    <t>3203201254</t>
  </si>
  <si>
    <t>3410105100</t>
  </si>
  <si>
    <t>3203545444</t>
  </si>
  <si>
    <t>3230154684</t>
  </si>
  <si>
    <t>Tlačítko CENTRAL STOP</t>
  </si>
  <si>
    <t>3210320544</t>
  </si>
  <si>
    <t>3203546544</t>
  </si>
  <si>
    <t>3410403400</t>
  </si>
  <si>
    <t>3202024544</t>
  </si>
  <si>
    <t>120</t>
  </si>
  <si>
    <t>3203546877</t>
  </si>
  <si>
    <t>122</t>
  </si>
  <si>
    <t>3210324544</t>
  </si>
  <si>
    <t>124</t>
  </si>
  <si>
    <t>3203545477</t>
  </si>
  <si>
    <t>126</t>
  </si>
  <si>
    <t>3203546054</t>
  </si>
  <si>
    <t>128</t>
  </si>
  <si>
    <t>3203546788</t>
  </si>
  <si>
    <t>130</t>
  </si>
  <si>
    <t>3203540454</t>
  </si>
  <si>
    <t>132</t>
  </si>
  <si>
    <t>3203544112</t>
  </si>
  <si>
    <t>Protipožiarny prestup</t>
  </si>
  <si>
    <t>154</t>
  </si>
  <si>
    <t>PM</t>
  </si>
  <si>
    <t>Podružný materiál</t>
  </si>
  <si>
    <t>156</t>
  </si>
  <si>
    <t>169975104</t>
  </si>
  <si>
    <t>0003 - Zdravotechnika</t>
  </si>
  <si>
    <t>8 - Rúrové vedenie</t>
  </si>
  <si>
    <t xml:space="preserve">    713 - Izolácie tepelné</t>
  </si>
  <si>
    <t xml:space="preserve">    715 - Izolácie proti chemickým vplyvom</t>
  </si>
  <si>
    <t xml:space="preserve">    721 - Zdravotech. vnútorná kanalizácia</t>
  </si>
  <si>
    <t xml:space="preserve">    725 - Zdravotechnika - zariaď. predmety</t>
  </si>
  <si>
    <t xml:space="preserve">    36-M - Montáž prev.,mer. a regul.zariadení</t>
  </si>
  <si>
    <t xml:space="preserve">      GZS - GZS</t>
  </si>
  <si>
    <t>8912153212</t>
  </si>
  <si>
    <t>D+M kombinovaná armatúra na ochranu pitnej vody BA 295-A   DN 40</t>
  </si>
  <si>
    <t>8912153213</t>
  </si>
  <si>
    <t>Montáž jemný filter so spätným preplachom F76S P DN 40</t>
  </si>
  <si>
    <t>631312411</t>
  </si>
  <si>
    <t>Mazanina z betónu prostého tr.C 8/10 hr.nad 50 do 80 mm</t>
  </si>
  <si>
    <t>631362021</t>
  </si>
  <si>
    <t>Výstuž mazanín z betónov (z kameniva) a z ľahkých betónov zo zváraných sietí z drôtov typu KARI</t>
  </si>
  <si>
    <t>Montáž izolácie tepelnej potrubia D do 76 mm</t>
  </si>
  <si>
    <t>TUBOLIT izolácia - trubica   35/13-DG (72)  ARC-0033  Armacell  AZ FLEX</t>
  </si>
  <si>
    <t>TUBOLIT izolácia - trubica   54/13-DG (72)  ARC-0033  Armacell  AZ FLEX</t>
  </si>
  <si>
    <t>715131001</t>
  </si>
  <si>
    <t>Zhotovenie izolácie stav. konštr. fóliami lepenými celoplošne, včítane penetrácie podláh miestností</t>
  </si>
  <si>
    <t>2832201000</t>
  </si>
  <si>
    <t>IZOFOL fólia 621 hrúbka 0,6 mm</t>
  </si>
  <si>
    <t>721173204HT</t>
  </si>
  <si>
    <t>Potrubie z HT rúr pripájacie D 40x1, 8</t>
  </si>
  <si>
    <t>721173205HT</t>
  </si>
  <si>
    <t>Potrubie z HT rúr pripájacie D 50x1, 8</t>
  </si>
  <si>
    <t>721173207HT</t>
  </si>
  <si>
    <t>Potrubie z HT rúr pripájacie D 110</t>
  </si>
  <si>
    <t>721194104</t>
  </si>
  <si>
    <t>Zriadenie prípojky na potrubí vyvedenie a upevnenie odpadových výpustiek D 40x1, 8</t>
  </si>
  <si>
    <t>721194105</t>
  </si>
  <si>
    <t>Zriadenie prípojky na potrubí vyvedenie a upevnenie odpadových výpustiek D 50x1, 8</t>
  </si>
  <si>
    <t>721194109</t>
  </si>
  <si>
    <t>Zriadenie prípojky na potrubí vyvedenie a upevnenie odpadových výpustiek D 110x2, 3</t>
  </si>
  <si>
    <t>721221200P7</t>
  </si>
  <si>
    <t>D+M Čistiaca tvarovka DN50</t>
  </si>
  <si>
    <t>721221201P1</t>
  </si>
  <si>
    <t>D+M Privzdušňovací ventil HL 900N</t>
  </si>
  <si>
    <t>721221201P2</t>
  </si>
  <si>
    <t>D+M Zápachová uzávierka sifon HL610</t>
  </si>
  <si>
    <t>721221201P9</t>
  </si>
  <si>
    <t>D+M Čistiaca tvarovka DN110</t>
  </si>
  <si>
    <t>725869301</t>
  </si>
  <si>
    <t>Montáž zápachovej uzávierky pre zariaďovacie predmety, umývadlová do D 40</t>
  </si>
  <si>
    <t>5514703200</t>
  </si>
  <si>
    <t>Uzávierka zápachová sifón umývadlový HL137/40, biely invalidný DN40</t>
  </si>
  <si>
    <t>725869311</t>
  </si>
  <si>
    <t>Montáž zápachovej uzávierky pre zariaďovacie predmety, drezová do D 50 (pre jeden drez)</t>
  </si>
  <si>
    <t>2863120185</t>
  </si>
  <si>
    <t>Drezový odtok jednodielny, D 50 úsporný, plast, sanitárny systém, GEBERIT</t>
  </si>
  <si>
    <t>725869340</t>
  </si>
  <si>
    <t>Montáž zápachovej uzávierky pre zariaďovacie predmety, sprchovej do D 50</t>
  </si>
  <si>
    <t>5516161200</t>
  </si>
  <si>
    <t>Uzávierka zápachová sprchová samočistiaca HL514S/80 DN40/50 SN</t>
  </si>
  <si>
    <t>721290111</t>
  </si>
  <si>
    <t>Ostatné - skúška tesnosti kanalizácie v objektoch vodou do DN 125</t>
  </si>
  <si>
    <t>998721102</t>
  </si>
  <si>
    <t>Presun hmôt pre vnútornú kanalizáciu v objektoch výšky nad 6 do 12 m</t>
  </si>
  <si>
    <t>722130214</t>
  </si>
  <si>
    <t>Potrubie z oceľ.rúr pozink.bezšvík.bežných-11 353.0, 10 004.0 zvarov. bežných-11 343.00 DN 32</t>
  </si>
  <si>
    <t>722130215</t>
  </si>
  <si>
    <t>Potrubie z oceľ.rúr pozink.bezšvík.bežných-11 353.0, 10 004.0 zvarov. bežných-11 343.00 DN 40</t>
  </si>
  <si>
    <t>súb</t>
  </si>
  <si>
    <t>722290226</t>
  </si>
  <si>
    <t>Tlaková skúška vodovodného potrubia závitového do DN 50</t>
  </si>
  <si>
    <t>722290234</t>
  </si>
  <si>
    <t>Prepláchnutie a dezinfekcia vodovodného potrubia do DN 80</t>
  </si>
  <si>
    <t>998722102</t>
  </si>
  <si>
    <t>Presun hmôt pre vnútorný vodovod v objektoch výšky nad 6 do 12 m</t>
  </si>
  <si>
    <t>725119109</t>
  </si>
  <si>
    <t xml:space="preserve">Montáž tlačidlového splachovača </t>
  </si>
  <si>
    <t>5516423005542</t>
  </si>
  <si>
    <t xml:space="preserve">GEBERIT Tlačidlo </t>
  </si>
  <si>
    <t>725119308</t>
  </si>
  <si>
    <t xml:space="preserve">Montáž záchodovej misy kombinovanej </t>
  </si>
  <si>
    <t>642013389021</t>
  </si>
  <si>
    <t>Detský klozet spodný odpad</t>
  </si>
  <si>
    <t>725119410</t>
  </si>
  <si>
    <t>Montáž záchodovej misy zavesenej s rovným odpadom</t>
  </si>
  <si>
    <t>6420139410</t>
  </si>
  <si>
    <t xml:space="preserve">Sanitárna keramika WC kombi rovný </t>
  </si>
  <si>
    <t>725119721V</t>
  </si>
  <si>
    <t xml:space="preserve">Montáž predstenového systému vane do ľahkých stien s kovovou konštrukciou </t>
  </si>
  <si>
    <t>5516423005457V</t>
  </si>
  <si>
    <t>Predstenový systém pre výlevku (rám s nosičom armatúr)</t>
  </si>
  <si>
    <t>725245104</t>
  </si>
  <si>
    <t>Montáž - zástena sprchová jednokrídlová do výšky 2000 mm a šírky 1000 mm</t>
  </si>
  <si>
    <t>5548443200</t>
  </si>
  <si>
    <t>Kút sprchový CLASSIC - CD0 2/900rozmer 880-940cm</t>
  </si>
  <si>
    <t>725291112</t>
  </si>
  <si>
    <t xml:space="preserve">Montáž doplnkov zariadení kúpeľní a záchodov, toaletná doska </t>
  </si>
  <si>
    <t>6429462300</t>
  </si>
  <si>
    <t>Doska keramická toaletná</t>
  </si>
  <si>
    <t>725219401</t>
  </si>
  <si>
    <t>Montáž umývadla na skrutky do muriva, bez výtokovej armatúry</t>
  </si>
  <si>
    <t>súb.</t>
  </si>
  <si>
    <t>642013057810</t>
  </si>
  <si>
    <t xml:space="preserve">Sanitárna keramika detské umývadlo  40cm </t>
  </si>
  <si>
    <t>6420130570</t>
  </si>
  <si>
    <t>Sanitárna keramika umývadlo 65cm</t>
  </si>
  <si>
    <t>6424310375</t>
  </si>
  <si>
    <t>Sanitárna keramika umývadlo 45 cm rohové</t>
  </si>
  <si>
    <t>725219601</t>
  </si>
  <si>
    <t>Montáž stĺpa umývadla</t>
  </si>
  <si>
    <t>6429125100</t>
  </si>
  <si>
    <t xml:space="preserve">Stĺp biely k umývadlu </t>
  </si>
  <si>
    <t>725319112</t>
  </si>
  <si>
    <t xml:space="preserve">Montáž kuchynských drezov jednoduchých, hranatých, s rozmerom  do 600 x 600 mm, bez výtokových armatúr </t>
  </si>
  <si>
    <t>5523155200</t>
  </si>
  <si>
    <t xml:space="preserve">Kuchynský drez  na dosku </t>
  </si>
  <si>
    <t>725332320</t>
  </si>
  <si>
    <t>Montáž výlevky keramickej závesnej bez výtokovej armatúry</t>
  </si>
  <si>
    <t>5523400000</t>
  </si>
  <si>
    <t>Výlevka smaltovaná</t>
  </si>
  <si>
    <t>725829601</t>
  </si>
  <si>
    <t>Montáž batérií umývadlových stojankových pákových alebo klasických</t>
  </si>
  <si>
    <t>55146520001</t>
  </si>
  <si>
    <t>Batéria umývadlová pre zmiešanú vodu</t>
  </si>
  <si>
    <t>5513006030</t>
  </si>
  <si>
    <t xml:space="preserve">Umývadlová stojanková páková batéria </t>
  </si>
  <si>
    <t>5514662240</t>
  </si>
  <si>
    <t>Stojanková drezová batéria</t>
  </si>
  <si>
    <t>725819401</t>
  </si>
  <si>
    <t>Montáž ventilu rohového s pripojovacou rúrkou G 1/2</t>
  </si>
  <si>
    <t>5514109000</t>
  </si>
  <si>
    <t>Ventil pre hygienické a zdravotnické zariadenia rohový mosadzný T 65 1/2" s rúrkou a ružicou</t>
  </si>
  <si>
    <t>725839203</t>
  </si>
  <si>
    <t>Montáž batérie vaňovej nástennej G 1/2</t>
  </si>
  <si>
    <t>5514512300</t>
  </si>
  <si>
    <t>Batéria vaňová mosadzná s ručnou sprchou TU 8115 XPS 1/2"x 100 mm</t>
  </si>
  <si>
    <t>5514812000</t>
  </si>
  <si>
    <t>Predĺženie s nátr. a čapom T 216 1/2"x 100 mm</t>
  </si>
  <si>
    <t>725849201</t>
  </si>
  <si>
    <t>Montáž batérie sprchovej nástennej pákovej, klasickej</t>
  </si>
  <si>
    <t>5514513100</t>
  </si>
  <si>
    <t>Batéria sprchová mosadzná s ručnou sprchou TU 8120 XPS 1/2"x 100 mm  pre zmiešanú vodu</t>
  </si>
  <si>
    <t>725989101</t>
  </si>
  <si>
    <t>Montáž skrinky s nerezovými dvierkami</t>
  </si>
  <si>
    <t>5516757500</t>
  </si>
  <si>
    <t>Skrinka s nerezovými dvierkami</t>
  </si>
  <si>
    <t>998725102</t>
  </si>
  <si>
    <t>Presun hmôt pre zariaďovacie predmety v objektoch výšky nad 6 do 12 m</t>
  </si>
  <si>
    <t>36202035K1</t>
  </si>
  <si>
    <t>Zavesy,konzoly, objimky,pevne body</t>
  </si>
  <si>
    <t>36202035K2</t>
  </si>
  <si>
    <t>Napojenie na existujúce rozvody kanalizácie</t>
  </si>
  <si>
    <t>36202035K3</t>
  </si>
  <si>
    <t>Napojenie na existujúce rozvody vodovodu</t>
  </si>
  <si>
    <t>-1741509370</t>
  </si>
  <si>
    <t>0004 - Vykurovanie</t>
  </si>
  <si>
    <t>713 - Izolácie tepelné</t>
  </si>
  <si>
    <t xml:space="preserve">    733 - Ústredné kúrenie, rozvodné potrubie</t>
  </si>
  <si>
    <t xml:space="preserve">    734 - Ústredné kúrenie, armatúry.</t>
  </si>
  <si>
    <t>713482121</t>
  </si>
  <si>
    <t>Montáž trubíc z PE, hr.15-20 mm,vnút.priemer do 38</t>
  </si>
  <si>
    <t>2837741529</t>
  </si>
  <si>
    <t>Izolácia - trubica   18/20-DG (78)</t>
  </si>
  <si>
    <t>722130211N</t>
  </si>
  <si>
    <t>Potrubie z oceľ.rúr bezšvík DN 15</t>
  </si>
  <si>
    <t>734209101</t>
  </si>
  <si>
    <t>Montáž závitovej armatúry s 1 závitom do G 1/2</t>
  </si>
  <si>
    <t>42284612272</t>
  </si>
  <si>
    <t>Ventil pre pripojenie hlavice priamy ventil 1/2 "</t>
  </si>
  <si>
    <t>55173007901</t>
  </si>
  <si>
    <t>Termostatická hlavica na radiator</t>
  </si>
  <si>
    <t>7345551011N</t>
  </si>
  <si>
    <t>Pripojenie na existujuci system UK</t>
  </si>
  <si>
    <t>735151822</t>
  </si>
  <si>
    <t>Demontáž pôvodných radiátorov,  -0,04675t</t>
  </si>
  <si>
    <t>735159220</t>
  </si>
  <si>
    <t>Montáž vykurovacieho telesa panelového dvojradového do 1500mm</t>
  </si>
  <si>
    <t>4845373100</t>
  </si>
  <si>
    <t>Vykurovacie teleso doskové oceľové KORAD 21K 500x1200 s bočným pripojením, s dvoma panelmi a jedným konvektorom</t>
  </si>
  <si>
    <t>4845380550</t>
  </si>
  <si>
    <t>Vykurovacie teleso doskové oceľové KORAD 22K 600x1000 s bočným pripojením, s dvoma panelmi a dvoma konvektormi</t>
  </si>
  <si>
    <t>735159230</t>
  </si>
  <si>
    <t>Montáž vykurovacieho telesa panelového dvojradového do 1980mm</t>
  </si>
  <si>
    <t>4845379800</t>
  </si>
  <si>
    <t>998735102</t>
  </si>
  <si>
    <t>551637197</t>
  </si>
  <si>
    <t>Ručný ýkop nezapaženej jamy v hornine 3, do 100 m3</t>
  </si>
  <si>
    <t>Hĺbenie nezapažených jám a zárezov. Príplatok za lepivosť horniny 3</t>
  </si>
  <si>
    <t>Vankúše zhutnené pod základy zo štrkopiesku</t>
  </si>
  <si>
    <t>Vnútorná omietka stropov vápennocementová, strojné nanášanie, Baumit MSS 20 (Baumit MPI 20) hr. 8 mm</t>
  </si>
  <si>
    <t>Vysprávka ostení po montáži nových okien - vnútorná  omietka stien vápennocementová, ručné nanášanie, hr. 10 mm</t>
  </si>
  <si>
    <t>Vysprávka ostení po montáži nových okien - vonkajšia  omietka stien vápennocementová, ručné nanášanie, hr. 10 mm</t>
  </si>
  <si>
    <t>941955001-555</t>
  </si>
  <si>
    <t>Búranie muriva železobetonového nadzákladného,  -2,40000t</t>
  </si>
  <si>
    <t>-1437098601</t>
  </si>
  <si>
    <t>962052211-555</t>
  </si>
  <si>
    <t>Dodávka plastových dverí dvojkrídlových, s nadsvetlíkom, rozmerov 1450/2950 - D1 (nadsvetlík 1450/750), farba biela, vrátane prahu, kľučky a rozety (FAB)</t>
  </si>
  <si>
    <t>611d1-1-555</t>
  </si>
  <si>
    <t>Dodávka interiérových drevených dverí dvojkrídlových, rozmerov 1500/2000 - D2</t>
  </si>
  <si>
    <t>Dodávka plastových dverí dvojkrídlových, s nadsvetlíkom, rozmerov 1450/2830 - D6 (nadsvetlík 1450/690) farba biela, vrátane prahu, kľučky a rozety (FAB), vrátene bielych interiérových žalúzií</t>
  </si>
  <si>
    <t>Dodávka interiérových hliníkových dverí dvojkrídlových, rozmerov 1470/2100 - D7, požiarna odolnosť 30 min. farba biela, vrátane prahu, kľučky a rozety (FAB)</t>
  </si>
  <si>
    <t>Dodávka plastových dverí dvojkrídlových, s nadsvetlíkom, rozmerov 1450/2760 - D11 (nadsvetlík 1450/690) farba biela, vrátane prahu, kľučky a rozety (FAB), vrátene bielych interiérových žalúzií</t>
  </si>
  <si>
    <t>Dodávka drevených dverí jednokrídlových, s nadsvetlíkom, rozmerov 900/2600 - D12 (nadsvetlík 900/630)</t>
  </si>
  <si>
    <t>Dodávka plastových dverí dvojkrídlových, s nadsvetlíkom, a pevným bočným svetlíkom, rozmerov 2290/2950 - D13 (bočný svetlík 760 x 2200 + otváravé krídla 850 + 570 x 2200 + nadsvetlík 2290 x 750 ) + rozširovací profil + rohový profil, farba biela, vrátane prahu, kľučky a rozety (FAB), vrátene bielych interiérových žalúzií</t>
  </si>
  <si>
    <t>Dodávka zostavy plastového okna - 4500/2030 - O1 (okná 5 x 900 x 2030) farba biela, vrátane vnútorného plast. parapetu a vonkajšieho hliníkového parapetu, vrátene bielych interiérových žalúzií</t>
  </si>
  <si>
    <t>Dodávka zostavy plastového okna - 5940/1760 - O2 - 1NP (okná 5 x 1190 x 1760) farba biela, vrátane vnútorného plast. parapetu a vonkajšieho hliníkového parapetu, vrátene bielych interiérových žalúzií</t>
  </si>
  <si>
    <t>Dodávka zostavy plastového okna - 5940/2080 - O2 - 2NP (okná 5 x 1190 x 2080) farba biela, vrátane vnútorného plast. parapetu a vonkajšieho hliníkového parapetu, vrátene bielych interiérových žalúzií</t>
  </si>
  <si>
    <t>Dodávka plastového okna - 1180/1750 - O3 - 1NP farba biela, vrátane vnútorného plast. parapetu a vonkajšieho hliníkového parapetu, vrátene bielych interiérových žalúzií</t>
  </si>
  <si>
    <t>Dodávka plastového okna - 1180/2080 - O3 - 2NP farba biela, vrátane vnútorného plast. parapetu a vonkajšieho hliníkového parapetu, vrátene bielych interiérových žalúzií</t>
  </si>
  <si>
    <t>Dodávka hliníkového okna - 1170/1750 - O3´ - 1NP, požiarna odolnosť 30 min., farba biela, vrátane vnútorného plast. parapetu a vonkajšieho hliníkového parapetu, vrátene bielych interiérových žalúzií</t>
  </si>
  <si>
    <t>Dodávka hliníkového okna - 1180/2080 - O3´ - 2NP, požiarna odolnosť 30 min., farba biela, vrátane vnútorného plast. parapetu a vonkajšieho hliníkového parapetu, vrátene bielych interiérových žalúzií</t>
  </si>
  <si>
    <t>Dodávka zostavy plastového okna - 4460/760 - O4 (okná 2 x 1450 x 760 + 1 x 1560 x 760) farba biela, vrátane vnútorného plast. parapetu a vonkajšieho hliníkového parapetu, vrátene bielych interiérových žalúzií</t>
  </si>
  <si>
    <t>Dodávka zostavy plastového okna - 5940/2080 - O5 (okná 1 x 850 x 2080 + 4 x 885 x 2080 + 2 x 775 x 2080) farba biela, vrátane vnútorného plast. parapetu a vonkajšieho hliníkového parapetu, vrátene bielych interiérových žalúzií</t>
  </si>
  <si>
    <t>Dodávka zostavy plastového okna - 5940/2050 - O6 (okná 5 x 1190 x 2050) farba biela, vrátane vnútorného plast. parapetu a vonkajšieho hliníkového parapetu, vrátene bielych interiérových žalúzií</t>
  </si>
  <si>
    <t>Dodávka zostavy plastového okna - fix - 1840/2950 - O7  (okná 2 x 860 x 2200 + nadsvetlík 1720/750) + rohový profil, farba biela, vrátane vnútorného plast. parapetu a vonkajšieho hliníkového parapetu, vrátene bielych interiérových žalúzií</t>
  </si>
  <si>
    <t>611vo-555</t>
  </si>
  <si>
    <t>Dodávka dreveného výdajného okna, výsuvného - 880/800 - VO, vrátane obojstranného dreveného parapetu</t>
  </si>
  <si>
    <t>611d2-555</t>
  </si>
  <si>
    <t>611d6-555</t>
  </si>
  <si>
    <t>611d7-555</t>
  </si>
  <si>
    <t>611d11-555</t>
  </si>
  <si>
    <t>611d12-555</t>
  </si>
  <si>
    <t>611d13-1-555</t>
  </si>
  <si>
    <t>611o1-555</t>
  </si>
  <si>
    <t>611o2-1-555</t>
  </si>
  <si>
    <t>611o2-2-555</t>
  </si>
  <si>
    <t>611o3-11-555</t>
  </si>
  <si>
    <t>611o3-12-555</t>
  </si>
  <si>
    <t>611o4-555</t>
  </si>
  <si>
    <t>611o3-21-555</t>
  </si>
  <si>
    <t>611o3-22-555</t>
  </si>
  <si>
    <t>611o5-555</t>
  </si>
  <si>
    <t>611o6-555</t>
  </si>
  <si>
    <t>Oceľová výmena rámov  D+M (D4 varianta navrhnutá statikom)</t>
  </si>
  <si>
    <t>766702121,1-555</t>
  </si>
  <si>
    <t>Rekonštrukcia technológie potravinového  výťahu (v zmysle revízie skutkového stavu technológie výťahu)</t>
  </si>
  <si>
    <t>A - stropné prisadené svietidlo s prizmatickým difúzorom,  4x24W, EVG, 230V 50Hz, IP20 alebo ekvivalent</t>
  </si>
  <si>
    <t>A1 - nástenné svietidlo s prizmatickým difúzorom,  4x24W, EVG, 230V 50Hz, IP20 alebo ekvivalent</t>
  </si>
  <si>
    <t>B - stropné prisadené svietidlo s AL mriežkou, 2x36W, T8, 230V 50Hz, IP20 alebo ekvivalent</t>
  </si>
  <si>
    <t>C - stropné prisadené svietidlo s prizmatickým difúzorom,  2x35W, T5, ECG 230V 50Hz, IP44 alebo ekvivalent</t>
  </si>
  <si>
    <t>D - nástenné žiarivkové svietidlo, max 60W, 230V ~50Hz, IP44 alebo ekvivalent</t>
  </si>
  <si>
    <t>D1 - nástenné žiarivkové svietidlo so senzorom pohybu, max 60W, 230V ~50Hz, IP44 alebo ekvivalent</t>
  </si>
  <si>
    <t>N - LED nudzové svietidlo s autonómnym zdrojom na 3.hod + piktogram, 3W, 230V 50Hz, IP65 alebo ekvivalent</t>
  </si>
  <si>
    <t>Spínač jednopólový č.1, 10A 250V, typ LEGRAND Valena 7 744 01, krytie IP20 alebo ekvivalent, montáž pod omietku</t>
  </si>
  <si>
    <t>Spínač sériový č.5, 10A 250V, typ LEGRAND Valena 7 744 05, krytie IP20 alebo ekvivalent, montáž pod omietku</t>
  </si>
  <si>
    <t>Spínač striedavý č.6, 10A 250V, typ LEGRAND Valena 7 744 06, krytie IP20 alebo ekvivalent, montáž pod omietku</t>
  </si>
  <si>
    <t>spínač striedavý č.7, 10A 250V, typ LEGRAND Valena 7 744 07, krytie IP20 alebo ekvivalent, montáž pod omietku</t>
  </si>
  <si>
    <t>Zásuvka L+N+PE s detskou poistkou, 16A 250V, typ LEGRAND Valena 7 743 97, krytie IP20 alebo ekvivalent, montáž pod omietku</t>
  </si>
  <si>
    <t>PC - dátová zásuvka 2x RJ45 cat.6, typ Legrand Valena 7 742 33, krytie IP20 alebo ekvivalent, montáž pod omietkou</t>
  </si>
  <si>
    <t>A - stropné prisadené svietidlo s prizmatickým difúzorom, typ SEC WEGA-C-PRISMA-EP 4x24W, EVG, 230V 50Hz, IP20 alebo ekvivalent</t>
  </si>
  <si>
    <t>A1 - nástenné svietidlo s prizmatickým difúzorom, typ SEC WEGA-C-PRISMA-EP 4x24W, EVG, 230V 50Hz, IP20 alebo ekvivalent</t>
  </si>
  <si>
    <t>B - stropné prisadené svietidlo s AL mriežkou, typ Intermos WMX236ALDP, 2x36W, T8, 230V 50Hz, IP20 alebo ekvivalent</t>
  </si>
  <si>
    <t>C - stropné prisadené svietidlo s prizmatickým difúzorom, typ OMS PLAST H PRISMA FDH G5, 2x35W, T5, ECG 230V 50Hz, IP44 alebo ekvivalent</t>
  </si>
  <si>
    <t>D - nástenné žiarivkové svietidlo, Ecolite VIKTOR W131/B-BI, max 60W, 230V ~50Hz, IP44 alebo ekvivalent</t>
  </si>
  <si>
    <t>D1 - nástenné žiarivkové svietidlo so senzorom pohybu, Ecolite VIKTOR W131-BI, max 60W, 230V ~50Hz, IP44 alebo ekvivalent</t>
  </si>
  <si>
    <t>N - LED nudzové svietidlo s autonómnym zdrojom na 3.hod + piktogram, typ HELPLUX  ZEL3ICEL 3W, 230V 50Hz, IP65 alebo ekvivalent</t>
  </si>
  <si>
    <t>7134111111-555</t>
  </si>
  <si>
    <t>2837741566-555</t>
  </si>
  <si>
    <t>2837741597-555</t>
  </si>
  <si>
    <t>Kúpeľňový ventilátor E-Style 100 pro BBT - časový dobeh, guľôčkové ložiská, spätná klapka</t>
  </si>
  <si>
    <t>Dopojenie odetrávacích ventilátorov k rozvodu elektro vrátane inštalačného materiálu</t>
  </si>
  <si>
    <t>Montáž dvierok kovových lakovaných</t>
  </si>
  <si>
    <t>Dvierka 30x30 lakované</t>
  </si>
  <si>
    <t>Vykurovacie teleso doskové oceľové KORAD 22K 900x1400 s bočným pripojením, s dvoma panelmi a dvoma konvektormi</t>
  </si>
  <si>
    <t>4845380750-555</t>
  </si>
  <si>
    <t>ROZŠÍRENIE KAPACÍT MŠ HÚSKOVA - MČ KVP - dokumentácia rozostavanej stavby 2019</t>
  </si>
  <si>
    <t>17a</t>
  </si>
  <si>
    <t>611d1-1'-555</t>
  </si>
  <si>
    <t>979011111</t>
  </si>
  <si>
    <t>Demontáž jestvujúcich hydrantov a rozvodov požiarnej vody</t>
  </si>
  <si>
    <t>Dodávka plastových dverí dvojkrídlových, rozmerov 1480/2150 - D1', farba biela, vrátane prahu, kľučky a rozety (FAB), vrátene bielych interiérových žalúzií</t>
  </si>
  <si>
    <t>Uloženie sutiny na skládku s hrubým urovnaním bez zhutnenia</t>
  </si>
  <si>
    <t>-57132878</t>
  </si>
  <si>
    <t>131201101-555</t>
  </si>
  <si>
    <t>131201109-555</t>
  </si>
  <si>
    <t>271571111-555</t>
  </si>
  <si>
    <t>GZS1-555</t>
  </si>
  <si>
    <t>2108800320-555</t>
  </si>
  <si>
    <t>735151855-555</t>
  </si>
  <si>
    <t>979093111-555</t>
  </si>
  <si>
    <t>612465133-555</t>
  </si>
  <si>
    <t>612465132-555</t>
  </si>
  <si>
    <t xml:space="preserve">    1 - Zemné práce</t>
  </si>
  <si>
    <t>113107132</t>
  </si>
  <si>
    <t>Búranie podlahy v ploche do 200 m2 z betónu prostého, hr. vrstvy 150 do 300 mm,  -0,50000t</t>
  </si>
  <si>
    <t>30a</t>
  </si>
  <si>
    <t>31a</t>
  </si>
  <si>
    <t xml:space="preserve">pôvodné </t>
  </si>
  <si>
    <t>odpočty</t>
  </si>
  <si>
    <t>naviac pr.</t>
  </si>
  <si>
    <t>opakované</t>
  </si>
  <si>
    <t>24a</t>
  </si>
  <si>
    <t>20a</t>
  </si>
  <si>
    <t>7221709111-555</t>
  </si>
  <si>
    <t>Oprava vodovodného potrubia - stúpačka</t>
  </si>
  <si>
    <t>-1459434160</t>
  </si>
  <si>
    <t>37a</t>
  </si>
  <si>
    <t>86a</t>
  </si>
  <si>
    <t>79a</t>
  </si>
  <si>
    <t>18a</t>
  </si>
  <si>
    <t>117a</t>
  </si>
  <si>
    <t>86b</t>
  </si>
  <si>
    <t>25a</t>
  </si>
  <si>
    <t>26a</t>
  </si>
  <si>
    <t>32a</t>
  </si>
  <si>
    <t>73a</t>
  </si>
  <si>
    <t>74a</t>
  </si>
  <si>
    <t>79b</t>
  </si>
  <si>
    <t>117b</t>
  </si>
  <si>
    <t>22a</t>
  </si>
  <si>
    <t>35a</t>
  </si>
  <si>
    <t>36a</t>
  </si>
  <si>
    <t>38a</t>
  </si>
  <si>
    <t>39a</t>
  </si>
  <si>
    <t>40a</t>
  </si>
  <si>
    <t>41a</t>
  </si>
  <si>
    <t>42a</t>
  </si>
  <si>
    <t>51a</t>
  </si>
  <si>
    <t>53a</t>
  </si>
  <si>
    <t>54a</t>
  </si>
  <si>
    <t>72a</t>
  </si>
  <si>
    <t>114a</t>
  </si>
  <si>
    <t>115a</t>
  </si>
  <si>
    <t>116a</t>
  </si>
  <si>
    <t>Mesto Košice, Tr. SNP 48/A, 040 11 Košice</t>
  </si>
</sst>
</file>

<file path=xl/styles.xml><?xml version="1.0" encoding="utf-8"?>
<styleSheet xmlns="http://schemas.openxmlformats.org/spreadsheetml/2006/main">
  <numFmts count="6">
    <numFmt numFmtId="43" formatCode="_-* #,##0.00\ _€_-;\-* #,##0.00\ _€_-;_-* &quot;-&quot;??\ _€_-;_-@_-"/>
    <numFmt numFmtId="164" formatCode="#,##0.00%"/>
    <numFmt numFmtId="165" formatCode="dd\.mm\.yyyy"/>
    <numFmt numFmtId="166" formatCode="#,##0.00000"/>
    <numFmt numFmtId="167" formatCode="#,##0.000"/>
    <numFmt numFmtId="168" formatCode="_-* #,##0.000\ _€_-;\-* #,##0.000\ _€_-;_-* &quot;-&quot;???\ _€_-;_-@_-"/>
  </numFmts>
  <fonts count="42">
    <font>
      <sz val="8"/>
      <name val="Trebuchet MS"/>
      <family val="2"/>
    </font>
    <font>
      <sz val="8"/>
      <color rgb="FF969696"/>
      <name val="Trebuchet MS"/>
      <family val="2"/>
      <charset val="238"/>
    </font>
    <font>
      <sz val="9"/>
      <name val="Trebuchet MS"/>
      <family val="2"/>
      <charset val="238"/>
    </font>
    <font>
      <b/>
      <sz val="12"/>
      <name val="Trebuchet MS"/>
      <family val="2"/>
      <charset val="238"/>
    </font>
    <font>
      <sz val="11"/>
      <name val="Trebuchet MS"/>
      <family val="2"/>
      <charset val="238"/>
    </font>
    <font>
      <sz val="12"/>
      <color rgb="FF003366"/>
      <name val="Trebuchet MS"/>
      <family val="2"/>
      <charset val="238"/>
    </font>
    <font>
      <sz val="10"/>
      <color rgb="FF003366"/>
      <name val="Trebuchet MS"/>
      <family val="2"/>
      <charset val="238"/>
    </font>
    <font>
      <sz val="8"/>
      <color rgb="FF003366"/>
      <name val="Trebuchet MS"/>
      <family val="2"/>
      <charset val="238"/>
    </font>
    <font>
      <sz val="8"/>
      <color rgb="FFFAE682"/>
      <name val="Trebuchet MS"/>
      <family val="2"/>
      <charset val="238"/>
    </font>
    <font>
      <sz val="10"/>
      <name val="Trebuchet MS"/>
      <family val="2"/>
      <charset val="238"/>
    </font>
    <font>
      <sz val="10"/>
      <color rgb="FF960000"/>
      <name val="Trebuchet MS"/>
      <family val="2"/>
      <charset val="238"/>
    </font>
    <font>
      <u/>
      <sz val="10"/>
      <color theme="10"/>
      <name val="Trebuchet MS"/>
      <family val="2"/>
      <charset val="238"/>
    </font>
    <font>
      <sz val="8"/>
      <color rgb="FF3366FF"/>
      <name val="Trebuchet MS"/>
      <family val="2"/>
      <charset val="238"/>
    </font>
    <font>
      <b/>
      <sz val="16"/>
      <name val="Trebuchet MS"/>
      <family val="2"/>
      <charset val="238"/>
    </font>
    <font>
      <sz val="9"/>
      <color rgb="FF969696"/>
      <name val="Trebuchet MS"/>
      <family val="2"/>
      <charset val="238"/>
    </font>
    <font>
      <sz val="10"/>
      <color rgb="FF464646"/>
      <name val="Trebuchet MS"/>
      <family val="2"/>
      <charset val="238"/>
    </font>
    <font>
      <b/>
      <sz val="10"/>
      <name val="Trebuchet MS"/>
      <family val="2"/>
      <charset val="238"/>
    </font>
    <font>
      <b/>
      <sz val="8"/>
      <color rgb="FF969696"/>
      <name val="Trebuchet MS"/>
      <family val="2"/>
      <charset val="238"/>
    </font>
    <font>
      <b/>
      <sz val="10"/>
      <color rgb="FF464646"/>
      <name val="Trebuchet MS"/>
      <family val="2"/>
      <charset val="238"/>
    </font>
    <font>
      <sz val="10"/>
      <color rgb="FF969696"/>
      <name val="Trebuchet MS"/>
      <family val="2"/>
      <charset val="238"/>
    </font>
    <font>
      <b/>
      <sz val="9"/>
      <name val="Trebuchet MS"/>
      <family val="2"/>
      <charset val="238"/>
    </font>
    <font>
      <sz val="12"/>
      <color rgb="FF969696"/>
      <name val="Trebuchet MS"/>
      <family val="2"/>
      <charset val="238"/>
    </font>
    <font>
      <b/>
      <sz val="12"/>
      <color rgb="FF960000"/>
      <name val="Trebuchet MS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Trebuchet MS"/>
      <family val="2"/>
      <charset val="238"/>
    </font>
    <font>
      <sz val="11"/>
      <color rgb="FF003366"/>
      <name val="Trebuchet MS"/>
      <family val="2"/>
      <charset val="238"/>
    </font>
    <font>
      <sz val="11"/>
      <color rgb="FF969696"/>
      <name val="Trebuchet MS"/>
      <family val="2"/>
      <charset val="238"/>
    </font>
    <font>
      <b/>
      <sz val="12"/>
      <color rgb="FF800000"/>
      <name val="Trebuchet MS"/>
      <family val="2"/>
      <charset val="238"/>
    </font>
    <font>
      <b/>
      <sz val="12"/>
      <color rgb="FF800000"/>
      <name val="Trebuchet MS"/>
      <family val="2"/>
      <charset val="238"/>
    </font>
    <font>
      <b/>
      <sz val="8"/>
      <color rgb="FF800000"/>
      <name val="Trebuchet MS"/>
      <family val="2"/>
      <charset val="238"/>
    </font>
    <font>
      <sz val="9"/>
      <color rgb="FF000000"/>
      <name val="Trebuchet MS"/>
      <family val="2"/>
      <charset val="238"/>
    </font>
    <font>
      <sz val="8"/>
      <color rgb="FF960000"/>
      <name val="Trebuchet MS"/>
      <family val="2"/>
      <charset val="238"/>
    </font>
    <font>
      <b/>
      <sz val="8"/>
      <name val="Trebuchet MS"/>
      <family val="2"/>
      <charset val="238"/>
    </font>
    <font>
      <i/>
      <sz val="8"/>
      <color rgb="FF0000FF"/>
      <name val="Trebuchet MS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name val="Trebuchet MS"/>
      <family val="2"/>
    </font>
    <font>
      <sz val="8"/>
      <color rgb="FF969696"/>
      <name val="Trebuchet MS"/>
      <family val="2"/>
      <charset val="238"/>
    </font>
    <font>
      <i/>
      <sz val="8"/>
      <name val="Trebuchet MS"/>
      <family val="2"/>
      <charset val="238"/>
    </font>
    <font>
      <i/>
      <sz val="8"/>
      <color rgb="FF0000FF"/>
      <name val="Trebuchet MS"/>
      <family val="2"/>
      <charset val="238"/>
    </font>
    <font>
      <b/>
      <sz val="12"/>
      <name val="Trebuchet MS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8"/>
      <color rgb="FF003366"/>
      <name val="Trebuchet MS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AE68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4">
    <xf numFmtId="0" fontId="0" fillId="0" borderId="0"/>
    <xf numFmtId="0" fontId="34" fillId="0" borderId="0" applyNumberFormat="0" applyFill="0" applyBorder="0" applyAlignment="0" applyProtection="0"/>
    <xf numFmtId="43" fontId="35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392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/>
    <xf numFmtId="0" fontId="8" fillId="2" borderId="0" xfId="0" applyFont="1" applyFill="1" applyAlignment="1" applyProtection="1">
      <alignment horizontal="left" vertical="center"/>
    </xf>
    <xf numFmtId="0" fontId="9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1" fillId="2" borderId="0" xfId="1" applyFont="1" applyFill="1" applyAlignment="1" applyProtection="1">
      <alignment vertical="center"/>
    </xf>
    <xf numFmtId="0" fontId="0" fillId="2" borderId="0" xfId="0" applyFill="1"/>
    <xf numFmtId="0" fontId="8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2" fillId="0" borderId="0" xfId="0" applyFont="1" applyAlignment="1">
      <alignment horizontal="left" vertical="center"/>
    </xf>
    <xf numFmtId="0" fontId="0" fillId="0" borderId="0" xfId="0" applyBorder="1"/>
    <xf numFmtId="0" fontId="14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center"/>
    </xf>
    <xf numFmtId="0" fontId="0" fillId="0" borderId="6" xfId="0" applyBorder="1"/>
    <xf numFmtId="0" fontId="15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6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4" borderId="0" xfId="0" applyFont="1" applyFill="1" applyBorder="1" applyAlignment="1">
      <alignment vertical="center"/>
    </xf>
    <xf numFmtId="0" fontId="3" fillId="4" borderId="8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0" fontId="3" fillId="4" borderId="9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19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19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4" fontId="26" fillId="0" borderId="16" xfId="0" applyNumberFormat="1" applyFont="1" applyBorder="1" applyAlignment="1">
      <alignment vertical="center"/>
    </xf>
    <xf numFmtId="4" fontId="26" fillId="0" borderId="17" xfId="0" applyNumberFormat="1" applyFont="1" applyBorder="1" applyAlignment="1">
      <alignment vertical="center"/>
    </xf>
    <xf numFmtId="166" fontId="26" fillId="0" borderId="17" xfId="0" applyNumberFormat="1" applyFont="1" applyBorder="1" applyAlignment="1">
      <alignment vertical="center"/>
    </xf>
    <xf numFmtId="4" fontId="26" fillId="0" borderId="18" xfId="0" applyNumberFormat="1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5" borderId="0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vertical="center"/>
    </xf>
    <xf numFmtId="0" fontId="0" fillId="2" borderId="0" xfId="0" applyFill="1" applyProtection="1"/>
    <xf numFmtId="0" fontId="9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5" borderId="8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right" vertical="center"/>
    </xf>
    <xf numFmtId="0" fontId="3" fillId="5" borderId="9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left" vertical="center"/>
    </xf>
    <xf numFmtId="0" fontId="0" fillId="0" borderId="25" xfId="0" applyFont="1" applyBorder="1" applyAlignment="1">
      <alignment vertical="center"/>
    </xf>
    <xf numFmtId="0" fontId="14" fillId="0" borderId="2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7" fontId="32" fillId="0" borderId="0" xfId="0" applyNumberFormat="1" applyFont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0" fontId="7" fillId="0" borderId="4" xfId="0" applyFont="1" applyBorder="1" applyAlignment="1"/>
    <xf numFmtId="0" fontId="7" fillId="0" borderId="0" xfId="0" applyFont="1" applyBorder="1" applyAlignment="1"/>
    <xf numFmtId="0" fontId="5" fillId="0" borderId="0" xfId="0" applyFont="1" applyBorder="1" applyAlignment="1">
      <alignment horizontal="left"/>
    </xf>
    <xf numFmtId="0" fontId="7" fillId="0" borderId="5" xfId="0" applyFont="1" applyBorder="1" applyAlignment="1"/>
    <xf numFmtId="0" fontId="7" fillId="0" borderId="14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7" fontId="7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25" xfId="0" applyFont="1" applyBorder="1" applyAlignment="1">
      <alignment horizontal="left" vertical="center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3" fillId="0" borderId="25" xfId="0" applyFont="1" applyBorder="1" applyAlignment="1" applyProtection="1">
      <alignment horizontal="center" vertical="center"/>
      <protection locked="0"/>
    </xf>
    <xf numFmtId="49" fontId="33" fillId="0" borderId="25" xfId="0" applyNumberFormat="1" applyFont="1" applyBorder="1" applyAlignment="1" applyProtection="1">
      <alignment horizontal="left" vertical="center" wrapText="1"/>
      <protection locked="0"/>
    </xf>
    <xf numFmtId="0" fontId="33" fillId="0" borderId="25" xfId="0" applyFont="1" applyBorder="1" applyAlignment="1" applyProtection="1">
      <alignment horizontal="center" vertical="center" wrapText="1"/>
      <protection locked="0"/>
    </xf>
    <xf numFmtId="167" fontId="33" fillId="0" borderId="25" xfId="0" applyNumberFormat="1" applyFont="1" applyBorder="1" applyAlignment="1" applyProtection="1">
      <alignment vertical="center"/>
      <protection locked="0"/>
    </xf>
    <xf numFmtId="0" fontId="1" fillId="0" borderId="17" xfId="0" applyFont="1" applyBorder="1" applyAlignment="1">
      <alignment horizontal="center" vertical="center"/>
    </xf>
    <xf numFmtId="166" fontId="1" fillId="0" borderId="17" xfId="0" applyNumberFormat="1" applyFont="1" applyBorder="1" applyAlignment="1">
      <alignment vertical="center"/>
    </xf>
    <xf numFmtId="166" fontId="1" fillId="0" borderId="18" xfId="0" applyNumberFormat="1" applyFont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4" xfId="0" applyFont="1" applyFill="1" applyBorder="1" applyAlignment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Fill="1" applyAlignment="1">
      <alignment horizontal="left" vertical="center"/>
    </xf>
    <xf numFmtId="167" fontId="0" fillId="0" borderId="0" xfId="0" applyNumberFormat="1" applyFont="1" applyFill="1" applyAlignment="1">
      <alignment vertical="center"/>
    </xf>
    <xf numFmtId="0" fontId="0" fillId="0" borderId="25" xfId="0" applyFont="1" applyFill="1" applyBorder="1" applyAlignment="1" applyProtection="1">
      <alignment horizontal="center" vertical="center"/>
      <protection locked="0"/>
    </xf>
    <xf numFmtId="49" fontId="0" fillId="0" borderId="25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5" xfId="0" applyFont="1" applyFill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Fill="1" applyBorder="1" applyAlignment="1" applyProtection="1">
      <alignment vertical="center"/>
      <protection locked="0"/>
    </xf>
    <xf numFmtId="167" fontId="0" fillId="0" borderId="25" xfId="0" applyNumberFormat="1" applyFont="1" applyFill="1" applyBorder="1" applyAlignment="1" applyProtection="1">
      <alignment vertical="center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36" fillId="0" borderId="25" xfId="0" applyFont="1" applyBorder="1" applyAlignment="1">
      <alignment horizontal="left" vertical="center"/>
    </xf>
    <xf numFmtId="0" fontId="36" fillId="0" borderId="0" xfId="0" applyFont="1" applyBorder="1" applyAlignment="1">
      <alignment horizontal="center" vertical="center"/>
    </xf>
    <xf numFmtId="166" fontId="36" fillId="0" borderId="0" xfId="0" applyNumberFormat="1" applyFont="1" applyBorder="1" applyAlignment="1">
      <alignment vertical="center"/>
    </xf>
    <xf numFmtId="166" fontId="36" fillId="0" borderId="15" xfId="0" applyNumberFormat="1" applyFont="1" applyBorder="1" applyAlignment="1">
      <alignment vertical="center"/>
    </xf>
    <xf numFmtId="0" fontId="33" fillId="0" borderId="25" xfId="0" applyFont="1" applyFill="1" applyBorder="1" applyAlignment="1" applyProtection="1">
      <alignment horizontal="center" vertical="center"/>
      <protection locked="0"/>
    </xf>
    <xf numFmtId="49" fontId="33" fillId="0" borderId="25" xfId="0" applyNumberFormat="1" applyFont="1" applyFill="1" applyBorder="1" applyAlignment="1" applyProtection="1">
      <alignment horizontal="left" vertical="center" wrapText="1"/>
      <protection locked="0"/>
    </xf>
    <xf numFmtId="0" fontId="33" fillId="0" borderId="25" xfId="0" applyFont="1" applyFill="1" applyBorder="1" applyAlignment="1" applyProtection="1">
      <alignment horizontal="center" vertical="center" wrapText="1"/>
      <protection locked="0"/>
    </xf>
    <xf numFmtId="167" fontId="33" fillId="0" borderId="25" xfId="0" applyNumberFormat="1" applyFont="1" applyFill="1" applyBorder="1" applyAlignment="1" applyProtection="1">
      <alignment vertical="center"/>
      <protection locked="0"/>
    </xf>
    <xf numFmtId="0" fontId="38" fillId="0" borderId="25" xfId="0" applyFont="1" applyBorder="1" applyAlignment="1" applyProtection="1">
      <alignment horizontal="center" vertical="center"/>
      <protection locked="0"/>
    </xf>
    <xf numFmtId="49" fontId="38" fillId="0" borderId="25" xfId="0" applyNumberFormat="1" applyFont="1" applyBorder="1" applyAlignment="1" applyProtection="1">
      <alignment horizontal="left" vertical="center" wrapText="1"/>
      <protection locked="0"/>
    </xf>
    <xf numFmtId="0" fontId="38" fillId="0" borderId="25" xfId="0" applyFont="1" applyBorder="1" applyAlignment="1" applyProtection="1">
      <alignment horizontal="center" vertical="center" wrapText="1"/>
      <protection locked="0"/>
    </xf>
    <xf numFmtId="167" fontId="38" fillId="0" borderId="25" xfId="0" applyNumberFormat="1" applyFont="1" applyBorder="1" applyAlignment="1" applyProtection="1">
      <alignment vertical="center"/>
      <protection locked="0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36" fillId="0" borderId="0" xfId="0" applyFont="1" applyBorder="1" applyAlignment="1">
      <alignment horizontal="center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36" fillId="0" borderId="25" xfId="0" applyFont="1" applyBorder="1" applyAlignment="1">
      <alignment horizontal="left" vertical="center"/>
    </xf>
    <xf numFmtId="166" fontId="36" fillId="0" borderId="0" xfId="0" applyNumberFormat="1" applyFont="1" applyBorder="1" applyAlignment="1">
      <alignment vertical="center"/>
    </xf>
    <xf numFmtId="166" fontId="36" fillId="0" borderId="1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6" fillId="0" borderId="25" xfId="0" applyFont="1" applyFill="1" applyBorder="1" applyAlignment="1">
      <alignment horizontal="left" vertical="center"/>
    </xf>
    <xf numFmtId="0" fontId="36" fillId="0" borderId="0" xfId="0" applyFont="1" applyFill="1" applyBorder="1" applyAlignment="1">
      <alignment horizontal="center" vertical="center"/>
    </xf>
    <xf numFmtId="166" fontId="36" fillId="0" borderId="0" xfId="0" applyNumberFormat="1" applyFont="1" applyFill="1" applyBorder="1" applyAlignment="1">
      <alignment vertical="center"/>
    </xf>
    <xf numFmtId="166" fontId="36" fillId="0" borderId="15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167" fontId="0" fillId="0" borderId="25" xfId="0" applyNumberFormat="1" applyFont="1" applyFill="1" applyBorder="1" applyAlignment="1" applyProtection="1">
      <alignment vertical="center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167" fontId="0" fillId="0" borderId="25" xfId="0" applyNumberFormat="1" applyFont="1" applyFill="1" applyBorder="1" applyAlignment="1" applyProtection="1">
      <alignment vertical="center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167" fontId="33" fillId="0" borderId="25" xfId="0" applyNumberFormat="1" applyFont="1" applyBorder="1" applyAlignment="1" applyProtection="1">
      <alignment vertical="center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41" fillId="0" borderId="0" xfId="0" applyFont="1" applyAlignment="1"/>
    <xf numFmtId="167" fontId="0" fillId="0" borderId="25" xfId="0" applyNumberFormat="1" applyFont="1" applyFill="1" applyBorder="1" applyAlignment="1" applyProtection="1">
      <alignment vertical="center"/>
      <protection locked="0"/>
    </xf>
    <xf numFmtId="167" fontId="0" fillId="0" borderId="25" xfId="0" applyNumberFormat="1" applyFont="1" applyFill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4" fontId="5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" fontId="7" fillId="0" borderId="0" xfId="0" applyNumberFormat="1" applyFont="1" applyAlignment="1"/>
    <xf numFmtId="167" fontId="0" fillId="0" borderId="25" xfId="0" applyNumberFormat="1" applyFont="1" applyFill="1" applyBorder="1" applyAlignment="1" applyProtection="1">
      <alignment vertical="center"/>
      <protection locked="0"/>
    </xf>
    <xf numFmtId="167" fontId="33" fillId="0" borderId="25" xfId="0" applyNumberFormat="1" applyFont="1" applyFill="1" applyBorder="1" applyAlignment="1" applyProtection="1">
      <alignment vertical="center"/>
      <protection locked="0"/>
    </xf>
    <xf numFmtId="168" fontId="7" fillId="0" borderId="0" xfId="0" applyNumberFormat="1" applyFont="1" applyFill="1" applyAlignment="1"/>
    <xf numFmtId="0" fontId="7" fillId="0" borderId="14" xfId="0" applyFont="1" applyFill="1" applyBorder="1" applyAlignment="1"/>
    <xf numFmtId="0" fontId="7" fillId="0" borderId="0" xfId="0" applyFont="1" applyFill="1" applyBorder="1" applyAlignment="1"/>
    <xf numFmtId="166" fontId="7" fillId="0" borderId="0" xfId="0" applyNumberFormat="1" applyFont="1" applyFill="1" applyBorder="1" applyAlignment="1"/>
    <xf numFmtId="166" fontId="7" fillId="0" borderId="15" xfId="0" applyNumberFormat="1" applyFont="1" applyFill="1" applyBorder="1" applyAlignment="1"/>
    <xf numFmtId="0" fontId="7" fillId="0" borderId="0" xfId="0" applyFont="1" applyFill="1" applyAlignment="1"/>
    <xf numFmtId="43" fontId="7" fillId="0" borderId="0" xfId="0" applyNumberFormat="1" applyFont="1" applyFill="1" applyAlignment="1"/>
    <xf numFmtId="43" fontId="0" fillId="0" borderId="0" xfId="0" applyNumberFormat="1" applyFont="1" applyFill="1" applyAlignment="1">
      <alignment vertical="center"/>
    </xf>
    <xf numFmtId="0" fontId="1" fillId="0" borderId="25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66" fontId="1" fillId="0" borderId="0" xfId="0" applyNumberFormat="1" applyFont="1" applyFill="1" applyBorder="1" applyAlignment="1">
      <alignment vertical="center"/>
    </xf>
    <xf numFmtId="166" fontId="1" fillId="0" borderId="15" xfId="0" applyNumberFormat="1" applyFont="1" applyFill="1" applyBorder="1" applyAlignment="1">
      <alignment vertical="center"/>
    </xf>
    <xf numFmtId="43" fontId="0" fillId="0" borderId="0" xfId="0" applyNumberFormat="1" applyFont="1" applyFill="1" applyAlignment="1">
      <alignment vertical="center" wrapText="1"/>
    </xf>
    <xf numFmtId="167" fontId="7" fillId="0" borderId="0" xfId="0" applyNumberFormat="1" applyFont="1" applyFill="1" applyAlignment="1"/>
    <xf numFmtId="0" fontId="1" fillId="0" borderId="17" xfId="0" applyFont="1" applyFill="1" applyBorder="1" applyAlignment="1">
      <alignment horizontal="center" vertical="center"/>
    </xf>
    <xf numFmtId="166" fontId="1" fillId="0" borderId="17" xfId="0" applyNumberFormat="1" applyFont="1" applyFill="1" applyBorder="1" applyAlignment="1">
      <alignment vertical="center"/>
    </xf>
    <xf numFmtId="166" fontId="1" fillId="0" borderId="18" xfId="0" applyNumberFormat="1" applyFont="1" applyFill="1" applyBorder="1" applyAlignment="1">
      <alignment vertical="center"/>
    </xf>
    <xf numFmtId="0" fontId="7" fillId="0" borderId="4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7" fillId="0" borderId="5" xfId="0" applyFont="1" applyFill="1" applyBorder="1" applyAlignment="1"/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4" fontId="0" fillId="0" borderId="0" xfId="0" applyNumberFormat="1" applyFont="1" applyFill="1" applyAlignment="1">
      <alignment vertical="center"/>
    </xf>
    <xf numFmtId="167" fontId="7" fillId="0" borderId="0" xfId="0" applyNumberFormat="1" applyFont="1" applyFill="1" applyAlignment="1">
      <alignment vertical="center"/>
    </xf>
    <xf numFmtId="0" fontId="6" fillId="0" borderId="0" xfId="0" applyFont="1" applyFill="1" applyBorder="1" applyAlignment="1">
      <alignment horizontal="left"/>
    </xf>
    <xf numFmtId="0" fontId="0" fillId="0" borderId="0" xfId="0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6" borderId="0" xfId="0" applyFill="1"/>
    <xf numFmtId="0" fontId="37" fillId="0" borderId="25" xfId="0" applyFont="1" applyFill="1" applyBorder="1" applyAlignment="1" applyProtection="1">
      <alignment horizontal="center" vertical="center"/>
      <protection locked="0"/>
    </xf>
    <xf numFmtId="0" fontId="38" fillId="0" borderId="25" xfId="0" applyFont="1" applyFill="1" applyBorder="1" applyAlignment="1" applyProtection="1">
      <alignment horizontal="center" vertical="center"/>
      <protection locked="0"/>
    </xf>
    <xf numFmtId="49" fontId="38" fillId="0" borderId="25" xfId="0" applyNumberFormat="1" applyFont="1" applyFill="1" applyBorder="1" applyAlignment="1" applyProtection="1">
      <alignment horizontal="left" vertical="center" wrapText="1"/>
      <protection locked="0"/>
    </xf>
    <xf numFmtId="0" fontId="38" fillId="0" borderId="25" xfId="0" applyFont="1" applyFill="1" applyBorder="1" applyAlignment="1" applyProtection="1">
      <alignment horizontal="center" vertical="center" wrapText="1"/>
      <protection locked="0"/>
    </xf>
    <xf numFmtId="167" fontId="38" fillId="0" borderId="25" xfId="0" applyNumberFormat="1" applyFont="1" applyFill="1" applyBorder="1" applyAlignment="1" applyProtection="1">
      <alignment vertical="center"/>
      <protection locked="0"/>
    </xf>
    <xf numFmtId="4" fontId="22" fillId="0" borderId="0" xfId="0" applyNumberFormat="1" applyFont="1" applyBorder="1" applyAlignment="1">
      <alignment vertical="center"/>
    </xf>
    <xf numFmtId="4" fontId="22" fillId="5" borderId="0" xfId="0" applyNumberFormat="1" applyFont="1" applyFill="1" applyBorder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0" fillId="0" borderId="0" xfId="0"/>
    <xf numFmtId="4" fontId="25" fillId="0" borderId="0" xfId="0" applyNumberFormat="1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4" fontId="9" fillId="0" borderId="0" xfId="0" applyNumberFormat="1" applyFont="1" applyBorder="1" applyAlignment="1">
      <alignment vertical="center"/>
    </xf>
    <xf numFmtId="0" fontId="0" fillId="0" borderId="0" xfId="0" applyBorder="1"/>
    <xf numFmtId="4" fontId="16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4" fillId="0" borderId="0" xfId="0" applyFont="1" applyBorder="1" applyAlignment="1">
      <alignment horizontal="left" vertical="center" wrapText="1"/>
    </xf>
    <xf numFmtId="4" fontId="22" fillId="0" borderId="0" xfId="0" applyNumberFormat="1" applyFont="1" applyBorder="1" applyAlignment="1">
      <alignment horizontal="right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4" fontId="3" fillId="4" borderId="9" xfId="0" applyNumberFormat="1" applyFont="1" applyFill="1" applyBorder="1" applyAlignment="1">
      <alignment vertical="center"/>
    </xf>
    <xf numFmtId="0" fontId="0" fillId="4" borderId="10" xfId="0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9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0" fillId="0" borderId="25" xfId="0" applyFont="1" applyFill="1" applyBorder="1" applyAlignment="1" applyProtection="1">
      <alignment horizontal="left" vertical="center" wrapText="1"/>
      <protection locked="0"/>
    </xf>
    <xf numFmtId="167" fontId="0" fillId="0" borderId="25" xfId="0" applyNumberFormat="1" applyFont="1" applyFill="1" applyBorder="1" applyAlignment="1" applyProtection="1">
      <alignment vertical="center"/>
      <protection locked="0"/>
    </xf>
    <xf numFmtId="43" fontId="0" fillId="0" borderId="25" xfId="2" applyNumberFormat="1" applyFont="1" applyFill="1" applyBorder="1" applyAlignment="1" applyProtection="1">
      <alignment vertical="center"/>
      <protection locked="0"/>
    </xf>
    <xf numFmtId="43" fontId="0" fillId="0" borderId="22" xfId="2" applyNumberFormat="1" applyFont="1" applyFill="1" applyBorder="1" applyAlignment="1" applyProtection="1">
      <alignment vertical="center"/>
      <protection locked="0"/>
    </xf>
    <xf numFmtId="43" fontId="0" fillId="0" borderId="23" xfId="2" applyNumberFormat="1" applyFont="1" applyFill="1" applyBorder="1" applyAlignment="1" applyProtection="1">
      <alignment vertical="center"/>
      <protection locked="0"/>
    </xf>
    <xf numFmtId="43" fontId="0" fillId="0" borderId="24" xfId="2" applyNumberFormat="1" applyFont="1" applyFill="1" applyBorder="1" applyAlignment="1" applyProtection="1">
      <alignment vertical="center"/>
      <protection locked="0"/>
    </xf>
    <xf numFmtId="0" fontId="0" fillId="0" borderId="25" xfId="0" applyFont="1" applyBorder="1" applyAlignment="1" applyProtection="1">
      <alignment horizontal="left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43" fontId="0" fillId="0" borderId="25" xfId="2" applyNumberFormat="1" applyFont="1" applyBorder="1" applyAlignment="1" applyProtection="1">
      <alignment vertical="center"/>
      <protection locked="0"/>
    </xf>
    <xf numFmtId="43" fontId="5" fillId="0" borderId="23" xfId="2" applyNumberFormat="1" applyFont="1" applyFill="1" applyBorder="1" applyAlignment="1"/>
    <xf numFmtId="43" fontId="5" fillId="0" borderId="23" xfId="2" applyNumberFormat="1" applyFont="1" applyFill="1" applyBorder="1" applyAlignment="1">
      <alignment vertical="center"/>
    </xf>
    <xf numFmtId="43" fontId="5" fillId="0" borderId="12" xfId="2" applyNumberFormat="1" applyFont="1" applyBorder="1" applyAlignment="1"/>
    <xf numFmtId="43" fontId="5" fillId="0" borderId="12" xfId="2" applyNumberFormat="1" applyFont="1" applyBorder="1" applyAlignment="1">
      <alignment vertical="center"/>
    </xf>
    <xf numFmtId="43" fontId="6" fillId="0" borderId="17" xfId="2" applyNumberFormat="1" applyFont="1" applyFill="1" applyBorder="1" applyAlignment="1"/>
    <xf numFmtId="43" fontId="6" fillId="0" borderId="17" xfId="2" applyNumberFormat="1" applyFont="1" applyFill="1" applyBorder="1" applyAlignment="1">
      <alignment vertical="center"/>
    </xf>
    <xf numFmtId="0" fontId="11" fillId="2" borderId="0" xfId="1" applyFont="1" applyFill="1" applyAlignment="1" applyProtection="1">
      <alignment horizontal="center" vertical="center"/>
    </xf>
    <xf numFmtId="43" fontId="6" fillId="0" borderId="23" xfId="2" applyNumberFormat="1" applyFont="1" applyFill="1" applyBorder="1" applyAlignment="1"/>
    <xf numFmtId="43" fontId="6" fillId="0" borderId="23" xfId="2" applyNumberFormat="1" applyFont="1" applyFill="1" applyBorder="1" applyAlignment="1">
      <alignment vertical="center"/>
    </xf>
    <xf numFmtId="167" fontId="33" fillId="0" borderId="25" xfId="0" applyNumberFormat="1" applyFont="1" applyBorder="1" applyAlignment="1" applyProtection="1">
      <alignment vertical="center"/>
      <protection locked="0"/>
    </xf>
    <xf numFmtId="43" fontId="33" fillId="0" borderId="25" xfId="2" applyNumberFormat="1" applyFont="1" applyBorder="1" applyAlignment="1" applyProtection="1">
      <alignment vertical="center"/>
      <protection locked="0"/>
    </xf>
    <xf numFmtId="0" fontId="33" fillId="0" borderId="25" xfId="0" applyFont="1" applyBorder="1" applyAlignment="1" applyProtection="1">
      <alignment horizontal="left" vertical="center" wrapText="1"/>
      <protection locked="0"/>
    </xf>
    <xf numFmtId="43" fontId="22" fillId="0" borderId="12" xfId="2" applyNumberFormat="1" applyFont="1" applyBorder="1" applyAlignment="1"/>
    <xf numFmtId="43" fontId="3" fillId="0" borderId="12" xfId="2" applyNumberFormat="1" applyFont="1" applyBorder="1" applyAlignment="1">
      <alignment vertical="center"/>
    </xf>
    <xf numFmtId="43" fontId="5" fillId="0" borderId="0" xfId="2" applyNumberFormat="1" applyFont="1" applyBorder="1" applyAlignment="1"/>
    <xf numFmtId="43" fontId="5" fillId="0" borderId="0" xfId="2" applyNumberFormat="1" applyFont="1" applyBorder="1" applyAlignment="1">
      <alignment vertical="center"/>
    </xf>
    <xf numFmtId="0" fontId="33" fillId="0" borderId="25" xfId="0" applyFont="1" applyFill="1" applyBorder="1" applyAlignment="1" applyProtection="1">
      <alignment horizontal="left" vertical="center" wrapText="1"/>
      <protection locked="0"/>
    </xf>
    <xf numFmtId="167" fontId="33" fillId="0" borderId="25" xfId="0" applyNumberFormat="1" applyFont="1" applyFill="1" applyBorder="1" applyAlignment="1" applyProtection="1">
      <alignment vertical="center"/>
      <protection locked="0"/>
    </xf>
    <xf numFmtId="43" fontId="33" fillId="0" borderId="25" xfId="2" applyNumberFormat="1" applyFont="1" applyFill="1" applyBorder="1" applyAlignment="1" applyProtection="1">
      <alignment vertical="center"/>
      <protection locked="0"/>
    </xf>
    <xf numFmtId="43" fontId="33" fillId="0" borderId="22" xfId="2" applyNumberFormat="1" applyFont="1" applyFill="1" applyBorder="1" applyAlignment="1" applyProtection="1">
      <alignment vertical="center"/>
      <protection locked="0"/>
    </xf>
    <xf numFmtId="43" fontId="33" fillId="0" borderId="23" xfId="2" applyNumberFormat="1" applyFont="1" applyFill="1" applyBorder="1" applyAlignment="1" applyProtection="1">
      <alignment vertical="center"/>
      <protection locked="0"/>
    </xf>
    <xf numFmtId="43" fontId="33" fillId="0" borderId="24" xfId="2" applyNumberFormat="1" applyFont="1" applyFill="1" applyBorder="1" applyAlignment="1" applyProtection="1">
      <alignment vertical="center"/>
      <protection locked="0"/>
    </xf>
    <xf numFmtId="0" fontId="38" fillId="0" borderId="25" xfId="0" applyFont="1" applyFill="1" applyBorder="1" applyAlignment="1" applyProtection="1">
      <alignment horizontal="left" vertical="center" wrapText="1"/>
      <protection locked="0"/>
    </xf>
    <xf numFmtId="167" fontId="38" fillId="0" borderId="25" xfId="0" applyNumberFormat="1" applyFont="1" applyFill="1" applyBorder="1" applyAlignment="1" applyProtection="1">
      <alignment vertical="center"/>
      <protection locked="0"/>
    </xf>
    <xf numFmtId="43" fontId="38" fillId="0" borderId="22" xfId="2" applyNumberFormat="1" applyFont="1" applyFill="1" applyBorder="1" applyAlignment="1" applyProtection="1">
      <alignment vertical="center"/>
      <protection locked="0"/>
    </xf>
    <xf numFmtId="43" fontId="38" fillId="0" borderId="23" xfId="2" applyNumberFormat="1" applyFont="1" applyFill="1" applyBorder="1" applyAlignment="1" applyProtection="1">
      <alignment vertical="center"/>
      <protection locked="0"/>
    </xf>
    <xf numFmtId="43" fontId="38" fillId="0" borderId="24" xfId="2" applyNumberFormat="1" applyFont="1" applyFill="1" applyBorder="1" applyAlignment="1" applyProtection="1">
      <alignment vertical="center"/>
      <protection locked="0"/>
    </xf>
    <xf numFmtId="0" fontId="38" fillId="0" borderId="22" xfId="0" applyFont="1" applyFill="1" applyBorder="1" applyAlignment="1" applyProtection="1">
      <alignment horizontal="left" vertical="center" wrapText="1"/>
      <protection locked="0"/>
    </xf>
    <xf numFmtId="0" fontId="38" fillId="0" borderId="23" xfId="0" applyFont="1" applyFill="1" applyBorder="1" applyAlignment="1" applyProtection="1">
      <alignment horizontal="left" vertical="center" wrapText="1"/>
      <protection locked="0"/>
    </xf>
    <xf numFmtId="0" fontId="38" fillId="0" borderId="24" xfId="0" applyFont="1" applyFill="1" applyBorder="1" applyAlignment="1" applyProtection="1">
      <alignment horizontal="left" vertical="center" wrapText="1"/>
      <protection locked="0"/>
    </xf>
    <xf numFmtId="167" fontId="38" fillId="0" borderId="22" xfId="0" applyNumberFormat="1" applyFont="1" applyFill="1" applyBorder="1" applyAlignment="1" applyProtection="1">
      <alignment vertical="center"/>
      <protection locked="0"/>
    </xf>
    <xf numFmtId="167" fontId="38" fillId="0" borderId="24" xfId="0" applyNumberFormat="1" applyFont="1" applyFill="1" applyBorder="1" applyAlignment="1" applyProtection="1">
      <alignment vertical="center"/>
      <protection locked="0"/>
    </xf>
    <xf numFmtId="4" fontId="0" fillId="0" borderId="25" xfId="0" applyNumberFormat="1" applyFont="1" applyFill="1" applyBorder="1" applyAlignment="1" applyProtection="1">
      <alignment vertical="center"/>
      <protection locked="0"/>
    </xf>
    <xf numFmtId="0" fontId="2" fillId="5" borderId="23" xfId="0" applyFont="1" applyFill="1" applyBorder="1" applyAlignment="1">
      <alignment horizontal="center" vertical="center" wrapText="1"/>
    </xf>
    <xf numFmtId="0" fontId="30" fillId="5" borderId="23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 applyProtection="1">
      <alignment horizontal="left" vertical="center" wrapText="1"/>
      <protection locked="0"/>
    </xf>
    <xf numFmtId="0" fontId="0" fillId="0" borderId="23" xfId="0" applyFont="1" applyFill="1" applyBorder="1" applyAlignment="1" applyProtection="1">
      <alignment horizontal="left" vertical="center" wrapText="1"/>
      <protection locked="0"/>
    </xf>
    <xf numFmtId="0" fontId="0" fillId="0" borderId="24" xfId="0" applyFont="1" applyFill="1" applyBorder="1" applyAlignment="1" applyProtection="1">
      <alignment horizontal="left" vertical="center" wrapText="1"/>
      <protection locked="0"/>
    </xf>
    <xf numFmtId="167" fontId="0" fillId="0" borderId="22" xfId="0" applyNumberFormat="1" applyFont="1" applyFill="1" applyBorder="1" applyAlignment="1" applyProtection="1">
      <alignment vertical="center"/>
      <protection locked="0"/>
    </xf>
    <xf numFmtId="167" fontId="0" fillId="0" borderId="24" xfId="0" applyNumberFormat="1" applyFont="1" applyFill="1" applyBorder="1" applyAlignment="1" applyProtection="1">
      <alignment vertical="center"/>
      <protection locked="0"/>
    </xf>
    <xf numFmtId="4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165" fontId="2" fillId="0" borderId="0" xfId="0" applyNumberFormat="1" applyFont="1" applyBorder="1" applyAlignment="1">
      <alignment horizontal="left" vertical="center"/>
    </xf>
    <xf numFmtId="0" fontId="2" fillId="5" borderId="0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4" fontId="3" fillId="5" borderId="10" xfId="0" applyNumberFormat="1" applyFont="1" applyFill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top" wrapText="1"/>
    </xf>
    <xf numFmtId="43" fontId="33" fillId="0" borderId="22" xfId="2" applyNumberFormat="1" applyFont="1" applyBorder="1" applyAlignment="1" applyProtection="1">
      <alignment vertical="center"/>
      <protection locked="0"/>
    </xf>
    <xf numFmtId="43" fontId="33" fillId="0" borderId="23" xfId="2" applyNumberFormat="1" applyFont="1" applyBorder="1" applyAlignment="1" applyProtection="1">
      <alignment vertical="center"/>
      <protection locked="0"/>
    </xf>
    <xf numFmtId="43" fontId="33" fillId="0" borderId="24" xfId="2" applyNumberFormat="1" applyFont="1" applyBorder="1" applyAlignment="1" applyProtection="1">
      <alignment vertical="center"/>
      <protection locked="0"/>
    </xf>
    <xf numFmtId="0" fontId="38" fillId="0" borderId="22" xfId="0" applyFont="1" applyBorder="1" applyAlignment="1" applyProtection="1">
      <alignment horizontal="left" vertical="center" wrapText="1"/>
      <protection locked="0"/>
    </xf>
    <xf numFmtId="0" fontId="38" fillId="0" borderId="23" xfId="0" applyFont="1" applyBorder="1" applyAlignment="1" applyProtection="1">
      <alignment horizontal="left" vertical="center" wrapText="1"/>
      <protection locked="0"/>
    </xf>
    <xf numFmtId="0" fontId="38" fillId="0" borderId="24" xfId="0" applyFont="1" applyBorder="1" applyAlignment="1" applyProtection="1">
      <alignment horizontal="left" vertical="center" wrapText="1"/>
      <protection locked="0"/>
    </xf>
    <xf numFmtId="167" fontId="38" fillId="0" borderId="22" xfId="0" applyNumberFormat="1" applyFont="1" applyBorder="1" applyAlignment="1" applyProtection="1">
      <alignment vertical="center"/>
      <protection locked="0"/>
    </xf>
    <xf numFmtId="167" fontId="38" fillId="0" borderId="24" xfId="0" applyNumberFormat="1" applyFont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  <protection locked="0"/>
    </xf>
    <xf numFmtId="4" fontId="38" fillId="0" borderId="24" xfId="0" applyNumberFormat="1" applyFont="1" applyBorder="1" applyAlignment="1" applyProtection="1">
      <alignment vertical="center"/>
      <protection locked="0"/>
    </xf>
    <xf numFmtId="4" fontId="5" fillId="0" borderId="23" xfId="0" applyNumberFormat="1" applyFont="1" applyBorder="1" applyAlignment="1"/>
    <xf numFmtId="4" fontId="5" fillId="0" borderId="23" xfId="0" applyNumberFormat="1" applyFont="1" applyBorder="1" applyAlignment="1">
      <alignment vertical="center"/>
    </xf>
    <xf numFmtId="0" fontId="0" fillId="0" borderId="22" xfId="0" applyFont="1" applyBorder="1" applyAlignment="1" applyProtection="1">
      <alignment horizontal="left" vertical="center" wrapText="1"/>
      <protection locked="0"/>
    </xf>
    <xf numFmtId="0" fontId="0" fillId="0" borderId="23" xfId="0" applyFont="1" applyBorder="1" applyAlignment="1" applyProtection="1">
      <alignment horizontal="left" vertical="center" wrapText="1"/>
      <protection locked="0"/>
    </xf>
    <xf numFmtId="0" fontId="0" fillId="0" borderId="24" xfId="0" applyFont="1" applyBorder="1" applyAlignment="1" applyProtection="1">
      <alignment horizontal="left" vertical="center" wrapText="1"/>
      <protection locked="0"/>
    </xf>
    <xf numFmtId="167" fontId="0" fillId="0" borderId="22" xfId="0" applyNumberFormat="1" applyFont="1" applyBorder="1" applyAlignment="1" applyProtection="1">
      <alignment vertical="center"/>
      <protection locked="0"/>
    </xf>
    <xf numFmtId="167" fontId="0" fillId="0" borderId="24" xfId="0" applyNumberFormat="1" applyFont="1" applyBorder="1" applyAlignment="1" applyProtection="1">
      <alignment vertical="center"/>
      <protection locked="0"/>
    </xf>
    <xf numFmtId="4" fontId="0" fillId="0" borderId="22" xfId="0" applyNumberFormat="1" applyFont="1" applyBorder="1" applyAlignment="1" applyProtection="1">
      <alignment vertical="center"/>
      <protection locked="0"/>
    </xf>
    <xf numFmtId="4" fontId="0" fillId="0" borderId="23" xfId="0" applyNumberFormat="1" applyFont="1" applyBorder="1" applyAlignment="1" applyProtection="1">
      <alignment vertical="center"/>
      <protection locked="0"/>
    </xf>
    <xf numFmtId="4" fontId="0" fillId="0" borderId="24" xfId="0" applyNumberFormat="1" applyFont="1" applyBorder="1" applyAlignment="1" applyProtection="1">
      <alignment vertical="center"/>
      <protection locked="0"/>
    </xf>
    <xf numFmtId="4" fontId="22" fillId="0" borderId="12" xfId="0" applyNumberFormat="1" applyFont="1" applyBorder="1" applyAlignment="1"/>
    <xf numFmtId="4" fontId="3" fillId="0" borderId="12" xfId="0" applyNumberFormat="1" applyFont="1" applyBorder="1" applyAlignment="1">
      <alignment vertical="center"/>
    </xf>
    <xf numFmtId="4" fontId="5" fillId="0" borderId="0" xfId="0" applyNumberFormat="1" applyFont="1" applyBorder="1" applyAlignment="1"/>
    <xf numFmtId="4" fontId="6" fillId="0" borderId="17" xfId="0" applyNumberFormat="1" applyFont="1" applyBorder="1" applyAlignment="1"/>
    <xf numFmtId="4" fontId="6" fillId="0" borderId="17" xfId="0" applyNumberFormat="1" applyFont="1" applyBorder="1" applyAlignment="1">
      <alignment vertical="center"/>
    </xf>
    <xf numFmtId="4" fontId="0" fillId="0" borderId="22" xfId="0" applyNumberFormat="1" applyFont="1" applyFill="1" applyBorder="1" applyAlignment="1" applyProtection="1">
      <alignment vertical="center"/>
      <protection locked="0"/>
    </xf>
    <xf numFmtId="4" fontId="0" fillId="0" borderId="23" xfId="0" applyNumberFormat="1" applyFont="1" applyFill="1" applyBorder="1" applyAlignment="1" applyProtection="1">
      <alignment vertical="center"/>
      <protection locked="0"/>
    </xf>
    <xf numFmtId="4" fontId="0" fillId="0" borderId="24" xfId="0" applyNumberFormat="1" applyFont="1" applyFill="1" applyBorder="1" applyAlignment="1" applyProtection="1">
      <alignment vertical="center"/>
      <protection locked="0"/>
    </xf>
    <xf numFmtId="4" fontId="6" fillId="0" borderId="23" xfId="0" applyNumberFormat="1" applyFont="1" applyBorder="1" applyAlignment="1"/>
    <xf numFmtId="4" fontId="6" fillId="0" borderId="23" xfId="0" applyNumberFormat="1" applyFont="1" applyBorder="1" applyAlignment="1">
      <alignment vertical="center"/>
    </xf>
    <xf numFmtId="4" fontId="0" fillId="0" borderId="25" xfId="0" applyNumberFormat="1" applyFont="1" applyBorder="1" applyAlignment="1" applyProtection="1">
      <alignment vertical="center"/>
      <protection locked="0"/>
    </xf>
    <xf numFmtId="4" fontId="33" fillId="0" borderId="25" xfId="0" applyNumberFormat="1" applyFont="1" applyBorder="1" applyAlignment="1" applyProtection="1">
      <alignment vertical="center"/>
      <protection locked="0"/>
    </xf>
    <xf numFmtId="4" fontId="38" fillId="0" borderId="25" xfId="0" applyNumberFormat="1" applyFont="1" applyFill="1" applyBorder="1" applyAlignment="1" applyProtection="1">
      <alignment vertical="center"/>
      <protection locked="0"/>
    </xf>
    <xf numFmtId="4" fontId="5" fillId="0" borderId="17" xfId="0" applyNumberFormat="1" applyFont="1" applyBorder="1" applyAlignment="1"/>
    <xf numFmtId="4" fontId="5" fillId="0" borderId="12" xfId="0" applyNumberFormat="1" applyFont="1" applyBorder="1" applyAlignment="1"/>
    <xf numFmtId="4" fontId="5" fillId="0" borderId="12" xfId="0" applyNumberFormat="1" applyFont="1" applyBorder="1" applyAlignment="1">
      <alignment vertical="center"/>
    </xf>
    <xf numFmtId="4" fontId="33" fillId="0" borderId="25" xfId="0" applyNumberFormat="1" applyFont="1" applyFill="1" applyBorder="1" applyAlignment="1" applyProtection="1">
      <alignment vertical="center"/>
      <protection locked="0"/>
    </xf>
    <xf numFmtId="43" fontId="38" fillId="0" borderId="25" xfId="2" applyNumberFormat="1" applyFont="1" applyFill="1" applyBorder="1" applyAlignment="1" applyProtection="1">
      <alignment vertical="center"/>
      <protection locked="0"/>
    </xf>
    <xf numFmtId="14" fontId="2" fillId="7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2" fillId="7" borderId="0" xfId="0" applyFont="1" applyFill="1" applyBorder="1" applyAlignment="1">
      <alignment horizontal="left" vertical="center"/>
    </xf>
  </cellXfs>
  <cellStyles count="4">
    <cellStyle name="čiarky" xfId="2" builtinId="3"/>
    <cellStyle name="Hypertextové prepojenie" xfId="1" builtinId="8"/>
    <cellStyle name="Hypertextový odkaz 2" xfId="3"/>
    <cellStyle name="normálne" xfId="0" builtinId="0" customBuiltin="1"/>
  </cellStyles>
  <dxfs count="0"/>
  <tableStyles count="0"/>
  <colors>
    <mruColors>
      <color rgb="FFFAE6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K96"/>
  <sheetViews>
    <sheetView showGridLines="0" tabSelected="1" workbookViewId="0">
      <pane ySplit="1" topLeftCell="A2" activePane="bottomLeft" state="frozen"/>
      <selection pane="bottomLeft" activeCell="AN8" sqref="AN8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>
      <c r="A1" s="10" t="s">
        <v>0</v>
      </c>
      <c r="B1" s="11"/>
      <c r="C1" s="11"/>
      <c r="D1" s="12" t="s">
        <v>1</v>
      </c>
      <c r="E1" s="11"/>
      <c r="F1" s="11"/>
      <c r="G1" s="11"/>
      <c r="H1" s="11"/>
      <c r="I1" s="11"/>
      <c r="J1" s="11"/>
      <c r="K1" s="13" t="s">
        <v>2</v>
      </c>
      <c r="L1" s="13"/>
      <c r="M1" s="13"/>
      <c r="N1" s="13"/>
      <c r="O1" s="13"/>
      <c r="P1" s="13"/>
      <c r="Q1" s="13"/>
      <c r="R1" s="13"/>
      <c r="S1" s="13"/>
      <c r="T1" s="11"/>
      <c r="U1" s="11"/>
      <c r="V1" s="11"/>
      <c r="W1" s="13" t="s">
        <v>3</v>
      </c>
      <c r="X1" s="13"/>
      <c r="Y1" s="13"/>
      <c r="Z1" s="13"/>
      <c r="AA1" s="13"/>
      <c r="AB1" s="13"/>
      <c r="AC1" s="13"/>
      <c r="AD1" s="13"/>
      <c r="AE1" s="13"/>
      <c r="AF1" s="13"/>
      <c r="AG1" s="11"/>
      <c r="AH1" s="11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5" t="s">
        <v>4</v>
      </c>
      <c r="BB1" s="15" t="s">
        <v>5</v>
      </c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T1" s="16" t="s">
        <v>6</v>
      </c>
      <c r="BU1" s="16" t="s">
        <v>6</v>
      </c>
    </row>
    <row r="2" spans="1:73" ht="36.950000000000003" customHeight="1">
      <c r="C2" s="277" t="s">
        <v>7</v>
      </c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  <c r="AH2" s="278"/>
      <c r="AI2" s="278"/>
      <c r="AJ2" s="278"/>
      <c r="AK2" s="278"/>
      <c r="AL2" s="278"/>
      <c r="AM2" s="278"/>
      <c r="AN2" s="278"/>
      <c r="AO2" s="278"/>
      <c r="AP2" s="278"/>
      <c r="AR2" s="246" t="s">
        <v>8</v>
      </c>
      <c r="AS2" s="247"/>
      <c r="AT2" s="247"/>
      <c r="AU2" s="247"/>
      <c r="AV2" s="247"/>
      <c r="AW2" s="247"/>
      <c r="AX2" s="247"/>
      <c r="AY2" s="247"/>
      <c r="AZ2" s="247"/>
      <c r="BA2" s="247"/>
      <c r="BB2" s="247"/>
      <c r="BC2" s="247"/>
      <c r="BD2" s="247"/>
      <c r="BE2" s="247"/>
      <c r="BS2" s="17" t="s">
        <v>9</v>
      </c>
      <c r="BT2" s="17" t="s">
        <v>10</v>
      </c>
    </row>
    <row r="3" spans="1:73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20"/>
      <c r="BS3" s="17" t="s">
        <v>9</v>
      </c>
      <c r="BT3" s="17" t="s">
        <v>10</v>
      </c>
    </row>
    <row r="4" spans="1:73" ht="36.950000000000003" customHeight="1">
      <c r="B4" s="21"/>
      <c r="C4" s="269" t="s">
        <v>11</v>
      </c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0"/>
      <c r="V4" s="270"/>
      <c r="W4" s="270"/>
      <c r="X4" s="270"/>
      <c r="Y4" s="270"/>
      <c r="Z4" s="270"/>
      <c r="AA4" s="270"/>
      <c r="AB4" s="270"/>
      <c r="AC4" s="270"/>
      <c r="AD4" s="270"/>
      <c r="AE4" s="270"/>
      <c r="AF4" s="270"/>
      <c r="AG4" s="270"/>
      <c r="AH4" s="270"/>
      <c r="AI4" s="270"/>
      <c r="AJ4" s="270"/>
      <c r="AK4" s="270"/>
      <c r="AL4" s="270"/>
      <c r="AM4" s="270"/>
      <c r="AN4" s="270"/>
      <c r="AO4" s="270"/>
      <c r="AP4" s="270"/>
      <c r="AQ4" s="22"/>
      <c r="AS4" s="23" t="s">
        <v>12</v>
      </c>
      <c r="BS4" s="17" t="s">
        <v>9</v>
      </c>
    </row>
    <row r="5" spans="1:73" ht="14.45" customHeight="1">
      <c r="B5" s="21"/>
      <c r="C5" s="24"/>
      <c r="D5" s="25" t="s">
        <v>13</v>
      </c>
      <c r="E5" s="24"/>
      <c r="F5" s="24"/>
      <c r="G5" s="24"/>
      <c r="H5" s="24"/>
      <c r="I5" s="24"/>
      <c r="J5" s="24"/>
      <c r="K5" s="279" t="s">
        <v>14</v>
      </c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  <c r="Z5" s="251"/>
      <c r="AA5" s="251"/>
      <c r="AB5" s="251"/>
      <c r="AC5" s="251"/>
      <c r="AD5" s="251"/>
      <c r="AE5" s="251"/>
      <c r="AF5" s="251"/>
      <c r="AG5" s="251"/>
      <c r="AH5" s="251"/>
      <c r="AI5" s="251"/>
      <c r="AJ5" s="251"/>
      <c r="AK5" s="251"/>
      <c r="AL5" s="251"/>
      <c r="AM5" s="251"/>
      <c r="AN5" s="251"/>
      <c r="AO5" s="251"/>
      <c r="AP5" s="24"/>
      <c r="AQ5" s="22"/>
      <c r="BS5" s="17" t="s">
        <v>9</v>
      </c>
    </row>
    <row r="6" spans="1:73" ht="36.950000000000003" customHeight="1">
      <c r="B6" s="21"/>
      <c r="C6" s="24"/>
      <c r="D6" s="27" t="s">
        <v>15</v>
      </c>
      <c r="E6" s="24"/>
      <c r="F6" s="24"/>
      <c r="G6" s="24"/>
      <c r="H6" s="24"/>
      <c r="I6" s="24"/>
      <c r="J6" s="24"/>
      <c r="K6" s="280" t="s">
        <v>823</v>
      </c>
      <c r="L6" s="251"/>
      <c r="M6" s="251"/>
      <c r="N6" s="251"/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  <c r="Z6" s="251"/>
      <c r="AA6" s="251"/>
      <c r="AB6" s="251"/>
      <c r="AC6" s="251"/>
      <c r="AD6" s="251"/>
      <c r="AE6" s="251"/>
      <c r="AF6" s="251"/>
      <c r="AG6" s="251"/>
      <c r="AH6" s="251"/>
      <c r="AI6" s="251"/>
      <c r="AJ6" s="251"/>
      <c r="AK6" s="251"/>
      <c r="AL6" s="251"/>
      <c r="AM6" s="251"/>
      <c r="AN6" s="251"/>
      <c r="AO6" s="251"/>
      <c r="AP6" s="24"/>
      <c r="AQ6" s="22"/>
      <c r="BS6" s="17" t="s">
        <v>9</v>
      </c>
    </row>
    <row r="7" spans="1:73" ht="14.45" customHeight="1">
      <c r="B7" s="21"/>
      <c r="C7" s="24"/>
      <c r="D7" s="28" t="s">
        <v>16</v>
      </c>
      <c r="E7" s="24"/>
      <c r="F7" s="24"/>
      <c r="G7" s="24"/>
      <c r="H7" s="24"/>
      <c r="I7" s="24"/>
      <c r="J7" s="24"/>
      <c r="K7" s="26" t="s">
        <v>5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8" t="s">
        <v>17</v>
      </c>
      <c r="AL7" s="24"/>
      <c r="AM7" s="24"/>
      <c r="AN7" s="26" t="s">
        <v>5</v>
      </c>
      <c r="AO7" s="24"/>
      <c r="AP7" s="24"/>
      <c r="AQ7" s="22"/>
      <c r="BS7" s="17" t="s">
        <v>9</v>
      </c>
    </row>
    <row r="8" spans="1:73" ht="14.45" customHeight="1">
      <c r="B8" s="21"/>
      <c r="C8" s="24"/>
      <c r="D8" s="28" t="s">
        <v>18</v>
      </c>
      <c r="E8" s="24"/>
      <c r="F8" s="24"/>
      <c r="G8" s="24"/>
      <c r="H8" s="24"/>
      <c r="I8" s="24"/>
      <c r="J8" s="24"/>
      <c r="K8" s="26" t="s">
        <v>19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8" t="s">
        <v>20</v>
      </c>
      <c r="AL8" s="24"/>
      <c r="AM8" s="24"/>
      <c r="AN8" s="388"/>
      <c r="AO8" s="24"/>
      <c r="AP8" s="24"/>
      <c r="AQ8" s="22"/>
      <c r="BS8" s="17" t="s">
        <v>9</v>
      </c>
    </row>
    <row r="9" spans="1:73" ht="14.45" customHeight="1">
      <c r="B9" s="21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2"/>
      <c r="BS9" s="17" t="s">
        <v>9</v>
      </c>
    </row>
    <row r="10" spans="1:73" ht="14.45" customHeight="1">
      <c r="B10" s="21"/>
      <c r="C10" s="24"/>
      <c r="D10" s="28" t="s">
        <v>21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8" t="s">
        <v>22</v>
      </c>
      <c r="AL10" s="24"/>
      <c r="AM10" s="24"/>
      <c r="AN10" s="26" t="s">
        <v>5</v>
      </c>
      <c r="AO10" s="24"/>
      <c r="AP10" s="24"/>
      <c r="AQ10" s="22"/>
      <c r="BS10" s="17" t="s">
        <v>9</v>
      </c>
    </row>
    <row r="11" spans="1:73" ht="18.399999999999999" customHeight="1">
      <c r="B11" s="21"/>
      <c r="C11" s="24"/>
      <c r="D11" s="389" t="s">
        <v>882</v>
      </c>
      <c r="E11" s="389"/>
      <c r="F11" s="389"/>
      <c r="G11" s="389"/>
      <c r="H11" s="389"/>
      <c r="I11" s="389"/>
      <c r="J11" s="389"/>
      <c r="K11" s="389"/>
      <c r="L11" s="389"/>
      <c r="M11" s="389"/>
      <c r="N11" s="389"/>
      <c r="O11" s="389"/>
      <c r="P11" s="389"/>
      <c r="Q11" s="389"/>
      <c r="R11" s="389"/>
      <c r="S11" s="389"/>
      <c r="T11" s="389"/>
      <c r="U11" s="389"/>
      <c r="V11" s="389"/>
      <c r="W11" s="389"/>
      <c r="X11" s="389"/>
      <c r="Y11" s="389"/>
      <c r="Z11" s="389"/>
      <c r="AA11" s="389"/>
      <c r="AB11" s="389"/>
      <c r="AC11" s="389"/>
      <c r="AD11" s="389"/>
      <c r="AE11" s="389"/>
      <c r="AF11" s="389"/>
      <c r="AG11" s="389"/>
      <c r="AH11" s="389"/>
      <c r="AI11" s="389"/>
      <c r="AJ11" s="24"/>
      <c r="AK11" s="28" t="s">
        <v>23</v>
      </c>
      <c r="AL11" s="24"/>
      <c r="AM11" s="24"/>
      <c r="AN11" s="26" t="s">
        <v>5</v>
      </c>
      <c r="AO11" s="24"/>
      <c r="AP11" s="24"/>
      <c r="AQ11" s="22"/>
      <c r="BS11" s="17" t="s">
        <v>9</v>
      </c>
    </row>
    <row r="12" spans="1:73" ht="6.95" customHeight="1">
      <c r="B12" s="21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2"/>
      <c r="BS12" s="17" t="s">
        <v>9</v>
      </c>
    </row>
    <row r="13" spans="1:73" ht="14.45" customHeight="1">
      <c r="B13" s="21"/>
      <c r="C13" s="24"/>
      <c r="D13" s="28" t="s">
        <v>24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8" t="s">
        <v>22</v>
      </c>
      <c r="AL13" s="24"/>
      <c r="AM13" s="24"/>
      <c r="AN13" s="26" t="s">
        <v>5</v>
      </c>
      <c r="AO13" s="24"/>
      <c r="AP13" s="24"/>
      <c r="AQ13" s="22"/>
      <c r="BS13" s="17" t="s">
        <v>9</v>
      </c>
    </row>
    <row r="14" spans="1:73" ht="15">
      <c r="B14" s="21"/>
      <c r="C14" s="24"/>
      <c r="D14" s="391" t="s">
        <v>19</v>
      </c>
      <c r="E14" s="391"/>
      <c r="F14" s="391"/>
      <c r="G14" s="391"/>
      <c r="H14" s="391"/>
      <c r="I14" s="391"/>
      <c r="J14" s="391"/>
      <c r="K14" s="391"/>
      <c r="L14" s="391"/>
      <c r="M14" s="391"/>
      <c r="N14" s="391"/>
      <c r="O14" s="391"/>
      <c r="P14" s="391"/>
      <c r="Q14" s="391"/>
      <c r="R14" s="391"/>
      <c r="S14" s="391"/>
      <c r="T14" s="391"/>
      <c r="U14" s="391"/>
      <c r="V14" s="391"/>
      <c r="W14" s="391"/>
      <c r="X14" s="391"/>
      <c r="Y14" s="391"/>
      <c r="Z14" s="391"/>
      <c r="AA14" s="391"/>
      <c r="AB14" s="391"/>
      <c r="AC14" s="391"/>
      <c r="AD14" s="391"/>
      <c r="AE14" s="391"/>
      <c r="AF14" s="391"/>
      <c r="AG14" s="391"/>
      <c r="AH14" s="391"/>
      <c r="AI14" s="24"/>
      <c r="AJ14" s="24"/>
      <c r="AK14" s="28" t="s">
        <v>23</v>
      </c>
      <c r="AL14" s="24"/>
      <c r="AM14" s="24"/>
      <c r="AN14" s="26" t="s">
        <v>5</v>
      </c>
      <c r="AO14" s="24"/>
      <c r="AP14" s="24"/>
      <c r="AQ14" s="22"/>
      <c r="BS14" s="17" t="s">
        <v>9</v>
      </c>
    </row>
    <row r="15" spans="1:73" ht="6.95" customHeight="1">
      <c r="B15" s="21"/>
      <c r="C15" s="24"/>
      <c r="D15" s="391"/>
      <c r="E15" s="391"/>
      <c r="F15" s="391"/>
      <c r="G15" s="391"/>
      <c r="H15" s="391"/>
      <c r="I15" s="391"/>
      <c r="J15" s="391"/>
      <c r="K15" s="391"/>
      <c r="L15" s="391"/>
      <c r="M15" s="391"/>
      <c r="N15" s="391"/>
      <c r="O15" s="391"/>
      <c r="P15" s="391"/>
      <c r="Q15" s="391"/>
      <c r="R15" s="391"/>
      <c r="S15" s="391"/>
      <c r="T15" s="391"/>
      <c r="U15" s="391"/>
      <c r="V15" s="391"/>
      <c r="W15" s="391"/>
      <c r="X15" s="391"/>
      <c r="Y15" s="391"/>
      <c r="Z15" s="391"/>
      <c r="AA15" s="391"/>
      <c r="AB15" s="391"/>
      <c r="AC15" s="391"/>
      <c r="AD15" s="391"/>
      <c r="AE15" s="391"/>
      <c r="AF15" s="391"/>
      <c r="AG15" s="391"/>
      <c r="AH15" s="391"/>
      <c r="AI15" s="24"/>
      <c r="AJ15" s="24"/>
      <c r="AK15" s="24"/>
      <c r="AL15" s="24"/>
      <c r="AM15" s="24"/>
      <c r="AN15" s="24"/>
      <c r="AO15" s="24"/>
      <c r="AP15" s="24"/>
      <c r="AQ15" s="22"/>
      <c r="BS15" s="17" t="s">
        <v>6</v>
      </c>
    </row>
    <row r="16" spans="1:73" ht="14.45" customHeight="1">
      <c r="B16" s="21"/>
      <c r="C16" s="24"/>
      <c r="D16" s="28" t="s">
        <v>25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8" t="s">
        <v>22</v>
      </c>
      <c r="AL16" s="24"/>
      <c r="AM16" s="24"/>
      <c r="AN16" s="26" t="s">
        <v>5</v>
      </c>
      <c r="AO16" s="24"/>
      <c r="AP16" s="24"/>
      <c r="AQ16" s="22"/>
      <c r="BS16" s="17" t="s">
        <v>6</v>
      </c>
    </row>
    <row r="17" spans="2:71" ht="18.399999999999999" customHeight="1">
      <c r="B17" s="21"/>
      <c r="C17" s="24"/>
      <c r="D17" s="24"/>
      <c r="E17" s="26" t="s">
        <v>19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8" t="s">
        <v>23</v>
      </c>
      <c r="AL17" s="24"/>
      <c r="AM17" s="24"/>
      <c r="AN17" s="26" t="s">
        <v>5</v>
      </c>
      <c r="AO17" s="24"/>
      <c r="AP17" s="24"/>
      <c r="AQ17" s="22"/>
      <c r="BS17" s="17" t="s">
        <v>26</v>
      </c>
    </row>
    <row r="18" spans="2:71" ht="6.95" customHeight="1">
      <c r="B18" s="21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2"/>
      <c r="BS18" s="17" t="s">
        <v>27</v>
      </c>
    </row>
    <row r="19" spans="2:71" ht="14.45" customHeight="1">
      <c r="B19" s="21"/>
      <c r="C19" s="24"/>
      <c r="D19" s="28" t="s">
        <v>28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8" t="s">
        <v>22</v>
      </c>
      <c r="AL19" s="24"/>
      <c r="AM19" s="24"/>
      <c r="AN19" s="26" t="s">
        <v>5</v>
      </c>
      <c r="AO19" s="24"/>
      <c r="AP19" s="24"/>
      <c r="AQ19" s="22"/>
      <c r="BS19" s="17" t="s">
        <v>27</v>
      </c>
    </row>
    <row r="20" spans="2:71" ht="18.399999999999999" customHeight="1">
      <c r="B20" s="21"/>
      <c r="C20" s="24"/>
      <c r="D20" s="24"/>
      <c r="E20" s="26" t="s">
        <v>19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8" t="s">
        <v>23</v>
      </c>
      <c r="AL20" s="24"/>
      <c r="AM20" s="24"/>
      <c r="AN20" s="26" t="s">
        <v>5</v>
      </c>
      <c r="AO20" s="24"/>
      <c r="AP20" s="24"/>
      <c r="AQ20" s="22"/>
    </row>
    <row r="21" spans="2:71" ht="6.95" customHeight="1">
      <c r="B21" s="21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2"/>
    </row>
    <row r="22" spans="2:71" ht="15">
      <c r="B22" s="21"/>
      <c r="C22" s="24"/>
      <c r="D22" s="28" t="s">
        <v>29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2"/>
    </row>
    <row r="23" spans="2:71" ht="22.5" customHeight="1">
      <c r="B23" s="21"/>
      <c r="C23" s="24"/>
      <c r="D23" s="24"/>
      <c r="E23" s="281" t="s">
        <v>5</v>
      </c>
      <c r="F23" s="281"/>
      <c r="G23" s="281"/>
      <c r="H23" s="281"/>
      <c r="I23" s="281"/>
      <c r="J23" s="281"/>
      <c r="K23" s="281"/>
      <c r="L23" s="281"/>
      <c r="M23" s="281"/>
      <c r="N23" s="281"/>
      <c r="O23" s="281"/>
      <c r="P23" s="281"/>
      <c r="Q23" s="281"/>
      <c r="R23" s="281"/>
      <c r="S23" s="281"/>
      <c r="T23" s="281"/>
      <c r="U23" s="281"/>
      <c r="V23" s="281"/>
      <c r="W23" s="281"/>
      <c r="X23" s="281"/>
      <c r="Y23" s="281"/>
      <c r="Z23" s="281"/>
      <c r="AA23" s="281"/>
      <c r="AB23" s="281"/>
      <c r="AC23" s="281"/>
      <c r="AD23" s="281"/>
      <c r="AE23" s="281"/>
      <c r="AF23" s="281"/>
      <c r="AG23" s="281"/>
      <c r="AH23" s="281"/>
      <c r="AI23" s="281"/>
      <c r="AJ23" s="281"/>
      <c r="AK23" s="281"/>
      <c r="AL23" s="281"/>
      <c r="AM23" s="281"/>
      <c r="AN23" s="281"/>
      <c r="AO23" s="24"/>
      <c r="AP23" s="24"/>
      <c r="AQ23" s="22"/>
    </row>
    <row r="24" spans="2:71" ht="6.95" customHeight="1">
      <c r="B24" s="21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2"/>
    </row>
    <row r="25" spans="2:71" ht="6.95" customHeight="1">
      <c r="B25" s="21"/>
      <c r="C25" s="24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4"/>
      <c r="AQ25" s="22"/>
    </row>
    <row r="26" spans="2:71" ht="14.45" customHeight="1">
      <c r="B26" s="21"/>
      <c r="C26" s="24"/>
      <c r="D26" s="30" t="s">
        <v>30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50">
        <f>AG87</f>
        <v>0</v>
      </c>
      <c r="AL26" s="251"/>
      <c r="AM26" s="251"/>
      <c r="AN26" s="251"/>
      <c r="AO26" s="251"/>
      <c r="AP26" s="24"/>
      <c r="AQ26" s="22"/>
    </row>
    <row r="27" spans="2:71" ht="14.45" customHeight="1">
      <c r="B27" s="21"/>
      <c r="C27" s="24"/>
      <c r="D27" s="30" t="s">
        <v>31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50">
        <f>ROUND(AG93,2)</f>
        <v>0</v>
      </c>
      <c r="AL27" s="250"/>
      <c r="AM27" s="250"/>
      <c r="AN27" s="250"/>
      <c r="AO27" s="250"/>
      <c r="AP27" s="24"/>
      <c r="AQ27" s="22"/>
    </row>
    <row r="28" spans="2:71" s="1" customFormat="1" ht="6.95" customHeight="1">
      <c r="B28" s="31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3"/>
    </row>
    <row r="29" spans="2:71" s="1" customFormat="1" ht="25.9" customHeight="1">
      <c r="B29" s="31"/>
      <c r="C29" s="32"/>
      <c r="D29" s="34" t="s">
        <v>32</v>
      </c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252">
        <f>ROUND(AK26+AK27,2)</f>
        <v>0</v>
      </c>
      <c r="AL29" s="253"/>
      <c r="AM29" s="253"/>
      <c r="AN29" s="253"/>
      <c r="AO29" s="253"/>
      <c r="AP29" s="32"/>
      <c r="AQ29" s="33"/>
    </row>
    <row r="30" spans="2:71" s="1" customFormat="1" ht="6.95" customHeight="1"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3"/>
    </row>
    <row r="31" spans="2:71" s="2" customFormat="1" ht="14.45" customHeight="1">
      <c r="B31" s="36"/>
      <c r="C31" s="37"/>
      <c r="D31" s="38" t="s">
        <v>33</v>
      </c>
      <c r="E31" s="37"/>
      <c r="F31" s="38" t="s">
        <v>34</v>
      </c>
      <c r="G31" s="37"/>
      <c r="H31" s="37"/>
      <c r="I31" s="37"/>
      <c r="J31" s="37"/>
      <c r="K31" s="37"/>
      <c r="L31" s="274">
        <v>0.2</v>
      </c>
      <c r="M31" s="275"/>
      <c r="N31" s="275"/>
      <c r="O31" s="275"/>
      <c r="P31" s="37"/>
      <c r="Q31" s="37"/>
      <c r="R31" s="37"/>
      <c r="S31" s="37"/>
      <c r="T31" s="40" t="s">
        <v>35</v>
      </c>
      <c r="U31" s="37"/>
      <c r="V31" s="37"/>
      <c r="W31" s="276">
        <f>ROUND(AZ87+SUM(CD94),2)</f>
        <v>0</v>
      </c>
      <c r="X31" s="275"/>
      <c r="Y31" s="275"/>
      <c r="Z31" s="275"/>
      <c r="AA31" s="275"/>
      <c r="AB31" s="275"/>
      <c r="AC31" s="275"/>
      <c r="AD31" s="275"/>
      <c r="AE31" s="275"/>
      <c r="AF31" s="37"/>
      <c r="AG31" s="37"/>
      <c r="AH31" s="37"/>
      <c r="AI31" s="37"/>
      <c r="AJ31" s="37"/>
      <c r="AK31" s="276">
        <f>ROUND(AV87+SUM(BY94),2)</f>
        <v>0</v>
      </c>
      <c r="AL31" s="275"/>
      <c r="AM31" s="275"/>
      <c r="AN31" s="275"/>
      <c r="AO31" s="275"/>
      <c r="AP31" s="37"/>
      <c r="AQ31" s="41"/>
    </row>
    <row r="32" spans="2:71" s="2" customFormat="1" ht="14.45" customHeight="1">
      <c r="B32" s="36"/>
      <c r="C32" s="37"/>
      <c r="D32" s="37"/>
      <c r="E32" s="37"/>
      <c r="F32" s="38" t="s">
        <v>36</v>
      </c>
      <c r="G32" s="37"/>
      <c r="H32" s="37"/>
      <c r="I32" s="37"/>
      <c r="J32" s="37"/>
      <c r="K32" s="37"/>
      <c r="L32" s="274">
        <v>0.2</v>
      </c>
      <c r="M32" s="275"/>
      <c r="N32" s="275"/>
      <c r="O32" s="275"/>
      <c r="P32" s="37"/>
      <c r="Q32" s="37"/>
      <c r="R32" s="37"/>
      <c r="S32" s="37"/>
      <c r="T32" s="40" t="s">
        <v>35</v>
      </c>
      <c r="U32" s="37"/>
      <c r="V32" s="37"/>
      <c r="W32" s="276">
        <f>ROUND(BA87+SUM(CE94),2)</f>
        <v>0</v>
      </c>
      <c r="X32" s="275"/>
      <c r="Y32" s="275"/>
      <c r="Z32" s="275"/>
      <c r="AA32" s="275"/>
      <c r="AB32" s="275"/>
      <c r="AC32" s="275"/>
      <c r="AD32" s="275"/>
      <c r="AE32" s="275"/>
      <c r="AF32" s="37"/>
      <c r="AG32" s="37"/>
      <c r="AH32" s="37"/>
      <c r="AI32" s="37"/>
      <c r="AJ32" s="37"/>
      <c r="AK32" s="276">
        <f>ROUND(AW87+SUM(BZ94),2)</f>
        <v>0</v>
      </c>
      <c r="AL32" s="275"/>
      <c r="AM32" s="275"/>
      <c r="AN32" s="275"/>
      <c r="AO32" s="275"/>
      <c r="AP32" s="37"/>
      <c r="AQ32" s="41"/>
    </row>
    <row r="33" spans="2:43" s="2" customFormat="1" ht="14.45" hidden="1" customHeight="1">
      <c r="B33" s="36"/>
      <c r="C33" s="37"/>
      <c r="D33" s="37"/>
      <c r="E33" s="37"/>
      <c r="F33" s="38" t="s">
        <v>37</v>
      </c>
      <c r="G33" s="37"/>
      <c r="H33" s="37"/>
      <c r="I33" s="37"/>
      <c r="J33" s="37"/>
      <c r="K33" s="37"/>
      <c r="L33" s="274">
        <v>0.2</v>
      </c>
      <c r="M33" s="275"/>
      <c r="N33" s="275"/>
      <c r="O33" s="275"/>
      <c r="P33" s="37"/>
      <c r="Q33" s="37"/>
      <c r="R33" s="37"/>
      <c r="S33" s="37"/>
      <c r="T33" s="40" t="s">
        <v>35</v>
      </c>
      <c r="U33" s="37"/>
      <c r="V33" s="37"/>
      <c r="W33" s="276">
        <f>ROUND(BB87+SUM(CF94),2)</f>
        <v>0</v>
      </c>
      <c r="X33" s="275"/>
      <c r="Y33" s="275"/>
      <c r="Z33" s="275"/>
      <c r="AA33" s="275"/>
      <c r="AB33" s="275"/>
      <c r="AC33" s="275"/>
      <c r="AD33" s="275"/>
      <c r="AE33" s="275"/>
      <c r="AF33" s="37"/>
      <c r="AG33" s="37"/>
      <c r="AH33" s="37"/>
      <c r="AI33" s="37"/>
      <c r="AJ33" s="37"/>
      <c r="AK33" s="276">
        <v>0</v>
      </c>
      <c r="AL33" s="275"/>
      <c r="AM33" s="275"/>
      <c r="AN33" s="275"/>
      <c r="AO33" s="275"/>
      <c r="AP33" s="37"/>
      <c r="AQ33" s="41"/>
    </row>
    <row r="34" spans="2:43" s="2" customFormat="1" ht="14.45" hidden="1" customHeight="1">
      <c r="B34" s="36"/>
      <c r="C34" s="37"/>
      <c r="D34" s="37"/>
      <c r="E34" s="37"/>
      <c r="F34" s="38" t="s">
        <v>38</v>
      </c>
      <c r="G34" s="37"/>
      <c r="H34" s="37"/>
      <c r="I34" s="37"/>
      <c r="J34" s="37"/>
      <c r="K34" s="37"/>
      <c r="L34" s="274">
        <v>0.2</v>
      </c>
      <c r="M34" s="275"/>
      <c r="N34" s="275"/>
      <c r="O34" s="275"/>
      <c r="P34" s="37"/>
      <c r="Q34" s="37"/>
      <c r="R34" s="37"/>
      <c r="S34" s="37"/>
      <c r="T34" s="40" t="s">
        <v>35</v>
      </c>
      <c r="U34" s="37"/>
      <c r="V34" s="37"/>
      <c r="W34" s="276">
        <f>ROUND(BC87+SUM(CG94),2)</f>
        <v>0</v>
      </c>
      <c r="X34" s="275"/>
      <c r="Y34" s="275"/>
      <c r="Z34" s="275"/>
      <c r="AA34" s="275"/>
      <c r="AB34" s="275"/>
      <c r="AC34" s="275"/>
      <c r="AD34" s="275"/>
      <c r="AE34" s="275"/>
      <c r="AF34" s="37"/>
      <c r="AG34" s="37"/>
      <c r="AH34" s="37"/>
      <c r="AI34" s="37"/>
      <c r="AJ34" s="37"/>
      <c r="AK34" s="276">
        <v>0</v>
      </c>
      <c r="AL34" s="275"/>
      <c r="AM34" s="275"/>
      <c r="AN34" s="275"/>
      <c r="AO34" s="275"/>
      <c r="AP34" s="37"/>
      <c r="AQ34" s="41"/>
    </row>
    <row r="35" spans="2:43" s="2" customFormat="1" ht="14.45" hidden="1" customHeight="1">
      <c r="B35" s="36"/>
      <c r="C35" s="37"/>
      <c r="D35" s="37"/>
      <c r="E35" s="37"/>
      <c r="F35" s="38" t="s">
        <v>39</v>
      </c>
      <c r="G35" s="37"/>
      <c r="H35" s="37"/>
      <c r="I35" s="37"/>
      <c r="J35" s="37"/>
      <c r="K35" s="37"/>
      <c r="L35" s="274">
        <v>0</v>
      </c>
      <c r="M35" s="275"/>
      <c r="N35" s="275"/>
      <c r="O35" s="275"/>
      <c r="P35" s="37"/>
      <c r="Q35" s="37"/>
      <c r="R35" s="37"/>
      <c r="S35" s="37"/>
      <c r="T35" s="40" t="s">
        <v>35</v>
      </c>
      <c r="U35" s="37"/>
      <c r="V35" s="37"/>
      <c r="W35" s="276">
        <f>ROUND(BD87+SUM(CH94),2)</f>
        <v>0</v>
      </c>
      <c r="X35" s="275"/>
      <c r="Y35" s="275"/>
      <c r="Z35" s="275"/>
      <c r="AA35" s="275"/>
      <c r="AB35" s="275"/>
      <c r="AC35" s="275"/>
      <c r="AD35" s="275"/>
      <c r="AE35" s="275"/>
      <c r="AF35" s="37"/>
      <c r="AG35" s="37"/>
      <c r="AH35" s="37"/>
      <c r="AI35" s="37"/>
      <c r="AJ35" s="37"/>
      <c r="AK35" s="276">
        <v>0</v>
      </c>
      <c r="AL35" s="275"/>
      <c r="AM35" s="275"/>
      <c r="AN35" s="275"/>
      <c r="AO35" s="275"/>
      <c r="AP35" s="37"/>
      <c r="AQ35" s="41"/>
    </row>
    <row r="36" spans="2:43" s="1" customFormat="1" ht="6.95" customHeight="1">
      <c r="B36" s="31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3"/>
    </row>
    <row r="37" spans="2:43" s="1" customFormat="1" ht="25.9" customHeight="1">
      <c r="B37" s="31"/>
      <c r="C37" s="42"/>
      <c r="D37" s="43" t="s">
        <v>40</v>
      </c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5" t="s">
        <v>41</v>
      </c>
      <c r="U37" s="44"/>
      <c r="V37" s="44"/>
      <c r="W37" s="44"/>
      <c r="X37" s="265" t="s">
        <v>42</v>
      </c>
      <c r="Y37" s="266"/>
      <c r="Z37" s="266"/>
      <c r="AA37" s="266"/>
      <c r="AB37" s="266"/>
      <c r="AC37" s="44"/>
      <c r="AD37" s="44"/>
      <c r="AE37" s="44"/>
      <c r="AF37" s="44"/>
      <c r="AG37" s="44"/>
      <c r="AH37" s="44"/>
      <c r="AI37" s="44"/>
      <c r="AJ37" s="44"/>
      <c r="AK37" s="267">
        <f>SUM(AK29:AK35)</f>
        <v>0</v>
      </c>
      <c r="AL37" s="266"/>
      <c r="AM37" s="266"/>
      <c r="AN37" s="266"/>
      <c r="AO37" s="268"/>
      <c r="AP37" s="42"/>
      <c r="AQ37" s="33"/>
    </row>
    <row r="38" spans="2:43" s="1" customFormat="1" ht="14.45" customHeight="1">
      <c r="B38" s="31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3"/>
    </row>
    <row r="39" spans="2:43">
      <c r="B39" s="21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2"/>
    </row>
    <row r="40" spans="2:43">
      <c r="B40" s="21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2"/>
    </row>
    <row r="41" spans="2:43">
      <c r="B41" s="21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2"/>
    </row>
    <row r="42" spans="2:43">
      <c r="B42" s="21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2"/>
    </row>
    <row r="43" spans="2:43">
      <c r="B43" s="21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2"/>
    </row>
    <row r="44" spans="2:43">
      <c r="B44" s="21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2"/>
    </row>
    <row r="45" spans="2:43">
      <c r="B45" s="21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2"/>
    </row>
    <row r="46" spans="2:43">
      <c r="B46" s="21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2"/>
    </row>
    <row r="47" spans="2:43">
      <c r="B47" s="21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2"/>
    </row>
    <row r="48" spans="2:43">
      <c r="B48" s="21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2"/>
    </row>
    <row r="49" spans="2:43" s="1" customFormat="1" ht="15">
      <c r="B49" s="31"/>
      <c r="C49" s="32"/>
      <c r="D49" s="46" t="s">
        <v>43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8"/>
      <c r="AA49" s="32"/>
      <c r="AB49" s="32"/>
      <c r="AC49" s="46" t="s">
        <v>44</v>
      </c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8"/>
      <c r="AP49" s="32"/>
      <c r="AQ49" s="33"/>
    </row>
    <row r="50" spans="2:43">
      <c r="B50" s="21"/>
      <c r="C50" s="24"/>
      <c r="D50" s="49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50"/>
      <c r="AA50" s="24"/>
      <c r="AB50" s="24"/>
      <c r="AC50" s="49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50"/>
      <c r="AP50" s="24"/>
      <c r="AQ50" s="22"/>
    </row>
    <row r="51" spans="2:43">
      <c r="B51" s="21"/>
      <c r="C51" s="24"/>
      <c r="D51" s="49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50"/>
      <c r="AA51" s="24"/>
      <c r="AB51" s="24"/>
      <c r="AC51" s="49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50"/>
      <c r="AP51" s="24"/>
      <c r="AQ51" s="22"/>
    </row>
    <row r="52" spans="2:43">
      <c r="B52" s="21"/>
      <c r="C52" s="24"/>
      <c r="D52" s="49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50"/>
      <c r="AA52" s="24"/>
      <c r="AB52" s="24"/>
      <c r="AC52" s="49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50"/>
      <c r="AP52" s="24"/>
      <c r="AQ52" s="22"/>
    </row>
    <row r="53" spans="2:43">
      <c r="B53" s="21"/>
      <c r="C53" s="24"/>
      <c r="D53" s="49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50"/>
      <c r="AA53" s="24"/>
      <c r="AB53" s="24"/>
      <c r="AC53" s="49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50"/>
      <c r="AP53" s="24"/>
      <c r="AQ53" s="22"/>
    </row>
    <row r="54" spans="2:43">
      <c r="B54" s="21"/>
      <c r="C54" s="24"/>
      <c r="D54" s="49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50"/>
      <c r="AA54" s="24"/>
      <c r="AB54" s="24"/>
      <c r="AC54" s="49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50"/>
      <c r="AP54" s="24"/>
      <c r="AQ54" s="22"/>
    </row>
    <row r="55" spans="2:43">
      <c r="B55" s="21"/>
      <c r="C55" s="24"/>
      <c r="D55" s="49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50"/>
      <c r="AA55" s="24"/>
      <c r="AB55" s="24"/>
      <c r="AC55" s="49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50"/>
      <c r="AP55" s="24"/>
      <c r="AQ55" s="22"/>
    </row>
    <row r="56" spans="2:43">
      <c r="B56" s="21"/>
      <c r="C56" s="24"/>
      <c r="D56" s="49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50"/>
      <c r="AA56" s="24"/>
      <c r="AB56" s="24"/>
      <c r="AC56" s="49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50"/>
      <c r="AP56" s="24"/>
      <c r="AQ56" s="22"/>
    </row>
    <row r="57" spans="2:43">
      <c r="B57" s="21"/>
      <c r="C57" s="24"/>
      <c r="D57" s="49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50"/>
      <c r="AA57" s="24"/>
      <c r="AB57" s="24"/>
      <c r="AC57" s="49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50"/>
      <c r="AP57" s="24"/>
      <c r="AQ57" s="22"/>
    </row>
    <row r="58" spans="2:43" s="1" customFormat="1" ht="15">
      <c r="B58" s="31"/>
      <c r="C58" s="32"/>
      <c r="D58" s="51" t="s">
        <v>45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3" t="s">
        <v>46</v>
      </c>
      <c r="S58" s="52"/>
      <c r="T58" s="52"/>
      <c r="U58" s="52"/>
      <c r="V58" s="52"/>
      <c r="W58" s="52"/>
      <c r="X58" s="52"/>
      <c r="Y58" s="52"/>
      <c r="Z58" s="54"/>
      <c r="AA58" s="32"/>
      <c r="AB58" s="32"/>
      <c r="AC58" s="51" t="s">
        <v>45</v>
      </c>
      <c r="AD58" s="52"/>
      <c r="AE58" s="52"/>
      <c r="AF58" s="52"/>
      <c r="AG58" s="52"/>
      <c r="AH58" s="52"/>
      <c r="AI58" s="52"/>
      <c r="AJ58" s="52"/>
      <c r="AK58" s="52"/>
      <c r="AL58" s="52"/>
      <c r="AM58" s="53" t="s">
        <v>46</v>
      </c>
      <c r="AN58" s="52"/>
      <c r="AO58" s="54"/>
      <c r="AP58" s="32"/>
      <c r="AQ58" s="33"/>
    </row>
    <row r="59" spans="2:43">
      <c r="B59" s="21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2"/>
    </row>
    <row r="60" spans="2:43" s="1" customFormat="1" ht="15">
      <c r="B60" s="31"/>
      <c r="C60" s="32"/>
      <c r="D60" s="46" t="s">
        <v>47</v>
      </c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8"/>
      <c r="AA60" s="32"/>
      <c r="AB60" s="32"/>
      <c r="AC60" s="46" t="s">
        <v>48</v>
      </c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8"/>
      <c r="AP60" s="32"/>
      <c r="AQ60" s="33"/>
    </row>
    <row r="61" spans="2:43">
      <c r="B61" s="21"/>
      <c r="C61" s="24"/>
      <c r="D61" s="49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50"/>
      <c r="AA61" s="24"/>
      <c r="AB61" s="24"/>
      <c r="AC61" s="49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50"/>
      <c r="AP61" s="24"/>
      <c r="AQ61" s="22"/>
    </row>
    <row r="62" spans="2:43">
      <c r="B62" s="21"/>
      <c r="C62" s="24"/>
      <c r="D62" s="49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50"/>
      <c r="AA62" s="24"/>
      <c r="AB62" s="24"/>
      <c r="AC62" s="49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50"/>
      <c r="AP62" s="24"/>
      <c r="AQ62" s="22"/>
    </row>
    <row r="63" spans="2:43">
      <c r="B63" s="21"/>
      <c r="C63" s="24"/>
      <c r="D63" s="49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50"/>
      <c r="AA63" s="24"/>
      <c r="AB63" s="24"/>
      <c r="AC63" s="49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50"/>
      <c r="AP63" s="24"/>
      <c r="AQ63" s="22"/>
    </row>
    <row r="64" spans="2:43">
      <c r="B64" s="21"/>
      <c r="C64" s="24"/>
      <c r="D64" s="49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50"/>
      <c r="AA64" s="24"/>
      <c r="AB64" s="24"/>
      <c r="AC64" s="49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50"/>
      <c r="AP64" s="24"/>
      <c r="AQ64" s="22"/>
    </row>
    <row r="65" spans="2:43">
      <c r="B65" s="21"/>
      <c r="C65" s="24"/>
      <c r="D65" s="49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50"/>
      <c r="AA65" s="24"/>
      <c r="AB65" s="24"/>
      <c r="AC65" s="49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50"/>
      <c r="AP65" s="24"/>
      <c r="AQ65" s="22"/>
    </row>
    <row r="66" spans="2:43">
      <c r="B66" s="21"/>
      <c r="C66" s="24"/>
      <c r="D66" s="49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50"/>
      <c r="AA66" s="24"/>
      <c r="AB66" s="24"/>
      <c r="AC66" s="49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50"/>
      <c r="AP66" s="24"/>
      <c r="AQ66" s="22"/>
    </row>
    <row r="67" spans="2:43">
      <c r="B67" s="21"/>
      <c r="C67" s="24"/>
      <c r="D67" s="49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50"/>
      <c r="AA67" s="24"/>
      <c r="AB67" s="24"/>
      <c r="AC67" s="49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50"/>
      <c r="AP67" s="24"/>
      <c r="AQ67" s="22"/>
    </row>
    <row r="68" spans="2:43">
      <c r="B68" s="21"/>
      <c r="C68" s="24"/>
      <c r="D68" s="49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50"/>
      <c r="AA68" s="24"/>
      <c r="AB68" s="24"/>
      <c r="AC68" s="49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50"/>
      <c r="AP68" s="24"/>
      <c r="AQ68" s="22"/>
    </row>
    <row r="69" spans="2:43" s="1" customFormat="1" ht="15">
      <c r="B69" s="31"/>
      <c r="C69" s="32"/>
      <c r="D69" s="51" t="s">
        <v>45</v>
      </c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3" t="s">
        <v>46</v>
      </c>
      <c r="S69" s="52"/>
      <c r="T69" s="52"/>
      <c r="U69" s="52"/>
      <c r="V69" s="52"/>
      <c r="W69" s="52"/>
      <c r="X69" s="52"/>
      <c r="Y69" s="52"/>
      <c r="Z69" s="54"/>
      <c r="AA69" s="32"/>
      <c r="AB69" s="32"/>
      <c r="AC69" s="51" t="s">
        <v>45</v>
      </c>
      <c r="AD69" s="52"/>
      <c r="AE69" s="52"/>
      <c r="AF69" s="52"/>
      <c r="AG69" s="52"/>
      <c r="AH69" s="52"/>
      <c r="AI69" s="52"/>
      <c r="AJ69" s="52"/>
      <c r="AK69" s="52"/>
      <c r="AL69" s="52"/>
      <c r="AM69" s="53" t="s">
        <v>46</v>
      </c>
      <c r="AN69" s="52"/>
      <c r="AO69" s="54"/>
      <c r="AP69" s="32"/>
      <c r="AQ69" s="33"/>
    </row>
    <row r="70" spans="2:43" s="1" customFormat="1" ht="6.95" customHeight="1">
      <c r="B70" s="31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3"/>
    </row>
    <row r="71" spans="2:43" s="1" customFormat="1" ht="6.95" customHeight="1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7"/>
    </row>
    <row r="75" spans="2:43" s="1" customFormat="1" ht="6.95" customHeight="1">
      <c r="B75" s="58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60"/>
    </row>
    <row r="76" spans="2:43" s="1" customFormat="1" ht="36.950000000000003" customHeight="1">
      <c r="B76" s="31"/>
      <c r="C76" s="269" t="s">
        <v>49</v>
      </c>
      <c r="D76" s="270"/>
      <c r="E76" s="270"/>
      <c r="F76" s="270"/>
      <c r="G76" s="270"/>
      <c r="H76" s="270"/>
      <c r="I76" s="270"/>
      <c r="J76" s="270"/>
      <c r="K76" s="270"/>
      <c r="L76" s="270"/>
      <c r="M76" s="270"/>
      <c r="N76" s="270"/>
      <c r="O76" s="270"/>
      <c r="P76" s="270"/>
      <c r="Q76" s="270"/>
      <c r="R76" s="270"/>
      <c r="S76" s="270"/>
      <c r="T76" s="270"/>
      <c r="U76" s="270"/>
      <c r="V76" s="270"/>
      <c r="W76" s="270"/>
      <c r="X76" s="270"/>
      <c r="Y76" s="270"/>
      <c r="Z76" s="270"/>
      <c r="AA76" s="270"/>
      <c r="AB76" s="270"/>
      <c r="AC76" s="270"/>
      <c r="AD76" s="270"/>
      <c r="AE76" s="270"/>
      <c r="AF76" s="270"/>
      <c r="AG76" s="270"/>
      <c r="AH76" s="270"/>
      <c r="AI76" s="270"/>
      <c r="AJ76" s="270"/>
      <c r="AK76" s="270"/>
      <c r="AL76" s="270"/>
      <c r="AM76" s="270"/>
      <c r="AN76" s="270"/>
      <c r="AO76" s="270"/>
      <c r="AP76" s="270"/>
      <c r="AQ76" s="33"/>
    </row>
    <row r="77" spans="2:43" s="3" customFormat="1" ht="14.45" customHeight="1">
      <c r="B77" s="61"/>
      <c r="C77" s="28" t="s">
        <v>13</v>
      </c>
      <c r="D77" s="62"/>
      <c r="E77" s="62"/>
      <c r="F77" s="62"/>
      <c r="G77" s="62"/>
      <c r="H77" s="62"/>
      <c r="I77" s="62"/>
      <c r="J77" s="62"/>
      <c r="K77" s="62"/>
      <c r="L77" s="62" t="str">
        <f>K5</f>
        <v>6/1/2017-A</v>
      </c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3"/>
    </row>
    <row r="78" spans="2:43" s="4" customFormat="1" ht="36.950000000000003" customHeight="1">
      <c r="B78" s="64"/>
      <c r="C78" s="65" t="s">
        <v>15</v>
      </c>
      <c r="D78" s="66"/>
      <c r="E78" s="66"/>
      <c r="F78" s="66"/>
      <c r="G78" s="66"/>
      <c r="H78" s="66"/>
      <c r="I78" s="66"/>
      <c r="J78" s="66"/>
      <c r="K78" s="66"/>
      <c r="L78" s="271" t="str">
        <f>K6</f>
        <v>ROZŠÍRENIE KAPACÍT MŠ HÚSKOVA - MČ KVP - dokumentácia rozostavanej stavby 2019</v>
      </c>
      <c r="M78" s="272"/>
      <c r="N78" s="272"/>
      <c r="O78" s="272"/>
      <c r="P78" s="272"/>
      <c r="Q78" s="272"/>
      <c r="R78" s="272"/>
      <c r="S78" s="272"/>
      <c r="T78" s="272"/>
      <c r="U78" s="272"/>
      <c r="V78" s="272"/>
      <c r="W78" s="272"/>
      <c r="X78" s="272"/>
      <c r="Y78" s="272"/>
      <c r="Z78" s="272"/>
      <c r="AA78" s="272"/>
      <c r="AB78" s="272"/>
      <c r="AC78" s="272"/>
      <c r="AD78" s="272"/>
      <c r="AE78" s="272"/>
      <c r="AF78" s="272"/>
      <c r="AG78" s="272"/>
      <c r="AH78" s="272"/>
      <c r="AI78" s="272"/>
      <c r="AJ78" s="272"/>
      <c r="AK78" s="272"/>
      <c r="AL78" s="272"/>
      <c r="AM78" s="272"/>
      <c r="AN78" s="272"/>
      <c r="AO78" s="272"/>
      <c r="AP78" s="66"/>
      <c r="AQ78" s="67"/>
    </row>
    <row r="79" spans="2:43" s="1" customFormat="1" ht="6.95" customHeight="1"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3"/>
    </row>
    <row r="80" spans="2:43" s="1" customFormat="1" ht="15">
      <c r="B80" s="31"/>
      <c r="C80" s="28" t="s">
        <v>18</v>
      </c>
      <c r="D80" s="32"/>
      <c r="E80" s="32"/>
      <c r="F80" s="32"/>
      <c r="G80" s="32"/>
      <c r="H80" s="32"/>
      <c r="I80" s="32"/>
      <c r="J80" s="32"/>
      <c r="K80" s="32"/>
      <c r="L80" s="68" t="str">
        <f>IF(K8="","",K8)</f>
        <v xml:space="preserve"> </v>
      </c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28" t="s">
        <v>20</v>
      </c>
      <c r="AJ80" s="32"/>
      <c r="AK80" s="32"/>
      <c r="AL80" s="32"/>
      <c r="AM80" s="273">
        <f>AN8</f>
        <v>0</v>
      </c>
      <c r="AN80" s="273"/>
      <c r="AO80" s="32"/>
      <c r="AP80" s="32"/>
      <c r="AQ80" s="33"/>
    </row>
    <row r="81" spans="1:76" s="1" customFormat="1" ht="6.95" customHeight="1"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3"/>
    </row>
    <row r="82" spans="1:76" s="1" customFormat="1" ht="15">
      <c r="B82" s="31"/>
      <c r="C82" s="28" t="s">
        <v>21</v>
      </c>
      <c r="D82" s="32"/>
      <c r="E82" s="32"/>
      <c r="F82" s="32"/>
      <c r="G82" s="32"/>
      <c r="H82" s="32"/>
      <c r="I82" s="32"/>
      <c r="J82" s="32"/>
      <c r="K82" s="32"/>
      <c r="L82" s="62" t="str">
        <f>IF(E11= "","",E11)</f>
        <v/>
      </c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28" t="s">
        <v>25</v>
      </c>
      <c r="AJ82" s="32"/>
      <c r="AK82" s="32"/>
      <c r="AL82" s="32"/>
      <c r="AM82" s="258" t="str">
        <f>IF(E17="","",E17)</f>
        <v xml:space="preserve"> </v>
      </c>
      <c r="AN82" s="258"/>
      <c r="AO82" s="258"/>
      <c r="AP82" s="258"/>
      <c r="AQ82" s="33"/>
      <c r="AS82" s="254" t="s">
        <v>50</v>
      </c>
      <c r="AT82" s="255"/>
      <c r="AU82" s="47"/>
      <c r="AV82" s="47"/>
      <c r="AW82" s="47"/>
      <c r="AX82" s="47"/>
      <c r="AY82" s="47"/>
      <c r="AZ82" s="47"/>
      <c r="BA82" s="47"/>
      <c r="BB82" s="47"/>
      <c r="BC82" s="47"/>
      <c r="BD82" s="48"/>
    </row>
    <row r="83" spans="1:76" s="1" customFormat="1" ht="15">
      <c r="B83" s="31"/>
      <c r="C83" s="28" t="s">
        <v>24</v>
      </c>
      <c r="D83" s="32"/>
      <c r="E83" s="32"/>
      <c r="F83" s="32"/>
      <c r="G83" s="32"/>
      <c r="H83" s="32"/>
      <c r="I83" s="32"/>
      <c r="J83" s="32"/>
      <c r="K83" s="32"/>
      <c r="L83" s="62" t="str">
        <f>IF(D14="","",D14)</f>
        <v xml:space="preserve"> </v>
      </c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28" t="s">
        <v>28</v>
      </c>
      <c r="AJ83" s="32"/>
      <c r="AK83" s="32"/>
      <c r="AL83" s="32"/>
      <c r="AM83" s="258" t="str">
        <f>IF(E20="","",E20)</f>
        <v xml:space="preserve"> </v>
      </c>
      <c r="AN83" s="258"/>
      <c r="AO83" s="258"/>
      <c r="AP83" s="258"/>
      <c r="AQ83" s="33"/>
      <c r="AS83" s="256"/>
      <c r="AT83" s="257"/>
      <c r="AU83" s="32"/>
      <c r="AV83" s="32"/>
      <c r="AW83" s="32"/>
      <c r="AX83" s="32"/>
      <c r="AY83" s="32"/>
      <c r="AZ83" s="32"/>
      <c r="BA83" s="32"/>
      <c r="BB83" s="32"/>
      <c r="BC83" s="32"/>
      <c r="BD83" s="69"/>
    </row>
    <row r="84" spans="1:76" s="1" customFormat="1" ht="10.9" customHeight="1"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3"/>
      <c r="AS84" s="256"/>
      <c r="AT84" s="257"/>
      <c r="AU84" s="32"/>
      <c r="AV84" s="32"/>
      <c r="AW84" s="32"/>
      <c r="AX84" s="32"/>
      <c r="AY84" s="32"/>
      <c r="AZ84" s="32"/>
      <c r="BA84" s="32"/>
      <c r="BB84" s="32"/>
      <c r="BC84" s="32"/>
      <c r="BD84" s="69"/>
    </row>
    <row r="85" spans="1:76" s="1" customFormat="1" ht="29.25" customHeight="1">
      <c r="B85" s="31"/>
      <c r="C85" s="261" t="s">
        <v>51</v>
      </c>
      <c r="D85" s="262"/>
      <c r="E85" s="262"/>
      <c r="F85" s="262"/>
      <c r="G85" s="262"/>
      <c r="H85" s="70"/>
      <c r="I85" s="263" t="s">
        <v>52</v>
      </c>
      <c r="J85" s="262"/>
      <c r="K85" s="262"/>
      <c r="L85" s="262"/>
      <c r="M85" s="262"/>
      <c r="N85" s="262"/>
      <c r="O85" s="262"/>
      <c r="P85" s="262"/>
      <c r="Q85" s="262"/>
      <c r="R85" s="262"/>
      <c r="S85" s="262"/>
      <c r="T85" s="262"/>
      <c r="U85" s="262"/>
      <c r="V85" s="262"/>
      <c r="W85" s="262"/>
      <c r="X85" s="262"/>
      <c r="Y85" s="262"/>
      <c r="Z85" s="262"/>
      <c r="AA85" s="262"/>
      <c r="AB85" s="262"/>
      <c r="AC85" s="262"/>
      <c r="AD85" s="262"/>
      <c r="AE85" s="262"/>
      <c r="AF85" s="262"/>
      <c r="AG85" s="263" t="s">
        <v>53</v>
      </c>
      <c r="AH85" s="262"/>
      <c r="AI85" s="262"/>
      <c r="AJ85" s="262"/>
      <c r="AK85" s="262"/>
      <c r="AL85" s="262"/>
      <c r="AM85" s="262"/>
      <c r="AN85" s="263" t="s">
        <v>54</v>
      </c>
      <c r="AO85" s="262"/>
      <c r="AP85" s="264"/>
      <c r="AQ85" s="33"/>
      <c r="AS85" s="71" t="s">
        <v>55</v>
      </c>
      <c r="AT85" s="72" t="s">
        <v>56</v>
      </c>
      <c r="AU85" s="72" t="s">
        <v>57</v>
      </c>
      <c r="AV85" s="72" t="s">
        <v>58</v>
      </c>
      <c r="AW85" s="72" t="s">
        <v>59</v>
      </c>
      <c r="AX85" s="72" t="s">
        <v>60</v>
      </c>
      <c r="AY85" s="72" t="s">
        <v>61</v>
      </c>
      <c r="AZ85" s="72" t="s">
        <v>62</v>
      </c>
      <c r="BA85" s="72" t="s">
        <v>63</v>
      </c>
      <c r="BB85" s="72" t="s">
        <v>64</v>
      </c>
      <c r="BC85" s="72" t="s">
        <v>65</v>
      </c>
      <c r="BD85" s="73" t="s">
        <v>66</v>
      </c>
    </row>
    <row r="86" spans="1:76" s="1" customFormat="1" ht="10.9" customHeight="1"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3"/>
      <c r="AS86" s="7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8"/>
    </row>
    <row r="87" spans="1:76" s="4" customFormat="1" ht="32.450000000000003" customHeight="1">
      <c r="B87" s="64"/>
      <c r="C87" s="75" t="s">
        <v>67</v>
      </c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  <c r="AA87" s="76"/>
      <c r="AB87" s="76"/>
      <c r="AC87" s="76"/>
      <c r="AD87" s="76"/>
      <c r="AE87" s="76"/>
      <c r="AF87" s="76"/>
      <c r="AG87" s="260">
        <f>ROUND(SUM(AG88:AG91),2)</f>
        <v>0</v>
      </c>
      <c r="AH87" s="260"/>
      <c r="AI87" s="260"/>
      <c r="AJ87" s="260"/>
      <c r="AK87" s="260"/>
      <c r="AL87" s="260"/>
      <c r="AM87" s="260"/>
      <c r="AN87" s="244">
        <f t="shared" ref="AN87:AN91" si="0">SUM(AG87,AT87)</f>
        <v>0</v>
      </c>
      <c r="AO87" s="244"/>
      <c r="AP87" s="244"/>
      <c r="AQ87" s="67"/>
      <c r="AS87" s="77">
        <f>ROUND(SUM(AS88:AS91),2)</f>
        <v>0</v>
      </c>
      <c r="AT87" s="78">
        <f t="shared" ref="AT87:AT91" si="1">ROUND(SUM(AV87:AW87),2)</f>
        <v>0</v>
      </c>
      <c r="AU87" s="79" t="e">
        <f>ROUND(SUM(AU88:AU91),5)</f>
        <v>#REF!</v>
      </c>
      <c r="AV87" s="78">
        <f>ROUND(AZ87*L31,2)</f>
        <v>0</v>
      </c>
      <c r="AW87" s="78">
        <f>ROUND(BA87*L32,2)</f>
        <v>0</v>
      </c>
      <c r="AX87" s="78">
        <f>ROUND(BB87*L31,2)</f>
        <v>0</v>
      </c>
      <c r="AY87" s="78">
        <f>ROUND(BC87*L32,2)</f>
        <v>0</v>
      </c>
      <c r="AZ87" s="78">
        <f>ROUND(SUM(AZ88:AZ91),2)</f>
        <v>0</v>
      </c>
      <c r="BA87" s="78">
        <f>ROUND(SUM(BA88:BA91),2)</f>
        <v>0</v>
      </c>
      <c r="BB87" s="78">
        <f>ROUND(SUM(BB88:BB91),2)</f>
        <v>0</v>
      </c>
      <c r="BC87" s="78">
        <f>ROUND(SUM(BC88:BC91),2)</f>
        <v>0</v>
      </c>
      <c r="BD87" s="80">
        <f>ROUND(SUM(BD88:BD91),2)</f>
        <v>0</v>
      </c>
      <c r="BS87" s="81" t="s">
        <v>68</v>
      </c>
      <c r="BT87" s="81" t="s">
        <v>69</v>
      </c>
      <c r="BV87" s="81" t="s">
        <v>70</v>
      </c>
      <c r="BW87" s="81" t="s">
        <v>71</v>
      </c>
      <c r="BX87" s="81" t="s">
        <v>72</v>
      </c>
    </row>
    <row r="88" spans="1:76" s="5" customFormat="1" ht="22.5" customHeight="1">
      <c r="A88" s="82" t="s">
        <v>73</v>
      </c>
      <c r="B88" s="83"/>
      <c r="C88" s="84"/>
      <c r="D88" s="259" t="s">
        <v>75</v>
      </c>
      <c r="E88" s="259"/>
      <c r="F88" s="259"/>
      <c r="G88" s="259"/>
      <c r="H88" s="259"/>
      <c r="I88" s="85"/>
      <c r="J88" s="259" t="s">
        <v>76</v>
      </c>
      <c r="K88" s="259"/>
      <c r="L88" s="259"/>
      <c r="M88" s="259"/>
      <c r="N88" s="259"/>
      <c r="O88" s="259"/>
      <c r="P88" s="259"/>
      <c r="Q88" s="259"/>
      <c r="R88" s="259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48">
        <f>'0001 - Stavebná časť'!M30</f>
        <v>0</v>
      </c>
      <c r="AH88" s="249"/>
      <c r="AI88" s="249"/>
      <c r="AJ88" s="249"/>
      <c r="AK88" s="249"/>
      <c r="AL88" s="249"/>
      <c r="AM88" s="249"/>
      <c r="AN88" s="248">
        <f t="shared" si="0"/>
        <v>0</v>
      </c>
      <c r="AO88" s="249"/>
      <c r="AP88" s="249"/>
      <c r="AQ88" s="86"/>
      <c r="AS88" s="87">
        <f>'0001 - Stavebná časť'!M28</f>
        <v>0</v>
      </c>
      <c r="AT88" s="88">
        <f t="shared" si="1"/>
        <v>0</v>
      </c>
      <c r="AU88" s="89">
        <f>'0001 - Stavebná časť'!W130</f>
        <v>0</v>
      </c>
      <c r="AV88" s="88">
        <f>'0001 - Stavebná časť'!M32</f>
        <v>0</v>
      </c>
      <c r="AW88" s="88">
        <f>'0001 - Stavebná časť'!M33</f>
        <v>0</v>
      </c>
      <c r="AX88" s="88">
        <f>'0001 - Stavebná časť'!M34</f>
        <v>0</v>
      </c>
      <c r="AY88" s="88">
        <f>'0001 - Stavebná časť'!M35</f>
        <v>0</v>
      </c>
      <c r="AZ88" s="88">
        <f>'0001 - Stavebná časť'!H32</f>
        <v>0</v>
      </c>
      <c r="BA88" s="88">
        <f>'0001 - Stavebná časť'!H33</f>
        <v>0</v>
      </c>
      <c r="BB88" s="88">
        <f>'0001 - Stavebná časť'!H34</f>
        <v>0</v>
      </c>
      <c r="BC88" s="88">
        <f>'0001 - Stavebná časť'!H35</f>
        <v>0</v>
      </c>
      <c r="BD88" s="90">
        <f>'0001 - Stavebná časť'!H36</f>
        <v>0</v>
      </c>
      <c r="BT88" s="91" t="s">
        <v>74</v>
      </c>
      <c r="BV88" s="91" t="s">
        <v>70</v>
      </c>
      <c r="BW88" s="91" t="s">
        <v>77</v>
      </c>
      <c r="BX88" s="91" t="s">
        <v>71</v>
      </c>
    </row>
    <row r="89" spans="1:76" s="5" customFormat="1" ht="22.5" customHeight="1">
      <c r="A89" s="82" t="s">
        <v>73</v>
      </c>
      <c r="B89" s="83"/>
      <c r="C89" s="84"/>
      <c r="D89" s="259" t="s">
        <v>78</v>
      </c>
      <c r="E89" s="259"/>
      <c r="F89" s="259"/>
      <c r="G89" s="259"/>
      <c r="H89" s="259"/>
      <c r="I89" s="85"/>
      <c r="J89" s="259" t="s">
        <v>79</v>
      </c>
      <c r="K89" s="259"/>
      <c r="L89" s="259"/>
      <c r="M89" s="259"/>
      <c r="N89" s="259"/>
      <c r="O89" s="259"/>
      <c r="P89" s="259"/>
      <c r="Q89" s="259"/>
      <c r="R89" s="259"/>
      <c r="S89" s="259"/>
      <c r="T89" s="259"/>
      <c r="U89" s="259"/>
      <c r="V89" s="259"/>
      <c r="W89" s="259"/>
      <c r="X89" s="259"/>
      <c r="Y89" s="259"/>
      <c r="Z89" s="259"/>
      <c r="AA89" s="259"/>
      <c r="AB89" s="259"/>
      <c r="AC89" s="259"/>
      <c r="AD89" s="259"/>
      <c r="AE89" s="259"/>
      <c r="AF89" s="259"/>
      <c r="AG89" s="248">
        <f>'0002 - Elektroinštalácia'!M30</f>
        <v>0</v>
      </c>
      <c r="AH89" s="249"/>
      <c r="AI89" s="249"/>
      <c r="AJ89" s="249"/>
      <c r="AK89" s="249"/>
      <c r="AL89" s="249"/>
      <c r="AM89" s="249"/>
      <c r="AN89" s="248">
        <f t="shared" si="0"/>
        <v>0</v>
      </c>
      <c r="AO89" s="249"/>
      <c r="AP89" s="249"/>
      <c r="AQ89" s="86"/>
      <c r="AS89" s="87">
        <f>'0002 - Elektroinštalácia'!M28</f>
        <v>0</v>
      </c>
      <c r="AT89" s="88">
        <f t="shared" si="1"/>
        <v>0</v>
      </c>
      <c r="AU89" s="89">
        <f>'0002 - Elektroinštalácia'!W113</f>
        <v>0</v>
      </c>
      <c r="AV89" s="88">
        <f>'0002 - Elektroinštalácia'!M32</f>
        <v>0</v>
      </c>
      <c r="AW89" s="88">
        <f>'0002 - Elektroinštalácia'!M33</f>
        <v>0</v>
      </c>
      <c r="AX89" s="88">
        <f>'0002 - Elektroinštalácia'!M34</f>
        <v>0</v>
      </c>
      <c r="AY89" s="88">
        <f>'0002 - Elektroinštalácia'!M35</f>
        <v>0</v>
      </c>
      <c r="AZ89" s="88">
        <f>'0002 - Elektroinštalácia'!H32</f>
        <v>0</v>
      </c>
      <c r="BA89" s="88">
        <f>'0002 - Elektroinštalácia'!H33</f>
        <v>0</v>
      </c>
      <c r="BB89" s="88">
        <f>'0002 - Elektroinštalácia'!H34</f>
        <v>0</v>
      </c>
      <c r="BC89" s="88">
        <f>'0002 - Elektroinštalácia'!H35</f>
        <v>0</v>
      </c>
      <c r="BD89" s="90">
        <f>'0002 - Elektroinštalácia'!H36</f>
        <v>0</v>
      </c>
      <c r="BT89" s="91" t="s">
        <v>74</v>
      </c>
      <c r="BV89" s="91" t="s">
        <v>70</v>
      </c>
      <c r="BW89" s="91" t="s">
        <v>80</v>
      </c>
      <c r="BX89" s="91" t="s">
        <v>71</v>
      </c>
    </row>
    <row r="90" spans="1:76" s="5" customFormat="1" ht="22.5" customHeight="1">
      <c r="A90" s="82" t="s">
        <v>73</v>
      </c>
      <c r="B90" s="83"/>
      <c r="C90" s="84"/>
      <c r="D90" s="259" t="s">
        <v>81</v>
      </c>
      <c r="E90" s="259"/>
      <c r="F90" s="259"/>
      <c r="G90" s="259"/>
      <c r="H90" s="259"/>
      <c r="I90" s="85"/>
      <c r="J90" s="259" t="s">
        <v>82</v>
      </c>
      <c r="K90" s="259"/>
      <c r="L90" s="259"/>
      <c r="M90" s="259"/>
      <c r="N90" s="259"/>
      <c r="O90" s="259"/>
      <c r="P90" s="259"/>
      <c r="Q90" s="259"/>
      <c r="R90" s="259"/>
      <c r="S90" s="259"/>
      <c r="T90" s="259"/>
      <c r="U90" s="259"/>
      <c r="V90" s="259"/>
      <c r="W90" s="259"/>
      <c r="X90" s="259"/>
      <c r="Y90" s="259"/>
      <c r="Z90" s="259"/>
      <c r="AA90" s="259"/>
      <c r="AB90" s="259"/>
      <c r="AC90" s="259"/>
      <c r="AD90" s="259"/>
      <c r="AE90" s="259"/>
      <c r="AF90" s="259"/>
      <c r="AG90" s="248">
        <f>'0003 - Zdravotechnika'!M30</f>
        <v>0</v>
      </c>
      <c r="AH90" s="249"/>
      <c r="AI90" s="249"/>
      <c r="AJ90" s="249"/>
      <c r="AK90" s="249"/>
      <c r="AL90" s="249"/>
      <c r="AM90" s="249"/>
      <c r="AN90" s="248">
        <f t="shared" si="0"/>
        <v>0</v>
      </c>
      <c r="AO90" s="249"/>
      <c r="AP90" s="249"/>
      <c r="AQ90" s="86"/>
      <c r="AS90" s="87">
        <f>'0003 - Zdravotechnika'!M28</f>
        <v>0</v>
      </c>
      <c r="AT90" s="88">
        <f t="shared" si="1"/>
        <v>0</v>
      </c>
      <c r="AU90" s="89" t="e">
        <f>'0003 - Zdravotechnika'!W121</f>
        <v>#REF!</v>
      </c>
      <c r="AV90" s="88">
        <f>'0003 - Zdravotechnika'!M32</f>
        <v>0</v>
      </c>
      <c r="AW90" s="88">
        <f>'0003 - Zdravotechnika'!M33</f>
        <v>0</v>
      </c>
      <c r="AX90" s="88">
        <f>'0003 - Zdravotechnika'!M34</f>
        <v>0</v>
      </c>
      <c r="AY90" s="88">
        <f>'0003 - Zdravotechnika'!M35</f>
        <v>0</v>
      </c>
      <c r="AZ90" s="88">
        <f>'0003 - Zdravotechnika'!H32</f>
        <v>0</v>
      </c>
      <c r="BA90" s="88">
        <f>'0003 - Zdravotechnika'!H33</f>
        <v>0</v>
      </c>
      <c r="BB90" s="88">
        <f>'0003 - Zdravotechnika'!H34</f>
        <v>0</v>
      </c>
      <c r="BC90" s="88">
        <f>'0003 - Zdravotechnika'!H35</f>
        <v>0</v>
      </c>
      <c r="BD90" s="90">
        <f>'0003 - Zdravotechnika'!H36</f>
        <v>0</v>
      </c>
      <c r="BT90" s="91" t="s">
        <v>74</v>
      </c>
      <c r="BV90" s="91" t="s">
        <v>70</v>
      </c>
      <c r="BW90" s="91" t="s">
        <v>83</v>
      </c>
      <c r="BX90" s="91" t="s">
        <v>71</v>
      </c>
    </row>
    <row r="91" spans="1:76" s="5" customFormat="1" ht="22.5" customHeight="1">
      <c r="A91" s="82" t="s">
        <v>73</v>
      </c>
      <c r="B91" s="83"/>
      <c r="C91" s="84"/>
      <c r="D91" s="259" t="s">
        <v>84</v>
      </c>
      <c r="E91" s="259"/>
      <c r="F91" s="259"/>
      <c r="G91" s="259"/>
      <c r="H91" s="259"/>
      <c r="I91" s="85"/>
      <c r="J91" s="259" t="s">
        <v>85</v>
      </c>
      <c r="K91" s="259"/>
      <c r="L91" s="259"/>
      <c r="M91" s="259"/>
      <c r="N91" s="259"/>
      <c r="O91" s="259"/>
      <c r="P91" s="259"/>
      <c r="Q91" s="259"/>
      <c r="R91" s="259"/>
      <c r="S91" s="259"/>
      <c r="T91" s="259"/>
      <c r="U91" s="259"/>
      <c r="V91" s="259"/>
      <c r="W91" s="259"/>
      <c r="X91" s="259"/>
      <c r="Y91" s="259"/>
      <c r="Z91" s="259"/>
      <c r="AA91" s="259"/>
      <c r="AB91" s="259"/>
      <c r="AC91" s="259"/>
      <c r="AD91" s="259"/>
      <c r="AE91" s="259"/>
      <c r="AF91" s="259"/>
      <c r="AG91" s="248">
        <f>'0004 - Vykurovanie'!M30</f>
        <v>0</v>
      </c>
      <c r="AH91" s="249"/>
      <c r="AI91" s="249"/>
      <c r="AJ91" s="249"/>
      <c r="AK91" s="249"/>
      <c r="AL91" s="249"/>
      <c r="AM91" s="249"/>
      <c r="AN91" s="248">
        <f t="shared" si="0"/>
        <v>0</v>
      </c>
      <c r="AO91" s="249"/>
      <c r="AP91" s="249"/>
      <c r="AQ91" s="86"/>
      <c r="AS91" s="92">
        <f>'0004 - Vykurovanie'!M28</f>
        <v>0</v>
      </c>
      <c r="AT91" s="93">
        <f t="shared" si="1"/>
        <v>0</v>
      </c>
      <c r="AU91" s="94" t="e">
        <f>'0004 - Vykurovanie'!W116</f>
        <v>#REF!</v>
      </c>
      <c r="AV91" s="93">
        <f>'0004 - Vykurovanie'!M32</f>
        <v>0</v>
      </c>
      <c r="AW91" s="93">
        <f>'0004 - Vykurovanie'!M33</f>
        <v>0</v>
      </c>
      <c r="AX91" s="93">
        <f>'0004 - Vykurovanie'!M34</f>
        <v>0</v>
      </c>
      <c r="AY91" s="93">
        <f>'0004 - Vykurovanie'!M35</f>
        <v>0</v>
      </c>
      <c r="AZ91" s="93">
        <f>'0004 - Vykurovanie'!H32</f>
        <v>0</v>
      </c>
      <c r="BA91" s="93">
        <f>'0004 - Vykurovanie'!H33</f>
        <v>0</v>
      </c>
      <c r="BB91" s="93">
        <f>'0004 - Vykurovanie'!H34</f>
        <v>0</v>
      </c>
      <c r="BC91" s="93">
        <f>'0004 - Vykurovanie'!H35</f>
        <v>0</v>
      </c>
      <c r="BD91" s="95">
        <f>'0004 - Vykurovanie'!H36</f>
        <v>0</v>
      </c>
      <c r="BT91" s="91" t="s">
        <v>74</v>
      </c>
      <c r="BV91" s="91" t="s">
        <v>70</v>
      </c>
      <c r="BW91" s="91" t="s">
        <v>86</v>
      </c>
      <c r="BX91" s="91" t="s">
        <v>71</v>
      </c>
    </row>
    <row r="92" spans="1:76">
      <c r="B92" s="21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2"/>
    </row>
    <row r="93" spans="1:76" s="1" customFormat="1" ht="30" customHeight="1">
      <c r="B93" s="31"/>
      <c r="C93" s="75" t="s">
        <v>87</v>
      </c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244">
        <v>0</v>
      </c>
      <c r="AH93" s="244"/>
      <c r="AI93" s="244"/>
      <c r="AJ93" s="244"/>
      <c r="AK93" s="244"/>
      <c r="AL93" s="244"/>
      <c r="AM93" s="244"/>
      <c r="AN93" s="244">
        <v>0</v>
      </c>
      <c r="AO93" s="244"/>
      <c r="AP93" s="244"/>
      <c r="AQ93" s="33"/>
      <c r="AS93" s="71" t="s">
        <v>88</v>
      </c>
      <c r="AT93" s="72" t="s">
        <v>89</v>
      </c>
      <c r="AU93" s="72" t="s">
        <v>33</v>
      </c>
      <c r="AV93" s="73" t="s">
        <v>56</v>
      </c>
    </row>
    <row r="94" spans="1:76" s="1" customFormat="1" ht="10.9" customHeight="1">
      <c r="B94" s="31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3"/>
      <c r="AS94" s="96"/>
      <c r="AT94" s="52"/>
      <c r="AU94" s="52"/>
      <c r="AV94" s="54"/>
    </row>
    <row r="95" spans="1:76" s="1" customFormat="1" ht="30" customHeight="1">
      <c r="B95" s="31"/>
      <c r="C95" s="97" t="s">
        <v>90</v>
      </c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  <c r="AD95" s="98"/>
      <c r="AE95" s="98"/>
      <c r="AF95" s="98"/>
      <c r="AG95" s="245">
        <f>ROUND(AG87+AG93,2)</f>
        <v>0</v>
      </c>
      <c r="AH95" s="245"/>
      <c r="AI95" s="245"/>
      <c r="AJ95" s="245"/>
      <c r="AK95" s="245"/>
      <c r="AL95" s="245"/>
      <c r="AM95" s="245"/>
      <c r="AN95" s="245">
        <f>AN87+AN93</f>
        <v>0</v>
      </c>
      <c r="AO95" s="245"/>
      <c r="AP95" s="245"/>
      <c r="AQ95" s="33"/>
    </row>
    <row r="96" spans="1:76" s="1" customFormat="1" ht="6.95" customHeight="1">
      <c r="B96" s="55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56"/>
      <c r="AO96" s="56"/>
      <c r="AP96" s="56"/>
      <c r="AQ96" s="57"/>
    </row>
  </sheetData>
  <mergeCells count="60">
    <mergeCell ref="L31:O31"/>
    <mergeCell ref="W31:AE31"/>
    <mergeCell ref="AK31:AO31"/>
    <mergeCell ref="C2:AP2"/>
    <mergeCell ref="C4:AP4"/>
    <mergeCell ref="K5:AO5"/>
    <mergeCell ref="K6:AO6"/>
    <mergeCell ref="E23:AN23"/>
    <mergeCell ref="D11:AI11"/>
    <mergeCell ref="D14:AH15"/>
    <mergeCell ref="L32:O32"/>
    <mergeCell ref="W32:AE32"/>
    <mergeCell ref="AK32:AO32"/>
    <mergeCell ref="L33:O33"/>
    <mergeCell ref="W33:AE33"/>
    <mergeCell ref="AK33:AO33"/>
    <mergeCell ref="L34:O34"/>
    <mergeCell ref="W34:AE34"/>
    <mergeCell ref="AK34:AO34"/>
    <mergeCell ref="L35:O35"/>
    <mergeCell ref="W35:AE35"/>
    <mergeCell ref="AK35:AO35"/>
    <mergeCell ref="C85:G85"/>
    <mergeCell ref="I85:AF85"/>
    <mergeCell ref="AG85:AM85"/>
    <mergeCell ref="AN85:AP85"/>
    <mergeCell ref="X37:AB37"/>
    <mergeCell ref="AK37:AO37"/>
    <mergeCell ref="C76:AP76"/>
    <mergeCell ref="L78:AO78"/>
    <mergeCell ref="AM82:AP82"/>
    <mergeCell ref="AM80:AN80"/>
    <mergeCell ref="D91:H91"/>
    <mergeCell ref="J91:AF91"/>
    <mergeCell ref="AG87:AM87"/>
    <mergeCell ref="AN87:AP87"/>
    <mergeCell ref="AN89:AP89"/>
    <mergeCell ref="AG89:AM89"/>
    <mergeCell ref="D89:H89"/>
    <mergeCell ref="J89:AF89"/>
    <mergeCell ref="AN90:AP90"/>
    <mergeCell ref="AG90:AM90"/>
    <mergeCell ref="D90:H90"/>
    <mergeCell ref="J90:AF90"/>
    <mergeCell ref="D88:H88"/>
    <mergeCell ref="J88:AF88"/>
    <mergeCell ref="AG93:AM93"/>
    <mergeCell ref="AN93:AP93"/>
    <mergeCell ref="AG95:AM95"/>
    <mergeCell ref="AN95:AP95"/>
    <mergeCell ref="AR2:BE2"/>
    <mergeCell ref="AN91:AP91"/>
    <mergeCell ref="AG91:AM91"/>
    <mergeCell ref="AN88:AP88"/>
    <mergeCell ref="AG88:AM88"/>
    <mergeCell ref="AK26:AO26"/>
    <mergeCell ref="AK27:AO27"/>
    <mergeCell ref="AK29:AO29"/>
    <mergeCell ref="AS82:AT84"/>
    <mergeCell ref="AM83:AP83"/>
  </mergeCells>
  <hyperlinks>
    <hyperlink ref="K1:S1" location="C2" display="1) Súhrnný list stavby"/>
    <hyperlink ref="W1:AF1" location="C87" display="2) Rekapitulácia objektov"/>
    <hyperlink ref="A88" location="'0001 - Stavebná časť'!C2" display="/"/>
    <hyperlink ref="A89" location="'0002 - Elektroinštalácia'!C2" display="/"/>
    <hyperlink ref="A90" location="'0003 - Zdravotechnika'!C2" display="/"/>
    <hyperlink ref="A91" location="'0004 - Vykurovanie'!C2" display="/"/>
  </hyperlinks>
  <pageMargins left="0.59055118110236227" right="0.59055118110236227" top="0.51181102362204722" bottom="0.47244094488188981" header="0" footer="0"/>
  <pageSetup paperSize="9" scale="95" fitToHeight="100" orientation="portrait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N257"/>
  <sheetViews>
    <sheetView showGridLines="0" workbookViewId="0">
      <pane ySplit="1" topLeftCell="A115" activePane="bottomLeft" state="frozen"/>
      <selection pane="bottomLeft" activeCell="D16" sqref="D16"/>
    </sheetView>
  </sheetViews>
  <sheetFormatPr defaultRowHeight="13.5"/>
  <cols>
    <col min="1" max="1" width="8.33203125" customWidth="1"/>
    <col min="2" max="2" width="1.6640625" customWidth="1"/>
    <col min="3" max="3" width="5.832031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52.332031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23.33203125" style="234" customWidth="1"/>
    <col min="31" max="31" width="16.33203125" style="234" customWidth="1"/>
    <col min="32" max="34" width="9.33203125" style="234"/>
    <col min="35" max="35" width="9.33203125" style="234" customWidth="1"/>
    <col min="36" max="62" width="9.33203125" hidden="1" customWidth="1"/>
    <col min="63" max="63" width="11.33203125" hidden="1" customWidth="1"/>
    <col min="64" max="66" width="9.33203125" hidden="1" customWidth="1"/>
    <col min="67" max="67" width="9.33203125" customWidth="1"/>
  </cols>
  <sheetData>
    <row r="1" spans="1:66" ht="21.75" customHeight="1">
      <c r="A1" s="99"/>
      <c r="B1" s="11"/>
      <c r="C1" s="11"/>
      <c r="D1" s="12" t="s">
        <v>1</v>
      </c>
      <c r="E1" s="11"/>
      <c r="F1" s="13" t="s">
        <v>91</v>
      </c>
      <c r="G1" s="13"/>
      <c r="H1" s="297" t="s">
        <v>92</v>
      </c>
      <c r="I1" s="297"/>
      <c r="J1" s="297"/>
      <c r="K1" s="297"/>
      <c r="L1" s="13" t="s">
        <v>93</v>
      </c>
      <c r="M1" s="11"/>
      <c r="N1" s="11"/>
      <c r="O1" s="12" t="s">
        <v>94</v>
      </c>
      <c r="P1" s="11"/>
      <c r="Q1" s="11"/>
      <c r="R1" s="11"/>
      <c r="S1" s="13" t="s">
        <v>95</v>
      </c>
      <c r="T1" s="13"/>
      <c r="U1" s="99"/>
      <c r="V1" s="99"/>
      <c r="W1" s="14"/>
      <c r="X1" s="14"/>
      <c r="Y1" s="14"/>
      <c r="Z1" s="14"/>
      <c r="AA1" s="14"/>
      <c r="AB1" s="14"/>
      <c r="AC1" s="238"/>
      <c r="AD1" s="238"/>
      <c r="AE1" s="238"/>
      <c r="AF1" s="238"/>
      <c r="AG1" s="238"/>
      <c r="AH1" s="238"/>
      <c r="AI1" s="238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ht="36.950000000000003" customHeight="1">
      <c r="C2" s="277" t="s">
        <v>7</v>
      </c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S2" s="246" t="s">
        <v>8</v>
      </c>
      <c r="T2" s="247"/>
      <c r="U2" s="247"/>
      <c r="V2" s="247"/>
      <c r="W2" s="247"/>
      <c r="X2" s="247"/>
      <c r="Y2" s="247"/>
      <c r="Z2" s="247"/>
      <c r="AA2" s="247"/>
      <c r="AB2" s="247"/>
      <c r="AC2" s="247"/>
      <c r="AT2" s="17" t="s">
        <v>77</v>
      </c>
    </row>
    <row r="3" spans="1:6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0"/>
      <c r="AT3" s="17" t="s">
        <v>69</v>
      </c>
    </row>
    <row r="4" spans="1:66" ht="36.950000000000003" customHeight="1">
      <c r="B4" s="21"/>
      <c r="C4" s="269" t="s">
        <v>96</v>
      </c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2"/>
      <c r="T4" s="23" t="s">
        <v>12</v>
      </c>
      <c r="AT4" s="17" t="s">
        <v>6</v>
      </c>
    </row>
    <row r="5" spans="1:66" ht="6.95" customHeight="1">
      <c r="B5" s="21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2"/>
    </row>
    <row r="6" spans="1:66" ht="25.35" customHeight="1">
      <c r="B6" s="21"/>
      <c r="C6" s="24"/>
      <c r="D6" s="28" t="s">
        <v>15</v>
      </c>
      <c r="E6" s="24"/>
      <c r="F6" s="339" t="str">
        <f>'Rekapitulácia stavby'!K6</f>
        <v>ROZŠÍRENIE KAPACÍT MŠ HÚSKOVA - MČ KVP - dokumentácia rozostavanej stavby 2019</v>
      </c>
      <c r="G6" s="340"/>
      <c r="H6" s="340"/>
      <c r="I6" s="340"/>
      <c r="J6" s="340"/>
      <c r="K6" s="340"/>
      <c r="L6" s="340"/>
      <c r="M6" s="340"/>
      <c r="N6" s="340"/>
      <c r="O6" s="340"/>
      <c r="P6" s="340"/>
      <c r="Q6" s="24"/>
      <c r="R6" s="22"/>
    </row>
    <row r="7" spans="1:66" s="1" customFormat="1" ht="32.85" customHeight="1">
      <c r="B7" s="31"/>
      <c r="C7" s="32"/>
      <c r="D7" s="27" t="s">
        <v>119</v>
      </c>
      <c r="E7" s="32"/>
      <c r="F7" s="348" t="s">
        <v>120</v>
      </c>
      <c r="G7" s="338"/>
      <c r="H7" s="338"/>
      <c r="I7" s="338"/>
      <c r="J7" s="338"/>
      <c r="K7" s="338"/>
      <c r="L7" s="338"/>
      <c r="M7" s="338"/>
      <c r="N7" s="338"/>
      <c r="O7" s="338"/>
      <c r="P7" s="338"/>
      <c r="Q7" s="32"/>
      <c r="R7" s="33"/>
      <c r="AD7" s="153"/>
      <c r="AE7" s="153"/>
      <c r="AF7" s="153"/>
      <c r="AG7" s="153"/>
      <c r="AH7" s="153"/>
      <c r="AI7" s="153"/>
    </row>
    <row r="8" spans="1:66" s="1" customFormat="1" ht="14.45" customHeight="1">
      <c r="B8" s="31"/>
      <c r="C8" s="32"/>
      <c r="D8" s="28" t="s">
        <v>16</v>
      </c>
      <c r="E8" s="32"/>
      <c r="F8" s="26" t="s">
        <v>5</v>
      </c>
      <c r="G8" s="32"/>
      <c r="H8" s="32"/>
      <c r="I8" s="32"/>
      <c r="J8" s="32"/>
      <c r="K8" s="32"/>
      <c r="L8" s="32"/>
      <c r="M8" s="28" t="s">
        <v>17</v>
      </c>
      <c r="N8" s="32"/>
      <c r="O8" s="26" t="s">
        <v>5</v>
      </c>
      <c r="P8" s="32"/>
      <c r="Q8" s="32"/>
      <c r="R8" s="33"/>
      <c r="AD8" s="153"/>
      <c r="AE8" s="153"/>
      <c r="AF8" s="153"/>
      <c r="AG8" s="153"/>
      <c r="AH8" s="153"/>
      <c r="AI8" s="153"/>
    </row>
    <row r="9" spans="1:66" s="1" customFormat="1" ht="14.45" customHeight="1">
      <c r="B9" s="31"/>
      <c r="C9" s="32"/>
      <c r="D9" s="28" t="s">
        <v>18</v>
      </c>
      <c r="E9" s="32"/>
      <c r="F9" s="26" t="s">
        <v>19</v>
      </c>
      <c r="G9" s="32"/>
      <c r="H9" s="32"/>
      <c r="I9" s="32"/>
      <c r="J9" s="32"/>
      <c r="K9" s="32"/>
      <c r="L9" s="32"/>
      <c r="M9" s="28" t="s">
        <v>20</v>
      </c>
      <c r="N9" s="32"/>
      <c r="O9" s="341">
        <f>'Rekapitulácia stavby'!AN8</f>
        <v>0</v>
      </c>
      <c r="P9" s="341"/>
      <c r="Q9" s="32"/>
      <c r="R9" s="33"/>
      <c r="AD9" s="153"/>
      <c r="AE9" s="153"/>
      <c r="AF9" s="153"/>
      <c r="AG9" s="153"/>
      <c r="AH9" s="153"/>
      <c r="AI9" s="153"/>
    </row>
    <row r="10" spans="1:66" s="1" customFormat="1" ht="10.9" customHeight="1"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3"/>
      <c r="AD10" s="153"/>
      <c r="AE10" s="153"/>
      <c r="AF10" s="153"/>
      <c r="AG10" s="153"/>
      <c r="AH10" s="153"/>
      <c r="AI10" s="153"/>
    </row>
    <row r="11" spans="1:66" s="1" customFormat="1" ht="14.45" customHeight="1">
      <c r="B11" s="31"/>
      <c r="C11" s="32"/>
      <c r="D11" s="28" t="s">
        <v>21</v>
      </c>
      <c r="E11" s="32"/>
      <c r="F11" s="32"/>
      <c r="G11" s="32"/>
      <c r="H11" s="32"/>
      <c r="I11" s="32"/>
      <c r="J11" s="32"/>
      <c r="K11" s="32"/>
      <c r="L11" s="32"/>
      <c r="M11" s="28" t="s">
        <v>22</v>
      </c>
      <c r="N11" s="32"/>
      <c r="O11" s="279" t="str">
        <f>IF('Rekapitulácia stavby'!AN10="","",'Rekapitulácia stavby'!AN10)</f>
        <v/>
      </c>
      <c r="P11" s="279"/>
      <c r="Q11" s="32"/>
      <c r="R11" s="33"/>
      <c r="AD11" s="153"/>
      <c r="AE11" s="153"/>
      <c r="AF11" s="153"/>
      <c r="AG11" s="153"/>
      <c r="AH11" s="153"/>
      <c r="AI11" s="153"/>
    </row>
    <row r="12" spans="1:66" s="1" customFormat="1" ht="18" customHeight="1">
      <c r="B12" s="31"/>
      <c r="C12" s="32"/>
      <c r="D12" s="390" t="str">
        <f>'Rekapitulácia stavby'!D11:AI11</f>
        <v>Mesto Košice, Tr. SNP 48/A, 040 11 Košice</v>
      </c>
      <c r="E12" s="390"/>
      <c r="F12" s="390"/>
      <c r="G12" s="390"/>
      <c r="H12" s="390"/>
      <c r="I12" s="390"/>
      <c r="J12" s="390"/>
      <c r="K12" s="390"/>
      <c r="L12" s="390"/>
      <c r="M12" s="28" t="s">
        <v>23</v>
      </c>
      <c r="N12" s="32"/>
      <c r="O12" s="279" t="str">
        <f>IF('Rekapitulácia stavby'!AN11="","",'Rekapitulácia stavby'!AN11)</f>
        <v/>
      </c>
      <c r="P12" s="279"/>
      <c r="Q12" s="32"/>
      <c r="R12" s="33"/>
      <c r="AD12" s="153"/>
      <c r="AE12" s="153"/>
      <c r="AF12" s="153"/>
      <c r="AG12" s="153"/>
      <c r="AH12" s="153"/>
      <c r="AI12" s="153"/>
    </row>
    <row r="13" spans="1:66" s="1" customFormat="1" ht="6.95" customHeight="1">
      <c r="B13" s="31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3"/>
      <c r="AD13" s="153"/>
      <c r="AE13" s="153"/>
      <c r="AF13" s="153"/>
      <c r="AG13" s="153"/>
      <c r="AH13" s="153"/>
      <c r="AI13" s="153"/>
    </row>
    <row r="14" spans="1:66" s="1" customFormat="1" ht="14.45" customHeight="1">
      <c r="B14" s="31"/>
      <c r="C14" s="32"/>
      <c r="D14" s="28" t="s">
        <v>24</v>
      </c>
      <c r="E14" s="32"/>
      <c r="F14" s="32"/>
      <c r="G14" s="32"/>
      <c r="H14" s="32"/>
      <c r="I14" s="32"/>
      <c r="J14" s="32"/>
      <c r="K14" s="32"/>
      <c r="L14" s="32"/>
      <c r="M14" s="28" t="s">
        <v>22</v>
      </c>
      <c r="N14" s="32"/>
      <c r="O14" s="279" t="str">
        <f>IF('Rekapitulácia stavby'!AN13="","",'Rekapitulácia stavby'!AN13)</f>
        <v/>
      </c>
      <c r="P14" s="279"/>
      <c r="Q14" s="32"/>
      <c r="R14" s="33"/>
      <c r="AD14" s="153"/>
      <c r="AE14" s="153"/>
      <c r="AF14" s="153"/>
      <c r="AG14" s="153"/>
      <c r="AH14" s="153"/>
      <c r="AI14" s="153"/>
    </row>
    <row r="15" spans="1:66" s="1" customFormat="1" ht="18" customHeight="1">
      <c r="B15" s="31"/>
      <c r="C15" s="32"/>
      <c r="D15" s="279">
        <f>'Rekapitulácia stavby'!D14:AH15</f>
        <v>0</v>
      </c>
      <c r="E15" s="279"/>
      <c r="F15" s="279"/>
      <c r="G15" s="279"/>
      <c r="H15" s="279"/>
      <c r="I15" s="279"/>
      <c r="J15" s="279"/>
      <c r="K15" s="279"/>
      <c r="L15" s="279"/>
      <c r="M15" s="28" t="s">
        <v>23</v>
      </c>
      <c r="N15" s="32"/>
      <c r="O15" s="279" t="str">
        <f>IF('Rekapitulácia stavby'!AN14="","",'Rekapitulácia stavby'!AN14)</f>
        <v/>
      </c>
      <c r="P15" s="279"/>
      <c r="Q15" s="32"/>
      <c r="R15" s="33"/>
      <c r="AD15" s="153"/>
      <c r="AE15" s="153"/>
      <c r="AF15" s="153"/>
      <c r="AG15" s="153"/>
      <c r="AH15" s="153"/>
      <c r="AI15" s="153"/>
    </row>
    <row r="16" spans="1:66" s="1" customFormat="1" ht="6.95" customHeight="1">
      <c r="B16" s="31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3"/>
      <c r="AD16" s="153"/>
      <c r="AE16" s="153"/>
      <c r="AF16" s="153"/>
      <c r="AG16" s="153"/>
      <c r="AH16" s="153"/>
      <c r="AI16" s="153"/>
    </row>
    <row r="17" spans="2:35" s="1" customFormat="1" ht="14.45" customHeight="1">
      <c r="B17" s="31"/>
      <c r="C17" s="32"/>
      <c r="D17" s="28" t="s">
        <v>25</v>
      </c>
      <c r="E17" s="32"/>
      <c r="F17" s="32"/>
      <c r="G17" s="32"/>
      <c r="H17" s="32"/>
      <c r="I17" s="32"/>
      <c r="J17" s="32"/>
      <c r="K17" s="32"/>
      <c r="L17" s="32"/>
      <c r="M17" s="28" t="s">
        <v>22</v>
      </c>
      <c r="N17" s="32"/>
      <c r="O17" s="279" t="str">
        <f>IF('Rekapitulácia stavby'!AN16="","",'Rekapitulácia stavby'!AN16)</f>
        <v/>
      </c>
      <c r="P17" s="279"/>
      <c r="Q17" s="32"/>
      <c r="R17" s="33"/>
      <c r="AD17" s="153"/>
      <c r="AE17" s="153"/>
      <c r="AF17" s="153"/>
      <c r="AG17" s="153"/>
      <c r="AH17" s="153"/>
      <c r="AI17" s="153"/>
    </row>
    <row r="18" spans="2:35" s="1" customFormat="1" ht="18" customHeight="1">
      <c r="B18" s="31"/>
      <c r="C18" s="32"/>
      <c r="D18" s="32"/>
      <c r="E18" s="26" t="str">
        <f>IF('Rekapitulácia stavby'!E17="","",'Rekapitulácia stavby'!E17)</f>
        <v xml:space="preserve"> </v>
      </c>
      <c r="F18" s="32"/>
      <c r="G18" s="32"/>
      <c r="H18" s="32"/>
      <c r="I18" s="32"/>
      <c r="J18" s="32"/>
      <c r="K18" s="32"/>
      <c r="L18" s="32"/>
      <c r="M18" s="28" t="s">
        <v>23</v>
      </c>
      <c r="N18" s="32"/>
      <c r="O18" s="279" t="str">
        <f>IF('Rekapitulácia stavby'!AN17="","",'Rekapitulácia stavby'!AN17)</f>
        <v/>
      </c>
      <c r="P18" s="279"/>
      <c r="Q18" s="32"/>
      <c r="R18" s="33"/>
      <c r="AD18" s="153"/>
      <c r="AE18" s="153"/>
      <c r="AF18" s="153"/>
      <c r="AG18" s="153"/>
      <c r="AH18" s="153"/>
      <c r="AI18" s="153"/>
    </row>
    <row r="19" spans="2:35" s="1" customFormat="1" ht="6.95" customHeight="1">
      <c r="B19" s="31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3"/>
      <c r="AD19" s="153"/>
      <c r="AE19" s="153"/>
      <c r="AF19" s="153"/>
      <c r="AG19" s="153"/>
      <c r="AH19" s="153"/>
      <c r="AI19" s="153"/>
    </row>
    <row r="20" spans="2:35" s="1" customFormat="1" ht="14.45" customHeight="1">
      <c r="B20" s="31"/>
      <c r="C20" s="32"/>
      <c r="D20" s="28" t="s">
        <v>28</v>
      </c>
      <c r="E20" s="32"/>
      <c r="F20" s="32"/>
      <c r="G20" s="32"/>
      <c r="H20" s="32"/>
      <c r="I20" s="32"/>
      <c r="J20" s="32"/>
      <c r="K20" s="32"/>
      <c r="L20" s="32"/>
      <c r="M20" s="28" t="s">
        <v>22</v>
      </c>
      <c r="N20" s="32"/>
      <c r="O20" s="279" t="str">
        <f>IF('Rekapitulácia stavby'!AN19="","",'Rekapitulácia stavby'!AN19)</f>
        <v/>
      </c>
      <c r="P20" s="279"/>
      <c r="Q20" s="32"/>
      <c r="R20" s="33"/>
      <c r="AD20" s="153"/>
      <c r="AE20" s="153"/>
      <c r="AF20" s="153"/>
      <c r="AG20" s="153"/>
      <c r="AH20" s="153"/>
      <c r="AI20" s="153"/>
    </row>
    <row r="21" spans="2:35" s="1" customFormat="1" ht="18" customHeight="1">
      <c r="B21" s="31"/>
      <c r="C21" s="32"/>
      <c r="D21" s="32"/>
      <c r="E21" s="26" t="str">
        <f>IF('Rekapitulácia stavby'!E20="","",'Rekapitulácia stavby'!E20)</f>
        <v xml:space="preserve"> </v>
      </c>
      <c r="F21" s="32"/>
      <c r="G21" s="32"/>
      <c r="H21" s="32"/>
      <c r="I21" s="32"/>
      <c r="J21" s="32"/>
      <c r="K21" s="32"/>
      <c r="L21" s="32"/>
      <c r="M21" s="28" t="s">
        <v>23</v>
      </c>
      <c r="N21" s="32"/>
      <c r="O21" s="279" t="str">
        <f>IF('Rekapitulácia stavby'!AN20="","",'Rekapitulácia stavby'!AN20)</f>
        <v/>
      </c>
      <c r="P21" s="279"/>
      <c r="Q21" s="32"/>
      <c r="R21" s="33"/>
      <c r="AD21" s="153"/>
      <c r="AE21" s="153"/>
      <c r="AF21" s="153"/>
      <c r="AG21" s="153"/>
      <c r="AH21" s="153"/>
      <c r="AI21" s="153"/>
    </row>
    <row r="22" spans="2:35" s="1" customFormat="1" ht="6.95" customHeight="1">
      <c r="B22" s="31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3"/>
      <c r="AD22" s="153"/>
      <c r="AE22" s="153"/>
      <c r="AF22" s="153"/>
      <c r="AG22" s="153"/>
      <c r="AH22" s="153"/>
      <c r="AI22" s="153"/>
    </row>
    <row r="23" spans="2:35" s="1" customFormat="1" ht="14.45" customHeight="1">
      <c r="B23" s="31"/>
      <c r="C23" s="32"/>
      <c r="D23" s="28" t="s">
        <v>29</v>
      </c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3"/>
      <c r="AD23" s="153"/>
      <c r="AE23" s="153"/>
      <c r="AF23" s="153"/>
      <c r="AG23" s="153"/>
      <c r="AH23" s="153"/>
      <c r="AI23" s="153"/>
    </row>
    <row r="24" spans="2:35" s="1" customFormat="1" ht="22.5" customHeight="1">
      <c r="B24" s="31"/>
      <c r="C24" s="32"/>
      <c r="D24" s="32"/>
      <c r="E24" s="281" t="s">
        <v>5</v>
      </c>
      <c r="F24" s="281"/>
      <c r="G24" s="281"/>
      <c r="H24" s="281"/>
      <c r="I24" s="281"/>
      <c r="J24" s="281"/>
      <c r="K24" s="281"/>
      <c r="L24" s="281"/>
      <c r="M24" s="32"/>
      <c r="N24" s="32"/>
      <c r="O24" s="32"/>
      <c r="P24" s="32"/>
      <c r="Q24" s="32"/>
      <c r="R24" s="33"/>
      <c r="AD24" s="153"/>
      <c r="AE24" s="153"/>
      <c r="AF24" s="153"/>
      <c r="AG24" s="153"/>
      <c r="AH24" s="153"/>
      <c r="AI24" s="153"/>
    </row>
    <row r="25" spans="2:35" s="1" customFormat="1" ht="6.95" customHeight="1">
      <c r="B25" s="31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3"/>
      <c r="AD25" s="153"/>
      <c r="AE25" s="153"/>
      <c r="AF25" s="153"/>
      <c r="AG25" s="153"/>
      <c r="AH25" s="153"/>
      <c r="AI25" s="153"/>
    </row>
    <row r="26" spans="2:35" s="1" customFormat="1" ht="6.95" customHeight="1">
      <c r="B26" s="31"/>
      <c r="C26" s="32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32"/>
      <c r="R26" s="33"/>
      <c r="AD26" s="153"/>
      <c r="AE26" s="153"/>
      <c r="AF26" s="153"/>
      <c r="AG26" s="153"/>
      <c r="AH26" s="153"/>
      <c r="AI26" s="153"/>
    </row>
    <row r="27" spans="2:35" s="1" customFormat="1" ht="14.45" customHeight="1">
      <c r="B27" s="31"/>
      <c r="C27" s="32"/>
      <c r="D27" s="100" t="s">
        <v>97</v>
      </c>
      <c r="E27" s="32"/>
      <c r="F27" s="32"/>
      <c r="G27" s="32"/>
      <c r="H27" s="32"/>
      <c r="I27" s="32"/>
      <c r="J27" s="32"/>
      <c r="K27" s="32"/>
      <c r="L27" s="32"/>
      <c r="M27" s="250">
        <f>N88</f>
        <v>0</v>
      </c>
      <c r="N27" s="250"/>
      <c r="O27" s="250"/>
      <c r="P27" s="250"/>
      <c r="Q27" s="32"/>
      <c r="R27" s="33"/>
      <c r="AD27" s="153"/>
      <c r="AE27" s="153"/>
      <c r="AF27" s="153"/>
      <c r="AG27" s="153"/>
      <c r="AH27" s="153"/>
      <c r="AI27" s="153"/>
    </row>
    <row r="28" spans="2:35" s="1" customFormat="1" ht="14.45" customHeight="1">
      <c r="B28" s="31"/>
      <c r="C28" s="32"/>
      <c r="D28" s="30" t="s">
        <v>98</v>
      </c>
      <c r="E28" s="32"/>
      <c r="F28" s="32"/>
      <c r="G28" s="32"/>
      <c r="H28" s="32"/>
      <c r="I28" s="32"/>
      <c r="J28" s="32"/>
      <c r="K28" s="32"/>
      <c r="L28" s="32"/>
      <c r="M28" s="250">
        <f>N111</f>
        <v>0</v>
      </c>
      <c r="N28" s="250"/>
      <c r="O28" s="250"/>
      <c r="P28" s="250"/>
      <c r="Q28" s="32"/>
      <c r="R28" s="33"/>
      <c r="AD28" s="153"/>
      <c r="AE28" s="153"/>
      <c r="AF28" s="153"/>
      <c r="AG28" s="153"/>
      <c r="AH28" s="153"/>
      <c r="AI28" s="153"/>
    </row>
    <row r="29" spans="2:35" s="1" customFormat="1" ht="6.95" customHeight="1">
      <c r="B29" s="31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3"/>
      <c r="AD29" s="153"/>
      <c r="AE29" s="153"/>
      <c r="AF29" s="153"/>
      <c r="AG29" s="153"/>
      <c r="AH29" s="153"/>
      <c r="AI29" s="153"/>
    </row>
    <row r="30" spans="2:35" s="1" customFormat="1" ht="25.35" customHeight="1">
      <c r="B30" s="31"/>
      <c r="C30" s="32"/>
      <c r="D30" s="101" t="s">
        <v>32</v>
      </c>
      <c r="E30" s="32"/>
      <c r="F30" s="32"/>
      <c r="G30" s="32"/>
      <c r="H30" s="32"/>
      <c r="I30" s="32"/>
      <c r="J30" s="32"/>
      <c r="K30" s="32"/>
      <c r="L30" s="32"/>
      <c r="M30" s="347">
        <f>ROUND(M27+M28,2)</f>
        <v>0</v>
      </c>
      <c r="N30" s="338"/>
      <c r="O30" s="338"/>
      <c r="P30" s="338"/>
      <c r="Q30" s="32"/>
      <c r="R30" s="33"/>
      <c r="AD30" s="153"/>
      <c r="AE30" s="153"/>
      <c r="AF30" s="153"/>
      <c r="AG30" s="153"/>
      <c r="AH30" s="153"/>
      <c r="AI30" s="153"/>
    </row>
    <row r="31" spans="2:35" s="1" customFormat="1" ht="6.95" customHeight="1">
      <c r="B31" s="31"/>
      <c r="C31" s="32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32"/>
      <c r="R31" s="33"/>
      <c r="AD31" s="153"/>
      <c r="AE31" s="153"/>
      <c r="AF31" s="153"/>
      <c r="AG31" s="153"/>
      <c r="AH31" s="153"/>
      <c r="AI31" s="153"/>
    </row>
    <row r="32" spans="2:35" s="1" customFormat="1" ht="14.45" customHeight="1">
      <c r="B32" s="31"/>
      <c r="C32" s="32"/>
      <c r="D32" s="38" t="s">
        <v>33</v>
      </c>
      <c r="E32" s="38" t="s">
        <v>34</v>
      </c>
      <c r="F32" s="39">
        <v>0.2</v>
      </c>
      <c r="G32" s="102" t="s">
        <v>35</v>
      </c>
      <c r="H32" s="344">
        <f>ROUND((SUM(BE111:BE112)+SUM(BE130:BE256)), 2)</f>
        <v>0</v>
      </c>
      <c r="I32" s="338"/>
      <c r="J32" s="338"/>
      <c r="K32" s="32"/>
      <c r="L32" s="32"/>
      <c r="M32" s="344">
        <f>ROUND(ROUND((SUM(BE111:BE112)+SUM(BE130:BE256)), 2)*F32, 2)</f>
        <v>0</v>
      </c>
      <c r="N32" s="338"/>
      <c r="O32" s="338"/>
      <c r="P32" s="338"/>
      <c r="Q32" s="32"/>
      <c r="R32" s="33"/>
      <c r="AD32" s="153"/>
      <c r="AE32" s="153"/>
      <c r="AF32" s="153"/>
      <c r="AG32" s="153"/>
      <c r="AH32" s="153"/>
      <c r="AI32" s="153"/>
    </row>
    <row r="33" spans="2:35" s="1" customFormat="1" ht="14.45" customHeight="1">
      <c r="B33" s="31"/>
      <c r="C33" s="32"/>
      <c r="D33" s="32"/>
      <c r="E33" s="38" t="s">
        <v>36</v>
      </c>
      <c r="F33" s="39">
        <v>0.2</v>
      </c>
      <c r="G33" s="102" t="s">
        <v>35</v>
      </c>
      <c r="H33" s="344">
        <f>ROUND(M27, 2)</f>
        <v>0</v>
      </c>
      <c r="I33" s="338"/>
      <c r="J33" s="338"/>
      <c r="K33" s="32"/>
      <c r="L33" s="32"/>
      <c r="M33" s="344">
        <f>ROUND(((H33)*F33),2)</f>
        <v>0</v>
      </c>
      <c r="N33" s="338"/>
      <c r="O33" s="338"/>
      <c r="P33" s="338"/>
      <c r="Q33" s="32"/>
      <c r="R33" s="33"/>
      <c r="AD33" s="153"/>
      <c r="AE33" s="153"/>
      <c r="AF33" s="153"/>
      <c r="AG33" s="153"/>
      <c r="AH33" s="153"/>
      <c r="AI33" s="153"/>
    </row>
    <row r="34" spans="2:35" s="1" customFormat="1" ht="14.45" hidden="1" customHeight="1">
      <c r="B34" s="31"/>
      <c r="C34" s="32"/>
      <c r="D34" s="32"/>
      <c r="E34" s="38" t="s">
        <v>37</v>
      </c>
      <c r="F34" s="39">
        <v>0.2</v>
      </c>
      <c r="G34" s="102" t="s">
        <v>35</v>
      </c>
      <c r="H34" s="344">
        <f>ROUND((SUM(BG111:BG112)+SUM(BG130:BG256)), 2)</f>
        <v>0</v>
      </c>
      <c r="I34" s="338"/>
      <c r="J34" s="338"/>
      <c r="K34" s="32"/>
      <c r="L34" s="32"/>
      <c r="M34" s="344">
        <v>0</v>
      </c>
      <c r="N34" s="338"/>
      <c r="O34" s="338"/>
      <c r="P34" s="338"/>
      <c r="Q34" s="32"/>
      <c r="R34" s="33"/>
      <c r="AD34" s="153"/>
      <c r="AE34" s="153"/>
      <c r="AF34" s="153"/>
      <c r="AG34" s="153"/>
      <c r="AH34" s="153"/>
      <c r="AI34" s="153"/>
    </row>
    <row r="35" spans="2:35" s="1" customFormat="1" ht="14.45" hidden="1" customHeight="1">
      <c r="B35" s="31"/>
      <c r="C35" s="32"/>
      <c r="D35" s="32"/>
      <c r="E35" s="38" t="s">
        <v>38</v>
      </c>
      <c r="F35" s="39">
        <v>0.2</v>
      </c>
      <c r="G35" s="102" t="s">
        <v>35</v>
      </c>
      <c r="H35" s="344">
        <f>ROUND((SUM(BH111:BH112)+SUM(BH130:BH256)), 2)</f>
        <v>0</v>
      </c>
      <c r="I35" s="338"/>
      <c r="J35" s="338"/>
      <c r="K35" s="32"/>
      <c r="L35" s="32"/>
      <c r="M35" s="344">
        <v>0</v>
      </c>
      <c r="N35" s="338"/>
      <c r="O35" s="338"/>
      <c r="P35" s="338"/>
      <c r="Q35" s="32"/>
      <c r="R35" s="33"/>
      <c r="AD35" s="153"/>
      <c r="AE35" s="153"/>
      <c r="AF35" s="153"/>
      <c r="AG35" s="153"/>
      <c r="AH35" s="153"/>
      <c r="AI35" s="153"/>
    </row>
    <row r="36" spans="2:35" s="1" customFormat="1" ht="14.45" hidden="1" customHeight="1">
      <c r="B36" s="31"/>
      <c r="C36" s="32"/>
      <c r="D36" s="32"/>
      <c r="E36" s="38" t="s">
        <v>39</v>
      </c>
      <c r="F36" s="39">
        <v>0</v>
      </c>
      <c r="G36" s="102" t="s">
        <v>35</v>
      </c>
      <c r="H36" s="344">
        <f>ROUND((SUM(BI111:BI112)+SUM(BI130:BI256)), 2)</f>
        <v>0</v>
      </c>
      <c r="I36" s="338"/>
      <c r="J36" s="338"/>
      <c r="K36" s="32"/>
      <c r="L36" s="32"/>
      <c r="M36" s="344">
        <v>0</v>
      </c>
      <c r="N36" s="338"/>
      <c r="O36" s="338"/>
      <c r="P36" s="338"/>
      <c r="Q36" s="32"/>
      <c r="R36" s="33"/>
      <c r="AD36" s="153"/>
      <c r="AE36" s="153"/>
      <c r="AF36" s="153"/>
      <c r="AG36" s="153"/>
      <c r="AH36" s="153"/>
      <c r="AI36" s="153"/>
    </row>
    <row r="37" spans="2:35" s="1" customFormat="1" ht="6.95" customHeight="1">
      <c r="B37" s="31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3"/>
      <c r="AD37" s="153"/>
      <c r="AE37" s="153"/>
      <c r="AF37" s="153"/>
      <c r="AG37" s="153"/>
      <c r="AH37" s="153"/>
      <c r="AI37" s="153"/>
    </row>
    <row r="38" spans="2:35" s="1" customFormat="1" ht="25.35" customHeight="1">
      <c r="B38" s="31"/>
      <c r="C38" s="98"/>
      <c r="D38" s="103" t="s">
        <v>40</v>
      </c>
      <c r="E38" s="70"/>
      <c r="F38" s="70"/>
      <c r="G38" s="104" t="s">
        <v>41</v>
      </c>
      <c r="H38" s="105" t="s">
        <v>42</v>
      </c>
      <c r="I38" s="70"/>
      <c r="J38" s="70"/>
      <c r="K38" s="70"/>
      <c r="L38" s="345">
        <f>M27+M33</f>
        <v>0</v>
      </c>
      <c r="M38" s="345"/>
      <c r="N38" s="345"/>
      <c r="O38" s="345"/>
      <c r="P38" s="346"/>
      <c r="Q38" s="98"/>
      <c r="R38" s="33"/>
      <c r="AD38" s="153"/>
      <c r="AE38" s="153"/>
      <c r="AF38" s="153"/>
      <c r="AG38" s="153"/>
      <c r="AH38" s="153"/>
      <c r="AI38" s="153"/>
    </row>
    <row r="39" spans="2:35" s="1" customFormat="1" ht="14.45" customHeight="1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3"/>
      <c r="AD39" s="153"/>
      <c r="AE39" s="153"/>
      <c r="AF39" s="153"/>
      <c r="AG39" s="153"/>
      <c r="AH39" s="153"/>
      <c r="AI39" s="153"/>
    </row>
    <row r="40" spans="2:35" s="1" customFormat="1" ht="14.45" customHeight="1">
      <c r="B40" s="31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3"/>
      <c r="AD40" s="153"/>
      <c r="AE40" s="153"/>
      <c r="AF40" s="153"/>
      <c r="AG40" s="153"/>
      <c r="AH40" s="153"/>
      <c r="AI40" s="153"/>
    </row>
    <row r="41" spans="2:35">
      <c r="B41" s="21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2"/>
    </row>
    <row r="42" spans="2:35">
      <c r="B42" s="21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2"/>
    </row>
    <row r="43" spans="2:35">
      <c r="B43" s="21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2"/>
    </row>
    <row r="44" spans="2:35">
      <c r="B44" s="21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2"/>
    </row>
    <row r="45" spans="2:35">
      <c r="B45" s="21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2"/>
    </row>
    <row r="46" spans="2:35">
      <c r="B46" s="21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2"/>
    </row>
    <row r="47" spans="2:35">
      <c r="B47" s="21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2"/>
    </row>
    <row r="48" spans="2:35">
      <c r="B48" s="21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2"/>
    </row>
    <row r="49" spans="2:35">
      <c r="B49" s="21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2"/>
    </row>
    <row r="50" spans="2:35" s="1" customFormat="1" ht="15">
      <c r="B50" s="31"/>
      <c r="C50" s="32"/>
      <c r="D50" s="46" t="s">
        <v>43</v>
      </c>
      <c r="E50" s="47"/>
      <c r="F50" s="47"/>
      <c r="G50" s="47"/>
      <c r="H50" s="48"/>
      <c r="I50" s="32"/>
      <c r="J50" s="46" t="s">
        <v>44</v>
      </c>
      <c r="K50" s="47"/>
      <c r="L50" s="47"/>
      <c r="M50" s="47"/>
      <c r="N50" s="47"/>
      <c r="O50" s="47"/>
      <c r="P50" s="48"/>
      <c r="Q50" s="32"/>
      <c r="R50" s="33"/>
      <c r="AD50" s="153"/>
      <c r="AE50" s="153"/>
      <c r="AF50" s="153"/>
      <c r="AG50" s="153"/>
      <c r="AH50" s="153"/>
      <c r="AI50" s="153"/>
    </row>
    <row r="51" spans="2:35">
      <c r="B51" s="21"/>
      <c r="C51" s="24"/>
      <c r="D51" s="49"/>
      <c r="E51" s="24"/>
      <c r="F51" s="24"/>
      <c r="G51" s="24"/>
      <c r="H51" s="50"/>
      <c r="I51" s="24"/>
      <c r="J51" s="49"/>
      <c r="K51" s="24"/>
      <c r="L51" s="24"/>
      <c r="M51" s="24"/>
      <c r="N51" s="24"/>
      <c r="O51" s="24"/>
      <c r="P51" s="50"/>
      <c r="Q51" s="24"/>
      <c r="R51" s="22"/>
    </row>
    <row r="52" spans="2:35">
      <c r="B52" s="21"/>
      <c r="C52" s="24"/>
      <c r="D52" s="49"/>
      <c r="E52" s="24"/>
      <c r="F52" s="24"/>
      <c r="G52" s="24"/>
      <c r="H52" s="50"/>
      <c r="I52" s="24"/>
      <c r="J52" s="49"/>
      <c r="K52" s="24"/>
      <c r="L52" s="24"/>
      <c r="M52" s="24"/>
      <c r="N52" s="24"/>
      <c r="O52" s="24"/>
      <c r="P52" s="50"/>
      <c r="Q52" s="24"/>
      <c r="R52" s="22"/>
    </row>
    <row r="53" spans="2:35">
      <c r="B53" s="21"/>
      <c r="C53" s="24"/>
      <c r="D53" s="49"/>
      <c r="E53" s="24"/>
      <c r="F53" s="24"/>
      <c r="G53" s="24"/>
      <c r="H53" s="50"/>
      <c r="I53" s="24"/>
      <c r="J53" s="49"/>
      <c r="K53" s="24"/>
      <c r="L53" s="24"/>
      <c r="M53" s="24"/>
      <c r="N53" s="24"/>
      <c r="O53" s="24"/>
      <c r="P53" s="50"/>
      <c r="Q53" s="24"/>
      <c r="R53" s="22"/>
    </row>
    <row r="54" spans="2:35">
      <c r="B54" s="21"/>
      <c r="C54" s="24"/>
      <c r="D54" s="49"/>
      <c r="E54" s="24"/>
      <c r="F54" s="24"/>
      <c r="G54" s="24"/>
      <c r="H54" s="50"/>
      <c r="I54" s="24"/>
      <c r="J54" s="49"/>
      <c r="K54" s="24"/>
      <c r="L54" s="24"/>
      <c r="M54" s="24"/>
      <c r="N54" s="24"/>
      <c r="O54" s="24"/>
      <c r="P54" s="50"/>
      <c r="Q54" s="24"/>
      <c r="R54" s="22"/>
    </row>
    <row r="55" spans="2:35">
      <c r="B55" s="21"/>
      <c r="C55" s="24"/>
      <c r="D55" s="49"/>
      <c r="E55" s="24"/>
      <c r="F55" s="24"/>
      <c r="G55" s="24"/>
      <c r="H55" s="50"/>
      <c r="I55" s="24"/>
      <c r="J55" s="49"/>
      <c r="K55" s="24"/>
      <c r="L55" s="24"/>
      <c r="M55" s="24"/>
      <c r="N55" s="24"/>
      <c r="O55" s="24"/>
      <c r="P55" s="50"/>
      <c r="Q55" s="24"/>
      <c r="R55" s="22"/>
    </row>
    <row r="56" spans="2:35">
      <c r="B56" s="21"/>
      <c r="C56" s="24"/>
      <c r="D56" s="49"/>
      <c r="E56" s="24"/>
      <c r="F56" s="24"/>
      <c r="G56" s="24"/>
      <c r="H56" s="50"/>
      <c r="I56" s="24"/>
      <c r="J56" s="49"/>
      <c r="K56" s="24"/>
      <c r="L56" s="24"/>
      <c r="M56" s="24"/>
      <c r="N56" s="24"/>
      <c r="O56" s="24"/>
      <c r="P56" s="50"/>
      <c r="Q56" s="24"/>
      <c r="R56" s="22"/>
    </row>
    <row r="57" spans="2:35">
      <c r="B57" s="21"/>
      <c r="C57" s="24"/>
      <c r="D57" s="49"/>
      <c r="E57" s="24"/>
      <c r="F57" s="24"/>
      <c r="G57" s="24"/>
      <c r="H57" s="50"/>
      <c r="I57" s="24"/>
      <c r="J57" s="49"/>
      <c r="K57" s="24"/>
      <c r="L57" s="24"/>
      <c r="M57" s="24"/>
      <c r="N57" s="24"/>
      <c r="O57" s="24"/>
      <c r="P57" s="50"/>
      <c r="Q57" s="24"/>
      <c r="R57" s="22"/>
    </row>
    <row r="58" spans="2:35">
      <c r="B58" s="21"/>
      <c r="C58" s="24"/>
      <c r="D58" s="49"/>
      <c r="E58" s="24"/>
      <c r="F58" s="24"/>
      <c r="G58" s="24"/>
      <c r="H58" s="50"/>
      <c r="I58" s="24"/>
      <c r="J58" s="49"/>
      <c r="K58" s="24"/>
      <c r="L58" s="24"/>
      <c r="M58" s="24"/>
      <c r="N58" s="24"/>
      <c r="O58" s="24"/>
      <c r="P58" s="50"/>
      <c r="Q58" s="24"/>
      <c r="R58" s="22"/>
    </row>
    <row r="59" spans="2:35" s="1" customFormat="1" ht="15">
      <c r="B59" s="31"/>
      <c r="C59" s="32"/>
      <c r="D59" s="51" t="s">
        <v>45</v>
      </c>
      <c r="E59" s="52"/>
      <c r="F59" s="52"/>
      <c r="G59" s="53" t="s">
        <v>46</v>
      </c>
      <c r="H59" s="54"/>
      <c r="I59" s="32"/>
      <c r="J59" s="51" t="s">
        <v>45</v>
      </c>
      <c r="K59" s="52"/>
      <c r="L59" s="52"/>
      <c r="M59" s="52"/>
      <c r="N59" s="53" t="s">
        <v>46</v>
      </c>
      <c r="O59" s="52"/>
      <c r="P59" s="54"/>
      <c r="Q59" s="32"/>
      <c r="R59" s="33"/>
      <c r="AD59" s="153"/>
      <c r="AE59" s="153"/>
      <c r="AF59" s="153"/>
      <c r="AG59" s="153"/>
      <c r="AH59" s="153"/>
      <c r="AI59" s="153"/>
    </row>
    <row r="60" spans="2:35">
      <c r="B60" s="21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2"/>
    </row>
    <row r="61" spans="2:35" s="1" customFormat="1" ht="15">
      <c r="B61" s="31"/>
      <c r="C61" s="32"/>
      <c r="D61" s="46" t="s">
        <v>47</v>
      </c>
      <c r="E61" s="47"/>
      <c r="F61" s="47"/>
      <c r="G61" s="47"/>
      <c r="H61" s="48"/>
      <c r="I61" s="32"/>
      <c r="J61" s="46" t="s">
        <v>48</v>
      </c>
      <c r="K61" s="47"/>
      <c r="L61" s="47"/>
      <c r="M61" s="47"/>
      <c r="N61" s="47"/>
      <c r="O61" s="47"/>
      <c r="P61" s="48"/>
      <c r="Q61" s="32"/>
      <c r="R61" s="33"/>
      <c r="AD61" s="153"/>
      <c r="AE61" s="153"/>
      <c r="AF61" s="153"/>
      <c r="AG61" s="153"/>
      <c r="AH61" s="153"/>
      <c r="AI61" s="153"/>
    </row>
    <row r="62" spans="2:35">
      <c r="B62" s="21"/>
      <c r="C62" s="24"/>
      <c r="D62" s="49"/>
      <c r="E62" s="24"/>
      <c r="F62" s="24"/>
      <c r="G62" s="24"/>
      <c r="H62" s="50"/>
      <c r="I62" s="24"/>
      <c r="J62" s="49"/>
      <c r="K62" s="24"/>
      <c r="L62" s="24"/>
      <c r="M62" s="24"/>
      <c r="N62" s="24"/>
      <c r="O62" s="24"/>
      <c r="P62" s="50"/>
      <c r="Q62" s="24"/>
      <c r="R62" s="22"/>
    </row>
    <row r="63" spans="2:35">
      <c r="B63" s="21"/>
      <c r="C63" s="24"/>
      <c r="D63" s="49"/>
      <c r="E63" s="24"/>
      <c r="F63" s="24"/>
      <c r="G63" s="24"/>
      <c r="H63" s="50"/>
      <c r="I63" s="24"/>
      <c r="J63" s="49"/>
      <c r="K63" s="24"/>
      <c r="L63" s="24"/>
      <c r="M63" s="24"/>
      <c r="N63" s="24"/>
      <c r="O63" s="24"/>
      <c r="P63" s="50"/>
      <c r="Q63" s="24"/>
      <c r="R63" s="22"/>
    </row>
    <row r="64" spans="2:35">
      <c r="B64" s="21"/>
      <c r="C64" s="24"/>
      <c r="D64" s="49"/>
      <c r="E64" s="24"/>
      <c r="F64" s="24"/>
      <c r="G64" s="24"/>
      <c r="H64" s="50"/>
      <c r="I64" s="24"/>
      <c r="J64" s="49"/>
      <c r="K64" s="24"/>
      <c r="L64" s="24"/>
      <c r="M64" s="24"/>
      <c r="N64" s="24"/>
      <c r="O64" s="24"/>
      <c r="P64" s="50"/>
      <c r="Q64" s="24"/>
      <c r="R64" s="22"/>
    </row>
    <row r="65" spans="2:35">
      <c r="B65" s="21"/>
      <c r="C65" s="24"/>
      <c r="D65" s="49"/>
      <c r="E65" s="24"/>
      <c r="F65" s="24"/>
      <c r="G65" s="24"/>
      <c r="H65" s="50"/>
      <c r="I65" s="24"/>
      <c r="J65" s="49"/>
      <c r="K65" s="24"/>
      <c r="L65" s="24"/>
      <c r="M65" s="24"/>
      <c r="N65" s="24"/>
      <c r="O65" s="24"/>
      <c r="P65" s="50"/>
      <c r="Q65" s="24"/>
      <c r="R65" s="22"/>
    </row>
    <row r="66" spans="2:35">
      <c r="B66" s="21"/>
      <c r="C66" s="24"/>
      <c r="D66" s="49"/>
      <c r="E66" s="24"/>
      <c r="F66" s="24"/>
      <c r="G66" s="24"/>
      <c r="H66" s="50"/>
      <c r="I66" s="24"/>
      <c r="J66" s="49"/>
      <c r="K66" s="24"/>
      <c r="L66" s="24"/>
      <c r="M66" s="24"/>
      <c r="N66" s="24"/>
      <c r="O66" s="24"/>
      <c r="P66" s="50"/>
      <c r="Q66" s="24"/>
      <c r="R66" s="22"/>
    </row>
    <row r="67" spans="2:35">
      <c r="B67" s="21"/>
      <c r="C67" s="24"/>
      <c r="D67" s="49"/>
      <c r="E67" s="24"/>
      <c r="F67" s="24"/>
      <c r="G67" s="24"/>
      <c r="H67" s="50"/>
      <c r="I67" s="24"/>
      <c r="J67" s="49"/>
      <c r="K67" s="24"/>
      <c r="L67" s="24"/>
      <c r="M67" s="24"/>
      <c r="N67" s="24"/>
      <c r="O67" s="24"/>
      <c r="P67" s="50"/>
      <c r="Q67" s="24"/>
      <c r="R67" s="22"/>
    </row>
    <row r="68" spans="2:35">
      <c r="B68" s="21"/>
      <c r="C68" s="24"/>
      <c r="D68" s="49"/>
      <c r="E68" s="24"/>
      <c r="F68" s="24"/>
      <c r="G68" s="24"/>
      <c r="H68" s="50"/>
      <c r="I68" s="24"/>
      <c r="J68" s="49"/>
      <c r="K68" s="24"/>
      <c r="L68" s="24"/>
      <c r="M68" s="24"/>
      <c r="N68" s="24"/>
      <c r="O68" s="24"/>
      <c r="P68" s="50"/>
      <c r="Q68" s="24"/>
      <c r="R68" s="22"/>
    </row>
    <row r="69" spans="2:35">
      <c r="B69" s="21"/>
      <c r="C69" s="24"/>
      <c r="D69" s="49"/>
      <c r="E69" s="24"/>
      <c r="F69" s="24"/>
      <c r="G69" s="24"/>
      <c r="H69" s="50"/>
      <c r="I69" s="24"/>
      <c r="J69" s="49"/>
      <c r="K69" s="24"/>
      <c r="L69" s="24"/>
      <c r="M69" s="24"/>
      <c r="N69" s="24"/>
      <c r="O69" s="24"/>
      <c r="P69" s="50"/>
      <c r="Q69" s="24"/>
      <c r="R69" s="22"/>
    </row>
    <row r="70" spans="2:35" s="1" customFormat="1" ht="15">
      <c r="B70" s="31"/>
      <c r="C70" s="32"/>
      <c r="D70" s="51" t="s">
        <v>45</v>
      </c>
      <c r="E70" s="52"/>
      <c r="F70" s="52"/>
      <c r="G70" s="53" t="s">
        <v>46</v>
      </c>
      <c r="H70" s="54"/>
      <c r="I70" s="32"/>
      <c r="J70" s="51" t="s">
        <v>45</v>
      </c>
      <c r="K70" s="52"/>
      <c r="L70" s="52"/>
      <c r="M70" s="52"/>
      <c r="N70" s="53" t="s">
        <v>46</v>
      </c>
      <c r="O70" s="52"/>
      <c r="P70" s="54"/>
      <c r="Q70" s="32"/>
      <c r="R70" s="33"/>
      <c r="AD70" s="153"/>
      <c r="AE70" s="153"/>
      <c r="AF70" s="153"/>
      <c r="AG70" s="153"/>
      <c r="AH70" s="153"/>
      <c r="AI70" s="153"/>
    </row>
    <row r="71" spans="2:35" s="1" customFormat="1" ht="14.45" customHeight="1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7"/>
      <c r="AD71" s="153"/>
      <c r="AE71" s="153"/>
      <c r="AF71" s="153"/>
      <c r="AG71" s="153"/>
      <c r="AH71" s="153"/>
      <c r="AI71" s="153"/>
    </row>
    <row r="75" spans="2:35" s="1" customFormat="1" ht="6.95" customHeight="1">
      <c r="B75" s="58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60"/>
      <c r="AD75" s="153"/>
      <c r="AE75" s="153"/>
      <c r="AF75" s="153"/>
      <c r="AG75" s="153"/>
      <c r="AH75" s="153"/>
      <c r="AI75" s="153"/>
    </row>
    <row r="76" spans="2:35" s="1" customFormat="1" ht="36.950000000000003" customHeight="1">
      <c r="B76" s="31"/>
      <c r="C76" s="269" t="s">
        <v>99</v>
      </c>
      <c r="D76" s="270"/>
      <c r="E76" s="270"/>
      <c r="F76" s="270"/>
      <c r="G76" s="270"/>
      <c r="H76" s="270"/>
      <c r="I76" s="270"/>
      <c r="J76" s="270"/>
      <c r="K76" s="270"/>
      <c r="L76" s="270"/>
      <c r="M76" s="270"/>
      <c r="N76" s="270"/>
      <c r="O76" s="270"/>
      <c r="P76" s="270"/>
      <c r="Q76" s="270"/>
      <c r="R76" s="33"/>
      <c r="AD76" s="153"/>
      <c r="AE76" s="153"/>
      <c r="AF76" s="153"/>
      <c r="AG76" s="153"/>
      <c r="AH76" s="153"/>
      <c r="AI76" s="153"/>
    </row>
    <row r="77" spans="2:35" s="1" customFormat="1" ht="6.95" customHeight="1"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3"/>
      <c r="AD77" s="153"/>
      <c r="AE77" s="153"/>
      <c r="AF77" s="153"/>
      <c r="AG77" s="153"/>
      <c r="AH77" s="153"/>
      <c r="AI77" s="153"/>
    </row>
    <row r="78" spans="2:35" s="1" customFormat="1" ht="30" customHeight="1">
      <c r="B78" s="31"/>
      <c r="C78" s="28" t="s">
        <v>15</v>
      </c>
      <c r="D78" s="32"/>
      <c r="E78" s="32"/>
      <c r="F78" s="339" t="str">
        <f>F6</f>
        <v>ROZŠÍRENIE KAPACÍT MŠ HÚSKOVA - MČ KVP - dokumentácia rozostavanej stavby 2019</v>
      </c>
      <c r="G78" s="340"/>
      <c r="H78" s="340"/>
      <c r="I78" s="340"/>
      <c r="J78" s="340"/>
      <c r="K78" s="340"/>
      <c r="L78" s="340"/>
      <c r="M78" s="340"/>
      <c r="N78" s="340"/>
      <c r="O78" s="340"/>
      <c r="P78" s="340"/>
      <c r="Q78" s="32"/>
      <c r="R78" s="33"/>
      <c r="AD78" s="153"/>
      <c r="AE78" s="153"/>
      <c r="AF78" s="153"/>
      <c r="AG78" s="153"/>
      <c r="AH78" s="153"/>
      <c r="AI78" s="153"/>
    </row>
    <row r="79" spans="2:35" s="1" customFormat="1" ht="36.950000000000003" customHeight="1">
      <c r="B79" s="31"/>
      <c r="C79" s="65" t="s">
        <v>119</v>
      </c>
      <c r="D79" s="32"/>
      <c r="E79" s="32"/>
      <c r="F79" s="271" t="str">
        <f>F7</f>
        <v>0001 - Stavebná časť</v>
      </c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2"/>
      <c r="R79" s="33"/>
      <c r="AD79" s="153"/>
      <c r="AE79" s="153"/>
      <c r="AF79" s="153"/>
      <c r="AG79" s="153"/>
      <c r="AH79" s="153"/>
      <c r="AI79" s="153"/>
    </row>
    <row r="80" spans="2:35" s="1" customFormat="1" ht="6.95" customHeight="1"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3"/>
      <c r="AD80" s="153"/>
      <c r="AE80" s="153"/>
      <c r="AF80" s="153"/>
      <c r="AG80" s="153"/>
      <c r="AH80" s="153"/>
      <c r="AI80" s="153"/>
    </row>
    <row r="81" spans="2:47" s="1" customFormat="1" ht="18" customHeight="1">
      <c r="B81" s="31"/>
      <c r="C81" s="28" t="s">
        <v>18</v>
      </c>
      <c r="D81" s="32"/>
      <c r="E81" s="32"/>
      <c r="F81" s="26" t="str">
        <f>F9</f>
        <v xml:space="preserve"> </v>
      </c>
      <c r="G81" s="32"/>
      <c r="H81" s="32"/>
      <c r="I81" s="32"/>
      <c r="J81" s="32"/>
      <c r="K81" s="28" t="s">
        <v>20</v>
      </c>
      <c r="L81" s="32"/>
      <c r="M81" s="341">
        <f>IF(O9="","",O9)</f>
        <v>0</v>
      </c>
      <c r="N81" s="341"/>
      <c r="O81" s="341"/>
      <c r="P81" s="341"/>
      <c r="Q81" s="32"/>
      <c r="R81" s="33"/>
      <c r="AD81" s="153"/>
      <c r="AE81" s="153"/>
      <c r="AF81" s="153"/>
      <c r="AG81" s="153"/>
      <c r="AH81" s="153"/>
      <c r="AI81" s="153"/>
    </row>
    <row r="82" spans="2:47" s="1" customFormat="1" ht="6.95" customHeight="1"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3"/>
      <c r="AD82" s="153"/>
      <c r="AE82" s="153"/>
      <c r="AF82" s="153"/>
      <c r="AG82" s="153"/>
      <c r="AH82" s="153"/>
      <c r="AI82" s="153"/>
    </row>
    <row r="83" spans="2:47" s="1" customFormat="1" ht="15">
      <c r="B83" s="31"/>
      <c r="C83" s="28" t="s">
        <v>21</v>
      </c>
      <c r="D83" s="32"/>
      <c r="E83" s="32"/>
      <c r="F83" s="26">
        <f>E12</f>
        <v>0</v>
      </c>
      <c r="G83" s="32"/>
      <c r="H83" s="32"/>
      <c r="I83" s="32"/>
      <c r="J83" s="32"/>
      <c r="K83" s="28" t="s">
        <v>25</v>
      </c>
      <c r="L83" s="32"/>
      <c r="M83" s="279" t="str">
        <f>E18</f>
        <v xml:space="preserve"> </v>
      </c>
      <c r="N83" s="279"/>
      <c r="O83" s="279"/>
      <c r="P83" s="279"/>
      <c r="Q83" s="279"/>
      <c r="R83" s="33"/>
      <c r="AD83" s="153"/>
      <c r="AE83" s="153"/>
      <c r="AF83" s="153"/>
      <c r="AG83" s="153"/>
      <c r="AH83" s="153"/>
      <c r="AI83" s="153"/>
    </row>
    <row r="84" spans="2:47" s="1" customFormat="1" ht="14.45" customHeight="1">
      <c r="B84" s="31"/>
      <c r="C84" s="28" t="s">
        <v>24</v>
      </c>
      <c r="D84" s="32"/>
      <c r="E84" s="32"/>
      <c r="F84" s="26">
        <f>IF(D15="","",D15)</f>
        <v>0</v>
      </c>
      <c r="G84" s="32"/>
      <c r="H84" s="32"/>
      <c r="I84" s="32"/>
      <c r="J84" s="32"/>
      <c r="K84" s="28" t="s">
        <v>28</v>
      </c>
      <c r="L84" s="32"/>
      <c r="M84" s="279" t="str">
        <f>E21</f>
        <v xml:space="preserve"> </v>
      </c>
      <c r="N84" s="279"/>
      <c r="O84" s="279"/>
      <c r="P84" s="279"/>
      <c r="Q84" s="279"/>
      <c r="R84" s="33"/>
      <c r="AD84" s="153"/>
      <c r="AE84" s="153"/>
      <c r="AF84" s="153"/>
      <c r="AG84" s="153"/>
      <c r="AH84" s="153"/>
      <c r="AI84" s="153"/>
    </row>
    <row r="85" spans="2:47" s="1" customFormat="1" ht="10.35" customHeight="1"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3"/>
      <c r="AD85" s="153"/>
      <c r="AE85" s="153"/>
      <c r="AF85" s="153"/>
      <c r="AG85" s="153"/>
      <c r="AH85" s="153"/>
      <c r="AI85" s="153"/>
    </row>
    <row r="86" spans="2:47" s="1" customFormat="1" ht="29.25" customHeight="1">
      <c r="B86" s="31"/>
      <c r="C86" s="342" t="s">
        <v>100</v>
      </c>
      <c r="D86" s="343"/>
      <c r="E86" s="343"/>
      <c r="F86" s="343"/>
      <c r="G86" s="343"/>
      <c r="H86" s="98"/>
      <c r="I86" s="98"/>
      <c r="J86" s="98"/>
      <c r="K86" s="98"/>
      <c r="L86" s="98"/>
      <c r="M86" s="98"/>
      <c r="N86" s="342" t="s">
        <v>101</v>
      </c>
      <c r="O86" s="343"/>
      <c r="P86" s="343"/>
      <c r="Q86" s="343"/>
      <c r="R86" s="33"/>
      <c r="AD86" s="153"/>
      <c r="AE86" s="153"/>
      <c r="AF86" s="153"/>
      <c r="AG86" s="153"/>
      <c r="AH86" s="153"/>
      <c r="AI86" s="153"/>
    </row>
    <row r="87" spans="2:47" s="1" customFormat="1" ht="10.35" customHeight="1">
      <c r="B87" s="31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3"/>
      <c r="AD87" s="153"/>
      <c r="AE87" s="153"/>
      <c r="AF87" s="153"/>
      <c r="AG87" s="153"/>
      <c r="AH87" s="153"/>
      <c r="AI87" s="153"/>
    </row>
    <row r="88" spans="2:47" s="1" customFormat="1" ht="29.25" customHeight="1">
      <c r="B88" s="31"/>
      <c r="C88" s="106" t="s">
        <v>102</v>
      </c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244">
        <f>N130</f>
        <v>0</v>
      </c>
      <c r="O88" s="336"/>
      <c r="P88" s="336"/>
      <c r="Q88" s="336"/>
      <c r="R88" s="33"/>
      <c r="AD88" s="153"/>
      <c r="AE88" s="153"/>
      <c r="AF88" s="153"/>
      <c r="AG88" s="153"/>
      <c r="AH88" s="153"/>
      <c r="AI88" s="153"/>
      <c r="AU88" s="17" t="s">
        <v>103</v>
      </c>
    </row>
    <row r="89" spans="2:47" s="7" customFormat="1" ht="24.95" customHeight="1">
      <c r="B89" s="114"/>
      <c r="C89" s="115"/>
      <c r="D89" s="116" t="s">
        <v>121</v>
      </c>
      <c r="E89" s="115"/>
      <c r="F89" s="115"/>
      <c r="G89" s="115"/>
      <c r="H89" s="115"/>
      <c r="I89" s="115"/>
      <c r="J89" s="115"/>
      <c r="K89" s="115"/>
      <c r="L89" s="115"/>
      <c r="M89" s="115"/>
      <c r="N89" s="334">
        <f>N131</f>
        <v>0</v>
      </c>
      <c r="O89" s="335"/>
      <c r="P89" s="335"/>
      <c r="Q89" s="335"/>
      <c r="R89" s="117"/>
      <c r="AC89" s="204"/>
      <c r="AD89" s="235"/>
      <c r="AE89" s="235"/>
      <c r="AF89" s="235"/>
      <c r="AG89" s="235"/>
      <c r="AH89" s="235"/>
      <c r="AI89" s="235"/>
    </row>
    <row r="90" spans="2:47" s="8" customFormat="1" ht="19.899999999999999" customHeight="1">
      <c r="B90" s="118"/>
      <c r="C90" s="119"/>
      <c r="D90" s="120" t="s">
        <v>122</v>
      </c>
      <c r="E90" s="119"/>
      <c r="F90" s="119"/>
      <c r="G90" s="119"/>
      <c r="H90" s="119"/>
      <c r="I90" s="119"/>
      <c r="J90" s="119"/>
      <c r="K90" s="119"/>
      <c r="L90" s="119"/>
      <c r="M90" s="119"/>
      <c r="N90" s="332">
        <f>N132</f>
        <v>0</v>
      </c>
      <c r="O90" s="333"/>
      <c r="P90" s="333"/>
      <c r="Q90" s="333"/>
      <c r="R90" s="121"/>
      <c r="S90" s="205"/>
      <c r="AD90" s="236"/>
      <c r="AE90" s="236"/>
      <c r="AF90" s="236"/>
      <c r="AG90" s="236"/>
      <c r="AH90" s="236"/>
      <c r="AI90" s="236"/>
    </row>
    <row r="91" spans="2:47" s="8" customFormat="1" ht="19.899999999999999" customHeight="1">
      <c r="B91" s="118"/>
      <c r="C91" s="119"/>
      <c r="D91" s="120" t="s">
        <v>123</v>
      </c>
      <c r="E91" s="119"/>
      <c r="F91" s="119"/>
      <c r="G91" s="119"/>
      <c r="H91" s="119"/>
      <c r="I91" s="119"/>
      <c r="J91" s="119"/>
      <c r="K91" s="119"/>
      <c r="L91" s="119"/>
      <c r="M91" s="119"/>
      <c r="N91" s="332">
        <f>N142</f>
        <v>0</v>
      </c>
      <c r="O91" s="333"/>
      <c r="P91" s="333"/>
      <c r="Q91" s="333"/>
      <c r="R91" s="121"/>
      <c r="AD91" s="236"/>
      <c r="AE91" s="236"/>
      <c r="AF91" s="236"/>
      <c r="AG91" s="236"/>
      <c r="AH91" s="236"/>
      <c r="AI91" s="236"/>
    </row>
    <row r="92" spans="2:47" s="8" customFormat="1" ht="19.899999999999999" customHeight="1">
      <c r="B92" s="118"/>
      <c r="C92" s="119"/>
      <c r="D92" s="120" t="s">
        <v>124</v>
      </c>
      <c r="E92" s="119"/>
      <c r="F92" s="119"/>
      <c r="G92" s="119"/>
      <c r="H92" s="119"/>
      <c r="I92" s="119"/>
      <c r="J92" s="119"/>
      <c r="K92" s="119"/>
      <c r="L92" s="119"/>
      <c r="M92" s="119"/>
      <c r="N92" s="332">
        <f>N154</f>
        <v>0</v>
      </c>
      <c r="O92" s="333"/>
      <c r="P92" s="333"/>
      <c r="Q92" s="333"/>
      <c r="R92" s="121"/>
      <c r="AD92" s="236"/>
      <c r="AE92" s="236"/>
      <c r="AF92" s="236"/>
      <c r="AG92" s="236"/>
      <c r="AH92" s="236"/>
      <c r="AI92" s="236"/>
    </row>
    <row r="93" spans="2:47" s="8" customFormat="1" ht="19.899999999999999" customHeight="1">
      <c r="B93" s="118"/>
      <c r="C93" s="119"/>
      <c r="D93" s="120" t="s">
        <v>125</v>
      </c>
      <c r="E93" s="119"/>
      <c r="F93" s="119"/>
      <c r="G93" s="119"/>
      <c r="H93" s="119"/>
      <c r="I93" s="119"/>
      <c r="J93" s="119"/>
      <c r="K93" s="119"/>
      <c r="L93" s="119"/>
      <c r="M93" s="119"/>
      <c r="N93" s="332">
        <f>N169</f>
        <v>0</v>
      </c>
      <c r="O93" s="333"/>
      <c r="P93" s="333"/>
      <c r="Q93" s="333"/>
      <c r="R93" s="121"/>
      <c r="AD93" s="236"/>
      <c r="AE93" s="236"/>
      <c r="AF93" s="236"/>
      <c r="AG93" s="236"/>
      <c r="AH93" s="236"/>
      <c r="AI93" s="236"/>
    </row>
    <row r="94" spans="2:47" s="7" customFormat="1" ht="24.95" customHeight="1">
      <c r="B94" s="114"/>
      <c r="C94" s="115"/>
      <c r="D94" s="116" t="s">
        <v>126</v>
      </c>
      <c r="E94" s="115"/>
      <c r="F94" s="115"/>
      <c r="G94" s="115"/>
      <c r="H94" s="115"/>
      <c r="I94" s="115"/>
      <c r="J94" s="115"/>
      <c r="K94" s="115"/>
      <c r="L94" s="115"/>
      <c r="M94" s="115"/>
      <c r="N94" s="334">
        <f>N172</f>
        <v>0</v>
      </c>
      <c r="O94" s="335"/>
      <c r="P94" s="335"/>
      <c r="Q94" s="335"/>
      <c r="R94" s="117"/>
      <c r="S94" s="204"/>
      <c r="AD94" s="235"/>
      <c r="AE94" s="235"/>
      <c r="AF94" s="235"/>
      <c r="AG94" s="235"/>
      <c r="AH94" s="235"/>
      <c r="AI94" s="235"/>
    </row>
    <row r="95" spans="2:47" s="8" customFormat="1" ht="19.899999999999999" customHeight="1">
      <c r="B95" s="118"/>
      <c r="C95" s="119"/>
      <c r="D95" s="120" t="s">
        <v>127</v>
      </c>
      <c r="E95" s="119"/>
      <c r="F95" s="119"/>
      <c r="G95" s="119"/>
      <c r="H95" s="119"/>
      <c r="I95" s="119"/>
      <c r="J95" s="119"/>
      <c r="K95" s="119"/>
      <c r="L95" s="119"/>
      <c r="M95" s="119"/>
      <c r="N95" s="332">
        <f>N173</f>
        <v>0</v>
      </c>
      <c r="O95" s="333"/>
      <c r="P95" s="333"/>
      <c r="Q95" s="333"/>
      <c r="R95" s="121"/>
      <c r="S95" s="205"/>
      <c r="AD95" s="236"/>
      <c r="AE95" s="236"/>
      <c r="AF95" s="236"/>
      <c r="AG95" s="236"/>
      <c r="AH95" s="236"/>
      <c r="AI95" s="236"/>
    </row>
    <row r="96" spans="2:47" s="8" customFormat="1" ht="19.899999999999999" customHeight="1">
      <c r="B96" s="118"/>
      <c r="C96" s="203"/>
      <c r="D96" s="120" t="s">
        <v>128</v>
      </c>
      <c r="E96" s="203"/>
      <c r="F96" s="203"/>
      <c r="G96" s="203"/>
      <c r="H96" s="203"/>
      <c r="I96" s="203"/>
      <c r="J96" s="203"/>
      <c r="K96" s="203"/>
      <c r="L96" s="203"/>
      <c r="M96" s="203"/>
      <c r="N96" s="332">
        <f>N175</f>
        <v>0</v>
      </c>
      <c r="O96" s="333"/>
      <c r="P96" s="333"/>
      <c r="Q96" s="333"/>
      <c r="R96" s="121"/>
      <c r="S96" s="205"/>
      <c r="AD96" s="236"/>
      <c r="AE96" s="236"/>
      <c r="AF96" s="236"/>
      <c r="AG96" s="236"/>
      <c r="AH96" s="236"/>
      <c r="AI96" s="236"/>
    </row>
    <row r="97" spans="2:35" s="8" customFormat="1" ht="19.899999999999999" customHeight="1">
      <c r="B97" s="118"/>
      <c r="C97" s="119"/>
      <c r="D97" s="120" t="s">
        <v>129</v>
      </c>
      <c r="E97" s="119"/>
      <c r="F97" s="119"/>
      <c r="G97" s="119"/>
      <c r="H97" s="119"/>
      <c r="I97" s="119"/>
      <c r="J97" s="119"/>
      <c r="K97" s="119"/>
      <c r="L97" s="119"/>
      <c r="M97" s="119"/>
      <c r="N97" s="332">
        <f>N179</f>
        <v>0</v>
      </c>
      <c r="O97" s="333"/>
      <c r="P97" s="333"/>
      <c r="Q97" s="333"/>
      <c r="R97" s="121"/>
      <c r="S97" s="205"/>
      <c r="AD97" s="236"/>
      <c r="AE97" s="236"/>
      <c r="AF97" s="236"/>
      <c r="AG97" s="236"/>
      <c r="AH97" s="236"/>
      <c r="AI97" s="236"/>
    </row>
    <row r="98" spans="2:35" s="8" customFormat="1" ht="19.899999999999999" customHeight="1">
      <c r="B98" s="118"/>
      <c r="C98" s="119"/>
      <c r="D98" s="120" t="s">
        <v>130</v>
      </c>
      <c r="E98" s="119"/>
      <c r="F98" s="119"/>
      <c r="G98" s="119"/>
      <c r="H98" s="119"/>
      <c r="I98" s="119"/>
      <c r="J98" s="119"/>
      <c r="K98" s="119"/>
      <c r="L98" s="119"/>
      <c r="M98" s="119"/>
      <c r="N98" s="332">
        <f>N186</f>
        <v>0</v>
      </c>
      <c r="O98" s="333"/>
      <c r="P98" s="333"/>
      <c r="Q98" s="333"/>
      <c r="R98" s="121"/>
      <c r="AD98" s="236"/>
      <c r="AE98" s="236"/>
      <c r="AF98" s="236"/>
      <c r="AG98" s="236"/>
      <c r="AH98" s="236"/>
      <c r="AI98" s="236"/>
    </row>
    <row r="99" spans="2:35" s="8" customFormat="1" ht="19.899999999999999" customHeight="1">
      <c r="B99" s="118"/>
      <c r="C99" s="119"/>
      <c r="D99" s="120" t="s">
        <v>131</v>
      </c>
      <c r="E99" s="119"/>
      <c r="F99" s="119"/>
      <c r="G99" s="119"/>
      <c r="H99" s="119"/>
      <c r="I99" s="119"/>
      <c r="J99" s="119"/>
      <c r="K99" s="119"/>
      <c r="L99" s="119"/>
      <c r="M99" s="119"/>
      <c r="N99" s="332">
        <f>N219</f>
        <v>0</v>
      </c>
      <c r="O99" s="333"/>
      <c r="P99" s="333"/>
      <c r="Q99" s="333"/>
      <c r="R99" s="121"/>
      <c r="AD99" s="236"/>
      <c r="AE99" s="236"/>
      <c r="AF99" s="236"/>
      <c r="AG99" s="236"/>
      <c r="AH99" s="236"/>
      <c r="AI99" s="236"/>
    </row>
    <row r="100" spans="2:35" s="8" customFormat="1" ht="19.899999999999999" customHeight="1">
      <c r="B100" s="118"/>
      <c r="C100" s="119"/>
      <c r="D100" s="120" t="s">
        <v>132</v>
      </c>
      <c r="E100" s="119"/>
      <c r="F100" s="119"/>
      <c r="G100" s="119"/>
      <c r="H100" s="119"/>
      <c r="I100" s="119"/>
      <c r="J100" s="119"/>
      <c r="K100" s="119"/>
      <c r="L100" s="119"/>
      <c r="M100" s="119"/>
      <c r="N100" s="332">
        <f>N226</f>
        <v>0</v>
      </c>
      <c r="O100" s="333"/>
      <c r="P100" s="333"/>
      <c r="Q100" s="333"/>
      <c r="R100" s="121"/>
      <c r="AD100" s="236"/>
      <c r="AE100" s="236"/>
      <c r="AF100" s="236"/>
      <c r="AG100" s="236"/>
      <c r="AH100" s="236"/>
      <c r="AI100" s="236"/>
    </row>
    <row r="101" spans="2:35" s="8" customFormat="1" ht="19.899999999999999" customHeight="1">
      <c r="B101" s="118"/>
      <c r="C101" s="119"/>
      <c r="D101" s="120" t="s">
        <v>133</v>
      </c>
      <c r="E101" s="119"/>
      <c r="F101" s="119"/>
      <c r="G101" s="119"/>
      <c r="H101" s="119"/>
      <c r="I101" s="119"/>
      <c r="J101" s="119"/>
      <c r="K101" s="119"/>
      <c r="L101" s="119"/>
      <c r="M101" s="119"/>
      <c r="N101" s="332">
        <f>N232</f>
        <v>0</v>
      </c>
      <c r="O101" s="333"/>
      <c r="P101" s="333"/>
      <c r="Q101" s="333"/>
      <c r="R101" s="121"/>
      <c r="AD101" s="236"/>
      <c r="AE101" s="236"/>
      <c r="AF101" s="236"/>
      <c r="AG101" s="236"/>
      <c r="AH101" s="236"/>
      <c r="AI101" s="236"/>
    </row>
    <row r="102" spans="2:35" s="8" customFormat="1" ht="19.899999999999999" customHeight="1">
      <c r="B102" s="118"/>
      <c r="C102" s="119"/>
      <c r="D102" s="120" t="s">
        <v>134</v>
      </c>
      <c r="E102" s="119"/>
      <c r="F102" s="119"/>
      <c r="G102" s="119"/>
      <c r="H102" s="119"/>
      <c r="I102" s="119"/>
      <c r="J102" s="119"/>
      <c r="K102" s="119"/>
      <c r="L102" s="119"/>
      <c r="M102" s="119"/>
      <c r="N102" s="332">
        <f>N236</f>
        <v>0</v>
      </c>
      <c r="O102" s="333"/>
      <c r="P102" s="333"/>
      <c r="Q102" s="333"/>
      <c r="R102" s="121"/>
      <c r="AD102" s="236"/>
      <c r="AE102" s="236"/>
      <c r="AF102" s="236"/>
      <c r="AG102" s="236"/>
      <c r="AH102" s="236"/>
      <c r="AI102" s="236"/>
    </row>
    <row r="103" spans="2:35" s="8" customFormat="1" ht="19.899999999999999" customHeight="1">
      <c r="B103" s="118"/>
      <c r="C103" s="119"/>
      <c r="D103" s="120" t="s">
        <v>135</v>
      </c>
      <c r="E103" s="119"/>
      <c r="F103" s="119"/>
      <c r="G103" s="119"/>
      <c r="H103" s="119"/>
      <c r="I103" s="119"/>
      <c r="J103" s="119"/>
      <c r="K103" s="119"/>
      <c r="L103" s="119"/>
      <c r="M103" s="119"/>
      <c r="N103" s="332">
        <f>N241</f>
        <v>0</v>
      </c>
      <c r="O103" s="333"/>
      <c r="P103" s="333"/>
      <c r="Q103" s="333"/>
      <c r="R103" s="121"/>
      <c r="AD103" s="236"/>
      <c r="AE103" s="236"/>
      <c r="AF103" s="236"/>
      <c r="AG103" s="236"/>
      <c r="AH103" s="236"/>
      <c r="AI103" s="236"/>
    </row>
    <row r="104" spans="2:35" s="8" customFormat="1" ht="19.899999999999999" customHeight="1">
      <c r="B104" s="118"/>
      <c r="C104" s="119"/>
      <c r="D104" s="120" t="s">
        <v>136</v>
      </c>
      <c r="E104" s="119"/>
      <c r="F104" s="119"/>
      <c r="G104" s="119"/>
      <c r="H104" s="119"/>
      <c r="I104" s="119"/>
      <c r="J104" s="119"/>
      <c r="K104" s="119"/>
      <c r="L104" s="119"/>
      <c r="M104" s="119"/>
      <c r="N104" s="332">
        <f>N245</f>
        <v>0</v>
      </c>
      <c r="O104" s="333"/>
      <c r="P104" s="333"/>
      <c r="Q104" s="333"/>
      <c r="R104" s="121"/>
      <c r="AD104" s="236"/>
      <c r="AE104" s="236"/>
      <c r="AF104" s="236"/>
      <c r="AG104" s="236"/>
      <c r="AH104" s="236"/>
      <c r="AI104" s="236"/>
    </row>
    <row r="105" spans="2:35" s="8" customFormat="1" ht="19.899999999999999" customHeight="1">
      <c r="B105" s="118"/>
      <c r="C105" s="119"/>
      <c r="D105" s="120" t="s">
        <v>137</v>
      </c>
      <c r="E105" s="119"/>
      <c r="F105" s="119"/>
      <c r="G105" s="119"/>
      <c r="H105" s="119"/>
      <c r="I105" s="119"/>
      <c r="J105" s="119"/>
      <c r="K105" s="119"/>
      <c r="L105" s="119"/>
      <c r="M105" s="119"/>
      <c r="N105" s="332">
        <f>N247</f>
        <v>0</v>
      </c>
      <c r="O105" s="333"/>
      <c r="P105" s="333"/>
      <c r="Q105" s="333"/>
      <c r="R105" s="121"/>
      <c r="AD105" s="236"/>
      <c r="AE105" s="236"/>
      <c r="AF105" s="236"/>
      <c r="AG105" s="236"/>
      <c r="AH105" s="236"/>
      <c r="AI105" s="236"/>
    </row>
    <row r="106" spans="2:35" s="7" customFormat="1" ht="24.95" customHeight="1">
      <c r="B106" s="114"/>
      <c r="C106" s="115"/>
      <c r="D106" s="116" t="s">
        <v>138</v>
      </c>
      <c r="E106" s="115"/>
      <c r="F106" s="115"/>
      <c r="G106" s="115"/>
      <c r="H106" s="115"/>
      <c r="I106" s="115"/>
      <c r="J106" s="115"/>
      <c r="K106" s="115"/>
      <c r="L106" s="115"/>
      <c r="M106" s="115"/>
      <c r="N106" s="334">
        <f>N249</f>
        <v>0</v>
      </c>
      <c r="O106" s="335"/>
      <c r="P106" s="335"/>
      <c r="Q106" s="335"/>
      <c r="R106" s="117"/>
      <c r="AD106" s="235"/>
      <c r="AE106" s="235"/>
      <c r="AF106" s="235"/>
      <c r="AG106" s="235"/>
      <c r="AH106" s="235"/>
      <c r="AI106" s="235"/>
    </row>
    <row r="107" spans="2:35" s="8" customFormat="1" ht="19.899999999999999" customHeight="1">
      <c r="B107" s="118"/>
      <c r="C107" s="119"/>
      <c r="D107" s="120" t="s">
        <v>139</v>
      </c>
      <c r="E107" s="119"/>
      <c r="F107" s="119"/>
      <c r="G107" s="119"/>
      <c r="H107" s="119"/>
      <c r="I107" s="119"/>
      <c r="J107" s="119"/>
      <c r="K107" s="119"/>
      <c r="L107" s="119"/>
      <c r="M107" s="119"/>
      <c r="N107" s="332">
        <f>N250</f>
        <v>0</v>
      </c>
      <c r="O107" s="333"/>
      <c r="P107" s="333"/>
      <c r="Q107" s="333"/>
      <c r="R107" s="121"/>
      <c r="AD107" s="236"/>
      <c r="AE107" s="236"/>
      <c r="AF107" s="236"/>
      <c r="AG107" s="236"/>
      <c r="AH107" s="236"/>
      <c r="AI107" s="236"/>
    </row>
    <row r="108" spans="2:35" s="7" customFormat="1" ht="24.95" customHeight="1">
      <c r="B108" s="114"/>
      <c r="C108" s="115"/>
      <c r="D108" s="116" t="s">
        <v>140</v>
      </c>
      <c r="E108" s="115"/>
      <c r="F108" s="115"/>
      <c r="G108" s="115"/>
      <c r="H108" s="115"/>
      <c r="I108" s="115"/>
      <c r="J108" s="115"/>
      <c r="K108" s="115"/>
      <c r="L108" s="115"/>
      <c r="M108" s="115"/>
      <c r="N108" s="334">
        <f>N252</f>
        <v>0</v>
      </c>
      <c r="O108" s="335"/>
      <c r="P108" s="335"/>
      <c r="Q108" s="335"/>
      <c r="R108" s="117"/>
      <c r="AD108" s="235"/>
      <c r="AE108" s="235"/>
      <c r="AF108" s="235"/>
      <c r="AG108" s="235"/>
      <c r="AH108" s="235"/>
      <c r="AI108" s="235"/>
    </row>
    <row r="109" spans="2:35" s="7" customFormat="1" ht="24.95" customHeight="1">
      <c r="B109" s="114"/>
      <c r="C109" s="115"/>
      <c r="D109" s="116" t="s">
        <v>141</v>
      </c>
      <c r="E109" s="115"/>
      <c r="F109" s="115"/>
      <c r="G109" s="115"/>
      <c r="H109" s="115"/>
      <c r="I109" s="115"/>
      <c r="J109" s="115"/>
      <c r="K109" s="115"/>
      <c r="L109" s="115"/>
      <c r="M109" s="115"/>
      <c r="N109" s="334">
        <f>N254</f>
        <v>0</v>
      </c>
      <c r="O109" s="335"/>
      <c r="P109" s="335"/>
      <c r="Q109" s="335"/>
      <c r="R109" s="117"/>
      <c r="AD109" s="235"/>
      <c r="AE109" s="235"/>
      <c r="AF109" s="235"/>
      <c r="AG109" s="235"/>
      <c r="AH109" s="235"/>
      <c r="AI109" s="235"/>
    </row>
    <row r="110" spans="2:35" s="1" customFormat="1" ht="21.75" customHeight="1">
      <c r="B110" s="31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3"/>
      <c r="AD110" s="153"/>
      <c r="AE110" s="153"/>
      <c r="AF110" s="153"/>
      <c r="AG110" s="153"/>
      <c r="AH110" s="153"/>
      <c r="AI110" s="153"/>
    </row>
    <row r="111" spans="2:35" s="1" customFormat="1" ht="29.25" customHeight="1">
      <c r="B111" s="31"/>
      <c r="C111" s="106" t="s">
        <v>104</v>
      </c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36">
        <v>0</v>
      </c>
      <c r="O111" s="337"/>
      <c r="P111" s="337"/>
      <c r="Q111" s="337"/>
      <c r="R111" s="33"/>
      <c r="T111" s="107"/>
      <c r="U111" s="108" t="s">
        <v>33</v>
      </c>
      <c r="AD111" s="153"/>
      <c r="AE111" s="153"/>
      <c r="AF111" s="153"/>
      <c r="AG111" s="153"/>
      <c r="AH111" s="153"/>
      <c r="AI111" s="153"/>
    </row>
    <row r="112" spans="2:35" s="1" customFormat="1" ht="18" customHeight="1">
      <c r="B112" s="31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3"/>
      <c r="AD112" s="153"/>
      <c r="AE112" s="153"/>
      <c r="AF112" s="153"/>
      <c r="AG112" s="153"/>
      <c r="AH112" s="153"/>
      <c r="AI112" s="153"/>
    </row>
    <row r="113" spans="2:35" s="1" customFormat="1" ht="29.25" customHeight="1">
      <c r="B113" s="31"/>
      <c r="C113" s="97" t="s">
        <v>90</v>
      </c>
      <c r="D113" s="98"/>
      <c r="E113" s="98"/>
      <c r="F113" s="98"/>
      <c r="G113" s="98"/>
      <c r="H113" s="98"/>
      <c r="I113" s="98"/>
      <c r="J113" s="98"/>
      <c r="K113" s="98"/>
      <c r="L113" s="245">
        <f>ROUND(SUM(N88+N111),2)</f>
        <v>0</v>
      </c>
      <c r="M113" s="245"/>
      <c r="N113" s="245"/>
      <c r="O113" s="245"/>
      <c r="P113" s="245"/>
      <c r="Q113" s="245"/>
      <c r="R113" s="33"/>
      <c r="AD113" s="153"/>
      <c r="AE113" s="153"/>
      <c r="AF113" s="153"/>
      <c r="AG113" s="153"/>
      <c r="AH113" s="153"/>
      <c r="AI113" s="153"/>
    </row>
    <row r="114" spans="2:35" s="1" customFormat="1" ht="6.95" customHeight="1">
      <c r="B114" s="55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7"/>
      <c r="AD114" s="153"/>
      <c r="AE114" s="153"/>
      <c r="AF114" s="153"/>
      <c r="AG114" s="153"/>
      <c r="AH114" s="153"/>
      <c r="AI114" s="153"/>
    </row>
    <row r="118" spans="2:35" s="1" customFormat="1" ht="6.95" customHeight="1">
      <c r="B118" s="58"/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59"/>
      <c r="O118" s="59"/>
      <c r="P118" s="59"/>
      <c r="Q118" s="59"/>
      <c r="R118" s="60"/>
      <c r="AD118" s="153"/>
      <c r="AE118" s="153"/>
      <c r="AF118" s="153"/>
      <c r="AG118" s="153"/>
      <c r="AH118" s="153"/>
      <c r="AI118" s="153"/>
    </row>
    <row r="119" spans="2:35" s="1" customFormat="1" ht="36.950000000000003" customHeight="1">
      <c r="B119" s="31"/>
      <c r="C119" s="269" t="s">
        <v>105</v>
      </c>
      <c r="D119" s="338"/>
      <c r="E119" s="338"/>
      <c r="F119" s="338"/>
      <c r="G119" s="338"/>
      <c r="H119" s="338"/>
      <c r="I119" s="338"/>
      <c r="J119" s="338"/>
      <c r="K119" s="338"/>
      <c r="L119" s="338"/>
      <c r="M119" s="338"/>
      <c r="N119" s="338"/>
      <c r="O119" s="338"/>
      <c r="P119" s="338"/>
      <c r="Q119" s="338"/>
      <c r="R119" s="33"/>
      <c r="AD119" s="153"/>
      <c r="AE119" s="153"/>
      <c r="AF119" s="153"/>
      <c r="AG119" s="153"/>
      <c r="AH119" s="153"/>
      <c r="AI119" s="153"/>
    </row>
    <row r="120" spans="2:35" s="1" customFormat="1" ht="6.95" customHeight="1">
      <c r="B120" s="31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3"/>
      <c r="AD120" s="153"/>
      <c r="AE120" s="153"/>
      <c r="AF120" s="153"/>
      <c r="AG120" s="153"/>
      <c r="AH120" s="153"/>
      <c r="AI120" s="153"/>
    </row>
    <row r="121" spans="2:35" s="1" customFormat="1" ht="30" customHeight="1">
      <c r="B121" s="31"/>
      <c r="C121" s="28" t="s">
        <v>15</v>
      </c>
      <c r="D121" s="32"/>
      <c r="E121" s="32"/>
      <c r="F121" s="339" t="str">
        <f>F6</f>
        <v>ROZŠÍRENIE KAPACÍT MŠ HÚSKOVA - MČ KVP - dokumentácia rozostavanej stavby 2019</v>
      </c>
      <c r="G121" s="340"/>
      <c r="H121" s="340"/>
      <c r="I121" s="340"/>
      <c r="J121" s="340"/>
      <c r="K121" s="340"/>
      <c r="L121" s="340"/>
      <c r="M121" s="340"/>
      <c r="N121" s="340"/>
      <c r="O121" s="340"/>
      <c r="P121" s="340"/>
      <c r="Q121" s="32"/>
      <c r="R121" s="33"/>
      <c r="AD121" s="153"/>
      <c r="AE121" s="153"/>
      <c r="AF121" s="153"/>
      <c r="AG121" s="153"/>
      <c r="AH121" s="153"/>
      <c r="AI121" s="153"/>
    </row>
    <row r="122" spans="2:35" s="1" customFormat="1" ht="36.950000000000003" customHeight="1">
      <c r="B122" s="31"/>
      <c r="C122" s="65" t="s">
        <v>119</v>
      </c>
      <c r="D122" s="32"/>
      <c r="E122" s="32"/>
      <c r="F122" s="271" t="str">
        <f>F7</f>
        <v>0001 - Stavebná časť</v>
      </c>
      <c r="G122" s="338"/>
      <c r="H122" s="338"/>
      <c r="I122" s="338"/>
      <c r="J122" s="338"/>
      <c r="K122" s="338"/>
      <c r="L122" s="338"/>
      <c r="M122" s="338"/>
      <c r="N122" s="338"/>
      <c r="O122" s="338"/>
      <c r="P122" s="338"/>
      <c r="Q122" s="32"/>
      <c r="R122" s="33"/>
      <c r="AD122" s="153"/>
      <c r="AE122" s="153"/>
      <c r="AF122" s="153"/>
      <c r="AG122" s="153"/>
      <c r="AH122" s="153"/>
      <c r="AI122" s="153"/>
    </row>
    <row r="123" spans="2:35" s="1" customFormat="1" ht="6.95" customHeight="1">
      <c r="B123" s="31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3"/>
      <c r="AD123" s="153"/>
      <c r="AE123" s="153"/>
      <c r="AF123" s="153"/>
      <c r="AG123" s="153"/>
      <c r="AH123" s="153"/>
      <c r="AI123" s="153"/>
    </row>
    <row r="124" spans="2:35" s="1" customFormat="1" ht="18" customHeight="1">
      <c r="B124" s="31"/>
      <c r="C124" s="28" t="s">
        <v>18</v>
      </c>
      <c r="D124" s="32"/>
      <c r="E124" s="32"/>
      <c r="F124" s="26" t="str">
        <f>F9</f>
        <v xml:space="preserve"> </v>
      </c>
      <c r="G124" s="32"/>
      <c r="H124" s="32"/>
      <c r="I124" s="32"/>
      <c r="J124" s="32"/>
      <c r="K124" s="28" t="s">
        <v>20</v>
      </c>
      <c r="L124" s="32"/>
      <c r="M124" s="341">
        <f>IF(O9="","",O9)</f>
        <v>0</v>
      </c>
      <c r="N124" s="341"/>
      <c r="O124" s="341"/>
      <c r="P124" s="341"/>
      <c r="Q124" s="32"/>
      <c r="R124" s="33"/>
      <c r="AD124" s="153"/>
      <c r="AE124" s="153"/>
      <c r="AF124" s="153"/>
      <c r="AG124" s="153"/>
      <c r="AH124" s="153"/>
      <c r="AI124" s="153"/>
    </row>
    <row r="125" spans="2:35" s="1" customFormat="1" ht="6.95" customHeight="1">
      <c r="B125" s="31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3"/>
      <c r="AD125" s="153"/>
      <c r="AE125" s="153"/>
      <c r="AF125" s="153"/>
      <c r="AG125" s="153"/>
      <c r="AH125" s="153"/>
      <c r="AI125" s="153"/>
    </row>
    <row r="126" spans="2:35" s="1" customFormat="1" ht="15">
      <c r="B126" s="31"/>
      <c r="C126" s="28" t="s">
        <v>21</v>
      </c>
      <c r="D126" s="32"/>
      <c r="E126" s="32"/>
      <c r="F126" s="26">
        <f>E12</f>
        <v>0</v>
      </c>
      <c r="G126" s="32"/>
      <c r="H126" s="32"/>
      <c r="I126" s="32"/>
      <c r="J126" s="32"/>
      <c r="K126" s="28" t="s">
        <v>25</v>
      </c>
      <c r="L126" s="32"/>
      <c r="M126" s="279" t="str">
        <f>E18</f>
        <v xml:space="preserve"> </v>
      </c>
      <c r="N126" s="279"/>
      <c r="O126" s="279"/>
      <c r="P126" s="279"/>
      <c r="Q126" s="279"/>
      <c r="R126" s="33"/>
      <c r="AD126" s="153"/>
      <c r="AE126" s="153"/>
      <c r="AF126" s="153"/>
      <c r="AG126" s="153"/>
      <c r="AH126" s="153"/>
      <c r="AI126" s="153"/>
    </row>
    <row r="127" spans="2:35" s="1" customFormat="1" ht="14.45" customHeight="1">
      <c r="B127" s="31"/>
      <c r="C127" s="28" t="s">
        <v>24</v>
      </c>
      <c r="D127" s="32"/>
      <c r="E127" s="32"/>
      <c r="F127" s="26">
        <f>IF(D15="","",D15)</f>
        <v>0</v>
      </c>
      <c r="G127" s="32"/>
      <c r="H127" s="32"/>
      <c r="I127" s="32"/>
      <c r="J127" s="32"/>
      <c r="K127" s="28" t="s">
        <v>28</v>
      </c>
      <c r="L127" s="32"/>
      <c r="M127" s="279" t="str">
        <f>E21</f>
        <v xml:space="preserve"> </v>
      </c>
      <c r="N127" s="279"/>
      <c r="O127" s="279"/>
      <c r="P127" s="279"/>
      <c r="Q127" s="279"/>
      <c r="R127" s="33"/>
      <c r="AD127" s="153"/>
      <c r="AE127" s="153"/>
      <c r="AF127" s="153"/>
      <c r="AG127" s="153"/>
      <c r="AH127" s="153"/>
      <c r="AI127" s="153"/>
    </row>
    <row r="128" spans="2:35" s="1" customFormat="1" ht="10.35" customHeight="1">
      <c r="B128" s="31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3"/>
      <c r="AD128" s="153"/>
      <c r="AE128" s="153"/>
      <c r="AF128" s="153"/>
      <c r="AG128" s="153"/>
      <c r="AH128" s="153"/>
      <c r="AI128" s="153"/>
    </row>
    <row r="129" spans="2:65" s="6" customFormat="1" ht="29.25" customHeight="1">
      <c r="B129" s="109"/>
      <c r="C129" s="110" t="s">
        <v>106</v>
      </c>
      <c r="D129" s="111" t="s">
        <v>107</v>
      </c>
      <c r="E129" s="111" t="s">
        <v>51</v>
      </c>
      <c r="F129" s="324" t="s">
        <v>108</v>
      </c>
      <c r="G129" s="324"/>
      <c r="H129" s="324"/>
      <c r="I129" s="324"/>
      <c r="J129" s="111" t="s">
        <v>109</v>
      </c>
      <c r="K129" s="111" t="s">
        <v>110</v>
      </c>
      <c r="L129" s="325" t="s">
        <v>111</v>
      </c>
      <c r="M129" s="325"/>
      <c r="N129" s="324" t="s">
        <v>101</v>
      </c>
      <c r="O129" s="324"/>
      <c r="P129" s="324"/>
      <c r="Q129" s="326"/>
      <c r="R129" s="112"/>
      <c r="T129" s="71" t="s">
        <v>112</v>
      </c>
      <c r="U129" s="72" t="s">
        <v>33</v>
      </c>
      <c r="V129" s="72" t="s">
        <v>113</v>
      </c>
      <c r="W129" s="72" t="s">
        <v>114</v>
      </c>
      <c r="X129" s="72" t="s">
        <v>115</v>
      </c>
      <c r="Y129" s="72" t="s">
        <v>116</v>
      </c>
      <c r="Z129" s="72" t="s">
        <v>117</v>
      </c>
      <c r="AA129" s="73" t="s">
        <v>118</v>
      </c>
      <c r="AD129" s="237"/>
      <c r="AE129" s="237"/>
      <c r="AF129" s="237"/>
      <c r="AG129" s="237"/>
      <c r="AH129" s="237"/>
      <c r="AI129" s="237"/>
    </row>
    <row r="130" spans="2:65" s="1" customFormat="1" ht="29.25" customHeight="1">
      <c r="B130" s="31"/>
      <c r="C130" s="75" t="s">
        <v>97</v>
      </c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03">
        <f>BK130</f>
        <v>0</v>
      </c>
      <c r="O130" s="304"/>
      <c r="P130" s="304"/>
      <c r="Q130" s="304"/>
      <c r="R130" s="33"/>
      <c r="T130" s="74"/>
      <c r="U130" s="47"/>
      <c r="V130" s="47"/>
      <c r="W130" s="122">
        <f>W131+W172+W249+W252+W254</f>
        <v>0</v>
      </c>
      <c r="X130" s="47"/>
      <c r="Y130" s="122">
        <f>Y131+Y172+Y249+Y252+Y254</f>
        <v>0</v>
      </c>
      <c r="Z130" s="47"/>
      <c r="AA130" s="123">
        <f>AA131+AA172+AA249+AA252+AA254</f>
        <v>0</v>
      </c>
      <c r="AD130" s="153"/>
      <c r="AE130" s="153"/>
      <c r="AF130" s="153"/>
      <c r="AG130" s="153"/>
      <c r="AH130" s="153"/>
      <c r="AI130" s="153"/>
      <c r="AJ130" s="200" t="s">
        <v>845</v>
      </c>
      <c r="AK130" s="200" t="s">
        <v>846</v>
      </c>
      <c r="AL130" s="200" t="s">
        <v>847</v>
      </c>
      <c r="AM130" s="200" t="s">
        <v>848</v>
      </c>
      <c r="AT130" s="17" t="s">
        <v>68</v>
      </c>
      <c r="AU130" s="17" t="s">
        <v>103</v>
      </c>
      <c r="BK130" s="113">
        <f>BK131+BK172+BK249+BK252+BK254</f>
        <v>0</v>
      </c>
    </row>
    <row r="131" spans="2:65" s="9" customFormat="1" ht="37.35" customHeight="1">
      <c r="B131" s="124"/>
      <c r="C131" s="125"/>
      <c r="D131" s="126" t="s">
        <v>121</v>
      </c>
      <c r="E131" s="126"/>
      <c r="F131" s="126"/>
      <c r="G131" s="126"/>
      <c r="H131" s="126"/>
      <c r="I131" s="126"/>
      <c r="J131" s="126"/>
      <c r="K131" s="126"/>
      <c r="L131" s="126"/>
      <c r="M131" s="126"/>
      <c r="N131" s="305">
        <f>BK131</f>
        <v>0</v>
      </c>
      <c r="O131" s="306"/>
      <c r="P131" s="306"/>
      <c r="Q131" s="306"/>
      <c r="R131" s="127"/>
      <c r="S131" s="209"/>
      <c r="T131" s="210"/>
      <c r="U131" s="211"/>
      <c r="V131" s="211"/>
      <c r="W131" s="212"/>
      <c r="X131" s="211"/>
      <c r="Y131" s="212"/>
      <c r="Z131" s="211"/>
      <c r="AA131" s="213"/>
      <c r="AB131" s="214"/>
      <c r="AC131" s="214"/>
      <c r="AD131" s="214"/>
      <c r="AE131" s="214"/>
      <c r="AF131" s="214"/>
      <c r="AG131" s="214"/>
      <c r="AH131" s="214"/>
      <c r="AI131" s="214"/>
      <c r="AJ131" s="200">
        <f>SUM(AJ133:AJ256)</f>
        <v>0</v>
      </c>
      <c r="AK131" s="200">
        <f>SUM(AK133:AK256)</f>
        <v>0</v>
      </c>
      <c r="AL131" s="200">
        <f>SUM(AL133:AL256)</f>
        <v>0</v>
      </c>
      <c r="AM131" s="200">
        <f>SUM(AM133:AM256)</f>
        <v>0</v>
      </c>
      <c r="AR131" s="131" t="s">
        <v>74</v>
      </c>
      <c r="AT131" s="132" t="s">
        <v>68</v>
      </c>
      <c r="AU131" s="132" t="s">
        <v>69</v>
      </c>
      <c r="AY131" s="131" t="s">
        <v>142</v>
      </c>
      <c r="BK131" s="133">
        <f>BK132+BK142+BK154+BK169</f>
        <v>0</v>
      </c>
    </row>
    <row r="132" spans="2:65" s="214" customFormat="1" ht="19.899999999999999" customHeight="1">
      <c r="B132" s="226"/>
      <c r="C132" s="211"/>
      <c r="D132" s="233" t="s">
        <v>122</v>
      </c>
      <c r="E132" s="233"/>
      <c r="F132" s="233"/>
      <c r="G132" s="233"/>
      <c r="H132" s="233"/>
      <c r="I132" s="233"/>
      <c r="J132" s="233"/>
      <c r="K132" s="233"/>
      <c r="L132" s="233"/>
      <c r="M132" s="233"/>
      <c r="N132" s="295">
        <f>BK132</f>
        <v>0</v>
      </c>
      <c r="O132" s="296"/>
      <c r="P132" s="296"/>
      <c r="Q132" s="296"/>
      <c r="R132" s="228"/>
      <c r="S132" s="215"/>
      <c r="T132" s="210"/>
      <c r="U132" s="211"/>
      <c r="V132" s="211"/>
      <c r="W132" s="212"/>
      <c r="X132" s="211"/>
      <c r="Y132" s="212"/>
      <c r="Z132" s="211"/>
      <c r="AA132" s="213"/>
      <c r="AR132" s="229" t="s">
        <v>74</v>
      </c>
      <c r="AT132" s="230" t="s">
        <v>68</v>
      </c>
      <c r="AU132" s="230" t="s">
        <v>74</v>
      </c>
      <c r="AY132" s="229" t="s">
        <v>142</v>
      </c>
      <c r="BK132" s="232">
        <f>SUM(BK133:BK141)</f>
        <v>0</v>
      </c>
    </row>
    <row r="133" spans="2:65" s="1" customFormat="1" ht="31.5" customHeight="1">
      <c r="B133" s="135"/>
      <c r="C133" s="158" t="s">
        <v>74</v>
      </c>
      <c r="D133" s="158" t="s">
        <v>143</v>
      </c>
      <c r="E133" s="159" t="s">
        <v>144</v>
      </c>
      <c r="F133" s="327" t="s">
        <v>145</v>
      </c>
      <c r="G133" s="328"/>
      <c r="H133" s="328"/>
      <c r="I133" s="329"/>
      <c r="J133" s="160" t="s">
        <v>146</v>
      </c>
      <c r="K133" s="207">
        <v>2</v>
      </c>
      <c r="L133" s="330"/>
      <c r="M133" s="331"/>
      <c r="N133" s="285">
        <f>ROUND(L133*K133,2)</f>
        <v>0</v>
      </c>
      <c r="O133" s="286"/>
      <c r="P133" s="286"/>
      <c r="Q133" s="287"/>
      <c r="R133" s="140"/>
      <c r="S133" s="216"/>
      <c r="T133" s="217"/>
      <c r="U133" s="218"/>
      <c r="V133" s="219"/>
      <c r="W133" s="219"/>
      <c r="X133" s="219"/>
      <c r="Y133" s="219"/>
      <c r="Z133" s="219"/>
      <c r="AA133" s="220"/>
      <c r="AB133" s="153"/>
      <c r="AC133" s="153"/>
      <c r="AD133" s="153"/>
      <c r="AE133" s="153"/>
      <c r="AF133" s="153"/>
      <c r="AG133" s="153"/>
      <c r="AH133" s="153"/>
      <c r="AI133" s="153"/>
      <c r="AJ133" s="1">
        <f>IF(AC133="OV",N133,0)</f>
        <v>0</v>
      </c>
      <c r="AK133" s="1">
        <f>IF(AC133="odpocet",N133,0)</f>
        <v>0</v>
      </c>
      <c r="AL133" s="176">
        <f>IF(AC133="NP",N133,0)</f>
        <v>0</v>
      </c>
      <c r="AM133" s="176">
        <f>IF(AC133="opakovane",N133,0)</f>
        <v>0</v>
      </c>
      <c r="AR133" s="17" t="s">
        <v>147</v>
      </c>
      <c r="AT133" s="17" t="s">
        <v>143</v>
      </c>
      <c r="AU133" s="17" t="s">
        <v>148</v>
      </c>
      <c r="AY133" s="17" t="s">
        <v>142</v>
      </c>
      <c r="BE133" s="144">
        <f t="shared" ref="BE133" si="0">IF(U133="základná",N133,0)</f>
        <v>0</v>
      </c>
      <c r="BF133" s="144">
        <f t="shared" ref="BF133" si="1">IF(U133="znížená",N133,0)</f>
        <v>0</v>
      </c>
      <c r="BG133" s="144">
        <f t="shared" ref="BG133" si="2">IF(U133="zákl. prenesená",N133,0)</f>
        <v>0</v>
      </c>
      <c r="BH133" s="144">
        <f t="shared" ref="BH133" si="3">IF(U133="zníž. prenesená",N133,0)</f>
        <v>0</v>
      </c>
      <c r="BI133" s="144">
        <f t="shared" ref="BI133" si="4">IF(U133="nulová",N133,0)</f>
        <v>0</v>
      </c>
      <c r="BJ133" s="17" t="s">
        <v>148</v>
      </c>
      <c r="BK133" s="145">
        <f>ROUND(L133*K133,2)</f>
        <v>0</v>
      </c>
      <c r="BL133" s="17" t="s">
        <v>147</v>
      </c>
      <c r="BM133" s="17" t="s">
        <v>149</v>
      </c>
    </row>
    <row r="134" spans="2:65" s="1" customFormat="1" ht="31.5" customHeight="1">
      <c r="B134" s="135"/>
      <c r="C134" s="158" t="s">
        <v>150</v>
      </c>
      <c r="D134" s="158" t="s">
        <v>143</v>
      </c>
      <c r="E134" s="159" t="s">
        <v>151</v>
      </c>
      <c r="F134" s="282" t="s">
        <v>152</v>
      </c>
      <c r="G134" s="282"/>
      <c r="H134" s="282"/>
      <c r="I134" s="282"/>
      <c r="J134" s="160" t="s">
        <v>146</v>
      </c>
      <c r="K134" s="207">
        <v>2</v>
      </c>
      <c r="L134" s="283"/>
      <c r="M134" s="283"/>
      <c r="N134" s="284">
        <f t="shared" ref="N134:N141" si="5">ROUND(L134*K134,2)</f>
        <v>0</v>
      </c>
      <c r="O134" s="284"/>
      <c r="P134" s="284"/>
      <c r="Q134" s="284"/>
      <c r="R134" s="140"/>
      <c r="S134" s="153"/>
      <c r="T134" s="217"/>
      <c r="U134" s="218"/>
      <c r="V134" s="219"/>
      <c r="W134" s="219"/>
      <c r="X134" s="219"/>
      <c r="Y134" s="219"/>
      <c r="Z134" s="219"/>
      <c r="AA134" s="220"/>
      <c r="AB134" s="153"/>
      <c r="AC134" s="153"/>
      <c r="AD134" s="153"/>
      <c r="AE134" s="153"/>
      <c r="AF134" s="153"/>
      <c r="AG134" s="153"/>
      <c r="AH134" s="153"/>
      <c r="AI134" s="153"/>
      <c r="AJ134" s="176">
        <f t="shared" ref="AJ134:AJ162" si="6">IF(AC134="OV",N134,0)</f>
        <v>0</v>
      </c>
      <c r="AK134" s="176">
        <f t="shared" ref="AK134:AK162" si="7">IF(AC134="odpocet",N134,0)</f>
        <v>0</v>
      </c>
      <c r="AL134" s="176">
        <f t="shared" ref="AL134:AL162" si="8">IF(AC134="NP",N134,0)</f>
        <v>0</v>
      </c>
      <c r="AM134" s="176">
        <f t="shared" ref="AM134:AM162" si="9">IF(AC134="opakovane",N134,0)</f>
        <v>0</v>
      </c>
      <c r="AR134" s="17" t="s">
        <v>147</v>
      </c>
      <c r="AT134" s="17" t="s">
        <v>143</v>
      </c>
      <c r="AU134" s="17" t="s">
        <v>148</v>
      </c>
      <c r="AY134" s="17" t="s">
        <v>142</v>
      </c>
      <c r="BE134" s="187">
        <f t="shared" ref="BE134:BE172" si="10">IF(U134="základná",N134,0)</f>
        <v>0</v>
      </c>
      <c r="BF134" s="187">
        <f t="shared" ref="BF134:BF172" si="11">IF(U134="znížená",N134,0)</f>
        <v>0</v>
      </c>
      <c r="BG134" s="187">
        <f t="shared" ref="BG134:BG172" si="12">IF(U134="zákl. prenesená",N134,0)</f>
        <v>0</v>
      </c>
      <c r="BH134" s="187">
        <f t="shared" ref="BH134:BH172" si="13">IF(U134="zníž. prenesená",N134,0)</f>
        <v>0</v>
      </c>
      <c r="BI134" s="187">
        <f t="shared" ref="BI134:BI172" si="14">IF(U134="nulová",N134,0)</f>
        <v>0</v>
      </c>
      <c r="BJ134" s="17" t="s">
        <v>148</v>
      </c>
      <c r="BK134" s="188">
        <f t="shared" ref="BK134:BK141" si="15">ROUND(L134*K134,2)</f>
        <v>0</v>
      </c>
      <c r="BL134" s="17" t="s">
        <v>147</v>
      </c>
      <c r="BM134" s="17" t="s">
        <v>153</v>
      </c>
    </row>
    <row r="135" spans="2:65" s="1" customFormat="1" ht="31.5" customHeight="1">
      <c r="B135" s="135"/>
      <c r="C135" s="158" t="s">
        <v>147</v>
      </c>
      <c r="D135" s="158" t="s">
        <v>143</v>
      </c>
      <c r="E135" s="159" t="s">
        <v>154</v>
      </c>
      <c r="F135" s="282" t="s">
        <v>155</v>
      </c>
      <c r="G135" s="282"/>
      <c r="H135" s="282"/>
      <c r="I135" s="282"/>
      <c r="J135" s="160" t="s">
        <v>146</v>
      </c>
      <c r="K135" s="207">
        <v>2</v>
      </c>
      <c r="L135" s="283"/>
      <c r="M135" s="283"/>
      <c r="N135" s="284">
        <f t="shared" si="5"/>
        <v>0</v>
      </c>
      <c r="O135" s="284"/>
      <c r="P135" s="284"/>
      <c r="Q135" s="284"/>
      <c r="R135" s="140"/>
      <c r="S135" s="216"/>
      <c r="T135" s="217"/>
      <c r="U135" s="218"/>
      <c r="V135" s="219"/>
      <c r="W135" s="219"/>
      <c r="X135" s="219"/>
      <c r="Y135" s="219"/>
      <c r="Z135" s="219"/>
      <c r="AA135" s="220"/>
      <c r="AB135" s="153"/>
      <c r="AC135" s="153"/>
      <c r="AD135" s="153"/>
      <c r="AE135" s="153"/>
      <c r="AF135" s="153"/>
      <c r="AG135" s="153"/>
      <c r="AH135" s="153"/>
      <c r="AI135" s="153"/>
      <c r="AJ135" s="176">
        <f t="shared" si="6"/>
        <v>0</v>
      </c>
      <c r="AK135" s="176">
        <f t="shared" si="7"/>
        <v>0</v>
      </c>
      <c r="AL135" s="176">
        <f t="shared" si="8"/>
        <v>0</v>
      </c>
      <c r="AM135" s="176">
        <f t="shared" si="9"/>
        <v>0</v>
      </c>
      <c r="AR135" s="17" t="s">
        <v>147</v>
      </c>
      <c r="AT135" s="17" t="s">
        <v>143</v>
      </c>
      <c r="AU135" s="17" t="s">
        <v>148</v>
      </c>
      <c r="AY135" s="17" t="s">
        <v>142</v>
      </c>
      <c r="BE135" s="187">
        <f t="shared" si="10"/>
        <v>0</v>
      </c>
      <c r="BF135" s="187">
        <f t="shared" si="11"/>
        <v>0</v>
      </c>
      <c r="BG135" s="187">
        <f t="shared" si="12"/>
        <v>0</v>
      </c>
      <c r="BH135" s="187">
        <f t="shared" si="13"/>
        <v>0</v>
      </c>
      <c r="BI135" s="187">
        <f t="shared" si="14"/>
        <v>0</v>
      </c>
      <c r="BJ135" s="17" t="s">
        <v>148</v>
      </c>
      <c r="BK135" s="188">
        <f t="shared" si="15"/>
        <v>0</v>
      </c>
      <c r="BL135" s="17" t="s">
        <v>147</v>
      </c>
      <c r="BM135" s="17" t="s">
        <v>156</v>
      </c>
    </row>
    <row r="136" spans="2:65" s="1" customFormat="1" ht="22.5" customHeight="1">
      <c r="B136" s="135"/>
      <c r="C136" s="158" t="s">
        <v>157</v>
      </c>
      <c r="D136" s="158" t="s">
        <v>143</v>
      </c>
      <c r="E136" s="159" t="s">
        <v>158</v>
      </c>
      <c r="F136" s="282" t="s">
        <v>159</v>
      </c>
      <c r="G136" s="282"/>
      <c r="H136" s="282"/>
      <c r="I136" s="282"/>
      <c r="J136" s="160" t="s">
        <v>160</v>
      </c>
      <c r="K136" s="194">
        <v>1</v>
      </c>
      <c r="L136" s="283"/>
      <c r="M136" s="283"/>
      <c r="N136" s="284">
        <f t="shared" si="5"/>
        <v>0</v>
      </c>
      <c r="O136" s="284"/>
      <c r="P136" s="284"/>
      <c r="Q136" s="284"/>
      <c r="R136" s="140"/>
      <c r="S136" s="153"/>
      <c r="T136" s="217"/>
      <c r="U136" s="218"/>
      <c r="V136" s="219"/>
      <c r="W136" s="219"/>
      <c r="X136" s="219"/>
      <c r="Y136" s="219"/>
      <c r="Z136" s="219"/>
      <c r="AA136" s="220"/>
      <c r="AB136" s="153"/>
      <c r="AC136" s="153"/>
      <c r="AD136" s="153"/>
      <c r="AE136" s="153"/>
      <c r="AF136" s="153"/>
      <c r="AG136" s="153"/>
      <c r="AH136" s="153"/>
      <c r="AI136" s="153"/>
      <c r="AJ136" s="176">
        <f t="shared" si="6"/>
        <v>0</v>
      </c>
      <c r="AK136" s="176">
        <f t="shared" si="7"/>
        <v>0</v>
      </c>
      <c r="AL136" s="176">
        <f t="shared" si="8"/>
        <v>0</v>
      </c>
      <c r="AM136" s="176">
        <f t="shared" si="9"/>
        <v>0</v>
      </c>
      <c r="AR136" s="17" t="s">
        <v>147</v>
      </c>
      <c r="AT136" s="17" t="s">
        <v>143</v>
      </c>
      <c r="AU136" s="17" t="s">
        <v>148</v>
      </c>
      <c r="AY136" s="17" t="s">
        <v>142</v>
      </c>
      <c r="BE136" s="187">
        <f t="shared" si="10"/>
        <v>0</v>
      </c>
      <c r="BF136" s="187">
        <f t="shared" si="11"/>
        <v>0</v>
      </c>
      <c r="BG136" s="187">
        <f t="shared" si="12"/>
        <v>0</v>
      </c>
      <c r="BH136" s="187">
        <f t="shared" si="13"/>
        <v>0</v>
      </c>
      <c r="BI136" s="187">
        <f t="shared" si="14"/>
        <v>0</v>
      </c>
      <c r="BJ136" s="17" t="s">
        <v>148</v>
      </c>
      <c r="BK136" s="188">
        <f t="shared" si="15"/>
        <v>0</v>
      </c>
      <c r="BL136" s="17" t="s">
        <v>147</v>
      </c>
      <c r="BM136" s="17" t="s">
        <v>161</v>
      </c>
    </row>
    <row r="137" spans="2:65" s="1" customFormat="1" ht="44.25" customHeight="1">
      <c r="B137" s="135"/>
      <c r="C137" s="158" t="s">
        <v>170</v>
      </c>
      <c r="D137" s="158" t="s">
        <v>143</v>
      </c>
      <c r="E137" s="159" t="s">
        <v>171</v>
      </c>
      <c r="F137" s="282" t="s">
        <v>172</v>
      </c>
      <c r="G137" s="282"/>
      <c r="H137" s="282"/>
      <c r="I137" s="282"/>
      <c r="J137" s="160" t="s">
        <v>165</v>
      </c>
      <c r="K137" s="207">
        <v>8.5</v>
      </c>
      <c r="L137" s="283"/>
      <c r="M137" s="283"/>
      <c r="N137" s="284">
        <f t="shared" si="5"/>
        <v>0</v>
      </c>
      <c r="O137" s="284"/>
      <c r="P137" s="284"/>
      <c r="Q137" s="284"/>
      <c r="R137" s="140"/>
      <c r="S137" s="216"/>
      <c r="T137" s="217"/>
      <c r="U137" s="218"/>
      <c r="V137" s="219"/>
      <c r="W137" s="219"/>
      <c r="X137" s="219"/>
      <c r="Y137" s="219"/>
      <c r="Z137" s="219"/>
      <c r="AA137" s="220"/>
      <c r="AB137" s="153"/>
      <c r="AC137" s="153"/>
      <c r="AD137" s="153"/>
      <c r="AE137" s="153"/>
      <c r="AF137" s="153"/>
      <c r="AG137" s="153"/>
      <c r="AH137" s="153"/>
      <c r="AI137" s="153"/>
      <c r="AJ137" s="176">
        <f t="shared" si="6"/>
        <v>0</v>
      </c>
      <c r="AK137" s="176">
        <f t="shared" si="7"/>
        <v>0</v>
      </c>
      <c r="AL137" s="176">
        <f t="shared" si="8"/>
        <v>0</v>
      </c>
      <c r="AM137" s="176">
        <f t="shared" si="9"/>
        <v>0</v>
      </c>
      <c r="AR137" s="17" t="s">
        <v>147</v>
      </c>
      <c r="AT137" s="17" t="s">
        <v>143</v>
      </c>
      <c r="AU137" s="17" t="s">
        <v>148</v>
      </c>
      <c r="AY137" s="17" t="s">
        <v>142</v>
      </c>
      <c r="BE137" s="187">
        <f t="shared" si="10"/>
        <v>0</v>
      </c>
      <c r="BF137" s="187">
        <f t="shared" si="11"/>
        <v>0</v>
      </c>
      <c r="BG137" s="187">
        <f t="shared" si="12"/>
        <v>0</v>
      </c>
      <c r="BH137" s="187">
        <f t="shared" si="13"/>
        <v>0</v>
      </c>
      <c r="BI137" s="187">
        <f t="shared" si="14"/>
        <v>0</v>
      </c>
      <c r="BJ137" s="17" t="s">
        <v>148</v>
      </c>
      <c r="BK137" s="188">
        <f t="shared" si="15"/>
        <v>0</v>
      </c>
      <c r="BL137" s="17" t="s">
        <v>147</v>
      </c>
      <c r="BM137" s="17" t="s">
        <v>173</v>
      </c>
    </row>
    <row r="138" spans="2:65" s="1" customFormat="1" ht="31.5" customHeight="1">
      <c r="B138" s="135"/>
      <c r="C138" s="158">
        <v>123</v>
      </c>
      <c r="D138" s="158" t="s">
        <v>143</v>
      </c>
      <c r="E138" s="159" t="s">
        <v>831</v>
      </c>
      <c r="F138" s="282" t="s">
        <v>744</v>
      </c>
      <c r="G138" s="282"/>
      <c r="H138" s="282"/>
      <c r="I138" s="282"/>
      <c r="J138" s="160" t="s">
        <v>163</v>
      </c>
      <c r="K138" s="207">
        <v>3.2</v>
      </c>
      <c r="L138" s="323"/>
      <c r="M138" s="323"/>
      <c r="N138" s="285">
        <f t="shared" si="5"/>
        <v>0</v>
      </c>
      <c r="O138" s="286"/>
      <c r="P138" s="286"/>
      <c r="Q138" s="287"/>
      <c r="R138" s="140"/>
      <c r="S138" s="153"/>
      <c r="T138" s="189"/>
      <c r="U138" s="190"/>
      <c r="V138" s="191"/>
      <c r="W138" s="191"/>
      <c r="X138" s="191"/>
      <c r="Y138" s="191"/>
      <c r="Z138" s="191"/>
      <c r="AA138" s="192"/>
      <c r="AB138" s="153"/>
      <c r="AC138" s="153"/>
      <c r="AD138" s="153"/>
      <c r="AE138" s="153"/>
      <c r="AF138" s="153"/>
      <c r="AG138" s="153"/>
      <c r="AH138" s="153"/>
      <c r="AI138" s="153"/>
      <c r="AJ138" s="176">
        <f t="shared" si="6"/>
        <v>0</v>
      </c>
      <c r="AK138" s="176">
        <f t="shared" si="7"/>
        <v>0</v>
      </c>
      <c r="AL138" s="176">
        <f t="shared" si="8"/>
        <v>0</v>
      </c>
      <c r="AM138" s="176">
        <f t="shared" si="9"/>
        <v>0</v>
      </c>
      <c r="AR138" s="17" t="s">
        <v>147</v>
      </c>
      <c r="AT138" s="17" t="s">
        <v>143</v>
      </c>
      <c r="AU138" s="17" t="s">
        <v>148</v>
      </c>
      <c r="AY138" s="17" t="s">
        <v>142</v>
      </c>
      <c r="BE138" s="187">
        <f t="shared" si="10"/>
        <v>0</v>
      </c>
      <c r="BF138" s="187">
        <f t="shared" si="11"/>
        <v>0</v>
      </c>
      <c r="BG138" s="187">
        <f t="shared" si="12"/>
        <v>0</v>
      </c>
      <c r="BH138" s="187">
        <f t="shared" si="13"/>
        <v>0</v>
      </c>
      <c r="BI138" s="187">
        <f t="shared" si="14"/>
        <v>0</v>
      </c>
      <c r="BJ138" s="17" t="s">
        <v>148</v>
      </c>
      <c r="BK138" s="188">
        <f t="shared" si="15"/>
        <v>0</v>
      </c>
      <c r="BL138" s="17" t="s">
        <v>147</v>
      </c>
      <c r="BM138" s="17" t="s">
        <v>153</v>
      </c>
    </row>
    <row r="139" spans="2:65" s="1" customFormat="1" ht="31.5" customHeight="1">
      <c r="B139" s="135"/>
      <c r="C139" s="158">
        <v>124</v>
      </c>
      <c r="D139" s="158" t="s">
        <v>143</v>
      </c>
      <c r="E139" s="159" t="s">
        <v>832</v>
      </c>
      <c r="F139" s="282" t="s">
        <v>745</v>
      </c>
      <c r="G139" s="282"/>
      <c r="H139" s="282"/>
      <c r="I139" s="282"/>
      <c r="J139" s="160" t="s">
        <v>163</v>
      </c>
      <c r="K139" s="207">
        <v>3.2</v>
      </c>
      <c r="L139" s="323"/>
      <c r="M139" s="323"/>
      <c r="N139" s="285">
        <f t="shared" si="5"/>
        <v>0</v>
      </c>
      <c r="O139" s="286"/>
      <c r="P139" s="286"/>
      <c r="Q139" s="287"/>
      <c r="R139" s="140"/>
      <c r="S139" s="153"/>
      <c r="T139" s="189"/>
      <c r="U139" s="190"/>
      <c r="V139" s="191"/>
      <c r="W139" s="191"/>
      <c r="X139" s="191"/>
      <c r="Y139" s="191"/>
      <c r="Z139" s="191"/>
      <c r="AA139" s="192"/>
      <c r="AB139" s="153"/>
      <c r="AC139" s="153"/>
      <c r="AD139" s="153"/>
      <c r="AE139" s="153"/>
      <c r="AF139" s="153"/>
      <c r="AG139" s="153"/>
      <c r="AH139" s="153"/>
      <c r="AI139" s="153"/>
      <c r="AJ139" s="176">
        <f t="shared" si="6"/>
        <v>0</v>
      </c>
      <c r="AK139" s="176">
        <f t="shared" si="7"/>
        <v>0</v>
      </c>
      <c r="AL139" s="176">
        <f t="shared" si="8"/>
        <v>0</v>
      </c>
      <c r="AM139" s="176">
        <f t="shared" si="9"/>
        <v>0</v>
      </c>
      <c r="AR139" s="17" t="s">
        <v>147</v>
      </c>
      <c r="AT139" s="17" t="s">
        <v>143</v>
      </c>
      <c r="AU139" s="17" t="s">
        <v>148</v>
      </c>
      <c r="AY139" s="17" t="s">
        <v>142</v>
      </c>
      <c r="BE139" s="187">
        <f t="shared" si="10"/>
        <v>0</v>
      </c>
      <c r="BF139" s="187">
        <f t="shared" si="11"/>
        <v>0</v>
      </c>
      <c r="BG139" s="187">
        <f t="shared" si="12"/>
        <v>0</v>
      </c>
      <c r="BH139" s="187">
        <f t="shared" si="13"/>
        <v>0</v>
      </c>
      <c r="BI139" s="187">
        <f t="shared" si="14"/>
        <v>0</v>
      </c>
      <c r="BJ139" s="17" t="s">
        <v>148</v>
      </c>
      <c r="BK139" s="188">
        <f t="shared" si="15"/>
        <v>0</v>
      </c>
      <c r="BL139" s="17" t="s">
        <v>147</v>
      </c>
      <c r="BM139" s="17" t="s">
        <v>156</v>
      </c>
    </row>
    <row r="140" spans="2:65" s="1" customFormat="1" ht="44.25" customHeight="1">
      <c r="B140" s="135"/>
      <c r="C140" s="158">
        <v>125</v>
      </c>
      <c r="D140" s="158" t="s">
        <v>143</v>
      </c>
      <c r="E140" s="159" t="s">
        <v>833</v>
      </c>
      <c r="F140" s="282" t="s">
        <v>746</v>
      </c>
      <c r="G140" s="282"/>
      <c r="H140" s="282"/>
      <c r="I140" s="282"/>
      <c r="J140" s="160" t="s">
        <v>163</v>
      </c>
      <c r="K140" s="207">
        <v>1.8</v>
      </c>
      <c r="L140" s="323"/>
      <c r="M140" s="323"/>
      <c r="N140" s="285">
        <f t="shared" si="5"/>
        <v>0</v>
      </c>
      <c r="O140" s="286"/>
      <c r="P140" s="286"/>
      <c r="Q140" s="287"/>
      <c r="R140" s="140"/>
      <c r="S140" s="153"/>
      <c r="T140" s="189"/>
      <c r="U140" s="190"/>
      <c r="V140" s="191"/>
      <c r="W140" s="191"/>
      <c r="X140" s="191"/>
      <c r="Y140" s="191"/>
      <c r="Z140" s="191"/>
      <c r="AA140" s="192"/>
      <c r="AB140" s="153"/>
      <c r="AC140" s="153"/>
      <c r="AD140" s="153"/>
      <c r="AE140" s="153"/>
      <c r="AF140" s="153"/>
      <c r="AG140" s="153"/>
      <c r="AH140" s="153"/>
      <c r="AI140" s="153"/>
      <c r="AJ140" s="176">
        <f t="shared" si="6"/>
        <v>0</v>
      </c>
      <c r="AK140" s="176">
        <f t="shared" si="7"/>
        <v>0</v>
      </c>
      <c r="AL140" s="176">
        <f t="shared" si="8"/>
        <v>0</v>
      </c>
      <c r="AM140" s="176">
        <f t="shared" si="9"/>
        <v>0</v>
      </c>
      <c r="AR140" s="17" t="s">
        <v>147</v>
      </c>
      <c r="AT140" s="17" t="s">
        <v>143</v>
      </c>
      <c r="AU140" s="17" t="s">
        <v>148</v>
      </c>
      <c r="AY140" s="17" t="s">
        <v>142</v>
      </c>
      <c r="BE140" s="187">
        <f t="shared" si="10"/>
        <v>0</v>
      </c>
      <c r="BF140" s="187">
        <f t="shared" si="11"/>
        <v>0</v>
      </c>
      <c r="BG140" s="187">
        <f t="shared" si="12"/>
        <v>0</v>
      </c>
      <c r="BH140" s="187">
        <f t="shared" si="13"/>
        <v>0</v>
      </c>
      <c r="BI140" s="187">
        <f t="shared" si="14"/>
        <v>0</v>
      </c>
      <c r="BJ140" s="17" t="s">
        <v>148</v>
      </c>
      <c r="BK140" s="188">
        <f t="shared" si="15"/>
        <v>0</v>
      </c>
      <c r="BL140" s="17" t="s">
        <v>147</v>
      </c>
      <c r="BM140" s="17" t="s">
        <v>173</v>
      </c>
    </row>
    <row r="141" spans="2:65" s="1" customFormat="1" ht="44.25" customHeight="1">
      <c r="B141" s="135"/>
      <c r="C141" s="158" t="s">
        <v>174</v>
      </c>
      <c r="D141" s="158" t="s">
        <v>143</v>
      </c>
      <c r="E141" s="159" t="s">
        <v>175</v>
      </c>
      <c r="F141" s="282" t="s">
        <v>176</v>
      </c>
      <c r="G141" s="282"/>
      <c r="H141" s="282"/>
      <c r="I141" s="282"/>
      <c r="J141" s="160" t="s">
        <v>146</v>
      </c>
      <c r="K141" s="161">
        <v>12</v>
      </c>
      <c r="L141" s="283"/>
      <c r="M141" s="283"/>
      <c r="N141" s="284">
        <f t="shared" si="5"/>
        <v>0</v>
      </c>
      <c r="O141" s="284"/>
      <c r="P141" s="284"/>
      <c r="Q141" s="284"/>
      <c r="R141" s="140"/>
      <c r="S141" s="153"/>
      <c r="T141" s="217"/>
      <c r="U141" s="218"/>
      <c r="V141" s="219"/>
      <c r="W141" s="219"/>
      <c r="X141" s="219"/>
      <c r="Y141" s="219"/>
      <c r="Z141" s="219"/>
      <c r="AA141" s="220"/>
      <c r="AB141" s="153"/>
      <c r="AC141" s="153"/>
      <c r="AD141" s="153"/>
      <c r="AE141" s="153"/>
      <c r="AF141" s="153"/>
      <c r="AG141" s="153"/>
      <c r="AH141" s="153"/>
      <c r="AI141" s="153"/>
      <c r="AJ141" s="176">
        <f t="shared" si="6"/>
        <v>0</v>
      </c>
      <c r="AK141" s="176">
        <f t="shared" si="7"/>
        <v>0</v>
      </c>
      <c r="AL141" s="176">
        <f t="shared" si="8"/>
        <v>0</v>
      </c>
      <c r="AM141" s="176">
        <f t="shared" si="9"/>
        <v>0</v>
      </c>
      <c r="AR141" s="17" t="s">
        <v>147</v>
      </c>
      <c r="AT141" s="17" t="s">
        <v>143</v>
      </c>
      <c r="AU141" s="17" t="s">
        <v>148</v>
      </c>
      <c r="AY141" s="17" t="s">
        <v>142</v>
      </c>
      <c r="BE141" s="187">
        <f t="shared" si="10"/>
        <v>0</v>
      </c>
      <c r="BF141" s="187">
        <f t="shared" si="11"/>
        <v>0</v>
      </c>
      <c r="BG141" s="187">
        <f t="shared" si="12"/>
        <v>0</v>
      </c>
      <c r="BH141" s="187">
        <f t="shared" si="13"/>
        <v>0</v>
      </c>
      <c r="BI141" s="187">
        <f t="shared" si="14"/>
        <v>0</v>
      </c>
      <c r="BJ141" s="17" t="s">
        <v>148</v>
      </c>
      <c r="BK141" s="188">
        <f t="shared" si="15"/>
        <v>0</v>
      </c>
      <c r="BL141" s="17" t="s">
        <v>147</v>
      </c>
      <c r="BM141" s="17" t="s">
        <v>177</v>
      </c>
    </row>
    <row r="142" spans="2:65" s="214" customFormat="1" ht="29.85" customHeight="1">
      <c r="B142" s="226"/>
      <c r="C142" s="211"/>
      <c r="D142" s="233" t="s">
        <v>123</v>
      </c>
      <c r="E142" s="233"/>
      <c r="F142" s="233"/>
      <c r="G142" s="233"/>
      <c r="H142" s="233"/>
      <c r="I142" s="233"/>
      <c r="J142" s="233"/>
      <c r="K142" s="233"/>
      <c r="L142" s="233"/>
      <c r="M142" s="233"/>
      <c r="N142" s="298">
        <f>BK142</f>
        <v>0</v>
      </c>
      <c r="O142" s="299"/>
      <c r="P142" s="299"/>
      <c r="Q142" s="299"/>
      <c r="R142" s="228"/>
      <c r="S142" s="215"/>
      <c r="T142" s="210"/>
      <c r="U142" s="211"/>
      <c r="V142" s="211"/>
      <c r="W142" s="212"/>
      <c r="X142" s="211"/>
      <c r="Y142" s="212"/>
      <c r="Z142" s="211"/>
      <c r="AA142" s="213"/>
      <c r="AJ142" s="153">
        <f t="shared" si="6"/>
        <v>0</v>
      </c>
      <c r="AK142" s="153">
        <f t="shared" si="7"/>
        <v>0</v>
      </c>
      <c r="AL142" s="153">
        <f t="shared" si="8"/>
        <v>0</v>
      </c>
      <c r="AM142" s="153">
        <f t="shared" si="9"/>
        <v>0</v>
      </c>
      <c r="AR142" s="229" t="s">
        <v>74</v>
      </c>
      <c r="AT142" s="230" t="s">
        <v>68</v>
      </c>
      <c r="AU142" s="230" t="s">
        <v>74</v>
      </c>
      <c r="AY142" s="229" t="s">
        <v>142</v>
      </c>
      <c r="BE142" s="231">
        <f t="shared" si="10"/>
        <v>0</v>
      </c>
      <c r="BF142" s="231">
        <f t="shared" si="11"/>
        <v>0</v>
      </c>
      <c r="BG142" s="231">
        <f t="shared" si="12"/>
        <v>0</v>
      </c>
      <c r="BH142" s="231">
        <f t="shared" si="13"/>
        <v>0</v>
      </c>
      <c r="BI142" s="231">
        <f t="shared" si="14"/>
        <v>0</v>
      </c>
      <c r="BK142" s="232">
        <f>SUM(BK143:BK153)</f>
        <v>0</v>
      </c>
    </row>
    <row r="143" spans="2:65" s="1" customFormat="1" ht="31.5" customHeight="1">
      <c r="B143" s="135"/>
      <c r="C143" s="158" t="s">
        <v>178</v>
      </c>
      <c r="D143" s="158" t="s">
        <v>143</v>
      </c>
      <c r="E143" s="159" t="s">
        <v>179</v>
      </c>
      <c r="F143" s="282" t="s">
        <v>180</v>
      </c>
      <c r="G143" s="282"/>
      <c r="H143" s="282"/>
      <c r="I143" s="282"/>
      <c r="J143" s="160" t="s">
        <v>165</v>
      </c>
      <c r="K143" s="207">
        <v>483.04</v>
      </c>
      <c r="L143" s="283"/>
      <c r="M143" s="283"/>
      <c r="N143" s="285">
        <f t="shared" ref="N143:N153" si="16">ROUND(L143*K143,2)</f>
        <v>0</v>
      </c>
      <c r="O143" s="286"/>
      <c r="P143" s="286"/>
      <c r="Q143" s="287"/>
      <c r="R143" s="140"/>
      <c r="S143" s="216"/>
      <c r="T143" s="217"/>
      <c r="U143" s="218"/>
      <c r="V143" s="219"/>
      <c r="W143" s="219"/>
      <c r="X143" s="219"/>
      <c r="Y143" s="219"/>
      <c r="Z143" s="219"/>
      <c r="AA143" s="220"/>
      <c r="AB143" s="153"/>
      <c r="AC143" s="153"/>
      <c r="AD143" s="153"/>
      <c r="AE143" s="153"/>
      <c r="AF143" s="153"/>
      <c r="AG143" s="153"/>
      <c r="AH143" s="153"/>
      <c r="AI143" s="153"/>
      <c r="AJ143" s="176">
        <f t="shared" si="6"/>
        <v>0</v>
      </c>
      <c r="AK143" s="176">
        <f t="shared" si="7"/>
        <v>0</v>
      </c>
      <c r="AL143" s="176">
        <f t="shared" si="8"/>
        <v>0</v>
      </c>
      <c r="AM143" s="176">
        <f t="shared" si="9"/>
        <v>0</v>
      </c>
      <c r="AR143" s="17" t="s">
        <v>147</v>
      </c>
      <c r="AT143" s="17" t="s">
        <v>143</v>
      </c>
      <c r="AU143" s="17" t="s">
        <v>148</v>
      </c>
      <c r="AY143" s="17" t="s">
        <v>142</v>
      </c>
      <c r="BE143" s="187">
        <f t="shared" si="10"/>
        <v>0</v>
      </c>
      <c r="BF143" s="187">
        <f t="shared" si="11"/>
        <v>0</v>
      </c>
      <c r="BG143" s="187">
        <f t="shared" si="12"/>
        <v>0</v>
      </c>
      <c r="BH143" s="187">
        <f t="shared" si="13"/>
        <v>0</v>
      </c>
      <c r="BI143" s="187">
        <f t="shared" si="14"/>
        <v>0</v>
      </c>
      <c r="BJ143" s="17" t="s">
        <v>148</v>
      </c>
      <c r="BK143" s="188">
        <f t="shared" ref="BK143:BK153" si="17">ROUND(L143*K143,2)</f>
        <v>0</v>
      </c>
      <c r="BL143" s="17" t="s">
        <v>147</v>
      </c>
      <c r="BM143" s="17" t="s">
        <v>181</v>
      </c>
    </row>
    <row r="144" spans="2:65" s="1" customFormat="1" ht="44.25" customHeight="1">
      <c r="B144" s="135"/>
      <c r="C144" s="158" t="s">
        <v>182</v>
      </c>
      <c r="D144" s="158" t="s">
        <v>143</v>
      </c>
      <c r="E144" s="159" t="s">
        <v>183</v>
      </c>
      <c r="F144" s="282" t="s">
        <v>747</v>
      </c>
      <c r="G144" s="282"/>
      <c r="H144" s="282"/>
      <c r="I144" s="282"/>
      <c r="J144" s="160" t="s">
        <v>165</v>
      </c>
      <c r="K144" s="207">
        <v>483.04</v>
      </c>
      <c r="L144" s="283"/>
      <c r="M144" s="283"/>
      <c r="N144" s="285">
        <f t="shared" si="16"/>
        <v>0</v>
      </c>
      <c r="O144" s="286"/>
      <c r="P144" s="286"/>
      <c r="Q144" s="287"/>
      <c r="R144" s="140"/>
      <c r="S144" s="216"/>
      <c r="T144" s="217"/>
      <c r="U144" s="218"/>
      <c r="V144" s="219"/>
      <c r="W144" s="219"/>
      <c r="X144" s="219"/>
      <c r="Y144" s="219"/>
      <c r="Z144" s="219"/>
      <c r="AA144" s="220"/>
      <c r="AB144" s="153"/>
      <c r="AC144" s="153"/>
      <c r="AD144" s="153"/>
      <c r="AE144" s="153"/>
      <c r="AF144" s="153"/>
      <c r="AG144" s="153"/>
      <c r="AH144" s="153"/>
      <c r="AI144" s="153"/>
      <c r="AJ144" s="176">
        <f t="shared" si="6"/>
        <v>0</v>
      </c>
      <c r="AK144" s="176">
        <f t="shared" si="7"/>
        <v>0</v>
      </c>
      <c r="AL144" s="176">
        <f t="shared" si="8"/>
        <v>0</v>
      </c>
      <c r="AM144" s="176">
        <f t="shared" si="9"/>
        <v>0</v>
      </c>
      <c r="AR144" s="17" t="s">
        <v>147</v>
      </c>
      <c r="AT144" s="17" t="s">
        <v>143</v>
      </c>
      <c r="AU144" s="17" t="s">
        <v>148</v>
      </c>
      <c r="AY144" s="17" t="s">
        <v>142</v>
      </c>
      <c r="BE144" s="187">
        <f t="shared" si="10"/>
        <v>0</v>
      </c>
      <c r="BF144" s="187">
        <f t="shared" si="11"/>
        <v>0</v>
      </c>
      <c r="BG144" s="187">
        <f t="shared" si="12"/>
        <v>0</v>
      </c>
      <c r="BH144" s="187">
        <f t="shared" si="13"/>
        <v>0</v>
      </c>
      <c r="BI144" s="187">
        <f t="shared" si="14"/>
        <v>0</v>
      </c>
      <c r="BJ144" s="17" t="s">
        <v>148</v>
      </c>
      <c r="BK144" s="188">
        <f t="shared" si="17"/>
        <v>0</v>
      </c>
      <c r="BL144" s="17" t="s">
        <v>147</v>
      </c>
      <c r="BM144" s="17" t="s">
        <v>184</v>
      </c>
    </row>
    <row r="145" spans="2:65" s="1" customFormat="1" ht="31.5" customHeight="1">
      <c r="B145" s="135"/>
      <c r="C145" s="158" t="s">
        <v>185</v>
      </c>
      <c r="D145" s="158" t="s">
        <v>143</v>
      </c>
      <c r="E145" s="159" t="s">
        <v>186</v>
      </c>
      <c r="F145" s="282" t="s">
        <v>187</v>
      </c>
      <c r="G145" s="282"/>
      <c r="H145" s="282"/>
      <c r="I145" s="282"/>
      <c r="J145" s="160" t="s">
        <v>165</v>
      </c>
      <c r="K145" s="207">
        <v>989.07</v>
      </c>
      <c r="L145" s="283"/>
      <c r="M145" s="283"/>
      <c r="N145" s="285">
        <f t="shared" si="16"/>
        <v>0</v>
      </c>
      <c r="O145" s="286"/>
      <c r="P145" s="286"/>
      <c r="Q145" s="287"/>
      <c r="R145" s="140"/>
      <c r="S145" s="216"/>
      <c r="T145" s="217"/>
      <c r="U145" s="218"/>
      <c r="V145" s="219"/>
      <c r="W145" s="219"/>
      <c r="X145" s="219"/>
      <c r="Y145" s="219"/>
      <c r="Z145" s="219"/>
      <c r="AA145" s="220"/>
      <c r="AB145" s="153"/>
      <c r="AC145" s="153"/>
      <c r="AD145" s="153"/>
      <c r="AE145" s="153"/>
      <c r="AF145" s="153"/>
      <c r="AG145" s="153"/>
      <c r="AH145" s="153"/>
      <c r="AI145" s="153"/>
      <c r="AJ145" s="176">
        <f t="shared" si="6"/>
        <v>0</v>
      </c>
      <c r="AK145" s="176">
        <f t="shared" si="7"/>
        <v>0</v>
      </c>
      <c r="AL145" s="176">
        <f t="shared" si="8"/>
        <v>0</v>
      </c>
      <c r="AM145" s="176">
        <f t="shared" si="9"/>
        <v>0</v>
      </c>
      <c r="AR145" s="17" t="s">
        <v>147</v>
      </c>
      <c r="AT145" s="17" t="s">
        <v>143</v>
      </c>
      <c r="AU145" s="17" t="s">
        <v>148</v>
      </c>
      <c r="AY145" s="17" t="s">
        <v>142</v>
      </c>
      <c r="BE145" s="187">
        <f t="shared" si="10"/>
        <v>0</v>
      </c>
      <c r="BF145" s="187">
        <f t="shared" si="11"/>
        <v>0</v>
      </c>
      <c r="BG145" s="187">
        <f t="shared" si="12"/>
        <v>0</v>
      </c>
      <c r="BH145" s="187">
        <f t="shared" si="13"/>
        <v>0</v>
      </c>
      <c r="BI145" s="187">
        <f t="shared" si="14"/>
        <v>0</v>
      </c>
      <c r="BJ145" s="17" t="s">
        <v>148</v>
      </c>
      <c r="BK145" s="188">
        <f t="shared" si="17"/>
        <v>0</v>
      </c>
      <c r="BL145" s="17" t="s">
        <v>147</v>
      </c>
      <c r="BM145" s="17" t="s">
        <v>188</v>
      </c>
    </row>
    <row r="146" spans="2:65" s="1" customFormat="1" ht="44.25" customHeight="1">
      <c r="B146" s="135"/>
      <c r="C146" s="158" t="s">
        <v>189</v>
      </c>
      <c r="D146" s="158" t="s">
        <v>143</v>
      </c>
      <c r="E146" s="159" t="s">
        <v>190</v>
      </c>
      <c r="F146" s="282" t="s">
        <v>191</v>
      </c>
      <c r="G146" s="282"/>
      <c r="H146" s="282"/>
      <c r="I146" s="282"/>
      <c r="J146" s="160" t="s">
        <v>165</v>
      </c>
      <c r="K146" s="207">
        <v>989.07</v>
      </c>
      <c r="L146" s="283"/>
      <c r="M146" s="283"/>
      <c r="N146" s="285">
        <f t="shared" si="16"/>
        <v>0</v>
      </c>
      <c r="O146" s="286"/>
      <c r="P146" s="286"/>
      <c r="Q146" s="287"/>
      <c r="R146" s="140"/>
      <c r="S146" s="216"/>
      <c r="T146" s="217"/>
      <c r="U146" s="218"/>
      <c r="V146" s="219"/>
      <c r="W146" s="219"/>
      <c r="X146" s="219"/>
      <c r="Y146" s="219"/>
      <c r="Z146" s="219"/>
      <c r="AA146" s="220"/>
      <c r="AB146" s="153"/>
      <c r="AC146" s="153"/>
      <c r="AD146" s="153"/>
      <c r="AE146" s="153"/>
      <c r="AF146" s="153"/>
      <c r="AG146" s="153"/>
      <c r="AH146" s="153"/>
      <c r="AI146" s="153"/>
      <c r="AJ146" s="176">
        <f t="shared" si="6"/>
        <v>0</v>
      </c>
      <c r="AK146" s="176">
        <f t="shared" si="7"/>
        <v>0</v>
      </c>
      <c r="AL146" s="176">
        <f t="shared" si="8"/>
        <v>0</v>
      </c>
      <c r="AM146" s="176">
        <f t="shared" si="9"/>
        <v>0</v>
      </c>
      <c r="AR146" s="17" t="s">
        <v>147</v>
      </c>
      <c r="AT146" s="17" t="s">
        <v>143</v>
      </c>
      <c r="AU146" s="17" t="s">
        <v>148</v>
      </c>
      <c r="AY146" s="17" t="s">
        <v>142</v>
      </c>
      <c r="BE146" s="187">
        <f t="shared" si="10"/>
        <v>0</v>
      </c>
      <c r="BF146" s="187">
        <f t="shared" si="11"/>
        <v>0</v>
      </c>
      <c r="BG146" s="187">
        <f t="shared" si="12"/>
        <v>0</v>
      </c>
      <c r="BH146" s="187">
        <f t="shared" si="13"/>
        <v>0</v>
      </c>
      <c r="BI146" s="187">
        <f t="shared" si="14"/>
        <v>0</v>
      </c>
      <c r="BJ146" s="17" t="s">
        <v>148</v>
      </c>
      <c r="BK146" s="188">
        <f t="shared" si="17"/>
        <v>0</v>
      </c>
      <c r="BL146" s="17" t="s">
        <v>147</v>
      </c>
      <c r="BM146" s="17" t="s">
        <v>192</v>
      </c>
    </row>
    <row r="147" spans="2:65" s="1" customFormat="1" ht="54.75" customHeight="1">
      <c r="B147" s="135"/>
      <c r="C147" s="158">
        <v>130</v>
      </c>
      <c r="D147" s="158" t="s">
        <v>143</v>
      </c>
      <c r="E147" s="159" t="s">
        <v>839</v>
      </c>
      <c r="F147" s="282" t="s">
        <v>748</v>
      </c>
      <c r="G147" s="282"/>
      <c r="H147" s="282"/>
      <c r="I147" s="282"/>
      <c r="J147" s="160" t="s">
        <v>212</v>
      </c>
      <c r="K147" s="207">
        <v>305.49</v>
      </c>
      <c r="L147" s="283"/>
      <c r="M147" s="283"/>
      <c r="N147" s="285">
        <f t="shared" si="16"/>
        <v>0</v>
      </c>
      <c r="O147" s="286"/>
      <c r="P147" s="286"/>
      <c r="Q147" s="287"/>
      <c r="R147" s="140"/>
      <c r="S147" s="153"/>
      <c r="T147" s="189"/>
      <c r="U147" s="190"/>
      <c r="V147" s="191"/>
      <c r="W147" s="191"/>
      <c r="X147" s="191"/>
      <c r="Y147" s="191"/>
      <c r="Z147" s="191"/>
      <c r="AA147" s="192"/>
      <c r="AB147" s="153"/>
      <c r="AC147" s="153"/>
      <c r="AD147" s="153"/>
      <c r="AE147" s="153"/>
      <c r="AF147" s="153"/>
      <c r="AG147" s="153"/>
      <c r="AH147" s="153"/>
      <c r="AI147" s="153"/>
      <c r="AJ147" s="176">
        <f t="shared" si="6"/>
        <v>0</v>
      </c>
      <c r="AK147" s="176">
        <f t="shared" si="7"/>
        <v>0</v>
      </c>
      <c r="AL147" s="176">
        <f t="shared" si="8"/>
        <v>0</v>
      </c>
      <c r="AM147" s="176">
        <f t="shared" si="9"/>
        <v>0</v>
      </c>
      <c r="AR147" s="17" t="s">
        <v>147</v>
      </c>
      <c r="AT147" s="17" t="s">
        <v>143</v>
      </c>
      <c r="AU147" s="17" t="s">
        <v>148</v>
      </c>
      <c r="AY147" s="17" t="s">
        <v>142</v>
      </c>
      <c r="BE147" s="187">
        <f t="shared" si="10"/>
        <v>0</v>
      </c>
      <c r="BF147" s="187">
        <f t="shared" si="11"/>
        <v>0</v>
      </c>
      <c r="BG147" s="187">
        <f t="shared" si="12"/>
        <v>0</v>
      </c>
      <c r="BH147" s="187">
        <f t="shared" si="13"/>
        <v>0</v>
      </c>
      <c r="BI147" s="187">
        <f t="shared" si="14"/>
        <v>0</v>
      </c>
      <c r="BJ147" s="17" t="s">
        <v>148</v>
      </c>
      <c r="BK147" s="188">
        <f t="shared" si="17"/>
        <v>0</v>
      </c>
      <c r="BL147" s="17" t="s">
        <v>147</v>
      </c>
      <c r="BM147" s="17" t="s">
        <v>192</v>
      </c>
    </row>
    <row r="148" spans="2:65" s="1" customFormat="1" ht="54.75" customHeight="1">
      <c r="B148" s="135"/>
      <c r="C148" s="158">
        <v>131</v>
      </c>
      <c r="D148" s="158" t="s">
        <v>143</v>
      </c>
      <c r="E148" s="159" t="s">
        <v>838</v>
      </c>
      <c r="F148" s="282" t="s">
        <v>749</v>
      </c>
      <c r="G148" s="282"/>
      <c r="H148" s="282"/>
      <c r="I148" s="282"/>
      <c r="J148" s="160" t="s">
        <v>212</v>
      </c>
      <c r="K148" s="207">
        <v>305.49</v>
      </c>
      <c r="L148" s="283"/>
      <c r="M148" s="283"/>
      <c r="N148" s="285">
        <f t="shared" si="16"/>
        <v>0</v>
      </c>
      <c r="O148" s="286"/>
      <c r="P148" s="286"/>
      <c r="Q148" s="287"/>
      <c r="R148" s="140"/>
      <c r="S148" s="153"/>
      <c r="T148" s="189"/>
      <c r="U148" s="190"/>
      <c r="V148" s="191"/>
      <c r="W148" s="191"/>
      <c r="X148" s="191"/>
      <c r="Y148" s="191"/>
      <c r="Z148" s="191"/>
      <c r="AA148" s="192"/>
      <c r="AB148" s="153"/>
      <c r="AC148" s="153"/>
      <c r="AD148" s="153"/>
      <c r="AE148" s="153"/>
      <c r="AF148" s="153"/>
      <c r="AG148" s="153"/>
      <c r="AH148" s="153"/>
      <c r="AI148" s="153"/>
      <c r="AJ148" s="176">
        <f t="shared" si="6"/>
        <v>0</v>
      </c>
      <c r="AK148" s="176">
        <f t="shared" si="7"/>
        <v>0</v>
      </c>
      <c r="AL148" s="176">
        <f t="shared" si="8"/>
        <v>0</v>
      </c>
      <c r="AM148" s="176">
        <f t="shared" si="9"/>
        <v>0</v>
      </c>
      <c r="AR148" s="17" t="s">
        <v>147</v>
      </c>
      <c r="AT148" s="17" t="s">
        <v>143</v>
      </c>
      <c r="AU148" s="17" t="s">
        <v>148</v>
      </c>
      <c r="AY148" s="17" t="s">
        <v>142</v>
      </c>
      <c r="BE148" s="187">
        <f t="shared" si="10"/>
        <v>0</v>
      </c>
      <c r="BF148" s="187">
        <f t="shared" si="11"/>
        <v>0</v>
      </c>
      <c r="BG148" s="187">
        <f t="shared" si="12"/>
        <v>0</v>
      </c>
      <c r="BH148" s="187">
        <f t="shared" si="13"/>
        <v>0</v>
      </c>
      <c r="BI148" s="187">
        <f t="shared" si="14"/>
        <v>0</v>
      </c>
      <c r="BJ148" s="17" t="s">
        <v>148</v>
      </c>
      <c r="BK148" s="188">
        <f t="shared" si="17"/>
        <v>0</v>
      </c>
      <c r="BL148" s="17" t="s">
        <v>147</v>
      </c>
      <c r="BM148" s="17" t="s">
        <v>192</v>
      </c>
    </row>
    <row r="149" spans="2:65" s="1" customFormat="1" ht="31.5" customHeight="1">
      <c r="B149" s="135"/>
      <c r="C149" s="158" t="s">
        <v>193</v>
      </c>
      <c r="D149" s="158" t="s">
        <v>143</v>
      </c>
      <c r="E149" s="159" t="s">
        <v>194</v>
      </c>
      <c r="F149" s="282" t="s">
        <v>195</v>
      </c>
      <c r="G149" s="282"/>
      <c r="H149" s="282"/>
      <c r="I149" s="282"/>
      <c r="J149" s="160" t="s">
        <v>165</v>
      </c>
      <c r="K149" s="207">
        <v>486.6</v>
      </c>
      <c r="L149" s="283"/>
      <c r="M149" s="283"/>
      <c r="N149" s="285">
        <f t="shared" si="16"/>
        <v>0</v>
      </c>
      <c r="O149" s="286"/>
      <c r="P149" s="286"/>
      <c r="Q149" s="287"/>
      <c r="R149" s="140"/>
      <c r="S149" s="216"/>
      <c r="T149" s="217"/>
      <c r="U149" s="218"/>
      <c r="V149" s="219"/>
      <c r="W149" s="219"/>
      <c r="X149" s="219"/>
      <c r="Y149" s="219"/>
      <c r="Z149" s="219"/>
      <c r="AA149" s="220"/>
      <c r="AB149" s="153"/>
      <c r="AC149" s="153"/>
      <c r="AD149" s="153"/>
      <c r="AE149" s="153"/>
      <c r="AF149" s="153"/>
      <c r="AG149" s="153"/>
      <c r="AH149" s="153"/>
      <c r="AI149" s="153"/>
      <c r="AJ149" s="176">
        <f t="shared" si="6"/>
        <v>0</v>
      </c>
      <c r="AK149" s="176">
        <f t="shared" si="7"/>
        <v>0</v>
      </c>
      <c r="AL149" s="176">
        <f t="shared" si="8"/>
        <v>0</v>
      </c>
      <c r="AM149" s="176">
        <f t="shared" si="9"/>
        <v>0</v>
      </c>
      <c r="AR149" s="17" t="s">
        <v>147</v>
      </c>
      <c r="AT149" s="17" t="s">
        <v>143</v>
      </c>
      <c r="AU149" s="17" t="s">
        <v>148</v>
      </c>
      <c r="AY149" s="17" t="s">
        <v>142</v>
      </c>
      <c r="BE149" s="187">
        <f t="shared" si="10"/>
        <v>0</v>
      </c>
      <c r="BF149" s="187">
        <f t="shared" si="11"/>
        <v>0</v>
      </c>
      <c r="BG149" s="187">
        <f t="shared" si="12"/>
        <v>0</v>
      </c>
      <c r="BH149" s="187">
        <f t="shared" si="13"/>
        <v>0</v>
      </c>
      <c r="BI149" s="187">
        <f t="shared" si="14"/>
        <v>0</v>
      </c>
      <c r="BJ149" s="17" t="s">
        <v>148</v>
      </c>
      <c r="BK149" s="188">
        <f t="shared" si="17"/>
        <v>0</v>
      </c>
      <c r="BL149" s="17" t="s">
        <v>147</v>
      </c>
      <c r="BM149" s="17" t="s">
        <v>196</v>
      </c>
    </row>
    <row r="150" spans="2:65" s="1" customFormat="1" ht="31.5" customHeight="1">
      <c r="B150" s="135"/>
      <c r="C150" s="158" t="s">
        <v>197</v>
      </c>
      <c r="D150" s="158" t="s">
        <v>143</v>
      </c>
      <c r="E150" s="159" t="s">
        <v>198</v>
      </c>
      <c r="F150" s="282" t="s">
        <v>199</v>
      </c>
      <c r="G150" s="282"/>
      <c r="H150" s="282"/>
      <c r="I150" s="282"/>
      <c r="J150" s="160" t="s">
        <v>165</v>
      </c>
      <c r="K150" s="207">
        <v>18.2</v>
      </c>
      <c r="L150" s="283"/>
      <c r="M150" s="283"/>
      <c r="N150" s="285">
        <f t="shared" si="16"/>
        <v>0</v>
      </c>
      <c r="O150" s="286"/>
      <c r="P150" s="286"/>
      <c r="Q150" s="287"/>
      <c r="R150" s="140"/>
      <c r="S150" s="216"/>
      <c r="T150" s="217"/>
      <c r="U150" s="218"/>
      <c r="V150" s="219"/>
      <c r="W150" s="219"/>
      <c r="X150" s="219"/>
      <c r="Y150" s="219"/>
      <c r="Z150" s="219"/>
      <c r="AA150" s="220"/>
      <c r="AB150" s="153"/>
      <c r="AC150" s="153"/>
      <c r="AD150" s="153"/>
      <c r="AE150" s="153"/>
      <c r="AF150" s="153"/>
      <c r="AG150" s="153"/>
      <c r="AH150" s="153"/>
      <c r="AI150" s="153"/>
      <c r="AJ150" s="176">
        <f t="shared" si="6"/>
        <v>0</v>
      </c>
      <c r="AK150" s="176">
        <f t="shared" si="7"/>
        <v>0</v>
      </c>
      <c r="AL150" s="176">
        <f t="shared" si="8"/>
        <v>0</v>
      </c>
      <c r="AM150" s="176">
        <f t="shared" si="9"/>
        <v>0</v>
      </c>
      <c r="AR150" s="17" t="s">
        <v>147</v>
      </c>
      <c r="AT150" s="17" t="s">
        <v>143</v>
      </c>
      <c r="AU150" s="17" t="s">
        <v>148</v>
      </c>
      <c r="AY150" s="17" t="s">
        <v>142</v>
      </c>
      <c r="BE150" s="187">
        <f t="shared" si="10"/>
        <v>0</v>
      </c>
      <c r="BF150" s="187">
        <f t="shared" si="11"/>
        <v>0</v>
      </c>
      <c r="BG150" s="187">
        <f t="shared" si="12"/>
        <v>0</v>
      </c>
      <c r="BH150" s="187">
        <f t="shared" si="13"/>
        <v>0</v>
      </c>
      <c r="BI150" s="187">
        <f t="shared" si="14"/>
        <v>0</v>
      </c>
      <c r="BJ150" s="17" t="s">
        <v>148</v>
      </c>
      <c r="BK150" s="188">
        <f t="shared" si="17"/>
        <v>0</v>
      </c>
      <c r="BL150" s="17" t="s">
        <v>147</v>
      </c>
      <c r="BM150" s="17" t="s">
        <v>200</v>
      </c>
    </row>
    <row r="151" spans="2:65" s="1" customFormat="1" ht="31.5" customHeight="1">
      <c r="B151" s="135"/>
      <c r="C151" s="158" t="s">
        <v>201</v>
      </c>
      <c r="D151" s="158" t="s">
        <v>143</v>
      </c>
      <c r="E151" s="159" t="s">
        <v>202</v>
      </c>
      <c r="F151" s="282" t="s">
        <v>195</v>
      </c>
      <c r="G151" s="282"/>
      <c r="H151" s="282"/>
      <c r="I151" s="282"/>
      <c r="J151" s="160" t="s">
        <v>165</v>
      </c>
      <c r="K151" s="161">
        <v>266</v>
      </c>
      <c r="L151" s="283"/>
      <c r="M151" s="283"/>
      <c r="N151" s="285">
        <f t="shared" si="16"/>
        <v>0</v>
      </c>
      <c r="O151" s="286"/>
      <c r="P151" s="286"/>
      <c r="Q151" s="287"/>
      <c r="R151" s="140"/>
      <c r="S151" s="153"/>
      <c r="T151" s="217"/>
      <c r="U151" s="218"/>
      <c r="V151" s="219"/>
      <c r="W151" s="219"/>
      <c r="X151" s="219"/>
      <c r="Y151" s="219"/>
      <c r="Z151" s="219"/>
      <c r="AA151" s="220"/>
      <c r="AB151" s="153"/>
      <c r="AC151" s="153"/>
      <c r="AD151" s="153"/>
      <c r="AE151" s="153"/>
      <c r="AF151" s="153"/>
      <c r="AG151" s="153"/>
      <c r="AH151" s="153"/>
      <c r="AI151" s="153"/>
      <c r="AJ151" s="176">
        <f t="shared" si="6"/>
        <v>0</v>
      </c>
      <c r="AK151" s="176">
        <f t="shared" si="7"/>
        <v>0</v>
      </c>
      <c r="AL151" s="176">
        <f t="shared" si="8"/>
        <v>0</v>
      </c>
      <c r="AM151" s="176">
        <f t="shared" si="9"/>
        <v>0</v>
      </c>
      <c r="AR151" s="17" t="s">
        <v>147</v>
      </c>
      <c r="AT151" s="17" t="s">
        <v>143</v>
      </c>
      <c r="AU151" s="17" t="s">
        <v>148</v>
      </c>
      <c r="AY151" s="17" t="s">
        <v>142</v>
      </c>
      <c r="BE151" s="187">
        <f t="shared" si="10"/>
        <v>0</v>
      </c>
      <c r="BF151" s="187">
        <f t="shared" si="11"/>
        <v>0</v>
      </c>
      <c r="BG151" s="187">
        <f t="shared" si="12"/>
        <v>0</v>
      </c>
      <c r="BH151" s="187">
        <f t="shared" si="13"/>
        <v>0</v>
      </c>
      <c r="BI151" s="187">
        <f t="shared" si="14"/>
        <v>0</v>
      </c>
      <c r="BJ151" s="17" t="s">
        <v>148</v>
      </c>
      <c r="BK151" s="188">
        <f t="shared" si="17"/>
        <v>0</v>
      </c>
      <c r="BL151" s="17" t="s">
        <v>147</v>
      </c>
      <c r="BM151" s="17" t="s">
        <v>203</v>
      </c>
    </row>
    <row r="152" spans="2:65" s="1" customFormat="1" ht="22.5" customHeight="1">
      <c r="B152" s="135"/>
      <c r="C152" s="158" t="s">
        <v>204</v>
      </c>
      <c r="D152" s="158" t="s">
        <v>143</v>
      </c>
      <c r="E152" s="159" t="s">
        <v>205</v>
      </c>
      <c r="F152" s="282" t="s">
        <v>206</v>
      </c>
      <c r="G152" s="282"/>
      <c r="H152" s="282"/>
      <c r="I152" s="282"/>
      <c r="J152" s="160" t="s">
        <v>207</v>
      </c>
      <c r="K152" s="161">
        <v>170</v>
      </c>
      <c r="L152" s="283"/>
      <c r="M152" s="283"/>
      <c r="N152" s="285">
        <f t="shared" si="16"/>
        <v>0</v>
      </c>
      <c r="O152" s="286"/>
      <c r="P152" s="286"/>
      <c r="Q152" s="287"/>
      <c r="R152" s="140"/>
      <c r="S152" s="153"/>
      <c r="T152" s="217"/>
      <c r="U152" s="218"/>
      <c r="V152" s="219"/>
      <c r="W152" s="219"/>
      <c r="X152" s="219"/>
      <c r="Y152" s="219"/>
      <c r="Z152" s="219"/>
      <c r="AA152" s="220"/>
      <c r="AB152" s="153"/>
      <c r="AC152" s="153"/>
      <c r="AD152" s="153"/>
      <c r="AE152" s="153"/>
      <c r="AF152" s="153"/>
      <c r="AG152" s="153"/>
      <c r="AH152" s="153"/>
      <c r="AI152" s="153"/>
      <c r="AJ152" s="176">
        <f t="shared" si="6"/>
        <v>0</v>
      </c>
      <c r="AK152" s="176">
        <f t="shared" si="7"/>
        <v>0</v>
      </c>
      <c r="AL152" s="176">
        <f t="shared" si="8"/>
        <v>0</v>
      </c>
      <c r="AM152" s="176">
        <f t="shared" si="9"/>
        <v>0</v>
      </c>
      <c r="AR152" s="17" t="s">
        <v>147</v>
      </c>
      <c r="AT152" s="17" t="s">
        <v>143</v>
      </c>
      <c r="AU152" s="17" t="s">
        <v>148</v>
      </c>
      <c r="AY152" s="17" t="s">
        <v>142</v>
      </c>
      <c r="BE152" s="187">
        <f t="shared" si="10"/>
        <v>0</v>
      </c>
      <c r="BF152" s="187">
        <f t="shared" si="11"/>
        <v>0</v>
      </c>
      <c r="BG152" s="187">
        <f t="shared" si="12"/>
        <v>0</v>
      </c>
      <c r="BH152" s="187">
        <f t="shared" si="13"/>
        <v>0</v>
      </c>
      <c r="BI152" s="187">
        <f t="shared" si="14"/>
        <v>0</v>
      </c>
      <c r="BJ152" s="17" t="s">
        <v>148</v>
      </c>
      <c r="BK152" s="188">
        <f t="shared" si="17"/>
        <v>0</v>
      </c>
      <c r="BL152" s="17" t="s">
        <v>147</v>
      </c>
      <c r="BM152" s="17" t="s">
        <v>208</v>
      </c>
    </row>
    <row r="153" spans="2:65" s="1" customFormat="1" ht="31.5" customHeight="1">
      <c r="B153" s="135"/>
      <c r="C153" s="158" t="s">
        <v>209</v>
      </c>
      <c r="D153" s="158" t="s">
        <v>143</v>
      </c>
      <c r="E153" s="159" t="s">
        <v>210</v>
      </c>
      <c r="F153" s="282" t="s">
        <v>211</v>
      </c>
      <c r="G153" s="282"/>
      <c r="H153" s="282"/>
      <c r="I153" s="282"/>
      <c r="J153" s="160" t="s">
        <v>212</v>
      </c>
      <c r="K153" s="161">
        <v>10</v>
      </c>
      <c r="L153" s="283"/>
      <c r="M153" s="283"/>
      <c r="N153" s="285">
        <f t="shared" si="16"/>
        <v>0</v>
      </c>
      <c r="O153" s="286"/>
      <c r="P153" s="286"/>
      <c r="Q153" s="287"/>
      <c r="R153" s="140"/>
      <c r="S153" s="153"/>
      <c r="T153" s="217"/>
      <c r="U153" s="218"/>
      <c r="V153" s="219"/>
      <c r="W153" s="219"/>
      <c r="X153" s="219"/>
      <c r="Y153" s="219"/>
      <c r="Z153" s="219"/>
      <c r="AA153" s="220"/>
      <c r="AB153" s="153"/>
      <c r="AC153" s="153"/>
      <c r="AD153" s="153"/>
      <c r="AE153" s="153"/>
      <c r="AF153" s="153"/>
      <c r="AG153" s="153"/>
      <c r="AH153" s="153"/>
      <c r="AI153" s="153"/>
      <c r="AJ153" s="176">
        <f t="shared" si="6"/>
        <v>0</v>
      </c>
      <c r="AK153" s="176">
        <f t="shared" si="7"/>
        <v>0</v>
      </c>
      <c r="AL153" s="176">
        <f t="shared" si="8"/>
        <v>0</v>
      </c>
      <c r="AM153" s="176">
        <f t="shared" si="9"/>
        <v>0</v>
      </c>
      <c r="AR153" s="17" t="s">
        <v>147</v>
      </c>
      <c r="AT153" s="17" t="s">
        <v>143</v>
      </c>
      <c r="AU153" s="17" t="s">
        <v>148</v>
      </c>
      <c r="AY153" s="17" t="s">
        <v>142</v>
      </c>
      <c r="BE153" s="187">
        <f t="shared" si="10"/>
        <v>0</v>
      </c>
      <c r="BF153" s="187">
        <f t="shared" si="11"/>
        <v>0</v>
      </c>
      <c r="BG153" s="187">
        <f t="shared" si="12"/>
        <v>0</v>
      </c>
      <c r="BH153" s="187">
        <f t="shared" si="13"/>
        <v>0</v>
      </c>
      <c r="BI153" s="187">
        <f t="shared" si="14"/>
        <v>0</v>
      </c>
      <c r="BJ153" s="17" t="s">
        <v>148</v>
      </c>
      <c r="BK153" s="188">
        <f t="shared" si="17"/>
        <v>0</v>
      </c>
      <c r="BL153" s="17" t="s">
        <v>147</v>
      </c>
      <c r="BM153" s="17" t="s">
        <v>213</v>
      </c>
    </row>
    <row r="154" spans="2:65" s="214" customFormat="1" ht="29.85" customHeight="1">
      <c r="B154" s="226"/>
      <c r="C154" s="211"/>
      <c r="D154" s="233" t="s">
        <v>124</v>
      </c>
      <c r="E154" s="233"/>
      <c r="F154" s="233"/>
      <c r="G154" s="233"/>
      <c r="H154" s="233"/>
      <c r="I154" s="233"/>
      <c r="J154" s="233"/>
      <c r="K154" s="233"/>
      <c r="L154" s="233"/>
      <c r="M154" s="233"/>
      <c r="N154" s="298">
        <f>BK154</f>
        <v>0</v>
      </c>
      <c r="O154" s="299"/>
      <c r="P154" s="299"/>
      <c r="Q154" s="299"/>
      <c r="R154" s="228"/>
      <c r="S154" s="215"/>
      <c r="T154" s="210"/>
      <c r="U154" s="211"/>
      <c r="V154" s="211"/>
      <c r="W154" s="212"/>
      <c r="X154" s="211"/>
      <c r="Y154" s="212"/>
      <c r="Z154" s="211"/>
      <c r="AA154" s="213"/>
      <c r="AJ154" s="153">
        <f t="shared" si="6"/>
        <v>0</v>
      </c>
      <c r="AK154" s="153">
        <f t="shared" si="7"/>
        <v>0</v>
      </c>
      <c r="AL154" s="153">
        <f t="shared" si="8"/>
        <v>0</v>
      </c>
      <c r="AM154" s="153">
        <f t="shared" si="9"/>
        <v>0</v>
      </c>
      <c r="AR154" s="229" t="s">
        <v>74</v>
      </c>
      <c r="AT154" s="230" t="s">
        <v>68</v>
      </c>
      <c r="AU154" s="230" t="s">
        <v>74</v>
      </c>
      <c r="AY154" s="229" t="s">
        <v>142</v>
      </c>
      <c r="BE154" s="231">
        <f t="shared" si="10"/>
        <v>0</v>
      </c>
      <c r="BF154" s="231">
        <f t="shared" si="11"/>
        <v>0</v>
      </c>
      <c r="BG154" s="231">
        <f t="shared" si="12"/>
        <v>0</v>
      </c>
      <c r="BH154" s="231">
        <f t="shared" si="13"/>
        <v>0</v>
      </c>
      <c r="BI154" s="231">
        <f t="shared" si="14"/>
        <v>0</v>
      </c>
      <c r="BK154" s="232">
        <f>SUM(BK155:BK168)</f>
        <v>0</v>
      </c>
    </row>
    <row r="155" spans="2:65" s="1" customFormat="1" ht="31.5" customHeight="1">
      <c r="B155" s="135"/>
      <c r="C155" s="158" t="s">
        <v>214</v>
      </c>
      <c r="D155" s="158" t="s">
        <v>143</v>
      </c>
      <c r="E155" s="159" t="s">
        <v>215</v>
      </c>
      <c r="F155" s="282" t="s">
        <v>216</v>
      </c>
      <c r="G155" s="282"/>
      <c r="H155" s="282"/>
      <c r="I155" s="282"/>
      <c r="J155" s="160" t="s">
        <v>165</v>
      </c>
      <c r="K155" s="207">
        <v>154.51</v>
      </c>
      <c r="L155" s="283"/>
      <c r="M155" s="283"/>
      <c r="N155" s="284">
        <f t="shared" ref="N155:N168" si="18">ROUND(L155*K155,2)</f>
        <v>0</v>
      </c>
      <c r="O155" s="284"/>
      <c r="P155" s="284"/>
      <c r="Q155" s="284"/>
      <c r="R155" s="140"/>
      <c r="S155" s="153"/>
      <c r="T155" s="217"/>
      <c r="U155" s="218"/>
      <c r="V155" s="219"/>
      <c r="W155" s="219"/>
      <c r="X155" s="219"/>
      <c r="Y155" s="219"/>
      <c r="Z155" s="219"/>
      <c r="AA155" s="220"/>
      <c r="AB155" s="153"/>
      <c r="AC155" s="153"/>
      <c r="AD155" s="153"/>
      <c r="AE155" s="153"/>
      <c r="AF155" s="153"/>
      <c r="AG155" s="153"/>
      <c r="AH155" s="153"/>
      <c r="AI155" s="153"/>
      <c r="AJ155" s="176">
        <f t="shared" si="6"/>
        <v>0</v>
      </c>
      <c r="AK155" s="176">
        <f t="shared" si="7"/>
        <v>0</v>
      </c>
      <c r="AL155" s="176">
        <f t="shared" si="8"/>
        <v>0</v>
      </c>
      <c r="AM155" s="176">
        <f t="shared" si="9"/>
        <v>0</v>
      </c>
      <c r="AR155" s="17" t="s">
        <v>147</v>
      </c>
      <c r="AT155" s="17" t="s">
        <v>143</v>
      </c>
      <c r="AU155" s="17" t="s">
        <v>148</v>
      </c>
      <c r="AY155" s="17" t="s">
        <v>142</v>
      </c>
      <c r="BE155" s="187">
        <f t="shared" si="10"/>
        <v>0</v>
      </c>
      <c r="BF155" s="187">
        <f t="shared" si="11"/>
        <v>0</v>
      </c>
      <c r="BG155" s="187">
        <f t="shared" si="12"/>
        <v>0</v>
      </c>
      <c r="BH155" s="187">
        <f t="shared" si="13"/>
        <v>0</v>
      </c>
      <c r="BI155" s="187">
        <f t="shared" si="14"/>
        <v>0</v>
      </c>
      <c r="BJ155" s="17" t="s">
        <v>148</v>
      </c>
      <c r="BK155" s="188">
        <f t="shared" ref="BK155:BK168" si="19">ROUND(L155*K155,2)</f>
        <v>0</v>
      </c>
      <c r="BL155" s="17" t="s">
        <v>147</v>
      </c>
      <c r="BM155" s="17" t="s">
        <v>217</v>
      </c>
    </row>
    <row r="156" spans="2:65" s="1" customFormat="1" ht="31.5" customHeight="1">
      <c r="B156" s="135"/>
      <c r="C156" s="158" t="s">
        <v>824</v>
      </c>
      <c r="D156" s="158" t="s">
        <v>143</v>
      </c>
      <c r="E156" s="159" t="s">
        <v>750</v>
      </c>
      <c r="F156" s="282" t="s">
        <v>216</v>
      </c>
      <c r="G156" s="282"/>
      <c r="H156" s="282"/>
      <c r="I156" s="282"/>
      <c r="J156" s="160" t="s">
        <v>165</v>
      </c>
      <c r="K156" s="207">
        <v>300</v>
      </c>
      <c r="L156" s="283"/>
      <c r="M156" s="283"/>
      <c r="N156" s="284">
        <f t="shared" si="18"/>
        <v>0</v>
      </c>
      <c r="O156" s="284"/>
      <c r="P156" s="284"/>
      <c r="Q156" s="284"/>
      <c r="R156" s="140"/>
      <c r="S156" s="153"/>
      <c r="T156" s="189"/>
      <c r="U156" s="190"/>
      <c r="V156" s="191"/>
      <c r="W156" s="191"/>
      <c r="X156" s="191"/>
      <c r="Y156" s="191"/>
      <c r="Z156" s="191"/>
      <c r="AA156" s="192"/>
      <c r="AB156" s="153"/>
      <c r="AC156" s="153"/>
      <c r="AD156" s="153"/>
      <c r="AE156" s="153"/>
      <c r="AF156" s="153"/>
      <c r="AG156" s="153"/>
      <c r="AH156" s="153"/>
      <c r="AI156" s="153"/>
      <c r="AJ156" s="176">
        <f t="shared" si="6"/>
        <v>0</v>
      </c>
      <c r="AK156" s="176">
        <f t="shared" si="7"/>
        <v>0</v>
      </c>
      <c r="AL156" s="176">
        <f t="shared" si="8"/>
        <v>0</v>
      </c>
      <c r="AM156" s="176">
        <f t="shared" si="9"/>
        <v>0</v>
      </c>
      <c r="AR156" s="17" t="s">
        <v>147</v>
      </c>
      <c r="AT156" s="17" t="s">
        <v>143</v>
      </c>
      <c r="AU156" s="17" t="s">
        <v>148</v>
      </c>
      <c r="AY156" s="17" t="s">
        <v>142</v>
      </c>
      <c r="BE156" s="187">
        <f t="shared" si="10"/>
        <v>0</v>
      </c>
      <c r="BF156" s="187">
        <f t="shared" si="11"/>
        <v>0</v>
      </c>
      <c r="BG156" s="187">
        <f t="shared" si="12"/>
        <v>0</v>
      </c>
      <c r="BH156" s="187">
        <f t="shared" si="13"/>
        <v>0</v>
      </c>
      <c r="BI156" s="187">
        <f t="shared" si="14"/>
        <v>0</v>
      </c>
      <c r="BJ156" s="17" t="s">
        <v>148</v>
      </c>
      <c r="BK156" s="188">
        <f t="shared" si="19"/>
        <v>0</v>
      </c>
      <c r="BL156" s="17" t="s">
        <v>147</v>
      </c>
      <c r="BM156" s="17" t="s">
        <v>217</v>
      </c>
    </row>
    <row r="157" spans="2:65" s="1" customFormat="1" ht="44.25" customHeight="1">
      <c r="B157" s="135"/>
      <c r="C157" s="158" t="s">
        <v>850</v>
      </c>
      <c r="D157" s="158" t="s">
        <v>143</v>
      </c>
      <c r="E157" s="159" t="s">
        <v>221</v>
      </c>
      <c r="F157" s="282" t="s">
        <v>222</v>
      </c>
      <c r="G157" s="282"/>
      <c r="H157" s="282"/>
      <c r="I157" s="282"/>
      <c r="J157" s="160" t="s">
        <v>163</v>
      </c>
      <c r="K157" s="207">
        <v>55.48</v>
      </c>
      <c r="L157" s="283"/>
      <c r="M157" s="283"/>
      <c r="N157" s="284">
        <f t="shared" si="18"/>
        <v>0</v>
      </c>
      <c r="O157" s="284"/>
      <c r="P157" s="284"/>
      <c r="Q157" s="284"/>
      <c r="R157" s="140"/>
      <c r="S157" s="153"/>
      <c r="T157" s="217"/>
      <c r="U157" s="218"/>
      <c r="V157" s="219"/>
      <c r="W157" s="219"/>
      <c r="X157" s="219"/>
      <c r="Y157" s="219"/>
      <c r="Z157" s="219"/>
      <c r="AA157" s="220"/>
      <c r="AB157" s="153"/>
      <c r="AC157" s="153"/>
      <c r="AD157" s="153"/>
      <c r="AE157" s="153"/>
      <c r="AF157" s="153"/>
      <c r="AG157" s="153"/>
      <c r="AH157" s="153"/>
      <c r="AI157" s="153"/>
      <c r="AJ157" s="176">
        <f t="shared" si="6"/>
        <v>0</v>
      </c>
      <c r="AK157" s="176">
        <f t="shared" si="7"/>
        <v>0</v>
      </c>
      <c r="AL157" s="176">
        <f t="shared" si="8"/>
        <v>0</v>
      </c>
      <c r="AM157" s="176">
        <f t="shared" si="9"/>
        <v>0</v>
      </c>
      <c r="AR157" s="17" t="s">
        <v>147</v>
      </c>
      <c r="AT157" s="17" t="s">
        <v>143</v>
      </c>
      <c r="AU157" s="17" t="s">
        <v>148</v>
      </c>
      <c r="AY157" s="17" t="s">
        <v>142</v>
      </c>
      <c r="BE157" s="187">
        <f t="shared" si="10"/>
        <v>0</v>
      </c>
      <c r="BF157" s="187">
        <f t="shared" si="11"/>
        <v>0</v>
      </c>
      <c r="BG157" s="187">
        <f t="shared" si="12"/>
        <v>0</v>
      </c>
      <c r="BH157" s="187">
        <f t="shared" si="13"/>
        <v>0</v>
      </c>
      <c r="BI157" s="187">
        <f t="shared" si="14"/>
        <v>0</v>
      </c>
      <c r="BJ157" s="17" t="s">
        <v>148</v>
      </c>
      <c r="BK157" s="188">
        <f t="shared" si="19"/>
        <v>0</v>
      </c>
      <c r="BL157" s="17" t="s">
        <v>147</v>
      </c>
      <c r="BM157" s="17" t="s">
        <v>223</v>
      </c>
    </row>
    <row r="158" spans="2:65" s="1" customFormat="1" ht="31.5" customHeight="1">
      <c r="B158" s="135"/>
      <c r="C158" s="158" t="s">
        <v>225</v>
      </c>
      <c r="D158" s="158" t="s">
        <v>143</v>
      </c>
      <c r="E158" s="159" t="s">
        <v>226</v>
      </c>
      <c r="F158" s="282" t="s">
        <v>227</v>
      </c>
      <c r="G158" s="282"/>
      <c r="H158" s="282"/>
      <c r="I158" s="282"/>
      <c r="J158" s="160" t="s">
        <v>207</v>
      </c>
      <c r="K158" s="207">
        <v>98</v>
      </c>
      <c r="L158" s="283"/>
      <c r="M158" s="283"/>
      <c r="N158" s="284">
        <f t="shared" si="18"/>
        <v>0</v>
      </c>
      <c r="O158" s="284"/>
      <c r="P158" s="284"/>
      <c r="Q158" s="284"/>
      <c r="R158" s="140"/>
      <c r="S158" s="216"/>
      <c r="T158" s="217"/>
      <c r="U158" s="218"/>
      <c r="V158" s="219"/>
      <c r="W158" s="219"/>
      <c r="X158" s="219"/>
      <c r="Y158" s="219"/>
      <c r="Z158" s="219"/>
      <c r="AA158" s="220"/>
      <c r="AB158" s="153"/>
      <c r="AC158" s="153"/>
      <c r="AD158" s="153"/>
      <c r="AE158" s="153"/>
      <c r="AF158" s="153"/>
      <c r="AG158" s="153"/>
      <c r="AH158" s="153"/>
      <c r="AI158" s="153"/>
      <c r="AJ158" s="176">
        <f t="shared" si="6"/>
        <v>0</v>
      </c>
      <c r="AK158" s="176">
        <f t="shared" si="7"/>
        <v>0</v>
      </c>
      <c r="AL158" s="176">
        <f t="shared" si="8"/>
        <v>0</v>
      </c>
      <c r="AM158" s="176">
        <f t="shared" si="9"/>
        <v>0</v>
      </c>
      <c r="AR158" s="17" t="s">
        <v>147</v>
      </c>
      <c r="AT158" s="17" t="s">
        <v>143</v>
      </c>
      <c r="AU158" s="17" t="s">
        <v>148</v>
      </c>
      <c r="AY158" s="17" t="s">
        <v>142</v>
      </c>
      <c r="BE158" s="187">
        <f t="shared" si="10"/>
        <v>0</v>
      </c>
      <c r="BF158" s="187">
        <f t="shared" si="11"/>
        <v>0</v>
      </c>
      <c r="BG158" s="187">
        <f t="shared" si="12"/>
        <v>0</v>
      </c>
      <c r="BH158" s="187">
        <f t="shared" si="13"/>
        <v>0</v>
      </c>
      <c r="BI158" s="187">
        <f t="shared" si="14"/>
        <v>0</v>
      </c>
      <c r="BJ158" s="17" t="s">
        <v>148</v>
      </c>
      <c r="BK158" s="188">
        <f t="shared" si="19"/>
        <v>0</v>
      </c>
      <c r="BL158" s="17" t="s">
        <v>147</v>
      </c>
      <c r="BM158" s="17" t="s">
        <v>228</v>
      </c>
    </row>
    <row r="159" spans="2:65" s="1" customFormat="1" ht="31.5" customHeight="1">
      <c r="B159" s="135"/>
      <c r="C159" s="158">
        <v>137</v>
      </c>
      <c r="D159" s="158" t="s">
        <v>143</v>
      </c>
      <c r="E159" s="159" t="s">
        <v>753</v>
      </c>
      <c r="F159" s="282" t="s">
        <v>751</v>
      </c>
      <c r="G159" s="282"/>
      <c r="H159" s="282"/>
      <c r="I159" s="282"/>
      <c r="J159" s="160" t="s">
        <v>163</v>
      </c>
      <c r="K159" s="207">
        <v>0.8</v>
      </c>
      <c r="L159" s="283"/>
      <c r="M159" s="283"/>
      <c r="N159" s="284">
        <f t="shared" si="18"/>
        <v>0</v>
      </c>
      <c r="O159" s="284"/>
      <c r="P159" s="284"/>
      <c r="Q159" s="284"/>
      <c r="R159" s="140"/>
      <c r="S159" s="153"/>
      <c r="T159" s="189"/>
      <c r="U159" s="190"/>
      <c r="V159" s="191"/>
      <c r="W159" s="191"/>
      <c r="X159" s="191"/>
      <c r="Y159" s="191"/>
      <c r="Z159" s="191"/>
      <c r="AA159" s="192"/>
      <c r="AB159" s="153"/>
      <c r="AC159" s="153"/>
      <c r="AD159" s="153"/>
      <c r="AE159" s="153"/>
      <c r="AF159" s="153"/>
      <c r="AG159" s="153"/>
      <c r="AH159" s="153"/>
      <c r="AI159" s="153"/>
      <c r="AJ159" s="176">
        <f t="shared" si="6"/>
        <v>0</v>
      </c>
      <c r="AK159" s="176">
        <f t="shared" si="7"/>
        <v>0</v>
      </c>
      <c r="AL159" s="176">
        <f t="shared" si="8"/>
        <v>0</v>
      </c>
      <c r="AM159" s="176">
        <f t="shared" si="9"/>
        <v>0</v>
      </c>
      <c r="AR159" s="17" t="s">
        <v>147</v>
      </c>
      <c r="AT159" s="17" t="s">
        <v>143</v>
      </c>
      <c r="AU159" s="17" t="s">
        <v>148</v>
      </c>
      <c r="AY159" s="17" t="s">
        <v>142</v>
      </c>
      <c r="BE159" s="187">
        <f t="shared" si="10"/>
        <v>0</v>
      </c>
      <c r="BF159" s="187">
        <f t="shared" si="11"/>
        <v>0</v>
      </c>
      <c r="BG159" s="187">
        <f t="shared" si="12"/>
        <v>0</v>
      </c>
      <c r="BH159" s="187">
        <f t="shared" si="13"/>
        <v>0</v>
      </c>
      <c r="BI159" s="187">
        <f t="shared" si="14"/>
        <v>0</v>
      </c>
      <c r="BJ159" s="17" t="s">
        <v>148</v>
      </c>
      <c r="BK159" s="188">
        <f t="shared" si="19"/>
        <v>0</v>
      </c>
      <c r="BL159" s="17" t="s">
        <v>147</v>
      </c>
      <c r="BM159" s="17" t="s">
        <v>752</v>
      </c>
    </row>
    <row r="160" spans="2:65" s="176" customFormat="1" ht="44.25" customHeight="1">
      <c r="B160" s="179"/>
      <c r="C160" s="158" t="s">
        <v>229</v>
      </c>
      <c r="D160" s="158" t="s">
        <v>143</v>
      </c>
      <c r="E160" s="159" t="s">
        <v>826</v>
      </c>
      <c r="F160" s="282" t="s">
        <v>230</v>
      </c>
      <c r="G160" s="282"/>
      <c r="H160" s="282"/>
      <c r="I160" s="282"/>
      <c r="J160" s="160" t="s">
        <v>168</v>
      </c>
      <c r="K160" s="207">
        <v>12.76</v>
      </c>
      <c r="L160" s="283"/>
      <c r="M160" s="283"/>
      <c r="N160" s="284">
        <f t="shared" si="18"/>
        <v>0</v>
      </c>
      <c r="O160" s="284"/>
      <c r="P160" s="284"/>
      <c r="Q160" s="284"/>
      <c r="R160" s="183"/>
      <c r="S160" s="216"/>
      <c r="T160" s="217"/>
      <c r="U160" s="218"/>
      <c r="V160" s="219"/>
      <c r="W160" s="219"/>
      <c r="X160" s="219"/>
      <c r="Y160" s="219"/>
      <c r="Z160" s="219"/>
      <c r="AA160" s="220"/>
      <c r="AB160" s="153"/>
      <c r="AC160" s="153"/>
      <c r="AD160" s="153"/>
      <c r="AE160" s="153"/>
      <c r="AF160" s="153"/>
      <c r="AG160" s="153"/>
      <c r="AH160" s="153"/>
      <c r="AI160" s="153"/>
      <c r="AJ160" s="176">
        <f t="shared" si="6"/>
        <v>0</v>
      </c>
      <c r="AK160" s="176">
        <f t="shared" si="7"/>
        <v>0</v>
      </c>
      <c r="AL160" s="176">
        <f t="shared" si="8"/>
        <v>0</v>
      </c>
      <c r="AM160" s="176">
        <f t="shared" si="9"/>
        <v>0</v>
      </c>
      <c r="AR160" s="177" t="s">
        <v>147</v>
      </c>
      <c r="AT160" s="177" t="s">
        <v>143</v>
      </c>
      <c r="AU160" s="177" t="s">
        <v>148</v>
      </c>
      <c r="AY160" s="177" t="s">
        <v>142</v>
      </c>
      <c r="BE160" s="187">
        <f t="shared" ref="BE160:BE161" si="20">IF(U160="základná",N160,0)</f>
        <v>0</v>
      </c>
      <c r="BF160" s="187">
        <f t="shared" ref="BF160:BF161" si="21">IF(U160="znížená",N160,0)</f>
        <v>0</v>
      </c>
      <c r="BG160" s="187">
        <f t="shared" ref="BG160:BG161" si="22">IF(U160="zákl. prenesená",N160,0)</f>
        <v>0</v>
      </c>
      <c r="BH160" s="187">
        <f t="shared" ref="BH160:BH161" si="23">IF(U160="zníž. prenesená",N160,0)</f>
        <v>0</v>
      </c>
      <c r="BI160" s="187">
        <f t="shared" ref="BI160:BI161" si="24">IF(U160="nulová",N160,0)</f>
        <v>0</v>
      </c>
      <c r="BJ160" s="177" t="s">
        <v>148</v>
      </c>
      <c r="BK160" s="188">
        <f t="shared" si="19"/>
        <v>0</v>
      </c>
      <c r="BL160" s="177" t="s">
        <v>147</v>
      </c>
      <c r="BM160" s="177" t="s">
        <v>231</v>
      </c>
    </row>
    <row r="161" spans="2:65" s="176" customFormat="1" ht="31.5" customHeight="1">
      <c r="B161" s="179"/>
      <c r="C161" s="158" t="s">
        <v>232</v>
      </c>
      <c r="D161" s="158" t="s">
        <v>143</v>
      </c>
      <c r="E161" s="159" t="s">
        <v>233</v>
      </c>
      <c r="F161" s="282" t="s">
        <v>234</v>
      </c>
      <c r="G161" s="282"/>
      <c r="H161" s="282"/>
      <c r="I161" s="282"/>
      <c r="J161" s="160" t="s">
        <v>168</v>
      </c>
      <c r="K161" s="207">
        <v>12.76</v>
      </c>
      <c r="L161" s="283"/>
      <c r="M161" s="283"/>
      <c r="N161" s="284">
        <f t="shared" si="18"/>
        <v>0</v>
      </c>
      <c r="O161" s="284"/>
      <c r="P161" s="284"/>
      <c r="Q161" s="284"/>
      <c r="R161" s="183"/>
      <c r="S161" s="216"/>
      <c r="T161" s="217"/>
      <c r="U161" s="218"/>
      <c r="V161" s="219"/>
      <c r="W161" s="219"/>
      <c r="X161" s="219"/>
      <c r="Y161" s="219"/>
      <c r="Z161" s="219"/>
      <c r="AA161" s="220"/>
      <c r="AB161" s="153"/>
      <c r="AC161" s="153"/>
      <c r="AD161" s="153"/>
      <c r="AE161" s="153"/>
      <c r="AF161" s="153"/>
      <c r="AG161" s="153"/>
      <c r="AH161" s="153"/>
      <c r="AI161" s="153"/>
      <c r="AJ161" s="176">
        <f t="shared" si="6"/>
        <v>0</v>
      </c>
      <c r="AK161" s="176">
        <f t="shared" si="7"/>
        <v>0</v>
      </c>
      <c r="AL161" s="176">
        <f t="shared" si="8"/>
        <v>0</v>
      </c>
      <c r="AM161" s="176">
        <f t="shared" si="9"/>
        <v>0</v>
      </c>
      <c r="AR161" s="177" t="s">
        <v>147</v>
      </c>
      <c r="AT161" s="177" t="s">
        <v>143</v>
      </c>
      <c r="AU161" s="177" t="s">
        <v>148</v>
      </c>
      <c r="AY161" s="177" t="s">
        <v>142</v>
      </c>
      <c r="BE161" s="187">
        <f t="shared" si="20"/>
        <v>0</v>
      </c>
      <c r="BF161" s="187">
        <f t="shared" si="21"/>
        <v>0</v>
      </c>
      <c r="BG161" s="187">
        <f t="shared" si="22"/>
        <v>0</v>
      </c>
      <c r="BH161" s="187">
        <f t="shared" si="23"/>
        <v>0</v>
      </c>
      <c r="BI161" s="187">
        <f t="shared" si="24"/>
        <v>0</v>
      </c>
      <c r="BJ161" s="177" t="s">
        <v>148</v>
      </c>
      <c r="BK161" s="188">
        <f t="shared" si="19"/>
        <v>0</v>
      </c>
      <c r="BL161" s="177" t="s">
        <v>147</v>
      </c>
      <c r="BM161" s="177" t="s">
        <v>235</v>
      </c>
    </row>
    <row r="162" spans="2:65" s="176" customFormat="1" ht="31.5" customHeight="1">
      <c r="B162" s="179"/>
      <c r="C162" s="158" t="s">
        <v>236</v>
      </c>
      <c r="D162" s="158" t="s">
        <v>143</v>
      </c>
      <c r="E162" s="159" t="s">
        <v>237</v>
      </c>
      <c r="F162" s="282" t="s">
        <v>238</v>
      </c>
      <c r="G162" s="282"/>
      <c r="H162" s="282"/>
      <c r="I162" s="282"/>
      <c r="J162" s="160" t="s">
        <v>168</v>
      </c>
      <c r="K162" s="207">
        <v>12.76</v>
      </c>
      <c r="L162" s="283"/>
      <c r="M162" s="283"/>
      <c r="N162" s="284">
        <f t="shared" si="18"/>
        <v>0</v>
      </c>
      <c r="O162" s="284"/>
      <c r="P162" s="284"/>
      <c r="Q162" s="284"/>
      <c r="R162" s="183"/>
      <c r="S162" s="216"/>
      <c r="T162" s="217"/>
      <c r="U162" s="218"/>
      <c r="V162" s="219"/>
      <c r="W162" s="219"/>
      <c r="X162" s="219"/>
      <c r="Y162" s="219"/>
      <c r="Z162" s="219"/>
      <c r="AA162" s="220"/>
      <c r="AB162" s="153"/>
      <c r="AC162" s="153"/>
      <c r="AD162" s="153"/>
      <c r="AE162" s="153"/>
      <c r="AF162" s="153"/>
      <c r="AG162" s="153"/>
      <c r="AH162" s="153"/>
      <c r="AI162" s="153"/>
      <c r="AJ162" s="176">
        <f t="shared" si="6"/>
        <v>0</v>
      </c>
      <c r="AK162" s="176">
        <f t="shared" si="7"/>
        <v>0</v>
      </c>
      <c r="AL162" s="176">
        <f t="shared" si="8"/>
        <v>0</v>
      </c>
      <c r="AM162" s="176">
        <f t="shared" si="9"/>
        <v>0</v>
      </c>
      <c r="AR162" s="177" t="s">
        <v>147</v>
      </c>
      <c r="AT162" s="177" t="s">
        <v>143</v>
      </c>
      <c r="AU162" s="177" t="s">
        <v>148</v>
      </c>
      <c r="AY162" s="177" t="s">
        <v>142</v>
      </c>
      <c r="BE162" s="187">
        <f t="shared" ref="BE162" si="25">IF(U162="základná",N162,0)</f>
        <v>0</v>
      </c>
      <c r="BF162" s="187">
        <f t="shared" ref="BF162" si="26">IF(U162="znížená",N162,0)</f>
        <v>0</v>
      </c>
      <c r="BG162" s="187">
        <f t="shared" ref="BG162" si="27">IF(U162="zákl. prenesená",N162,0)</f>
        <v>0</v>
      </c>
      <c r="BH162" s="187">
        <f t="shared" ref="BH162" si="28">IF(U162="zníž. prenesená",N162,0)</f>
        <v>0</v>
      </c>
      <c r="BI162" s="187">
        <f t="shared" ref="BI162" si="29">IF(U162="nulová",N162,0)</f>
        <v>0</v>
      </c>
      <c r="BJ162" s="177" t="s">
        <v>148</v>
      </c>
      <c r="BK162" s="188">
        <f t="shared" si="19"/>
        <v>0</v>
      </c>
      <c r="BL162" s="177" t="s">
        <v>147</v>
      </c>
      <c r="BM162" s="177" t="s">
        <v>239</v>
      </c>
    </row>
    <row r="163" spans="2:65" s="176" customFormat="1" ht="31.5" customHeight="1">
      <c r="B163" s="179"/>
      <c r="C163" s="158" t="s">
        <v>240</v>
      </c>
      <c r="D163" s="158" t="s">
        <v>143</v>
      </c>
      <c r="E163" s="159" t="s">
        <v>241</v>
      </c>
      <c r="F163" s="282" t="s">
        <v>242</v>
      </c>
      <c r="G163" s="282"/>
      <c r="H163" s="282"/>
      <c r="I163" s="282"/>
      <c r="J163" s="160" t="s">
        <v>168</v>
      </c>
      <c r="K163" s="207">
        <v>12.76</v>
      </c>
      <c r="L163" s="283"/>
      <c r="M163" s="283"/>
      <c r="N163" s="284">
        <f t="shared" si="18"/>
        <v>0</v>
      </c>
      <c r="O163" s="284"/>
      <c r="P163" s="284"/>
      <c r="Q163" s="284"/>
      <c r="R163" s="183"/>
      <c r="S163" s="216"/>
      <c r="T163" s="217"/>
      <c r="U163" s="218"/>
      <c r="V163" s="219"/>
      <c r="W163" s="219"/>
      <c r="X163" s="219"/>
      <c r="Y163" s="219"/>
      <c r="Z163" s="219"/>
      <c r="AA163" s="220"/>
      <c r="AB163" s="153"/>
      <c r="AC163" s="153"/>
      <c r="AD163" s="153"/>
      <c r="AE163" s="153"/>
      <c r="AF163" s="153"/>
      <c r="AG163" s="153"/>
      <c r="AH163" s="153"/>
      <c r="AI163" s="153"/>
      <c r="AJ163" s="176">
        <f t="shared" ref="AJ163:AJ200" si="30">IF(AC163="OV",N163,0)</f>
        <v>0</v>
      </c>
      <c r="AK163" s="176">
        <f t="shared" ref="AK163:AK200" si="31">IF(AC163="odpocet",N163,0)</f>
        <v>0</v>
      </c>
      <c r="AL163" s="176">
        <f t="shared" ref="AL163:AL200" si="32">IF(AC163="NP",N163,0)</f>
        <v>0</v>
      </c>
      <c r="AM163" s="176">
        <f t="shared" ref="AM163:AM200" si="33">IF(AC163="opakovane",N163,0)</f>
        <v>0</v>
      </c>
      <c r="AR163" s="177" t="s">
        <v>147</v>
      </c>
      <c r="AT163" s="177" t="s">
        <v>143</v>
      </c>
      <c r="AU163" s="177" t="s">
        <v>148</v>
      </c>
      <c r="AY163" s="177" t="s">
        <v>142</v>
      </c>
      <c r="BE163" s="187">
        <f t="shared" ref="BE163:BE164" si="34">IF(U163="základná",N163,0)</f>
        <v>0</v>
      </c>
      <c r="BF163" s="187">
        <f t="shared" ref="BF163:BF164" si="35">IF(U163="znížená",N163,0)</f>
        <v>0</v>
      </c>
      <c r="BG163" s="187">
        <f t="shared" ref="BG163:BG164" si="36">IF(U163="zákl. prenesená",N163,0)</f>
        <v>0</v>
      </c>
      <c r="BH163" s="187">
        <f t="shared" ref="BH163:BH164" si="37">IF(U163="zníž. prenesená",N163,0)</f>
        <v>0</v>
      </c>
      <c r="BI163" s="187">
        <f t="shared" ref="BI163:BI164" si="38">IF(U163="nulová",N163,0)</f>
        <v>0</v>
      </c>
      <c r="BJ163" s="177" t="s">
        <v>148</v>
      </c>
      <c r="BK163" s="188">
        <f t="shared" si="19"/>
        <v>0</v>
      </c>
      <c r="BL163" s="177" t="s">
        <v>147</v>
      </c>
      <c r="BM163" s="177" t="s">
        <v>243</v>
      </c>
    </row>
    <row r="164" spans="2:65" s="176" customFormat="1" ht="31.5" customHeight="1">
      <c r="B164" s="179"/>
      <c r="C164" s="158">
        <v>217</v>
      </c>
      <c r="D164" s="158" t="s">
        <v>143</v>
      </c>
      <c r="E164" s="159" t="s">
        <v>837</v>
      </c>
      <c r="F164" s="282" t="s">
        <v>829</v>
      </c>
      <c r="G164" s="282"/>
      <c r="H164" s="282"/>
      <c r="I164" s="282"/>
      <c r="J164" s="160" t="s">
        <v>168</v>
      </c>
      <c r="K164" s="207">
        <v>12.76</v>
      </c>
      <c r="L164" s="283"/>
      <c r="M164" s="283"/>
      <c r="N164" s="284">
        <f t="shared" si="18"/>
        <v>0</v>
      </c>
      <c r="O164" s="284"/>
      <c r="P164" s="284"/>
      <c r="Q164" s="284"/>
      <c r="R164" s="183"/>
      <c r="S164" s="153"/>
      <c r="T164" s="189"/>
      <c r="U164" s="190"/>
      <c r="V164" s="191"/>
      <c r="W164" s="191"/>
      <c r="X164" s="191"/>
      <c r="Y164" s="191"/>
      <c r="Z164" s="191"/>
      <c r="AA164" s="192"/>
      <c r="AB164" s="153"/>
      <c r="AC164" s="153"/>
      <c r="AD164" s="153"/>
      <c r="AE164" s="153"/>
      <c r="AF164" s="153"/>
      <c r="AG164" s="153"/>
      <c r="AH164" s="153"/>
      <c r="AI164" s="153"/>
      <c r="AJ164" s="176">
        <f t="shared" si="30"/>
        <v>0</v>
      </c>
      <c r="AK164" s="176">
        <f t="shared" si="31"/>
        <v>0</v>
      </c>
      <c r="AL164" s="176">
        <f t="shared" si="32"/>
        <v>0</v>
      </c>
      <c r="AM164" s="176">
        <f t="shared" si="33"/>
        <v>0</v>
      </c>
      <c r="AR164" s="177" t="s">
        <v>147</v>
      </c>
      <c r="AT164" s="177" t="s">
        <v>143</v>
      </c>
      <c r="AU164" s="177" t="s">
        <v>148</v>
      </c>
      <c r="AY164" s="177" t="s">
        <v>142</v>
      </c>
      <c r="BE164" s="187">
        <f t="shared" si="34"/>
        <v>0</v>
      </c>
      <c r="BF164" s="187">
        <f t="shared" si="35"/>
        <v>0</v>
      </c>
      <c r="BG164" s="187">
        <f t="shared" si="36"/>
        <v>0</v>
      </c>
      <c r="BH164" s="187">
        <f t="shared" si="37"/>
        <v>0</v>
      </c>
      <c r="BI164" s="187">
        <f t="shared" si="38"/>
        <v>0</v>
      </c>
      <c r="BJ164" s="177" t="s">
        <v>148</v>
      </c>
      <c r="BK164" s="188">
        <f t="shared" si="19"/>
        <v>0</v>
      </c>
      <c r="BL164" s="177" t="s">
        <v>147</v>
      </c>
      <c r="BM164" s="177" t="s">
        <v>830</v>
      </c>
    </row>
    <row r="165" spans="2:65" s="176" customFormat="1" ht="42" customHeight="1">
      <c r="B165" s="179"/>
      <c r="C165" s="158">
        <v>144</v>
      </c>
      <c r="D165" s="158" t="s">
        <v>143</v>
      </c>
      <c r="E165" s="159" t="s">
        <v>836</v>
      </c>
      <c r="F165" s="282" t="s">
        <v>827</v>
      </c>
      <c r="G165" s="282"/>
      <c r="H165" s="282"/>
      <c r="I165" s="282"/>
      <c r="J165" s="160" t="s">
        <v>160</v>
      </c>
      <c r="K165" s="207">
        <v>1</v>
      </c>
      <c r="L165" s="283"/>
      <c r="M165" s="283"/>
      <c r="N165" s="284">
        <f t="shared" si="18"/>
        <v>0</v>
      </c>
      <c r="O165" s="284"/>
      <c r="P165" s="284"/>
      <c r="Q165" s="284"/>
      <c r="R165" s="183"/>
      <c r="S165" s="153"/>
      <c r="T165" s="189"/>
      <c r="U165" s="190"/>
      <c r="V165" s="191"/>
      <c r="W165" s="191"/>
      <c r="X165" s="191"/>
      <c r="Y165" s="191"/>
      <c r="Z165" s="191"/>
      <c r="AA165" s="192"/>
      <c r="AB165" s="153"/>
      <c r="AC165" s="153"/>
      <c r="AD165" s="153"/>
      <c r="AE165" s="153"/>
      <c r="AF165" s="153"/>
      <c r="AG165" s="153"/>
      <c r="AH165" s="153"/>
      <c r="AI165" s="153"/>
      <c r="AJ165" s="176">
        <f t="shared" si="30"/>
        <v>0</v>
      </c>
      <c r="AK165" s="176">
        <f t="shared" si="31"/>
        <v>0</v>
      </c>
      <c r="AL165" s="176">
        <f t="shared" si="32"/>
        <v>0</v>
      </c>
      <c r="AM165" s="176">
        <f t="shared" si="33"/>
        <v>0</v>
      </c>
      <c r="AR165" s="177" t="s">
        <v>147</v>
      </c>
      <c r="AT165" s="177" t="s">
        <v>143</v>
      </c>
      <c r="AU165" s="177" t="s">
        <v>148</v>
      </c>
      <c r="AY165" s="177" t="s">
        <v>142</v>
      </c>
      <c r="BE165" s="187">
        <f>IF(U165="základná",N165,0)</f>
        <v>0</v>
      </c>
      <c r="BF165" s="187">
        <f>IF(U165="znížená",N165,0)</f>
        <v>0</v>
      </c>
      <c r="BG165" s="187">
        <f>IF(U165="zákl. prenesená",N165,0)</f>
        <v>0</v>
      </c>
      <c r="BH165" s="187">
        <f>IF(U165="zníž. prenesená",N165,0)</f>
        <v>0</v>
      </c>
      <c r="BI165" s="187">
        <f>IF(U165="nulová",N165,0)</f>
        <v>0</v>
      </c>
      <c r="BJ165" s="177" t="s">
        <v>148</v>
      </c>
      <c r="BK165" s="188">
        <f t="shared" si="19"/>
        <v>0</v>
      </c>
      <c r="BL165" s="177" t="s">
        <v>147</v>
      </c>
      <c r="BM165" s="177" t="s">
        <v>476</v>
      </c>
    </row>
    <row r="166" spans="2:65" s="1" customFormat="1" ht="31.5" customHeight="1">
      <c r="B166" s="135"/>
      <c r="C166" s="136" t="s">
        <v>244</v>
      </c>
      <c r="D166" s="136" t="s">
        <v>143</v>
      </c>
      <c r="E166" s="137" t="s">
        <v>245</v>
      </c>
      <c r="F166" s="288" t="s">
        <v>246</v>
      </c>
      <c r="G166" s="288"/>
      <c r="H166" s="288"/>
      <c r="I166" s="288"/>
      <c r="J166" s="138" t="s">
        <v>207</v>
      </c>
      <c r="K166" s="139">
        <v>283.06</v>
      </c>
      <c r="L166" s="289"/>
      <c r="M166" s="289"/>
      <c r="N166" s="290">
        <f t="shared" si="18"/>
        <v>0</v>
      </c>
      <c r="O166" s="290"/>
      <c r="P166" s="290"/>
      <c r="Q166" s="290"/>
      <c r="R166" s="140"/>
      <c r="S166" s="153"/>
      <c r="T166" s="217"/>
      <c r="U166" s="218"/>
      <c r="V166" s="219"/>
      <c r="W166" s="219"/>
      <c r="X166" s="219"/>
      <c r="Y166" s="219"/>
      <c r="Z166" s="219"/>
      <c r="AA166" s="220"/>
      <c r="AB166" s="153"/>
      <c r="AC166" s="153"/>
      <c r="AD166" s="153"/>
      <c r="AE166" s="153"/>
      <c r="AF166" s="153"/>
      <c r="AG166" s="153"/>
      <c r="AH166" s="153"/>
      <c r="AI166" s="153"/>
      <c r="AJ166" s="176">
        <f t="shared" si="30"/>
        <v>0</v>
      </c>
      <c r="AK166" s="176">
        <f t="shared" si="31"/>
        <v>0</v>
      </c>
      <c r="AL166" s="176">
        <f t="shared" si="32"/>
        <v>0</v>
      </c>
      <c r="AM166" s="176">
        <f t="shared" si="33"/>
        <v>0</v>
      </c>
      <c r="AR166" s="17" t="s">
        <v>147</v>
      </c>
      <c r="AT166" s="17" t="s">
        <v>143</v>
      </c>
      <c r="AU166" s="17" t="s">
        <v>148</v>
      </c>
      <c r="AY166" s="17" t="s">
        <v>142</v>
      </c>
      <c r="BE166" s="187">
        <f t="shared" si="10"/>
        <v>0</v>
      </c>
      <c r="BF166" s="187">
        <f t="shared" si="11"/>
        <v>0</v>
      </c>
      <c r="BG166" s="187">
        <f t="shared" si="12"/>
        <v>0</v>
      </c>
      <c r="BH166" s="187">
        <f t="shared" si="13"/>
        <v>0</v>
      </c>
      <c r="BI166" s="187">
        <f t="shared" si="14"/>
        <v>0</v>
      </c>
      <c r="BJ166" s="17" t="s">
        <v>148</v>
      </c>
      <c r="BK166" s="188">
        <f t="shared" si="19"/>
        <v>0</v>
      </c>
      <c r="BL166" s="17" t="s">
        <v>147</v>
      </c>
      <c r="BM166" s="17" t="s">
        <v>247</v>
      </c>
    </row>
    <row r="167" spans="2:65" s="1" customFormat="1" ht="31.5" customHeight="1">
      <c r="B167" s="135"/>
      <c r="C167" s="136" t="s">
        <v>248</v>
      </c>
      <c r="D167" s="136" t="s">
        <v>143</v>
      </c>
      <c r="E167" s="137" t="s">
        <v>249</v>
      </c>
      <c r="F167" s="288" t="s">
        <v>250</v>
      </c>
      <c r="G167" s="288"/>
      <c r="H167" s="288"/>
      <c r="I167" s="288"/>
      <c r="J167" s="138" t="s">
        <v>207</v>
      </c>
      <c r="K167" s="139">
        <v>103.8</v>
      </c>
      <c r="L167" s="289"/>
      <c r="M167" s="289"/>
      <c r="N167" s="290">
        <f t="shared" si="18"/>
        <v>0</v>
      </c>
      <c r="O167" s="290"/>
      <c r="P167" s="290"/>
      <c r="Q167" s="290"/>
      <c r="R167" s="140"/>
      <c r="S167" s="153"/>
      <c r="T167" s="217"/>
      <c r="U167" s="218"/>
      <c r="V167" s="219"/>
      <c r="W167" s="219"/>
      <c r="X167" s="219"/>
      <c r="Y167" s="219"/>
      <c r="Z167" s="219"/>
      <c r="AA167" s="220"/>
      <c r="AB167" s="153"/>
      <c r="AC167" s="153"/>
      <c r="AD167" s="153"/>
      <c r="AE167" s="153"/>
      <c r="AF167" s="153"/>
      <c r="AG167" s="153"/>
      <c r="AH167" s="153"/>
      <c r="AI167" s="153"/>
      <c r="AJ167" s="176">
        <f t="shared" si="30"/>
        <v>0</v>
      </c>
      <c r="AK167" s="176">
        <f t="shared" si="31"/>
        <v>0</v>
      </c>
      <c r="AL167" s="176">
        <f t="shared" si="32"/>
        <v>0</v>
      </c>
      <c r="AM167" s="176">
        <f t="shared" si="33"/>
        <v>0</v>
      </c>
      <c r="AR167" s="17" t="s">
        <v>147</v>
      </c>
      <c r="AT167" s="17" t="s">
        <v>143</v>
      </c>
      <c r="AU167" s="17" t="s">
        <v>148</v>
      </c>
      <c r="AY167" s="17" t="s">
        <v>142</v>
      </c>
      <c r="BE167" s="187">
        <f t="shared" si="10"/>
        <v>0</v>
      </c>
      <c r="BF167" s="187">
        <f t="shared" si="11"/>
        <v>0</v>
      </c>
      <c r="BG167" s="187">
        <f t="shared" si="12"/>
        <v>0</v>
      </c>
      <c r="BH167" s="187">
        <f t="shared" si="13"/>
        <v>0</v>
      </c>
      <c r="BI167" s="187">
        <f t="shared" si="14"/>
        <v>0</v>
      </c>
      <c r="BJ167" s="17" t="s">
        <v>148</v>
      </c>
      <c r="BK167" s="188">
        <f t="shared" si="19"/>
        <v>0</v>
      </c>
      <c r="BL167" s="17" t="s">
        <v>147</v>
      </c>
      <c r="BM167" s="17" t="s">
        <v>251</v>
      </c>
    </row>
    <row r="168" spans="2:65" s="176" customFormat="1" ht="31.5" customHeight="1">
      <c r="B168" s="179"/>
      <c r="C168" s="158" t="s">
        <v>849</v>
      </c>
      <c r="D168" s="158" t="s">
        <v>143</v>
      </c>
      <c r="E168" s="159" t="s">
        <v>252</v>
      </c>
      <c r="F168" s="282" t="s">
        <v>253</v>
      </c>
      <c r="G168" s="282"/>
      <c r="H168" s="282"/>
      <c r="I168" s="282"/>
      <c r="J168" s="160" t="s">
        <v>146</v>
      </c>
      <c r="K168" s="207">
        <v>15</v>
      </c>
      <c r="L168" s="283"/>
      <c r="M168" s="283"/>
      <c r="N168" s="284">
        <f t="shared" si="18"/>
        <v>0</v>
      </c>
      <c r="O168" s="284"/>
      <c r="P168" s="284"/>
      <c r="Q168" s="284"/>
      <c r="R168" s="183"/>
      <c r="S168" s="153"/>
      <c r="T168" s="217"/>
      <c r="U168" s="218"/>
      <c r="V168" s="219"/>
      <c r="W168" s="219"/>
      <c r="X168" s="219"/>
      <c r="Y168" s="219"/>
      <c r="Z168" s="219"/>
      <c r="AA168" s="220"/>
      <c r="AB168" s="153"/>
      <c r="AC168" s="153"/>
      <c r="AD168" s="153"/>
      <c r="AE168" s="153"/>
      <c r="AF168" s="153"/>
      <c r="AG168" s="153"/>
      <c r="AH168" s="153"/>
      <c r="AI168" s="153"/>
      <c r="AJ168" s="176">
        <f t="shared" si="30"/>
        <v>0</v>
      </c>
      <c r="AK168" s="176">
        <f t="shared" si="31"/>
        <v>0</v>
      </c>
      <c r="AL168" s="176">
        <f t="shared" si="32"/>
        <v>0</v>
      </c>
      <c r="AM168" s="176">
        <f t="shared" si="33"/>
        <v>0</v>
      </c>
      <c r="AR168" s="177" t="s">
        <v>147</v>
      </c>
      <c r="AT168" s="177" t="s">
        <v>143</v>
      </c>
      <c r="AU168" s="177" t="s">
        <v>148</v>
      </c>
      <c r="AY168" s="177" t="s">
        <v>142</v>
      </c>
      <c r="BE168" s="187">
        <f t="shared" ref="BE168" si="39">IF(U168="základná",N168,0)</f>
        <v>0</v>
      </c>
      <c r="BF168" s="187">
        <f t="shared" ref="BF168" si="40">IF(U168="znížená",N168,0)</f>
        <v>0</v>
      </c>
      <c r="BG168" s="187">
        <f t="shared" ref="BG168" si="41">IF(U168="zákl. prenesená",N168,0)</f>
        <v>0</v>
      </c>
      <c r="BH168" s="187">
        <f t="shared" ref="BH168" si="42">IF(U168="zníž. prenesená",N168,0)</f>
        <v>0</v>
      </c>
      <c r="BI168" s="187">
        <f t="shared" ref="BI168" si="43">IF(U168="nulová",N168,0)</f>
        <v>0</v>
      </c>
      <c r="BJ168" s="177" t="s">
        <v>148</v>
      </c>
      <c r="BK168" s="188">
        <f t="shared" si="19"/>
        <v>0</v>
      </c>
      <c r="BL168" s="177" t="s">
        <v>147</v>
      </c>
      <c r="BM168" s="177" t="s">
        <v>254</v>
      </c>
    </row>
    <row r="169" spans="2:65" s="214" customFormat="1" ht="29.85" customHeight="1">
      <c r="B169" s="226"/>
      <c r="C169" s="211"/>
      <c r="D169" s="233" t="s">
        <v>125</v>
      </c>
      <c r="E169" s="233"/>
      <c r="F169" s="233"/>
      <c r="G169" s="233"/>
      <c r="H169" s="233"/>
      <c r="I169" s="233"/>
      <c r="J169" s="233"/>
      <c r="K169" s="233"/>
      <c r="L169" s="233"/>
      <c r="M169" s="233"/>
      <c r="N169" s="298">
        <f>BK169</f>
        <v>0</v>
      </c>
      <c r="O169" s="299"/>
      <c r="P169" s="299"/>
      <c r="Q169" s="299"/>
      <c r="R169" s="228"/>
      <c r="S169" s="215"/>
      <c r="T169" s="210"/>
      <c r="U169" s="211"/>
      <c r="V169" s="211"/>
      <c r="W169" s="212"/>
      <c r="X169" s="211"/>
      <c r="Y169" s="212"/>
      <c r="Z169" s="211"/>
      <c r="AA169" s="213"/>
      <c r="AJ169" s="153">
        <f t="shared" si="30"/>
        <v>0</v>
      </c>
      <c r="AK169" s="153">
        <f t="shared" si="31"/>
        <v>0</v>
      </c>
      <c r="AL169" s="153">
        <f t="shared" si="32"/>
        <v>0</v>
      </c>
      <c r="AM169" s="153">
        <f t="shared" si="33"/>
        <v>0</v>
      </c>
      <c r="AR169" s="229" t="s">
        <v>74</v>
      </c>
      <c r="AT169" s="230" t="s">
        <v>68</v>
      </c>
      <c r="AU169" s="230" t="s">
        <v>74</v>
      </c>
      <c r="AY169" s="229" t="s">
        <v>142</v>
      </c>
      <c r="BE169" s="231">
        <f t="shared" si="10"/>
        <v>0</v>
      </c>
      <c r="BF169" s="231">
        <f t="shared" si="11"/>
        <v>0</v>
      </c>
      <c r="BG169" s="231">
        <f t="shared" si="12"/>
        <v>0</v>
      </c>
      <c r="BH169" s="231">
        <f t="shared" si="13"/>
        <v>0</v>
      </c>
      <c r="BI169" s="231">
        <f t="shared" si="14"/>
        <v>0</v>
      </c>
      <c r="BK169" s="232">
        <f>SUM(BK170:BK171)</f>
        <v>0</v>
      </c>
    </row>
    <row r="170" spans="2:65" s="1" customFormat="1" ht="31.5" customHeight="1">
      <c r="B170" s="135"/>
      <c r="C170" s="158" t="s">
        <v>862</v>
      </c>
      <c r="D170" s="158" t="s">
        <v>143</v>
      </c>
      <c r="E170" s="159" t="s">
        <v>266</v>
      </c>
      <c r="F170" s="282" t="s">
        <v>267</v>
      </c>
      <c r="G170" s="282"/>
      <c r="H170" s="282"/>
      <c r="I170" s="282"/>
      <c r="J170" s="160" t="s">
        <v>168</v>
      </c>
      <c r="K170" s="207">
        <v>16.454999999999998</v>
      </c>
      <c r="L170" s="283"/>
      <c r="M170" s="283"/>
      <c r="N170" s="284">
        <f t="shared" ref="N170:N171" si="44">ROUND(L170*K170,2)</f>
        <v>0</v>
      </c>
      <c r="O170" s="284"/>
      <c r="P170" s="284"/>
      <c r="Q170" s="284"/>
      <c r="R170" s="140"/>
      <c r="S170" s="221"/>
      <c r="T170" s="217"/>
      <c r="U170" s="218"/>
      <c r="V170" s="219"/>
      <c r="W170" s="219"/>
      <c r="X170" s="219"/>
      <c r="Y170" s="219"/>
      <c r="Z170" s="219"/>
      <c r="AA170" s="220"/>
      <c r="AB170" s="153"/>
      <c r="AC170" s="153"/>
      <c r="AD170" s="153"/>
      <c r="AE170" s="153"/>
      <c r="AF170" s="153"/>
      <c r="AG170" s="153"/>
      <c r="AH170" s="153"/>
      <c r="AI170" s="153"/>
      <c r="AJ170" s="176">
        <f t="shared" si="30"/>
        <v>0</v>
      </c>
      <c r="AK170" s="176">
        <f t="shared" si="31"/>
        <v>0</v>
      </c>
      <c r="AL170" s="176">
        <f t="shared" si="32"/>
        <v>0</v>
      </c>
      <c r="AM170" s="176">
        <f t="shared" si="33"/>
        <v>0</v>
      </c>
      <c r="AR170" s="17" t="s">
        <v>147</v>
      </c>
      <c r="AT170" s="17" t="s">
        <v>143</v>
      </c>
      <c r="AU170" s="17" t="s">
        <v>148</v>
      </c>
      <c r="AY170" s="17" t="s">
        <v>142</v>
      </c>
      <c r="BE170" s="187">
        <f t="shared" si="10"/>
        <v>0</v>
      </c>
      <c r="BF170" s="187">
        <f t="shared" si="11"/>
        <v>0</v>
      </c>
      <c r="BG170" s="187">
        <f t="shared" si="12"/>
        <v>0</v>
      </c>
      <c r="BH170" s="187">
        <f t="shared" si="13"/>
        <v>0</v>
      </c>
      <c r="BI170" s="187">
        <f t="shared" si="14"/>
        <v>0</v>
      </c>
      <c r="BJ170" s="17" t="s">
        <v>148</v>
      </c>
      <c r="BK170" s="188">
        <f t="shared" ref="BK170:BK171" si="45">ROUND(L170*K170,2)</f>
        <v>0</v>
      </c>
      <c r="BL170" s="17" t="s">
        <v>147</v>
      </c>
      <c r="BM170" s="17" t="s">
        <v>268</v>
      </c>
    </row>
    <row r="171" spans="2:65" s="1" customFormat="1" ht="31.5" customHeight="1">
      <c r="B171" s="135"/>
      <c r="C171" s="158" t="s">
        <v>269</v>
      </c>
      <c r="D171" s="158" t="s">
        <v>143</v>
      </c>
      <c r="E171" s="159" t="s">
        <v>270</v>
      </c>
      <c r="F171" s="282" t="s">
        <v>267</v>
      </c>
      <c r="G171" s="282"/>
      <c r="H171" s="282"/>
      <c r="I171" s="282"/>
      <c r="J171" s="160" t="s">
        <v>168</v>
      </c>
      <c r="K171" s="162">
        <v>0.12</v>
      </c>
      <c r="L171" s="283"/>
      <c r="M171" s="283"/>
      <c r="N171" s="284">
        <f t="shared" si="44"/>
        <v>0</v>
      </c>
      <c r="O171" s="284"/>
      <c r="P171" s="284"/>
      <c r="Q171" s="284"/>
      <c r="R171" s="140"/>
      <c r="S171" s="153"/>
      <c r="T171" s="217"/>
      <c r="U171" s="218"/>
      <c r="V171" s="219"/>
      <c r="W171" s="219"/>
      <c r="X171" s="219"/>
      <c r="Y171" s="219"/>
      <c r="Z171" s="219"/>
      <c r="AA171" s="220"/>
      <c r="AB171" s="153"/>
      <c r="AC171" s="153"/>
      <c r="AD171" s="153"/>
      <c r="AE171" s="153"/>
      <c r="AF171" s="153"/>
      <c r="AG171" s="153"/>
      <c r="AH171" s="153"/>
      <c r="AI171" s="153"/>
      <c r="AJ171" s="176">
        <f t="shared" si="30"/>
        <v>0</v>
      </c>
      <c r="AK171" s="176">
        <f t="shared" si="31"/>
        <v>0</v>
      </c>
      <c r="AL171" s="176">
        <f t="shared" si="32"/>
        <v>0</v>
      </c>
      <c r="AM171" s="176">
        <f t="shared" si="33"/>
        <v>0</v>
      </c>
      <c r="AR171" s="17" t="s">
        <v>147</v>
      </c>
      <c r="AT171" s="17" t="s">
        <v>143</v>
      </c>
      <c r="AU171" s="17" t="s">
        <v>148</v>
      </c>
      <c r="AY171" s="17" t="s">
        <v>142</v>
      </c>
      <c r="BE171" s="187">
        <f t="shared" si="10"/>
        <v>0</v>
      </c>
      <c r="BF171" s="187">
        <f t="shared" si="11"/>
        <v>0</v>
      </c>
      <c r="BG171" s="187">
        <f t="shared" si="12"/>
        <v>0</v>
      </c>
      <c r="BH171" s="187">
        <f t="shared" si="13"/>
        <v>0</v>
      </c>
      <c r="BI171" s="187">
        <f t="shared" si="14"/>
        <v>0</v>
      </c>
      <c r="BJ171" s="17" t="s">
        <v>148</v>
      </c>
      <c r="BK171" s="188">
        <f t="shared" si="45"/>
        <v>0</v>
      </c>
      <c r="BL171" s="17" t="s">
        <v>147</v>
      </c>
      <c r="BM171" s="17" t="s">
        <v>271</v>
      </c>
    </row>
    <row r="172" spans="2:65" s="9" customFormat="1" ht="37.35" customHeight="1">
      <c r="B172" s="124"/>
      <c r="C172" s="125"/>
      <c r="D172" s="126" t="s">
        <v>126</v>
      </c>
      <c r="E172" s="126"/>
      <c r="F172" s="126"/>
      <c r="G172" s="126"/>
      <c r="H172" s="126"/>
      <c r="I172" s="126"/>
      <c r="J172" s="126"/>
      <c r="K172" s="126"/>
      <c r="L172" s="126"/>
      <c r="M172" s="126"/>
      <c r="N172" s="293">
        <f>BK172</f>
        <v>0</v>
      </c>
      <c r="O172" s="294"/>
      <c r="P172" s="294"/>
      <c r="Q172" s="294"/>
      <c r="R172" s="127"/>
      <c r="S172" s="214"/>
      <c r="T172" s="210"/>
      <c r="U172" s="211"/>
      <c r="V172" s="211"/>
      <c r="W172" s="212"/>
      <c r="X172" s="211"/>
      <c r="Y172" s="212"/>
      <c r="Z172" s="211"/>
      <c r="AA172" s="213"/>
      <c r="AB172" s="214"/>
      <c r="AC172" s="214"/>
      <c r="AD172" s="214"/>
      <c r="AE172" s="214"/>
      <c r="AF172" s="214"/>
      <c r="AG172" s="214"/>
      <c r="AH172" s="214"/>
      <c r="AI172" s="214"/>
      <c r="AJ172" s="176">
        <f t="shared" si="30"/>
        <v>0</v>
      </c>
      <c r="AK172" s="176">
        <f t="shared" si="31"/>
        <v>0</v>
      </c>
      <c r="AL172" s="176">
        <f t="shared" si="32"/>
        <v>0</v>
      </c>
      <c r="AM172" s="176">
        <f t="shared" si="33"/>
        <v>0</v>
      </c>
      <c r="AR172" s="131" t="s">
        <v>148</v>
      </c>
      <c r="AT172" s="132" t="s">
        <v>68</v>
      </c>
      <c r="AU172" s="132" t="s">
        <v>69</v>
      </c>
      <c r="AY172" s="131" t="s">
        <v>142</v>
      </c>
      <c r="BE172" s="187">
        <f t="shared" si="10"/>
        <v>0</v>
      </c>
      <c r="BF172" s="187">
        <f t="shared" si="11"/>
        <v>0</v>
      </c>
      <c r="BG172" s="187">
        <f t="shared" si="12"/>
        <v>0</v>
      </c>
      <c r="BH172" s="187">
        <f t="shared" si="13"/>
        <v>0</v>
      </c>
      <c r="BI172" s="187">
        <f t="shared" si="14"/>
        <v>0</v>
      </c>
      <c r="BK172" s="133">
        <f>BK173+BK175+BK179+BK186+BK219+BK226+BK232+BK236+BK241+BK245+BK247</f>
        <v>0</v>
      </c>
    </row>
    <row r="173" spans="2:65" s="214" customFormat="1" ht="19.899999999999999" customHeight="1">
      <c r="B173" s="226"/>
      <c r="C173" s="211"/>
      <c r="D173" s="233" t="s">
        <v>127</v>
      </c>
      <c r="E173" s="233"/>
      <c r="F173" s="233"/>
      <c r="G173" s="233"/>
      <c r="H173" s="233"/>
      <c r="I173" s="233"/>
      <c r="J173" s="233"/>
      <c r="K173" s="233"/>
      <c r="L173" s="233"/>
      <c r="M173" s="233"/>
      <c r="N173" s="295">
        <f>BK173</f>
        <v>0</v>
      </c>
      <c r="O173" s="296"/>
      <c r="P173" s="296"/>
      <c r="Q173" s="296"/>
      <c r="R173" s="228"/>
      <c r="S173" s="215"/>
      <c r="T173" s="210"/>
      <c r="U173" s="211"/>
      <c r="V173" s="211"/>
      <c r="W173" s="212"/>
      <c r="X173" s="211"/>
      <c r="Y173" s="212"/>
      <c r="Z173" s="211"/>
      <c r="AA173" s="213"/>
      <c r="AR173" s="229" t="s">
        <v>148</v>
      </c>
      <c r="AT173" s="230" t="s">
        <v>68</v>
      </c>
      <c r="AU173" s="230" t="s">
        <v>74</v>
      </c>
      <c r="AY173" s="229" t="s">
        <v>142</v>
      </c>
      <c r="BK173" s="232">
        <f>BK174</f>
        <v>0</v>
      </c>
    </row>
    <row r="174" spans="2:65" s="176" customFormat="1" ht="22.5" customHeight="1">
      <c r="B174" s="179"/>
      <c r="C174" s="158" t="s">
        <v>272</v>
      </c>
      <c r="D174" s="158" t="s">
        <v>143</v>
      </c>
      <c r="E174" s="159" t="s">
        <v>851</v>
      </c>
      <c r="F174" s="282" t="s">
        <v>852</v>
      </c>
      <c r="G174" s="282"/>
      <c r="H174" s="282"/>
      <c r="I174" s="282"/>
      <c r="J174" s="160" t="s">
        <v>160</v>
      </c>
      <c r="K174" s="202">
        <v>1</v>
      </c>
      <c r="L174" s="283"/>
      <c r="M174" s="283"/>
      <c r="N174" s="284">
        <f>ROUND(L174*K174,2)</f>
        <v>0</v>
      </c>
      <c r="O174" s="284"/>
      <c r="P174" s="284"/>
      <c r="Q174" s="284"/>
      <c r="R174" s="183"/>
      <c r="S174" s="153"/>
      <c r="T174" s="217"/>
      <c r="U174" s="218"/>
      <c r="V174" s="219"/>
      <c r="W174" s="219"/>
      <c r="X174" s="219"/>
      <c r="Y174" s="219"/>
      <c r="Z174" s="219"/>
      <c r="AA174" s="220"/>
      <c r="AB174" s="153"/>
      <c r="AC174" s="153"/>
      <c r="AD174" s="153"/>
      <c r="AE174" s="153"/>
      <c r="AF174" s="153"/>
      <c r="AG174" s="153"/>
      <c r="AH174" s="153"/>
      <c r="AI174" s="153"/>
      <c r="AR174" s="177" t="s">
        <v>147</v>
      </c>
      <c r="AT174" s="177" t="s">
        <v>143</v>
      </c>
      <c r="AU174" s="177" t="s">
        <v>148</v>
      </c>
      <c r="AY174" s="177" t="s">
        <v>142</v>
      </c>
      <c r="BE174" s="187">
        <f>IF(U174="základná",N174,0)</f>
        <v>0</v>
      </c>
      <c r="BF174" s="187">
        <f>IF(U174="znížená",N174,0)</f>
        <v>0</v>
      </c>
      <c r="BG174" s="187">
        <f>IF(U174="zákl. prenesená",N174,0)</f>
        <v>0</v>
      </c>
      <c r="BH174" s="187">
        <f>IF(U174="zníž. prenesená",N174,0)</f>
        <v>0</v>
      </c>
      <c r="BI174" s="187">
        <f>IF(U174="nulová",N174,0)</f>
        <v>0</v>
      </c>
      <c r="BJ174" s="177" t="s">
        <v>148</v>
      </c>
      <c r="BK174" s="188">
        <f>ROUND(L174*K174,2)</f>
        <v>0</v>
      </c>
      <c r="BL174" s="177" t="s">
        <v>147</v>
      </c>
      <c r="BM174" s="177" t="s">
        <v>853</v>
      </c>
    </row>
    <row r="175" spans="2:65" s="214" customFormat="1" ht="29.85" customHeight="1">
      <c r="B175" s="226"/>
      <c r="C175" s="211"/>
      <c r="D175" s="233" t="s">
        <v>128</v>
      </c>
      <c r="E175" s="233"/>
      <c r="F175" s="233"/>
      <c r="G175" s="233"/>
      <c r="H175" s="233"/>
      <c r="I175" s="233"/>
      <c r="J175" s="233"/>
      <c r="K175" s="233"/>
      <c r="L175" s="233"/>
      <c r="M175" s="233"/>
      <c r="N175" s="298">
        <f>BK175</f>
        <v>0</v>
      </c>
      <c r="O175" s="299"/>
      <c r="P175" s="299"/>
      <c r="Q175" s="299"/>
      <c r="R175" s="228"/>
      <c r="S175" s="215"/>
      <c r="T175" s="210"/>
      <c r="U175" s="211"/>
      <c r="V175" s="211"/>
      <c r="W175" s="212"/>
      <c r="X175" s="211"/>
      <c r="Y175" s="212"/>
      <c r="Z175" s="211"/>
      <c r="AA175" s="213"/>
      <c r="AJ175" s="153">
        <f t="shared" si="30"/>
        <v>0</v>
      </c>
      <c r="AK175" s="153">
        <f t="shared" si="31"/>
        <v>0</v>
      </c>
      <c r="AL175" s="153">
        <f t="shared" si="32"/>
        <v>0</v>
      </c>
      <c r="AM175" s="153">
        <f t="shared" si="33"/>
        <v>0</v>
      </c>
      <c r="AR175" s="229" t="s">
        <v>148</v>
      </c>
      <c r="AT175" s="230" t="s">
        <v>68</v>
      </c>
      <c r="AU175" s="230" t="s">
        <v>74</v>
      </c>
      <c r="AY175" s="229" t="s">
        <v>142</v>
      </c>
      <c r="BE175" s="231">
        <f t="shared" ref="BE175:BE203" si="46">IF(U175="základná",N175,0)</f>
        <v>0</v>
      </c>
      <c r="BF175" s="231">
        <f t="shared" ref="BF175:BF203" si="47">IF(U175="znížená",N175,0)</f>
        <v>0</v>
      </c>
      <c r="BG175" s="231">
        <f t="shared" ref="BG175:BG203" si="48">IF(U175="zákl. prenesená",N175,0)</f>
        <v>0</v>
      </c>
      <c r="BH175" s="231">
        <f t="shared" ref="BH175:BH203" si="49">IF(U175="zníž. prenesená",N175,0)</f>
        <v>0</v>
      </c>
      <c r="BI175" s="231">
        <f t="shared" ref="BI175:BI203" si="50">IF(U175="nulová",N175,0)</f>
        <v>0</v>
      </c>
      <c r="BK175" s="232">
        <f>SUM(BK176:BK178)</f>
        <v>0</v>
      </c>
    </row>
    <row r="176" spans="2:65" s="1" customFormat="1" ht="31.5" customHeight="1">
      <c r="B176" s="135"/>
      <c r="C176" s="158" t="s">
        <v>273</v>
      </c>
      <c r="D176" s="158" t="s">
        <v>143</v>
      </c>
      <c r="E176" s="159" t="s">
        <v>274</v>
      </c>
      <c r="F176" s="282" t="s">
        <v>275</v>
      </c>
      <c r="G176" s="282"/>
      <c r="H176" s="282"/>
      <c r="I176" s="282"/>
      <c r="J176" s="160" t="s">
        <v>146</v>
      </c>
      <c r="K176" s="162">
        <v>10</v>
      </c>
      <c r="L176" s="283"/>
      <c r="M176" s="283"/>
      <c r="N176" s="284">
        <f t="shared" ref="N176:N178" si="51">ROUND(L176*K176,2)</f>
        <v>0</v>
      </c>
      <c r="O176" s="284"/>
      <c r="P176" s="284"/>
      <c r="Q176" s="284"/>
      <c r="R176" s="140"/>
      <c r="S176" s="153"/>
      <c r="T176" s="217"/>
      <c r="U176" s="218"/>
      <c r="V176" s="219"/>
      <c r="W176" s="219"/>
      <c r="X176" s="219"/>
      <c r="Y176" s="219"/>
      <c r="Z176" s="219"/>
      <c r="AA176" s="220"/>
      <c r="AB176" s="153"/>
      <c r="AC176" s="153"/>
      <c r="AD176" s="153"/>
      <c r="AE176" s="153"/>
      <c r="AF176" s="153"/>
      <c r="AG176" s="153"/>
      <c r="AH176" s="153"/>
      <c r="AI176" s="153"/>
      <c r="AJ176" s="176">
        <f t="shared" si="30"/>
        <v>0</v>
      </c>
      <c r="AK176" s="176">
        <f t="shared" si="31"/>
        <v>0</v>
      </c>
      <c r="AL176" s="176">
        <f t="shared" si="32"/>
        <v>0</v>
      </c>
      <c r="AM176" s="176">
        <f t="shared" si="33"/>
        <v>0</v>
      </c>
      <c r="AR176" s="17" t="s">
        <v>147</v>
      </c>
      <c r="AT176" s="17" t="s">
        <v>143</v>
      </c>
      <c r="AU176" s="17" t="s">
        <v>148</v>
      </c>
      <c r="AY176" s="17" t="s">
        <v>142</v>
      </c>
      <c r="BE176" s="187">
        <f t="shared" si="46"/>
        <v>0</v>
      </c>
      <c r="BF176" s="187">
        <f t="shared" si="47"/>
        <v>0</v>
      </c>
      <c r="BG176" s="187">
        <f t="shared" si="48"/>
        <v>0</v>
      </c>
      <c r="BH176" s="187">
        <f t="shared" si="49"/>
        <v>0</v>
      </c>
      <c r="BI176" s="187">
        <f t="shared" si="50"/>
        <v>0</v>
      </c>
      <c r="BJ176" s="17" t="s">
        <v>148</v>
      </c>
      <c r="BK176" s="188">
        <f t="shared" ref="BK176:BK178" si="52">ROUND(L176*K176,2)</f>
        <v>0</v>
      </c>
      <c r="BL176" s="17" t="s">
        <v>147</v>
      </c>
      <c r="BM176" s="17" t="s">
        <v>276</v>
      </c>
    </row>
    <row r="177" spans="2:65" s="1" customFormat="1" ht="44.25" customHeight="1">
      <c r="B177" s="135"/>
      <c r="C177" s="168" t="s">
        <v>277</v>
      </c>
      <c r="D177" s="168" t="s">
        <v>278</v>
      </c>
      <c r="E177" s="169" t="s">
        <v>279</v>
      </c>
      <c r="F177" s="307" t="s">
        <v>280</v>
      </c>
      <c r="G177" s="307"/>
      <c r="H177" s="307"/>
      <c r="I177" s="307"/>
      <c r="J177" s="170" t="s">
        <v>146</v>
      </c>
      <c r="K177" s="171">
        <v>10</v>
      </c>
      <c r="L177" s="308"/>
      <c r="M177" s="308"/>
      <c r="N177" s="309">
        <f t="shared" si="51"/>
        <v>0</v>
      </c>
      <c r="O177" s="284"/>
      <c r="P177" s="284"/>
      <c r="Q177" s="284"/>
      <c r="R177" s="140"/>
      <c r="S177" s="153"/>
      <c r="T177" s="217"/>
      <c r="U177" s="218"/>
      <c r="V177" s="219"/>
      <c r="W177" s="219"/>
      <c r="X177" s="219"/>
      <c r="Y177" s="219"/>
      <c r="Z177" s="219"/>
      <c r="AA177" s="220"/>
      <c r="AB177" s="153"/>
      <c r="AC177" s="153"/>
      <c r="AD177" s="153"/>
      <c r="AE177" s="153"/>
      <c r="AF177" s="153"/>
      <c r="AG177" s="153"/>
      <c r="AH177" s="153"/>
      <c r="AI177" s="153"/>
      <c r="AJ177" s="176">
        <f t="shared" si="30"/>
        <v>0</v>
      </c>
      <c r="AK177" s="176">
        <f t="shared" si="31"/>
        <v>0</v>
      </c>
      <c r="AL177" s="176">
        <f t="shared" si="32"/>
        <v>0</v>
      </c>
      <c r="AM177" s="176">
        <f t="shared" si="33"/>
        <v>0</v>
      </c>
      <c r="AR177" s="17" t="s">
        <v>167</v>
      </c>
      <c r="AT177" s="17" t="s">
        <v>278</v>
      </c>
      <c r="AU177" s="17" t="s">
        <v>148</v>
      </c>
      <c r="AY177" s="17" t="s">
        <v>142</v>
      </c>
      <c r="BE177" s="187">
        <f t="shared" si="46"/>
        <v>0</v>
      </c>
      <c r="BF177" s="187">
        <f t="shared" si="47"/>
        <v>0</v>
      </c>
      <c r="BG177" s="187">
        <f t="shared" si="48"/>
        <v>0</v>
      </c>
      <c r="BH177" s="187">
        <f t="shared" si="49"/>
        <v>0</v>
      </c>
      <c r="BI177" s="187">
        <f t="shared" si="50"/>
        <v>0</v>
      </c>
      <c r="BJ177" s="17" t="s">
        <v>148</v>
      </c>
      <c r="BK177" s="188">
        <f t="shared" si="52"/>
        <v>0</v>
      </c>
      <c r="BL177" s="17" t="s">
        <v>147</v>
      </c>
      <c r="BM177" s="17" t="s">
        <v>281</v>
      </c>
    </row>
    <row r="178" spans="2:65" s="1" customFormat="1" ht="31.5" customHeight="1">
      <c r="B178" s="135"/>
      <c r="C178" s="158" t="s">
        <v>282</v>
      </c>
      <c r="D178" s="158" t="s">
        <v>143</v>
      </c>
      <c r="E178" s="159" t="s">
        <v>283</v>
      </c>
      <c r="F178" s="282" t="s">
        <v>284</v>
      </c>
      <c r="G178" s="282"/>
      <c r="H178" s="282"/>
      <c r="I178" s="282"/>
      <c r="J178" s="160" t="s">
        <v>168</v>
      </c>
      <c r="K178" s="162">
        <v>0.43</v>
      </c>
      <c r="L178" s="283"/>
      <c r="M178" s="283"/>
      <c r="N178" s="284">
        <f t="shared" si="51"/>
        <v>0</v>
      </c>
      <c r="O178" s="284"/>
      <c r="P178" s="284"/>
      <c r="Q178" s="284"/>
      <c r="R178" s="140"/>
      <c r="S178" s="153"/>
      <c r="T178" s="217"/>
      <c r="U178" s="218"/>
      <c r="V178" s="219"/>
      <c r="W178" s="219"/>
      <c r="X178" s="219"/>
      <c r="Y178" s="219"/>
      <c r="Z178" s="219"/>
      <c r="AA178" s="220"/>
      <c r="AB178" s="153"/>
      <c r="AC178" s="153"/>
      <c r="AD178" s="153"/>
      <c r="AE178" s="153"/>
      <c r="AF178" s="153"/>
      <c r="AG178" s="153"/>
      <c r="AH178" s="153"/>
      <c r="AI178" s="153"/>
      <c r="AJ178" s="176">
        <f t="shared" si="30"/>
        <v>0</v>
      </c>
      <c r="AK178" s="176">
        <f t="shared" si="31"/>
        <v>0</v>
      </c>
      <c r="AL178" s="176">
        <f t="shared" si="32"/>
        <v>0</v>
      </c>
      <c r="AM178" s="176">
        <f t="shared" si="33"/>
        <v>0</v>
      </c>
      <c r="AR178" s="17" t="s">
        <v>147</v>
      </c>
      <c r="AT178" s="17" t="s">
        <v>143</v>
      </c>
      <c r="AU178" s="17" t="s">
        <v>148</v>
      </c>
      <c r="AY178" s="17" t="s">
        <v>142</v>
      </c>
      <c r="BE178" s="187">
        <f t="shared" si="46"/>
        <v>0</v>
      </c>
      <c r="BF178" s="187">
        <f t="shared" si="47"/>
        <v>0</v>
      </c>
      <c r="BG178" s="187">
        <f t="shared" si="48"/>
        <v>0</v>
      </c>
      <c r="BH178" s="187">
        <f t="shared" si="49"/>
        <v>0</v>
      </c>
      <c r="BI178" s="187">
        <f t="shared" si="50"/>
        <v>0</v>
      </c>
      <c r="BJ178" s="17" t="s">
        <v>148</v>
      </c>
      <c r="BK178" s="188">
        <f t="shared" si="52"/>
        <v>0</v>
      </c>
      <c r="BL178" s="17" t="s">
        <v>147</v>
      </c>
      <c r="BM178" s="17" t="s">
        <v>285</v>
      </c>
    </row>
    <row r="179" spans="2:65" s="214" customFormat="1" ht="29.85" customHeight="1">
      <c r="B179" s="226"/>
      <c r="C179" s="211"/>
      <c r="D179" s="233" t="s">
        <v>129</v>
      </c>
      <c r="E179" s="233"/>
      <c r="F179" s="233"/>
      <c r="G179" s="233"/>
      <c r="H179" s="233"/>
      <c r="I179" s="233"/>
      <c r="J179" s="233"/>
      <c r="K179" s="233"/>
      <c r="L179" s="233"/>
      <c r="M179" s="233"/>
      <c r="N179" s="298">
        <f>BK179</f>
        <v>0</v>
      </c>
      <c r="O179" s="299"/>
      <c r="P179" s="299"/>
      <c r="Q179" s="299"/>
      <c r="R179" s="228"/>
      <c r="S179" s="215"/>
      <c r="T179" s="210"/>
      <c r="U179" s="211"/>
      <c r="V179" s="211"/>
      <c r="W179" s="212"/>
      <c r="X179" s="211"/>
      <c r="Y179" s="212"/>
      <c r="Z179" s="211"/>
      <c r="AA179" s="213"/>
      <c r="AJ179" s="153">
        <f t="shared" si="30"/>
        <v>0</v>
      </c>
      <c r="AK179" s="153">
        <f t="shared" si="31"/>
        <v>0</v>
      </c>
      <c r="AL179" s="153">
        <f t="shared" si="32"/>
        <v>0</v>
      </c>
      <c r="AM179" s="153">
        <f t="shared" si="33"/>
        <v>0</v>
      </c>
      <c r="AR179" s="229" t="s">
        <v>148</v>
      </c>
      <c r="AT179" s="230" t="s">
        <v>68</v>
      </c>
      <c r="AU179" s="230" t="s">
        <v>74</v>
      </c>
      <c r="AY179" s="229" t="s">
        <v>142</v>
      </c>
      <c r="BE179" s="231">
        <f t="shared" si="46"/>
        <v>0</v>
      </c>
      <c r="BF179" s="231">
        <f t="shared" si="47"/>
        <v>0</v>
      </c>
      <c r="BG179" s="231">
        <f t="shared" si="48"/>
        <v>0</v>
      </c>
      <c r="BH179" s="231">
        <f t="shared" si="49"/>
        <v>0</v>
      </c>
      <c r="BI179" s="231">
        <f t="shared" si="50"/>
        <v>0</v>
      </c>
      <c r="BK179" s="232">
        <f>SUM(BK180:BK185)</f>
        <v>0</v>
      </c>
    </row>
    <row r="180" spans="2:65" s="1" customFormat="1" ht="44.25" customHeight="1">
      <c r="B180" s="135"/>
      <c r="C180" s="158" t="s">
        <v>286</v>
      </c>
      <c r="D180" s="158" t="s">
        <v>143</v>
      </c>
      <c r="E180" s="159" t="s">
        <v>287</v>
      </c>
      <c r="F180" s="282" t="s">
        <v>288</v>
      </c>
      <c r="G180" s="282"/>
      <c r="H180" s="282"/>
      <c r="I180" s="282"/>
      <c r="J180" s="160" t="s">
        <v>165</v>
      </c>
      <c r="K180" s="162">
        <v>7.9</v>
      </c>
      <c r="L180" s="283"/>
      <c r="M180" s="283"/>
      <c r="N180" s="284">
        <f t="shared" ref="N180:N185" si="53">ROUND(L180*K180,2)</f>
        <v>0</v>
      </c>
      <c r="O180" s="284"/>
      <c r="P180" s="284"/>
      <c r="Q180" s="284"/>
      <c r="R180" s="140"/>
      <c r="S180" s="153"/>
      <c r="T180" s="217"/>
      <c r="U180" s="218"/>
      <c r="V180" s="219"/>
      <c r="W180" s="219"/>
      <c r="X180" s="219"/>
      <c r="Y180" s="219"/>
      <c r="Z180" s="219"/>
      <c r="AA180" s="220"/>
      <c r="AB180" s="153"/>
      <c r="AC180" s="153"/>
      <c r="AD180" s="153"/>
      <c r="AE180" s="153"/>
      <c r="AF180" s="153"/>
      <c r="AG180" s="153"/>
      <c r="AH180" s="153"/>
      <c r="AI180" s="153"/>
      <c r="AJ180" s="176">
        <f t="shared" si="30"/>
        <v>0</v>
      </c>
      <c r="AK180" s="176">
        <f t="shared" si="31"/>
        <v>0</v>
      </c>
      <c r="AL180" s="176">
        <f t="shared" si="32"/>
        <v>0</v>
      </c>
      <c r="AM180" s="176">
        <f t="shared" si="33"/>
        <v>0</v>
      </c>
      <c r="AR180" s="17" t="s">
        <v>147</v>
      </c>
      <c r="AT180" s="17" t="s">
        <v>143</v>
      </c>
      <c r="AU180" s="17" t="s">
        <v>148</v>
      </c>
      <c r="AY180" s="17" t="s">
        <v>142</v>
      </c>
      <c r="BE180" s="187">
        <f t="shared" si="46"/>
        <v>0</v>
      </c>
      <c r="BF180" s="187">
        <f t="shared" si="47"/>
        <v>0</v>
      </c>
      <c r="BG180" s="187">
        <f t="shared" si="48"/>
        <v>0</v>
      </c>
      <c r="BH180" s="187">
        <f t="shared" si="49"/>
        <v>0</v>
      </c>
      <c r="BI180" s="187">
        <f t="shared" si="50"/>
        <v>0</v>
      </c>
      <c r="BJ180" s="17" t="s">
        <v>148</v>
      </c>
      <c r="BK180" s="188">
        <f>ROUND(L180*K180,2)</f>
        <v>0</v>
      </c>
      <c r="BL180" s="17" t="s">
        <v>147</v>
      </c>
      <c r="BM180" s="17" t="s">
        <v>289</v>
      </c>
    </row>
    <row r="181" spans="2:65" s="1" customFormat="1" ht="31.5" customHeight="1">
      <c r="B181" s="135"/>
      <c r="C181" s="158" t="s">
        <v>290</v>
      </c>
      <c r="D181" s="158" t="s">
        <v>143</v>
      </c>
      <c r="E181" s="159" t="s">
        <v>291</v>
      </c>
      <c r="F181" s="282" t="s">
        <v>292</v>
      </c>
      <c r="G181" s="282"/>
      <c r="H181" s="282"/>
      <c r="I181" s="282"/>
      <c r="J181" s="160" t="s">
        <v>293</v>
      </c>
      <c r="K181" s="162">
        <v>2.06</v>
      </c>
      <c r="L181" s="283"/>
      <c r="M181" s="283"/>
      <c r="N181" s="284">
        <f t="shared" si="53"/>
        <v>0</v>
      </c>
      <c r="O181" s="284"/>
      <c r="P181" s="284"/>
      <c r="Q181" s="284"/>
      <c r="R181" s="140"/>
      <c r="S181" s="153"/>
      <c r="T181" s="217"/>
      <c r="U181" s="218"/>
      <c r="V181" s="219"/>
      <c r="W181" s="219"/>
      <c r="X181" s="219"/>
      <c r="Y181" s="219"/>
      <c r="Z181" s="219"/>
      <c r="AA181" s="220"/>
      <c r="AB181" s="153"/>
      <c r="AC181" s="153"/>
      <c r="AD181" s="153"/>
      <c r="AE181" s="153"/>
      <c r="AF181" s="153"/>
      <c r="AG181" s="153"/>
      <c r="AH181" s="153"/>
      <c r="AI181" s="153"/>
      <c r="AJ181" s="176">
        <f t="shared" si="30"/>
        <v>0</v>
      </c>
      <c r="AK181" s="176">
        <f t="shared" si="31"/>
        <v>0</v>
      </c>
      <c r="AL181" s="176">
        <f t="shared" si="32"/>
        <v>0</v>
      </c>
      <c r="AM181" s="176">
        <f t="shared" si="33"/>
        <v>0</v>
      </c>
      <c r="AR181" s="17" t="s">
        <v>147</v>
      </c>
      <c r="AT181" s="17" t="s">
        <v>143</v>
      </c>
      <c r="AU181" s="17" t="s">
        <v>148</v>
      </c>
      <c r="AY181" s="17" t="s">
        <v>142</v>
      </c>
      <c r="BE181" s="187">
        <f t="shared" si="46"/>
        <v>0</v>
      </c>
      <c r="BF181" s="187">
        <f t="shared" si="47"/>
        <v>0</v>
      </c>
      <c r="BG181" s="187">
        <f t="shared" si="48"/>
        <v>0</v>
      </c>
      <c r="BH181" s="187">
        <f t="shared" si="49"/>
        <v>0</v>
      </c>
      <c r="BI181" s="187">
        <f t="shared" si="50"/>
        <v>0</v>
      </c>
      <c r="BJ181" s="17" t="s">
        <v>148</v>
      </c>
      <c r="BK181" s="188">
        <f t="shared" ref="BK181:BK185" si="54">ROUND(L181*K181,2)</f>
        <v>0</v>
      </c>
      <c r="BL181" s="17" t="s">
        <v>147</v>
      </c>
      <c r="BM181" s="17" t="s">
        <v>294</v>
      </c>
    </row>
    <row r="182" spans="2:65" s="1" customFormat="1" ht="44.25" customHeight="1">
      <c r="B182" s="135"/>
      <c r="C182" s="136" t="s">
        <v>295</v>
      </c>
      <c r="D182" s="136" t="s">
        <v>143</v>
      </c>
      <c r="E182" s="137" t="s">
        <v>296</v>
      </c>
      <c r="F182" s="288" t="s">
        <v>288</v>
      </c>
      <c r="G182" s="288"/>
      <c r="H182" s="288"/>
      <c r="I182" s="288"/>
      <c r="J182" s="138" t="s">
        <v>165</v>
      </c>
      <c r="K182" s="139">
        <v>39.78</v>
      </c>
      <c r="L182" s="289"/>
      <c r="M182" s="289"/>
      <c r="N182" s="290">
        <f t="shared" si="53"/>
        <v>0</v>
      </c>
      <c r="O182" s="290"/>
      <c r="P182" s="290"/>
      <c r="Q182" s="290"/>
      <c r="R182" s="140"/>
      <c r="S182" s="153"/>
      <c r="T182" s="217"/>
      <c r="U182" s="218"/>
      <c r="V182" s="219"/>
      <c r="W182" s="219"/>
      <c r="X182" s="219"/>
      <c r="Y182" s="219"/>
      <c r="Z182" s="219"/>
      <c r="AA182" s="220"/>
      <c r="AB182" s="153"/>
      <c r="AC182" s="153"/>
      <c r="AD182" s="153"/>
      <c r="AE182" s="153"/>
      <c r="AF182" s="153"/>
      <c r="AG182" s="153"/>
      <c r="AH182" s="153"/>
      <c r="AI182" s="153"/>
      <c r="AJ182" s="176">
        <f t="shared" si="30"/>
        <v>0</v>
      </c>
      <c r="AK182" s="176">
        <f t="shared" si="31"/>
        <v>0</v>
      </c>
      <c r="AL182" s="176">
        <f t="shared" si="32"/>
        <v>0</v>
      </c>
      <c r="AM182" s="176">
        <f t="shared" si="33"/>
        <v>0</v>
      </c>
      <c r="AR182" s="17" t="s">
        <v>197</v>
      </c>
      <c r="AT182" s="17" t="s">
        <v>143</v>
      </c>
      <c r="AU182" s="17" t="s">
        <v>148</v>
      </c>
      <c r="AY182" s="17" t="s">
        <v>142</v>
      </c>
      <c r="BE182" s="187">
        <f t="shared" si="46"/>
        <v>0</v>
      </c>
      <c r="BF182" s="187">
        <f t="shared" si="47"/>
        <v>0</v>
      </c>
      <c r="BG182" s="187">
        <f t="shared" si="48"/>
        <v>0</v>
      </c>
      <c r="BH182" s="187">
        <f t="shared" si="49"/>
        <v>0</v>
      </c>
      <c r="BI182" s="187">
        <f t="shared" si="50"/>
        <v>0</v>
      </c>
      <c r="BJ182" s="17" t="s">
        <v>148</v>
      </c>
      <c r="BK182" s="188">
        <f t="shared" si="54"/>
        <v>0</v>
      </c>
      <c r="BL182" s="17" t="s">
        <v>197</v>
      </c>
      <c r="BM182" s="17" t="s">
        <v>297</v>
      </c>
    </row>
    <row r="183" spans="2:65" s="1" customFormat="1" ht="31.5" customHeight="1">
      <c r="B183" s="135"/>
      <c r="C183" s="136" t="s">
        <v>298</v>
      </c>
      <c r="D183" s="136" t="s">
        <v>143</v>
      </c>
      <c r="E183" s="137" t="s">
        <v>299</v>
      </c>
      <c r="F183" s="288" t="s">
        <v>300</v>
      </c>
      <c r="G183" s="288"/>
      <c r="H183" s="288"/>
      <c r="I183" s="288"/>
      <c r="J183" s="138" t="s">
        <v>212</v>
      </c>
      <c r="K183" s="139">
        <v>21</v>
      </c>
      <c r="L183" s="289"/>
      <c r="M183" s="289"/>
      <c r="N183" s="290">
        <f t="shared" si="53"/>
        <v>0</v>
      </c>
      <c r="O183" s="290"/>
      <c r="P183" s="290"/>
      <c r="Q183" s="290"/>
      <c r="R183" s="140"/>
      <c r="S183" s="153"/>
      <c r="T183" s="217"/>
      <c r="U183" s="218"/>
      <c r="V183" s="219"/>
      <c r="W183" s="219"/>
      <c r="X183" s="219"/>
      <c r="Y183" s="219"/>
      <c r="Z183" s="219"/>
      <c r="AA183" s="220"/>
      <c r="AB183" s="153"/>
      <c r="AC183" s="153"/>
      <c r="AD183" s="153"/>
      <c r="AE183" s="153"/>
      <c r="AF183" s="153"/>
      <c r="AG183" s="153"/>
      <c r="AH183" s="153"/>
      <c r="AI183" s="153"/>
      <c r="AJ183" s="176">
        <f t="shared" si="30"/>
        <v>0</v>
      </c>
      <c r="AK183" s="176">
        <f t="shared" si="31"/>
        <v>0</v>
      </c>
      <c r="AL183" s="176">
        <f t="shared" si="32"/>
        <v>0</v>
      </c>
      <c r="AM183" s="176">
        <f t="shared" si="33"/>
        <v>0</v>
      </c>
      <c r="AR183" s="17" t="s">
        <v>197</v>
      </c>
      <c r="AT183" s="17" t="s">
        <v>143</v>
      </c>
      <c r="AU183" s="17" t="s">
        <v>148</v>
      </c>
      <c r="AY183" s="17" t="s">
        <v>142</v>
      </c>
      <c r="BE183" s="187">
        <f t="shared" si="46"/>
        <v>0</v>
      </c>
      <c r="BF183" s="187">
        <f t="shared" si="47"/>
        <v>0</v>
      </c>
      <c r="BG183" s="187">
        <f t="shared" si="48"/>
        <v>0</v>
      </c>
      <c r="BH183" s="187">
        <f t="shared" si="49"/>
        <v>0</v>
      </c>
      <c r="BI183" s="187">
        <f t="shared" si="50"/>
        <v>0</v>
      </c>
      <c r="BJ183" s="17" t="s">
        <v>148</v>
      </c>
      <c r="BK183" s="188">
        <f t="shared" si="54"/>
        <v>0</v>
      </c>
      <c r="BL183" s="17" t="s">
        <v>197</v>
      </c>
      <c r="BM183" s="17" t="s">
        <v>301</v>
      </c>
    </row>
    <row r="184" spans="2:65" s="176" customFormat="1" ht="31.5" customHeight="1">
      <c r="B184" s="179"/>
      <c r="C184" s="239">
        <v>147</v>
      </c>
      <c r="D184" s="158" t="s">
        <v>143</v>
      </c>
      <c r="E184" s="159" t="s">
        <v>792</v>
      </c>
      <c r="F184" s="282" t="s">
        <v>300</v>
      </c>
      <c r="G184" s="282"/>
      <c r="H184" s="282"/>
      <c r="I184" s="282"/>
      <c r="J184" s="160" t="s">
        <v>212</v>
      </c>
      <c r="K184" s="207">
        <v>40.200000000000003</v>
      </c>
      <c r="L184" s="283"/>
      <c r="M184" s="283"/>
      <c r="N184" s="284">
        <f t="shared" si="53"/>
        <v>0</v>
      </c>
      <c r="O184" s="284"/>
      <c r="P184" s="284"/>
      <c r="Q184" s="284"/>
      <c r="R184" s="183"/>
      <c r="S184" s="153"/>
      <c r="T184" s="189"/>
      <c r="U184" s="190"/>
      <c r="V184" s="191"/>
      <c r="W184" s="191"/>
      <c r="X184" s="191"/>
      <c r="Y184" s="191"/>
      <c r="Z184" s="191"/>
      <c r="AA184" s="192"/>
      <c r="AB184" s="153"/>
      <c r="AC184" s="153"/>
      <c r="AD184" s="153"/>
      <c r="AE184" s="153"/>
      <c r="AF184" s="153"/>
      <c r="AG184" s="153"/>
      <c r="AH184" s="153"/>
      <c r="AI184" s="153"/>
      <c r="AJ184" s="176">
        <f t="shared" si="30"/>
        <v>0</v>
      </c>
      <c r="AK184" s="176">
        <f t="shared" si="31"/>
        <v>0</v>
      </c>
      <c r="AL184" s="176">
        <f t="shared" si="32"/>
        <v>0</v>
      </c>
      <c r="AM184" s="176">
        <f t="shared" si="33"/>
        <v>0</v>
      </c>
      <c r="AR184" s="177" t="s">
        <v>197</v>
      </c>
      <c r="AT184" s="177" t="s">
        <v>143</v>
      </c>
      <c r="AU184" s="177" t="s">
        <v>148</v>
      </c>
      <c r="AY184" s="177" t="s">
        <v>142</v>
      </c>
      <c r="BE184" s="187">
        <f t="shared" si="46"/>
        <v>0</v>
      </c>
      <c r="BF184" s="187">
        <f t="shared" si="47"/>
        <v>0</v>
      </c>
      <c r="BG184" s="187">
        <f t="shared" si="48"/>
        <v>0</v>
      </c>
      <c r="BH184" s="187">
        <f t="shared" si="49"/>
        <v>0</v>
      </c>
      <c r="BI184" s="187">
        <f t="shared" si="50"/>
        <v>0</v>
      </c>
      <c r="BJ184" s="177" t="s">
        <v>148</v>
      </c>
      <c r="BK184" s="188">
        <f t="shared" si="54"/>
        <v>0</v>
      </c>
      <c r="BL184" s="177" t="s">
        <v>197</v>
      </c>
      <c r="BM184" s="177" t="s">
        <v>378</v>
      </c>
    </row>
    <row r="185" spans="2:65" s="1" customFormat="1" ht="31.5" customHeight="1">
      <c r="B185" s="135"/>
      <c r="C185" s="158" t="s">
        <v>303</v>
      </c>
      <c r="D185" s="158" t="s">
        <v>143</v>
      </c>
      <c r="E185" s="159" t="s">
        <v>304</v>
      </c>
      <c r="F185" s="282" t="s">
        <v>292</v>
      </c>
      <c r="G185" s="282"/>
      <c r="H185" s="282"/>
      <c r="I185" s="282"/>
      <c r="J185" s="160" t="s">
        <v>293</v>
      </c>
      <c r="K185" s="196">
        <v>49.555</v>
      </c>
      <c r="L185" s="283"/>
      <c r="M185" s="283"/>
      <c r="N185" s="284">
        <f t="shared" si="53"/>
        <v>0</v>
      </c>
      <c r="O185" s="284"/>
      <c r="P185" s="284"/>
      <c r="Q185" s="284"/>
      <c r="R185" s="140"/>
      <c r="S185" s="153"/>
      <c r="T185" s="217"/>
      <c r="U185" s="218"/>
      <c r="V185" s="219"/>
      <c r="W185" s="219"/>
      <c r="X185" s="219"/>
      <c r="Y185" s="219"/>
      <c r="Z185" s="219"/>
      <c r="AA185" s="220"/>
      <c r="AB185" s="153"/>
      <c r="AC185" s="153"/>
      <c r="AD185" s="153"/>
      <c r="AE185" s="153"/>
      <c r="AF185" s="153"/>
      <c r="AG185" s="153"/>
      <c r="AH185" s="153"/>
      <c r="AI185" s="153"/>
      <c r="AJ185" s="176">
        <f t="shared" si="30"/>
        <v>0</v>
      </c>
      <c r="AK185" s="176">
        <f t="shared" si="31"/>
        <v>0</v>
      </c>
      <c r="AL185" s="176">
        <f t="shared" si="32"/>
        <v>0</v>
      </c>
      <c r="AM185" s="176">
        <f t="shared" si="33"/>
        <v>0</v>
      </c>
      <c r="AR185" s="17" t="s">
        <v>197</v>
      </c>
      <c r="AT185" s="17" t="s">
        <v>143</v>
      </c>
      <c r="AU185" s="17" t="s">
        <v>148</v>
      </c>
      <c r="AY185" s="17" t="s">
        <v>142</v>
      </c>
      <c r="BE185" s="187">
        <f t="shared" si="46"/>
        <v>0</v>
      </c>
      <c r="BF185" s="187">
        <f t="shared" si="47"/>
        <v>0</v>
      </c>
      <c r="BG185" s="187">
        <f t="shared" si="48"/>
        <v>0</v>
      </c>
      <c r="BH185" s="187">
        <f t="shared" si="49"/>
        <v>0</v>
      </c>
      <c r="BI185" s="187">
        <f t="shared" si="50"/>
        <v>0</v>
      </c>
      <c r="BJ185" s="17" t="s">
        <v>148</v>
      </c>
      <c r="BK185" s="188">
        <f t="shared" si="54"/>
        <v>0</v>
      </c>
      <c r="BL185" s="17" t="s">
        <v>197</v>
      </c>
      <c r="BM185" s="17" t="s">
        <v>305</v>
      </c>
    </row>
    <row r="186" spans="2:65" s="214" customFormat="1" ht="29.85" customHeight="1">
      <c r="B186" s="226"/>
      <c r="C186" s="211"/>
      <c r="D186" s="233" t="s">
        <v>130</v>
      </c>
      <c r="E186" s="233"/>
      <c r="F186" s="233"/>
      <c r="G186" s="233"/>
      <c r="H186" s="233"/>
      <c r="I186" s="233"/>
      <c r="J186" s="233"/>
      <c r="K186" s="233"/>
      <c r="L186" s="233"/>
      <c r="M186" s="233"/>
      <c r="N186" s="298">
        <f>BK186</f>
        <v>0</v>
      </c>
      <c r="O186" s="299"/>
      <c r="P186" s="299"/>
      <c r="Q186" s="299"/>
      <c r="R186" s="228"/>
      <c r="S186" s="215"/>
      <c r="T186" s="210"/>
      <c r="U186" s="211"/>
      <c r="V186" s="211"/>
      <c r="W186" s="212"/>
      <c r="X186" s="211"/>
      <c r="Y186" s="212"/>
      <c r="Z186" s="211"/>
      <c r="AA186" s="213"/>
      <c r="AJ186" s="153">
        <f t="shared" si="30"/>
        <v>0</v>
      </c>
      <c r="AK186" s="153">
        <f t="shared" si="31"/>
        <v>0</v>
      </c>
      <c r="AL186" s="153">
        <f t="shared" si="32"/>
        <v>0</v>
      </c>
      <c r="AM186" s="153">
        <f t="shared" si="33"/>
        <v>0</v>
      </c>
      <c r="AR186" s="229" t="s">
        <v>148</v>
      </c>
      <c r="AT186" s="230" t="s">
        <v>68</v>
      </c>
      <c r="AU186" s="230" t="s">
        <v>74</v>
      </c>
      <c r="AY186" s="229" t="s">
        <v>142</v>
      </c>
      <c r="BE186" s="231">
        <f t="shared" si="46"/>
        <v>0</v>
      </c>
      <c r="BF186" s="231">
        <f t="shared" si="47"/>
        <v>0</v>
      </c>
      <c r="BG186" s="231">
        <f t="shared" si="48"/>
        <v>0</v>
      </c>
      <c r="BH186" s="231">
        <f t="shared" si="49"/>
        <v>0</v>
      </c>
      <c r="BI186" s="231">
        <f t="shared" si="50"/>
        <v>0</v>
      </c>
      <c r="BK186" s="232">
        <f>SUM(BK187:BK218)</f>
        <v>0</v>
      </c>
    </row>
    <row r="187" spans="2:65" s="1" customFormat="1" ht="22.5" customHeight="1">
      <c r="B187" s="135"/>
      <c r="C187" s="158" t="s">
        <v>306</v>
      </c>
      <c r="D187" s="158" t="s">
        <v>143</v>
      </c>
      <c r="E187" s="159" t="s">
        <v>307</v>
      </c>
      <c r="F187" s="282" t="s">
        <v>308</v>
      </c>
      <c r="G187" s="282"/>
      <c r="H187" s="282"/>
      <c r="I187" s="282"/>
      <c r="J187" s="160" t="s">
        <v>207</v>
      </c>
      <c r="K187" s="207">
        <v>373.28</v>
      </c>
      <c r="L187" s="283"/>
      <c r="M187" s="283"/>
      <c r="N187" s="285">
        <f t="shared" ref="N187:N212" si="55">ROUND(L187*K187,2)</f>
        <v>0</v>
      </c>
      <c r="O187" s="286"/>
      <c r="P187" s="286"/>
      <c r="Q187" s="287"/>
      <c r="R187" s="140"/>
      <c r="S187" s="216"/>
      <c r="T187" s="217"/>
      <c r="U187" s="218"/>
      <c r="V187" s="219"/>
      <c r="W187" s="219"/>
      <c r="X187" s="219"/>
      <c r="Y187" s="219"/>
      <c r="Z187" s="219"/>
      <c r="AA187" s="220"/>
      <c r="AB187" s="153"/>
      <c r="AC187" s="153"/>
      <c r="AD187" s="153"/>
      <c r="AE187" s="153"/>
      <c r="AF187" s="153"/>
      <c r="AG187" s="153"/>
      <c r="AH187" s="153"/>
      <c r="AI187" s="153"/>
      <c r="AJ187" s="176">
        <f t="shared" si="30"/>
        <v>0</v>
      </c>
      <c r="AK187" s="176">
        <f t="shared" si="31"/>
        <v>0</v>
      </c>
      <c r="AL187" s="176">
        <f t="shared" si="32"/>
        <v>0</v>
      </c>
      <c r="AM187" s="176">
        <f t="shared" si="33"/>
        <v>0</v>
      </c>
      <c r="AR187" s="17" t="s">
        <v>197</v>
      </c>
      <c r="AT187" s="17" t="s">
        <v>143</v>
      </c>
      <c r="AU187" s="17" t="s">
        <v>148</v>
      </c>
      <c r="AY187" s="17" t="s">
        <v>142</v>
      </c>
      <c r="BE187" s="187">
        <f t="shared" si="46"/>
        <v>0</v>
      </c>
      <c r="BF187" s="187">
        <f t="shared" si="47"/>
        <v>0</v>
      </c>
      <c r="BG187" s="187">
        <f t="shared" si="48"/>
        <v>0</v>
      </c>
      <c r="BH187" s="187">
        <f t="shared" si="49"/>
        <v>0</v>
      </c>
      <c r="BI187" s="187">
        <f t="shared" si="50"/>
        <v>0</v>
      </c>
      <c r="BJ187" s="17" t="s">
        <v>148</v>
      </c>
      <c r="BK187" s="188">
        <f>ROUND(L187*K187,3)</f>
        <v>0</v>
      </c>
      <c r="BL187" s="17" t="s">
        <v>197</v>
      </c>
      <c r="BM187" s="17" t="s">
        <v>309</v>
      </c>
    </row>
    <row r="188" spans="2:65" s="1" customFormat="1" ht="88.5" customHeight="1">
      <c r="B188" s="135"/>
      <c r="C188" s="240">
        <v>151</v>
      </c>
      <c r="D188" s="240" t="s">
        <v>278</v>
      </c>
      <c r="E188" s="241" t="s">
        <v>825</v>
      </c>
      <c r="F188" s="313" t="s">
        <v>754</v>
      </c>
      <c r="G188" s="313"/>
      <c r="H188" s="313"/>
      <c r="I188" s="313"/>
      <c r="J188" s="242" t="s">
        <v>146</v>
      </c>
      <c r="K188" s="243">
        <v>1</v>
      </c>
      <c r="L188" s="314"/>
      <c r="M188" s="314"/>
      <c r="N188" s="315">
        <f t="shared" si="55"/>
        <v>0</v>
      </c>
      <c r="O188" s="316"/>
      <c r="P188" s="316"/>
      <c r="Q188" s="317"/>
      <c r="R188" s="140"/>
      <c r="S188" s="193"/>
      <c r="T188" s="189"/>
      <c r="U188" s="190"/>
      <c r="V188" s="191"/>
      <c r="W188" s="191"/>
      <c r="X188" s="191"/>
      <c r="Y188" s="191"/>
      <c r="Z188" s="191"/>
      <c r="AA188" s="192"/>
      <c r="AB188" s="153"/>
      <c r="AC188" s="153"/>
      <c r="AD188" s="153"/>
      <c r="AE188" s="153"/>
      <c r="AF188" s="153"/>
      <c r="AG188" s="153"/>
      <c r="AH188" s="153"/>
      <c r="AI188" s="153"/>
      <c r="AJ188" s="176">
        <f t="shared" si="30"/>
        <v>0</v>
      </c>
      <c r="AK188" s="176">
        <f t="shared" si="31"/>
        <v>0</v>
      </c>
      <c r="AL188" s="176">
        <f t="shared" si="32"/>
        <v>0</v>
      </c>
      <c r="AM188" s="176">
        <f t="shared" si="33"/>
        <v>0</v>
      </c>
      <c r="AR188" s="17" t="s">
        <v>265</v>
      </c>
      <c r="AT188" s="17" t="s">
        <v>278</v>
      </c>
      <c r="AU188" s="17" t="s">
        <v>148</v>
      </c>
      <c r="AY188" s="17" t="s">
        <v>142</v>
      </c>
      <c r="BE188" s="187">
        <f t="shared" si="46"/>
        <v>0</v>
      </c>
      <c r="BF188" s="187">
        <f t="shared" si="47"/>
        <v>0</v>
      </c>
      <c r="BG188" s="187">
        <f t="shared" si="48"/>
        <v>0</v>
      </c>
      <c r="BH188" s="187">
        <f t="shared" si="49"/>
        <v>0</v>
      </c>
      <c r="BI188" s="187">
        <f t="shared" si="50"/>
        <v>0</v>
      </c>
      <c r="BJ188" s="17" t="s">
        <v>162</v>
      </c>
      <c r="BK188" s="188">
        <f t="shared" ref="BK188:BK213" si="56">ROUND(L188*K188,3)</f>
        <v>0</v>
      </c>
      <c r="BL188" s="17" t="s">
        <v>197</v>
      </c>
      <c r="BM188" s="17" t="s">
        <v>312</v>
      </c>
    </row>
    <row r="189" spans="2:65" s="1" customFormat="1" ht="66.75" customHeight="1">
      <c r="B189" s="135"/>
      <c r="C189" s="240">
        <v>153</v>
      </c>
      <c r="D189" s="240" t="s">
        <v>278</v>
      </c>
      <c r="E189" s="241" t="s">
        <v>755</v>
      </c>
      <c r="F189" s="313" t="s">
        <v>828</v>
      </c>
      <c r="G189" s="313"/>
      <c r="H189" s="313"/>
      <c r="I189" s="313"/>
      <c r="J189" s="242" t="s">
        <v>146</v>
      </c>
      <c r="K189" s="243">
        <v>1</v>
      </c>
      <c r="L189" s="314"/>
      <c r="M189" s="314"/>
      <c r="N189" s="315">
        <f t="shared" si="55"/>
        <v>0</v>
      </c>
      <c r="O189" s="316"/>
      <c r="P189" s="316"/>
      <c r="Q189" s="317"/>
      <c r="R189" s="140"/>
      <c r="S189" s="193"/>
      <c r="T189" s="189"/>
      <c r="U189" s="190"/>
      <c r="V189" s="191"/>
      <c r="W189" s="191"/>
      <c r="X189" s="191"/>
      <c r="Y189" s="191"/>
      <c r="Z189" s="191"/>
      <c r="AA189" s="192"/>
      <c r="AB189" s="153"/>
      <c r="AC189" s="153"/>
      <c r="AD189" s="153"/>
      <c r="AE189" s="153"/>
      <c r="AF189" s="153"/>
      <c r="AG189" s="153"/>
      <c r="AH189" s="153"/>
      <c r="AI189" s="153"/>
      <c r="AJ189" s="176">
        <f t="shared" si="30"/>
        <v>0</v>
      </c>
      <c r="AK189" s="176">
        <f t="shared" si="31"/>
        <v>0</v>
      </c>
      <c r="AL189" s="176">
        <f t="shared" si="32"/>
        <v>0</v>
      </c>
      <c r="AM189" s="176">
        <f t="shared" si="33"/>
        <v>0</v>
      </c>
      <c r="AR189" s="17" t="s">
        <v>265</v>
      </c>
      <c r="AT189" s="17" t="s">
        <v>278</v>
      </c>
      <c r="AU189" s="17" t="s">
        <v>148</v>
      </c>
      <c r="AY189" s="17" t="s">
        <v>142</v>
      </c>
      <c r="BE189" s="187">
        <f t="shared" si="46"/>
        <v>0</v>
      </c>
      <c r="BF189" s="187">
        <f t="shared" si="47"/>
        <v>0</v>
      </c>
      <c r="BG189" s="187">
        <f t="shared" si="48"/>
        <v>0</v>
      </c>
      <c r="BH189" s="187">
        <f t="shared" si="49"/>
        <v>0</v>
      </c>
      <c r="BI189" s="187">
        <f t="shared" si="50"/>
        <v>0</v>
      </c>
      <c r="BJ189" s="17" t="s">
        <v>164</v>
      </c>
      <c r="BK189" s="188">
        <f t="shared" si="56"/>
        <v>0</v>
      </c>
      <c r="BL189" s="17" t="s">
        <v>197</v>
      </c>
      <c r="BM189" s="17" t="s">
        <v>314</v>
      </c>
    </row>
    <row r="190" spans="2:65" s="1" customFormat="1" ht="39" customHeight="1">
      <c r="B190" s="135"/>
      <c r="C190" s="240">
        <v>155</v>
      </c>
      <c r="D190" s="240" t="s">
        <v>278</v>
      </c>
      <c r="E190" s="241" t="s">
        <v>775</v>
      </c>
      <c r="F190" s="313" t="s">
        <v>756</v>
      </c>
      <c r="G190" s="313"/>
      <c r="H190" s="313"/>
      <c r="I190" s="313"/>
      <c r="J190" s="242" t="s">
        <v>146</v>
      </c>
      <c r="K190" s="243">
        <v>1</v>
      </c>
      <c r="L190" s="314"/>
      <c r="M190" s="314"/>
      <c r="N190" s="315">
        <f t="shared" si="55"/>
        <v>0</v>
      </c>
      <c r="O190" s="316"/>
      <c r="P190" s="316"/>
      <c r="Q190" s="317"/>
      <c r="R190" s="140"/>
      <c r="S190" s="153"/>
      <c r="T190" s="189"/>
      <c r="U190" s="190"/>
      <c r="V190" s="191"/>
      <c r="W190" s="191"/>
      <c r="X190" s="191"/>
      <c r="Y190" s="191"/>
      <c r="Z190" s="191"/>
      <c r="AA190" s="192"/>
      <c r="AB190" s="153"/>
      <c r="AC190" s="153"/>
      <c r="AD190" s="153"/>
      <c r="AE190" s="153"/>
      <c r="AF190" s="153"/>
      <c r="AG190" s="153"/>
      <c r="AH190" s="153"/>
      <c r="AI190" s="153"/>
      <c r="AJ190" s="176">
        <f t="shared" si="30"/>
        <v>0</v>
      </c>
      <c r="AK190" s="176">
        <f t="shared" si="31"/>
        <v>0</v>
      </c>
      <c r="AL190" s="176">
        <f t="shared" si="32"/>
        <v>0</v>
      </c>
      <c r="AM190" s="176">
        <f t="shared" si="33"/>
        <v>0</v>
      </c>
      <c r="AR190" s="17" t="s">
        <v>265</v>
      </c>
      <c r="AT190" s="17" t="s">
        <v>278</v>
      </c>
      <c r="AU190" s="17" t="s">
        <v>148</v>
      </c>
      <c r="AY190" s="17" t="s">
        <v>142</v>
      </c>
      <c r="BE190" s="187">
        <f t="shared" si="46"/>
        <v>0</v>
      </c>
      <c r="BF190" s="187">
        <f t="shared" si="47"/>
        <v>0</v>
      </c>
      <c r="BG190" s="187">
        <f t="shared" si="48"/>
        <v>0</v>
      </c>
      <c r="BH190" s="187">
        <f t="shared" si="49"/>
        <v>0</v>
      </c>
      <c r="BI190" s="187">
        <f t="shared" si="50"/>
        <v>0</v>
      </c>
      <c r="BJ190" s="17" t="s">
        <v>169</v>
      </c>
      <c r="BK190" s="188">
        <f t="shared" si="56"/>
        <v>0</v>
      </c>
      <c r="BL190" s="17" t="s">
        <v>197</v>
      </c>
      <c r="BM190" s="17" t="s">
        <v>317</v>
      </c>
    </row>
    <row r="191" spans="2:65" s="1" customFormat="1" ht="73.5" customHeight="1">
      <c r="B191" s="135"/>
      <c r="C191" s="240">
        <v>157</v>
      </c>
      <c r="D191" s="240" t="s">
        <v>278</v>
      </c>
      <c r="E191" s="241" t="s">
        <v>776</v>
      </c>
      <c r="F191" s="313" t="s">
        <v>757</v>
      </c>
      <c r="G191" s="313"/>
      <c r="H191" s="313"/>
      <c r="I191" s="313"/>
      <c r="J191" s="242" t="s">
        <v>146</v>
      </c>
      <c r="K191" s="243">
        <v>2</v>
      </c>
      <c r="L191" s="314"/>
      <c r="M191" s="314"/>
      <c r="N191" s="315">
        <f t="shared" si="55"/>
        <v>0</v>
      </c>
      <c r="O191" s="316"/>
      <c r="P191" s="316"/>
      <c r="Q191" s="317"/>
      <c r="R191" s="140"/>
      <c r="S191" s="153"/>
      <c r="T191" s="189"/>
      <c r="U191" s="190"/>
      <c r="V191" s="191"/>
      <c r="W191" s="191"/>
      <c r="X191" s="191"/>
      <c r="Y191" s="191"/>
      <c r="Z191" s="191"/>
      <c r="AA191" s="192"/>
      <c r="AB191" s="153"/>
      <c r="AC191" s="153"/>
      <c r="AD191" s="153"/>
      <c r="AE191" s="153"/>
      <c r="AF191" s="153"/>
      <c r="AG191" s="153"/>
      <c r="AH191" s="153"/>
      <c r="AI191" s="153"/>
      <c r="AJ191" s="176">
        <f t="shared" si="30"/>
        <v>0</v>
      </c>
      <c r="AK191" s="176">
        <f t="shared" si="31"/>
        <v>0</v>
      </c>
      <c r="AL191" s="176">
        <f t="shared" si="32"/>
        <v>0</v>
      </c>
      <c r="AM191" s="176">
        <f t="shared" si="33"/>
        <v>0</v>
      </c>
      <c r="AR191" s="17" t="s">
        <v>265</v>
      </c>
      <c r="AT191" s="17" t="s">
        <v>278</v>
      </c>
      <c r="AU191" s="17" t="s">
        <v>148</v>
      </c>
      <c r="AY191" s="17" t="s">
        <v>142</v>
      </c>
      <c r="BE191" s="187">
        <f t="shared" si="46"/>
        <v>0</v>
      </c>
      <c r="BF191" s="187">
        <f t="shared" si="47"/>
        <v>0</v>
      </c>
      <c r="BG191" s="187">
        <f t="shared" si="48"/>
        <v>0</v>
      </c>
      <c r="BH191" s="187">
        <f t="shared" si="49"/>
        <v>0</v>
      </c>
      <c r="BI191" s="187">
        <f t="shared" si="50"/>
        <v>0</v>
      </c>
      <c r="BJ191" s="17" t="s">
        <v>170</v>
      </c>
      <c r="BK191" s="188">
        <f t="shared" si="56"/>
        <v>0</v>
      </c>
      <c r="BL191" s="17" t="s">
        <v>197</v>
      </c>
      <c r="BM191" s="17" t="s">
        <v>319</v>
      </c>
    </row>
    <row r="192" spans="2:65" s="1" customFormat="1" ht="76.5" customHeight="1">
      <c r="B192" s="135"/>
      <c r="C192" s="240">
        <v>159</v>
      </c>
      <c r="D192" s="240" t="s">
        <v>278</v>
      </c>
      <c r="E192" s="241" t="s">
        <v>777</v>
      </c>
      <c r="F192" s="313" t="s">
        <v>758</v>
      </c>
      <c r="G192" s="313"/>
      <c r="H192" s="313"/>
      <c r="I192" s="313"/>
      <c r="J192" s="242" t="s">
        <v>146</v>
      </c>
      <c r="K192" s="243">
        <v>1</v>
      </c>
      <c r="L192" s="314"/>
      <c r="M192" s="314"/>
      <c r="N192" s="315">
        <f t="shared" si="55"/>
        <v>0</v>
      </c>
      <c r="O192" s="316"/>
      <c r="P192" s="316"/>
      <c r="Q192" s="317"/>
      <c r="R192" s="140"/>
      <c r="S192" s="153"/>
      <c r="T192" s="189"/>
      <c r="U192" s="190"/>
      <c r="V192" s="191"/>
      <c r="W192" s="191"/>
      <c r="X192" s="191"/>
      <c r="Y192" s="191"/>
      <c r="Z192" s="191"/>
      <c r="AA192" s="192"/>
      <c r="AB192" s="153"/>
      <c r="AC192" s="153"/>
      <c r="AD192" s="153"/>
      <c r="AE192" s="153"/>
      <c r="AF192" s="153"/>
      <c r="AG192" s="153"/>
      <c r="AH192" s="153"/>
      <c r="AI192" s="153"/>
      <c r="AJ192" s="176">
        <f t="shared" si="30"/>
        <v>0</v>
      </c>
      <c r="AK192" s="176">
        <f t="shared" si="31"/>
        <v>0</v>
      </c>
      <c r="AL192" s="176">
        <f t="shared" si="32"/>
        <v>0</v>
      </c>
      <c r="AM192" s="176">
        <f t="shared" si="33"/>
        <v>0</v>
      </c>
      <c r="AR192" s="17" t="s">
        <v>265</v>
      </c>
      <c r="AT192" s="17" t="s">
        <v>278</v>
      </c>
      <c r="AU192" s="17" t="s">
        <v>148</v>
      </c>
      <c r="AY192" s="17" t="s">
        <v>142</v>
      </c>
      <c r="BE192" s="187">
        <f t="shared" si="46"/>
        <v>0</v>
      </c>
      <c r="BF192" s="187">
        <f t="shared" si="47"/>
        <v>0</v>
      </c>
      <c r="BG192" s="187">
        <f t="shared" si="48"/>
        <v>0</v>
      </c>
      <c r="BH192" s="187">
        <f t="shared" si="49"/>
        <v>0</v>
      </c>
      <c r="BI192" s="187">
        <f t="shared" si="50"/>
        <v>0</v>
      </c>
      <c r="BJ192" s="17" t="s">
        <v>74</v>
      </c>
      <c r="BK192" s="188">
        <f t="shared" si="56"/>
        <v>0</v>
      </c>
      <c r="BL192" s="17" t="s">
        <v>197</v>
      </c>
      <c r="BM192" s="17" t="s">
        <v>322</v>
      </c>
    </row>
    <row r="193" spans="2:65" s="1" customFormat="1" ht="75.75" customHeight="1">
      <c r="B193" s="135"/>
      <c r="C193" s="240">
        <v>161</v>
      </c>
      <c r="D193" s="240" t="s">
        <v>278</v>
      </c>
      <c r="E193" s="241" t="s">
        <v>778</v>
      </c>
      <c r="F193" s="313" t="s">
        <v>759</v>
      </c>
      <c r="G193" s="313"/>
      <c r="H193" s="313"/>
      <c r="I193" s="313"/>
      <c r="J193" s="242" t="s">
        <v>146</v>
      </c>
      <c r="K193" s="243">
        <v>1</v>
      </c>
      <c r="L193" s="314"/>
      <c r="M193" s="314"/>
      <c r="N193" s="315">
        <f t="shared" si="55"/>
        <v>0</v>
      </c>
      <c r="O193" s="316"/>
      <c r="P193" s="316"/>
      <c r="Q193" s="317"/>
      <c r="R193" s="140"/>
      <c r="S193" s="153"/>
      <c r="T193" s="189"/>
      <c r="U193" s="190"/>
      <c r="V193" s="191"/>
      <c r="W193" s="191"/>
      <c r="X193" s="191"/>
      <c r="Y193" s="191"/>
      <c r="Z193" s="191"/>
      <c r="AA193" s="192"/>
      <c r="AB193" s="153"/>
      <c r="AC193" s="153"/>
      <c r="AD193" s="153"/>
      <c r="AE193" s="153"/>
      <c r="AF193" s="153"/>
      <c r="AG193" s="153"/>
      <c r="AH193" s="153"/>
      <c r="AI193" s="153"/>
      <c r="AJ193" s="176">
        <f t="shared" si="30"/>
        <v>0</v>
      </c>
      <c r="AK193" s="176">
        <f t="shared" si="31"/>
        <v>0</v>
      </c>
      <c r="AL193" s="176">
        <f t="shared" si="32"/>
        <v>0</v>
      </c>
      <c r="AM193" s="176">
        <f t="shared" si="33"/>
        <v>0</v>
      </c>
      <c r="AR193" s="17" t="s">
        <v>265</v>
      </c>
      <c r="AT193" s="17" t="s">
        <v>278</v>
      </c>
      <c r="AU193" s="17" t="s">
        <v>148</v>
      </c>
      <c r="AY193" s="17" t="s">
        <v>142</v>
      </c>
      <c r="BE193" s="187">
        <f t="shared" si="46"/>
        <v>0</v>
      </c>
      <c r="BF193" s="187">
        <f t="shared" si="47"/>
        <v>0</v>
      </c>
      <c r="BG193" s="187">
        <f t="shared" si="48"/>
        <v>0</v>
      </c>
      <c r="BH193" s="187">
        <f t="shared" si="49"/>
        <v>0</v>
      </c>
      <c r="BI193" s="187">
        <f t="shared" si="50"/>
        <v>0</v>
      </c>
      <c r="BJ193" s="17" t="s">
        <v>148</v>
      </c>
      <c r="BK193" s="188">
        <f t="shared" si="56"/>
        <v>0</v>
      </c>
      <c r="BL193" s="17" t="s">
        <v>197</v>
      </c>
      <c r="BM193" s="17" t="s">
        <v>325</v>
      </c>
    </row>
    <row r="194" spans="2:65" s="1" customFormat="1" ht="47.25" customHeight="1">
      <c r="B194" s="135"/>
      <c r="C194" s="240">
        <v>163</v>
      </c>
      <c r="D194" s="240" t="s">
        <v>278</v>
      </c>
      <c r="E194" s="241" t="s">
        <v>779</v>
      </c>
      <c r="F194" s="318" t="s">
        <v>760</v>
      </c>
      <c r="G194" s="319"/>
      <c r="H194" s="319"/>
      <c r="I194" s="320"/>
      <c r="J194" s="242" t="s">
        <v>146</v>
      </c>
      <c r="K194" s="243">
        <v>2</v>
      </c>
      <c r="L194" s="321"/>
      <c r="M194" s="322"/>
      <c r="N194" s="315">
        <f t="shared" si="55"/>
        <v>0</v>
      </c>
      <c r="O194" s="316"/>
      <c r="P194" s="316"/>
      <c r="Q194" s="317"/>
      <c r="R194" s="140"/>
      <c r="S194" s="153"/>
      <c r="T194" s="189"/>
      <c r="U194" s="190"/>
      <c r="V194" s="191"/>
      <c r="W194" s="191"/>
      <c r="X194" s="191"/>
      <c r="Y194" s="191"/>
      <c r="Z194" s="191"/>
      <c r="AA194" s="192"/>
      <c r="AB194" s="153"/>
      <c r="AC194" s="153"/>
      <c r="AD194" s="153"/>
      <c r="AE194" s="153"/>
      <c r="AF194" s="153"/>
      <c r="AG194" s="153"/>
      <c r="AH194" s="153"/>
      <c r="AI194" s="153"/>
      <c r="AJ194" s="176">
        <f t="shared" si="30"/>
        <v>0</v>
      </c>
      <c r="AK194" s="176">
        <f t="shared" si="31"/>
        <v>0</v>
      </c>
      <c r="AL194" s="176">
        <f t="shared" si="32"/>
        <v>0</v>
      </c>
      <c r="AM194" s="176">
        <f t="shared" si="33"/>
        <v>0</v>
      </c>
      <c r="AR194" s="17" t="s">
        <v>265</v>
      </c>
      <c r="AT194" s="17" t="s">
        <v>278</v>
      </c>
      <c r="AU194" s="17" t="s">
        <v>148</v>
      </c>
      <c r="AY194" s="17" t="s">
        <v>142</v>
      </c>
      <c r="BE194" s="187">
        <f t="shared" si="46"/>
        <v>0</v>
      </c>
      <c r="BF194" s="187">
        <f t="shared" si="47"/>
        <v>0</v>
      </c>
      <c r="BG194" s="187">
        <f t="shared" si="48"/>
        <v>0</v>
      </c>
      <c r="BH194" s="187">
        <f t="shared" si="49"/>
        <v>0</v>
      </c>
      <c r="BI194" s="187">
        <f t="shared" si="50"/>
        <v>0</v>
      </c>
      <c r="BJ194" s="17" t="s">
        <v>148</v>
      </c>
      <c r="BK194" s="188">
        <f t="shared" si="56"/>
        <v>0</v>
      </c>
      <c r="BL194" s="17" t="s">
        <v>197</v>
      </c>
      <c r="BM194" s="17" t="s">
        <v>327</v>
      </c>
    </row>
    <row r="195" spans="2:65" s="1" customFormat="1" ht="120.75" customHeight="1">
      <c r="B195" s="135"/>
      <c r="C195" s="240">
        <v>164</v>
      </c>
      <c r="D195" s="240" t="s">
        <v>278</v>
      </c>
      <c r="E195" s="241" t="s">
        <v>780</v>
      </c>
      <c r="F195" s="313" t="s">
        <v>761</v>
      </c>
      <c r="G195" s="313"/>
      <c r="H195" s="313"/>
      <c r="I195" s="313"/>
      <c r="J195" s="242" t="s">
        <v>146</v>
      </c>
      <c r="K195" s="243">
        <v>1</v>
      </c>
      <c r="L195" s="314"/>
      <c r="M195" s="314"/>
      <c r="N195" s="315">
        <f t="shared" si="55"/>
        <v>0</v>
      </c>
      <c r="O195" s="316"/>
      <c r="P195" s="316"/>
      <c r="Q195" s="317"/>
      <c r="R195" s="140"/>
      <c r="S195" s="153"/>
      <c r="T195" s="189"/>
      <c r="U195" s="190"/>
      <c r="V195" s="191"/>
      <c r="W195" s="191"/>
      <c r="X195" s="191"/>
      <c r="Y195" s="191"/>
      <c r="Z195" s="191"/>
      <c r="AA195" s="192"/>
      <c r="AB195" s="153"/>
      <c r="AC195" s="153"/>
      <c r="AD195" s="153"/>
      <c r="AE195" s="153"/>
      <c r="AF195" s="153"/>
      <c r="AG195" s="153"/>
      <c r="AH195" s="153"/>
      <c r="AI195" s="153"/>
      <c r="AJ195" s="176">
        <f t="shared" si="30"/>
        <v>0</v>
      </c>
      <c r="AK195" s="176">
        <f t="shared" si="31"/>
        <v>0</v>
      </c>
      <c r="AL195" s="176">
        <f t="shared" si="32"/>
        <v>0</v>
      </c>
      <c r="AM195" s="176">
        <f t="shared" si="33"/>
        <v>0</v>
      </c>
      <c r="AR195" s="17" t="s">
        <v>265</v>
      </c>
      <c r="AT195" s="17" t="s">
        <v>278</v>
      </c>
      <c r="AU195" s="17" t="s">
        <v>148</v>
      </c>
      <c r="AY195" s="17" t="s">
        <v>142</v>
      </c>
      <c r="BE195" s="187">
        <f t="shared" si="46"/>
        <v>0</v>
      </c>
      <c r="BF195" s="187">
        <f t="shared" si="47"/>
        <v>0</v>
      </c>
      <c r="BG195" s="187">
        <f t="shared" si="48"/>
        <v>0</v>
      </c>
      <c r="BH195" s="187">
        <f t="shared" si="49"/>
        <v>0</v>
      </c>
      <c r="BI195" s="187">
        <f t="shared" si="50"/>
        <v>0</v>
      </c>
      <c r="BJ195" s="17" t="s">
        <v>162</v>
      </c>
      <c r="BK195" s="188">
        <f t="shared" si="56"/>
        <v>0</v>
      </c>
      <c r="BL195" s="17" t="s">
        <v>197</v>
      </c>
      <c r="BM195" s="17" t="s">
        <v>312</v>
      </c>
    </row>
    <row r="196" spans="2:65" s="1" customFormat="1" ht="72" customHeight="1">
      <c r="B196" s="135"/>
      <c r="C196" s="240">
        <v>166</v>
      </c>
      <c r="D196" s="240" t="s">
        <v>278</v>
      </c>
      <c r="E196" s="241" t="s">
        <v>781</v>
      </c>
      <c r="F196" s="313" t="s">
        <v>762</v>
      </c>
      <c r="G196" s="313"/>
      <c r="H196" s="313"/>
      <c r="I196" s="313"/>
      <c r="J196" s="242" t="s">
        <v>146</v>
      </c>
      <c r="K196" s="243">
        <v>2</v>
      </c>
      <c r="L196" s="314"/>
      <c r="M196" s="314"/>
      <c r="N196" s="315">
        <f t="shared" si="55"/>
        <v>0</v>
      </c>
      <c r="O196" s="316"/>
      <c r="P196" s="316"/>
      <c r="Q196" s="317"/>
      <c r="R196" s="140"/>
      <c r="S196" s="153"/>
      <c r="T196" s="189"/>
      <c r="U196" s="190"/>
      <c r="V196" s="191"/>
      <c r="W196" s="191"/>
      <c r="X196" s="191"/>
      <c r="Y196" s="191"/>
      <c r="Z196" s="191"/>
      <c r="AA196" s="192"/>
      <c r="AB196" s="153"/>
      <c r="AC196" s="153"/>
      <c r="AD196" s="153"/>
      <c r="AE196" s="153"/>
      <c r="AF196" s="153"/>
      <c r="AG196" s="153"/>
      <c r="AH196" s="153"/>
      <c r="AI196" s="153"/>
      <c r="AJ196" s="176">
        <f t="shared" si="30"/>
        <v>0</v>
      </c>
      <c r="AK196" s="176">
        <f t="shared" si="31"/>
        <v>0</v>
      </c>
      <c r="AL196" s="176">
        <f t="shared" si="32"/>
        <v>0</v>
      </c>
      <c r="AM196" s="176">
        <f t="shared" si="33"/>
        <v>0</v>
      </c>
      <c r="AR196" s="17" t="s">
        <v>265</v>
      </c>
      <c r="AT196" s="17" t="s">
        <v>278</v>
      </c>
      <c r="AU196" s="17" t="s">
        <v>148</v>
      </c>
      <c r="AY196" s="17" t="s">
        <v>142</v>
      </c>
      <c r="BE196" s="187">
        <f t="shared" si="46"/>
        <v>0</v>
      </c>
      <c r="BF196" s="187">
        <f t="shared" si="47"/>
        <v>0</v>
      </c>
      <c r="BG196" s="187">
        <f t="shared" si="48"/>
        <v>0</v>
      </c>
      <c r="BH196" s="187">
        <f t="shared" si="49"/>
        <v>0</v>
      </c>
      <c r="BI196" s="187">
        <f t="shared" si="50"/>
        <v>0</v>
      </c>
      <c r="BJ196" s="17" t="s">
        <v>148</v>
      </c>
      <c r="BK196" s="188">
        <f t="shared" si="56"/>
        <v>0</v>
      </c>
      <c r="BL196" s="17" t="s">
        <v>197</v>
      </c>
      <c r="BM196" s="17" t="s">
        <v>329</v>
      </c>
    </row>
    <row r="197" spans="2:65" s="1" customFormat="1" ht="73.5" customHeight="1">
      <c r="B197" s="135"/>
      <c r="C197" s="240">
        <v>168</v>
      </c>
      <c r="D197" s="240" t="s">
        <v>278</v>
      </c>
      <c r="E197" s="241" t="s">
        <v>782</v>
      </c>
      <c r="F197" s="313" t="s">
        <v>763</v>
      </c>
      <c r="G197" s="313"/>
      <c r="H197" s="313"/>
      <c r="I197" s="313"/>
      <c r="J197" s="242" t="s">
        <v>146</v>
      </c>
      <c r="K197" s="243">
        <v>1</v>
      </c>
      <c r="L197" s="314"/>
      <c r="M197" s="314"/>
      <c r="N197" s="315">
        <f t="shared" si="55"/>
        <v>0</v>
      </c>
      <c r="O197" s="316"/>
      <c r="P197" s="316"/>
      <c r="Q197" s="317"/>
      <c r="R197" s="140"/>
      <c r="S197" s="153"/>
      <c r="T197" s="189"/>
      <c r="U197" s="190"/>
      <c r="V197" s="191"/>
      <c r="W197" s="191"/>
      <c r="X197" s="191"/>
      <c r="Y197" s="191"/>
      <c r="Z197" s="191"/>
      <c r="AA197" s="192"/>
      <c r="AB197" s="153"/>
      <c r="AC197" s="153"/>
      <c r="AD197" s="153"/>
      <c r="AE197" s="153"/>
      <c r="AF197" s="153"/>
      <c r="AG197" s="153"/>
      <c r="AH197" s="153"/>
      <c r="AI197" s="153"/>
      <c r="AJ197" s="176">
        <f t="shared" si="30"/>
        <v>0</v>
      </c>
      <c r="AK197" s="176">
        <f t="shared" si="31"/>
        <v>0</v>
      </c>
      <c r="AL197" s="176">
        <f t="shared" si="32"/>
        <v>0</v>
      </c>
      <c r="AM197" s="176">
        <f t="shared" si="33"/>
        <v>0</v>
      </c>
      <c r="AR197" s="17" t="s">
        <v>265</v>
      </c>
      <c r="AT197" s="17" t="s">
        <v>278</v>
      </c>
      <c r="AU197" s="17" t="s">
        <v>148</v>
      </c>
      <c r="AY197" s="17" t="s">
        <v>142</v>
      </c>
      <c r="BE197" s="187">
        <f t="shared" si="46"/>
        <v>0</v>
      </c>
      <c r="BF197" s="187">
        <f t="shared" si="47"/>
        <v>0</v>
      </c>
      <c r="BG197" s="187">
        <f t="shared" si="48"/>
        <v>0</v>
      </c>
      <c r="BH197" s="187">
        <f t="shared" si="49"/>
        <v>0</v>
      </c>
      <c r="BI197" s="187">
        <f t="shared" si="50"/>
        <v>0</v>
      </c>
      <c r="BJ197" s="17" t="s">
        <v>148</v>
      </c>
      <c r="BK197" s="188">
        <f t="shared" si="56"/>
        <v>0</v>
      </c>
      <c r="BL197" s="17" t="s">
        <v>197</v>
      </c>
      <c r="BM197" s="17" t="s">
        <v>331</v>
      </c>
    </row>
    <row r="198" spans="2:65" s="1" customFormat="1" ht="76.5" customHeight="1">
      <c r="B198" s="135"/>
      <c r="C198" s="240">
        <v>169</v>
      </c>
      <c r="D198" s="240" t="s">
        <v>278</v>
      </c>
      <c r="E198" s="241" t="s">
        <v>783</v>
      </c>
      <c r="F198" s="313" t="s">
        <v>764</v>
      </c>
      <c r="G198" s="313"/>
      <c r="H198" s="313"/>
      <c r="I198" s="313"/>
      <c r="J198" s="242" t="s">
        <v>146</v>
      </c>
      <c r="K198" s="243">
        <v>1</v>
      </c>
      <c r="L198" s="314"/>
      <c r="M198" s="314"/>
      <c r="N198" s="315">
        <f t="shared" si="55"/>
        <v>0</v>
      </c>
      <c r="O198" s="316"/>
      <c r="P198" s="316"/>
      <c r="Q198" s="317"/>
      <c r="R198" s="140"/>
      <c r="S198" s="153"/>
      <c r="T198" s="189"/>
      <c r="U198" s="190"/>
      <c r="V198" s="191"/>
      <c r="W198" s="191"/>
      <c r="X198" s="191"/>
      <c r="Y198" s="191"/>
      <c r="Z198" s="191"/>
      <c r="AA198" s="192"/>
      <c r="AB198" s="153"/>
      <c r="AC198" s="153"/>
      <c r="AD198" s="153"/>
      <c r="AE198" s="153"/>
      <c r="AF198" s="153"/>
      <c r="AG198" s="153"/>
      <c r="AH198" s="153"/>
      <c r="AI198" s="153"/>
      <c r="AJ198" s="176">
        <f t="shared" si="30"/>
        <v>0</v>
      </c>
      <c r="AK198" s="176">
        <f t="shared" si="31"/>
        <v>0</v>
      </c>
      <c r="AL198" s="176">
        <f t="shared" si="32"/>
        <v>0</v>
      </c>
      <c r="AM198" s="176">
        <f t="shared" si="33"/>
        <v>0</v>
      </c>
      <c r="AR198" s="17" t="s">
        <v>265</v>
      </c>
      <c r="AT198" s="17" t="s">
        <v>278</v>
      </c>
      <c r="AU198" s="17" t="s">
        <v>148</v>
      </c>
      <c r="AY198" s="17" t="s">
        <v>142</v>
      </c>
      <c r="BE198" s="187">
        <f t="shared" si="46"/>
        <v>0</v>
      </c>
      <c r="BF198" s="187">
        <f t="shared" si="47"/>
        <v>0</v>
      </c>
      <c r="BG198" s="187">
        <f t="shared" si="48"/>
        <v>0</v>
      </c>
      <c r="BH198" s="187">
        <f t="shared" si="49"/>
        <v>0</v>
      </c>
      <c r="BI198" s="187">
        <f t="shared" si="50"/>
        <v>0</v>
      </c>
      <c r="BJ198" s="17" t="s">
        <v>148</v>
      </c>
      <c r="BK198" s="188">
        <f t="shared" si="56"/>
        <v>0</v>
      </c>
      <c r="BL198" s="17" t="s">
        <v>197</v>
      </c>
      <c r="BM198" s="17" t="s">
        <v>331</v>
      </c>
    </row>
    <row r="199" spans="2:65" s="1" customFormat="1" ht="60.75" customHeight="1">
      <c r="B199" s="135"/>
      <c r="C199" s="240">
        <v>171</v>
      </c>
      <c r="D199" s="240" t="s">
        <v>278</v>
      </c>
      <c r="E199" s="241" t="s">
        <v>784</v>
      </c>
      <c r="F199" s="313" t="s">
        <v>765</v>
      </c>
      <c r="G199" s="313"/>
      <c r="H199" s="313"/>
      <c r="I199" s="313"/>
      <c r="J199" s="242" t="s">
        <v>146</v>
      </c>
      <c r="K199" s="243">
        <v>4</v>
      </c>
      <c r="L199" s="314"/>
      <c r="M199" s="314"/>
      <c r="N199" s="315">
        <f t="shared" si="55"/>
        <v>0</v>
      </c>
      <c r="O199" s="316"/>
      <c r="P199" s="316"/>
      <c r="Q199" s="317"/>
      <c r="R199" s="140"/>
      <c r="S199" s="153"/>
      <c r="T199" s="189"/>
      <c r="U199" s="190"/>
      <c r="V199" s="191"/>
      <c r="W199" s="191"/>
      <c r="X199" s="191"/>
      <c r="Y199" s="191"/>
      <c r="Z199" s="191"/>
      <c r="AA199" s="192"/>
      <c r="AB199" s="153"/>
      <c r="AC199" s="153"/>
      <c r="AD199" s="153"/>
      <c r="AE199" s="153"/>
      <c r="AF199" s="153"/>
      <c r="AG199" s="153"/>
      <c r="AH199" s="153"/>
      <c r="AI199" s="153"/>
      <c r="AJ199" s="176">
        <f t="shared" si="30"/>
        <v>0</v>
      </c>
      <c r="AK199" s="176">
        <f t="shared" si="31"/>
        <v>0</v>
      </c>
      <c r="AL199" s="176">
        <f t="shared" si="32"/>
        <v>0</v>
      </c>
      <c r="AM199" s="176">
        <f t="shared" si="33"/>
        <v>0</v>
      </c>
      <c r="AR199" s="17" t="s">
        <v>265</v>
      </c>
      <c r="AT199" s="17" t="s">
        <v>278</v>
      </c>
      <c r="AU199" s="17" t="s">
        <v>148</v>
      </c>
      <c r="AY199" s="17" t="s">
        <v>142</v>
      </c>
      <c r="BE199" s="187">
        <f t="shared" si="46"/>
        <v>0</v>
      </c>
      <c r="BF199" s="187">
        <f t="shared" si="47"/>
        <v>0</v>
      </c>
      <c r="BG199" s="187">
        <f t="shared" si="48"/>
        <v>0</v>
      </c>
      <c r="BH199" s="187">
        <f t="shared" si="49"/>
        <v>0</v>
      </c>
      <c r="BI199" s="187">
        <f t="shared" si="50"/>
        <v>0</v>
      </c>
      <c r="BJ199" s="17" t="s">
        <v>148</v>
      </c>
      <c r="BK199" s="188">
        <f t="shared" si="56"/>
        <v>0</v>
      </c>
      <c r="BL199" s="17" t="s">
        <v>197</v>
      </c>
      <c r="BM199" s="17" t="s">
        <v>333</v>
      </c>
    </row>
    <row r="200" spans="2:65" s="1" customFormat="1" ht="73.5" customHeight="1">
      <c r="B200" s="135"/>
      <c r="C200" s="240">
        <v>172</v>
      </c>
      <c r="D200" s="240" t="s">
        <v>278</v>
      </c>
      <c r="E200" s="241" t="s">
        <v>785</v>
      </c>
      <c r="F200" s="313" t="s">
        <v>766</v>
      </c>
      <c r="G200" s="313"/>
      <c r="H200" s="313"/>
      <c r="I200" s="313"/>
      <c r="J200" s="242" t="s">
        <v>146</v>
      </c>
      <c r="K200" s="243">
        <v>4</v>
      </c>
      <c r="L200" s="314"/>
      <c r="M200" s="314"/>
      <c r="N200" s="315">
        <f t="shared" si="55"/>
        <v>0</v>
      </c>
      <c r="O200" s="316"/>
      <c r="P200" s="316"/>
      <c r="Q200" s="317"/>
      <c r="R200" s="140"/>
      <c r="S200" s="153"/>
      <c r="T200" s="189"/>
      <c r="U200" s="190"/>
      <c r="V200" s="191"/>
      <c r="W200" s="191"/>
      <c r="X200" s="191"/>
      <c r="Y200" s="191"/>
      <c r="Z200" s="191"/>
      <c r="AA200" s="192"/>
      <c r="AB200" s="153"/>
      <c r="AC200" s="153"/>
      <c r="AD200" s="153"/>
      <c r="AE200" s="153"/>
      <c r="AF200" s="153"/>
      <c r="AG200" s="153"/>
      <c r="AH200" s="153"/>
      <c r="AI200" s="153"/>
      <c r="AJ200" s="176">
        <f t="shared" si="30"/>
        <v>0</v>
      </c>
      <c r="AK200" s="176">
        <f t="shared" si="31"/>
        <v>0</v>
      </c>
      <c r="AL200" s="176">
        <f t="shared" si="32"/>
        <v>0</v>
      </c>
      <c r="AM200" s="176">
        <f t="shared" si="33"/>
        <v>0</v>
      </c>
      <c r="AR200" s="17" t="s">
        <v>265</v>
      </c>
      <c r="AT200" s="17" t="s">
        <v>278</v>
      </c>
      <c r="AU200" s="17" t="s">
        <v>148</v>
      </c>
      <c r="AY200" s="17" t="s">
        <v>142</v>
      </c>
      <c r="BE200" s="187">
        <f t="shared" si="46"/>
        <v>0</v>
      </c>
      <c r="BF200" s="187">
        <f t="shared" si="47"/>
        <v>0</v>
      </c>
      <c r="BG200" s="187">
        <f t="shared" si="48"/>
        <v>0</v>
      </c>
      <c r="BH200" s="187">
        <f t="shared" si="49"/>
        <v>0</v>
      </c>
      <c r="BI200" s="187">
        <f t="shared" si="50"/>
        <v>0</v>
      </c>
      <c r="BJ200" s="17" t="s">
        <v>148</v>
      </c>
      <c r="BK200" s="188">
        <f t="shared" si="56"/>
        <v>0</v>
      </c>
      <c r="BL200" s="17" t="s">
        <v>197</v>
      </c>
      <c r="BM200" s="17" t="s">
        <v>333</v>
      </c>
    </row>
    <row r="201" spans="2:65" s="1" customFormat="1" ht="78" customHeight="1">
      <c r="B201" s="135"/>
      <c r="C201" s="240">
        <v>174</v>
      </c>
      <c r="D201" s="240" t="s">
        <v>278</v>
      </c>
      <c r="E201" s="241" t="s">
        <v>787</v>
      </c>
      <c r="F201" s="313" t="s">
        <v>767</v>
      </c>
      <c r="G201" s="313"/>
      <c r="H201" s="313"/>
      <c r="I201" s="313"/>
      <c r="J201" s="242" t="s">
        <v>146</v>
      </c>
      <c r="K201" s="243">
        <v>1</v>
      </c>
      <c r="L201" s="314"/>
      <c r="M201" s="314"/>
      <c r="N201" s="315">
        <f t="shared" si="55"/>
        <v>0</v>
      </c>
      <c r="O201" s="316"/>
      <c r="P201" s="316"/>
      <c r="Q201" s="317"/>
      <c r="R201" s="140"/>
      <c r="S201" s="153"/>
      <c r="T201" s="189"/>
      <c r="U201" s="190"/>
      <c r="V201" s="191"/>
      <c r="W201" s="191"/>
      <c r="X201" s="191"/>
      <c r="Y201" s="191"/>
      <c r="Z201" s="191"/>
      <c r="AA201" s="192"/>
      <c r="AB201" s="153"/>
      <c r="AC201" s="153"/>
      <c r="AD201" s="153"/>
      <c r="AE201" s="153"/>
      <c r="AF201" s="153"/>
      <c r="AG201" s="153"/>
      <c r="AH201" s="153"/>
      <c r="AI201" s="153"/>
      <c r="AJ201" s="176">
        <f t="shared" ref="AJ201:AJ237" si="57">IF(AC201="OV",N201,0)</f>
        <v>0</v>
      </c>
      <c r="AK201" s="176">
        <f t="shared" ref="AK201:AK237" si="58">IF(AC201="odpocet",N201,0)</f>
        <v>0</v>
      </c>
      <c r="AL201" s="176">
        <f t="shared" ref="AL201:AL237" si="59">IF(AC201="NP",N201,0)</f>
        <v>0</v>
      </c>
      <c r="AM201" s="176">
        <f t="shared" ref="AM201:AM237" si="60">IF(AC201="opakovane",N201,0)</f>
        <v>0</v>
      </c>
      <c r="AR201" s="17" t="s">
        <v>265</v>
      </c>
      <c r="AT201" s="17" t="s">
        <v>278</v>
      </c>
      <c r="AU201" s="17" t="s">
        <v>148</v>
      </c>
      <c r="AY201" s="17" t="s">
        <v>142</v>
      </c>
      <c r="BE201" s="187">
        <f t="shared" si="46"/>
        <v>0</v>
      </c>
      <c r="BF201" s="187">
        <f t="shared" si="47"/>
        <v>0</v>
      </c>
      <c r="BG201" s="187">
        <f t="shared" si="48"/>
        <v>0</v>
      </c>
      <c r="BH201" s="187">
        <f t="shared" si="49"/>
        <v>0</v>
      </c>
      <c r="BI201" s="187">
        <f t="shared" si="50"/>
        <v>0</v>
      </c>
      <c r="BJ201" s="17" t="s">
        <v>148</v>
      </c>
      <c r="BK201" s="188">
        <f t="shared" si="56"/>
        <v>0</v>
      </c>
      <c r="BL201" s="17" t="s">
        <v>197</v>
      </c>
      <c r="BM201" s="17" t="s">
        <v>335</v>
      </c>
    </row>
    <row r="202" spans="2:65" s="1" customFormat="1" ht="82.5" customHeight="1">
      <c r="B202" s="135"/>
      <c r="C202" s="240">
        <v>175</v>
      </c>
      <c r="D202" s="240" t="s">
        <v>278</v>
      </c>
      <c r="E202" s="241" t="s">
        <v>788</v>
      </c>
      <c r="F202" s="313" t="s">
        <v>768</v>
      </c>
      <c r="G202" s="313"/>
      <c r="H202" s="313"/>
      <c r="I202" s="313"/>
      <c r="J202" s="242" t="s">
        <v>146</v>
      </c>
      <c r="K202" s="243">
        <v>1</v>
      </c>
      <c r="L202" s="314"/>
      <c r="M202" s="314"/>
      <c r="N202" s="315">
        <f t="shared" si="55"/>
        <v>0</v>
      </c>
      <c r="O202" s="316"/>
      <c r="P202" s="316"/>
      <c r="Q202" s="317"/>
      <c r="R202" s="140"/>
      <c r="S202" s="153"/>
      <c r="T202" s="189"/>
      <c r="U202" s="190"/>
      <c r="V202" s="191"/>
      <c r="W202" s="191"/>
      <c r="X202" s="191"/>
      <c r="Y202" s="191"/>
      <c r="Z202" s="191"/>
      <c r="AA202" s="192"/>
      <c r="AB202" s="153"/>
      <c r="AC202" s="153"/>
      <c r="AD202" s="153"/>
      <c r="AE202" s="153"/>
      <c r="AF202" s="153"/>
      <c r="AG202" s="153"/>
      <c r="AH202" s="153"/>
      <c r="AI202" s="153"/>
      <c r="AJ202" s="176">
        <f t="shared" si="57"/>
        <v>0</v>
      </c>
      <c r="AK202" s="176">
        <f t="shared" si="58"/>
        <v>0</v>
      </c>
      <c r="AL202" s="176">
        <f t="shared" si="59"/>
        <v>0</v>
      </c>
      <c r="AM202" s="176">
        <f t="shared" si="60"/>
        <v>0</v>
      </c>
      <c r="AR202" s="17" t="s">
        <v>265</v>
      </c>
      <c r="AT202" s="17" t="s">
        <v>278</v>
      </c>
      <c r="AU202" s="17" t="s">
        <v>148</v>
      </c>
      <c r="AY202" s="17" t="s">
        <v>142</v>
      </c>
      <c r="BE202" s="187">
        <f t="shared" si="46"/>
        <v>0</v>
      </c>
      <c r="BF202" s="187">
        <f t="shared" si="47"/>
        <v>0</v>
      </c>
      <c r="BG202" s="187">
        <f t="shared" si="48"/>
        <v>0</v>
      </c>
      <c r="BH202" s="187">
        <f t="shared" si="49"/>
        <v>0</v>
      </c>
      <c r="BI202" s="187">
        <f t="shared" si="50"/>
        <v>0</v>
      </c>
      <c r="BJ202" s="17" t="s">
        <v>148</v>
      </c>
      <c r="BK202" s="188">
        <f t="shared" si="56"/>
        <v>0</v>
      </c>
      <c r="BL202" s="17" t="s">
        <v>197</v>
      </c>
      <c r="BM202" s="17" t="s">
        <v>335</v>
      </c>
    </row>
    <row r="203" spans="2:65" s="1" customFormat="1" ht="81" customHeight="1">
      <c r="B203" s="135"/>
      <c r="C203" s="240">
        <v>177</v>
      </c>
      <c r="D203" s="240" t="s">
        <v>278</v>
      </c>
      <c r="E203" s="241" t="s">
        <v>786</v>
      </c>
      <c r="F203" s="313" t="s">
        <v>769</v>
      </c>
      <c r="G203" s="313"/>
      <c r="H203" s="313"/>
      <c r="I203" s="313"/>
      <c r="J203" s="242" t="s">
        <v>146</v>
      </c>
      <c r="K203" s="243">
        <v>1</v>
      </c>
      <c r="L203" s="314"/>
      <c r="M203" s="314"/>
      <c r="N203" s="315">
        <f t="shared" si="55"/>
        <v>0</v>
      </c>
      <c r="O203" s="316"/>
      <c r="P203" s="316"/>
      <c r="Q203" s="317"/>
      <c r="R203" s="140"/>
      <c r="S203" s="153"/>
      <c r="T203" s="189"/>
      <c r="U203" s="190"/>
      <c r="V203" s="191"/>
      <c r="W203" s="191"/>
      <c r="X203" s="191"/>
      <c r="Y203" s="191"/>
      <c r="Z203" s="191"/>
      <c r="AA203" s="192"/>
      <c r="AB203" s="153"/>
      <c r="AC203" s="153"/>
      <c r="AD203" s="153"/>
      <c r="AE203" s="153"/>
      <c r="AF203" s="153"/>
      <c r="AG203" s="153"/>
      <c r="AH203" s="153"/>
      <c r="AI203" s="153"/>
      <c r="AJ203" s="176">
        <f t="shared" si="57"/>
        <v>0</v>
      </c>
      <c r="AK203" s="176">
        <f t="shared" si="58"/>
        <v>0</v>
      </c>
      <c r="AL203" s="176">
        <f t="shared" si="59"/>
        <v>0</v>
      </c>
      <c r="AM203" s="176">
        <f t="shared" si="60"/>
        <v>0</v>
      </c>
      <c r="AR203" s="17" t="s">
        <v>265</v>
      </c>
      <c r="AT203" s="17" t="s">
        <v>278</v>
      </c>
      <c r="AU203" s="17" t="s">
        <v>148</v>
      </c>
      <c r="AY203" s="17" t="s">
        <v>142</v>
      </c>
      <c r="BE203" s="187">
        <f t="shared" si="46"/>
        <v>0</v>
      </c>
      <c r="BF203" s="187">
        <f t="shared" si="47"/>
        <v>0</v>
      </c>
      <c r="BG203" s="187">
        <f t="shared" si="48"/>
        <v>0</v>
      </c>
      <c r="BH203" s="187">
        <f t="shared" si="49"/>
        <v>0</v>
      </c>
      <c r="BI203" s="187">
        <f t="shared" si="50"/>
        <v>0</v>
      </c>
      <c r="BJ203" s="17" t="s">
        <v>148</v>
      </c>
      <c r="BK203" s="188">
        <f t="shared" si="56"/>
        <v>0</v>
      </c>
      <c r="BL203" s="17" t="s">
        <v>197</v>
      </c>
      <c r="BM203" s="17" t="s">
        <v>337</v>
      </c>
    </row>
    <row r="204" spans="2:65" s="1" customFormat="1" ht="87.75" customHeight="1">
      <c r="B204" s="135"/>
      <c r="C204" s="240">
        <v>179</v>
      </c>
      <c r="D204" s="240" t="s">
        <v>278</v>
      </c>
      <c r="E204" s="241" t="s">
        <v>789</v>
      </c>
      <c r="F204" s="313" t="s">
        <v>770</v>
      </c>
      <c r="G204" s="313"/>
      <c r="H204" s="313"/>
      <c r="I204" s="313"/>
      <c r="J204" s="242" t="s">
        <v>146</v>
      </c>
      <c r="K204" s="243">
        <v>2</v>
      </c>
      <c r="L204" s="314"/>
      <c r="M204" s="314"/>
      <c r="N204" s="315">
        <f t="shared" si="55"/>
        <v>0</v>
      </c>
      <c r="O204" s="316"/>
      <c r="P204" s="316"/>
      <c r="Q204" s="317"/>
      <c r="R204" s="140"/>
      <c r="S204" s="153"/>
      <c r="T204" s="189"/>
      <c r="U204" s="190"/>
      <c r="V204" s="191"/>
      <c r="W204" s="191"/>
      <c r="X204" s="191"/>
      <c r="Y204" s="191"/>
      <c r="Z204" s="191"/>
      <c r="AA204" s="192"/>
      <c r="AB204" s="153"/>
      <c r="AC204" s="153"/>
      <c r="AD204" s="153"/>
      <c r="AE204" s="153"/>
      <c r="AF204" s="153"/>
      <c r="AG204" s="153"/>
      <c r="AH204" s="153"/>
      <c r="AI204" s="153"/>
      <c r="AJ204" s="176">
        <f t="shared" si="57"/>
        <v>0</v>
      </c>
      <c r="AK204" s="176">
        <f t="shared" si="58"/>
        <v>0</v>
      </c>
      <c r="AL204" s="176">
        <f t="shared" si="59"/>
        <v>0</v>
      </c>
      <c r="AM204" s="176">
        <f t="shared" si="60"/>
        <v>0</v>
      </c>
      <c r="AR204" s="17" t="s">
        <v>265</v>
      </c>
      <c r="AT204" s="17" t="s">
        <v>278</v>
      </c>
      <c r="AU204" s="17" t="s">
        <v>148</v>
      </c>
      <c r="AY204" s="17" t="s">
        <v>142</v>
      </c>
      <c r="BE204" s="187">
        <f t="shared" ref="BE204:BE245" si="61">IF(U204="základná",N204,0)</f>
        <v>0</v>
      </c>
      <c r="BF204" s="187">
        <f t="shared" ref="BF204:BF245" si="62">IF(U204="znížená",N204,0)</f>
        <v>0</v>
      </c>
      <c r="BG204" s="187">
        <f t="shared" ref="BG204:BG245" si="63">IF(U204="zákl. prenesená",N204,0)</f>
        <v>0</v>
      </c>
      <c r="BH204" s="187">
        <f t="shared" ref="BH204:BH245" si="64">IF(U204="zníž. prenesená",N204,0)</f>
        <v>0</v>
      </c>
      <c r="BI204" s="187">
        <f t="shared" ref="BI204:BI245" si="65">IF(U204="nulová",N204,0)</f>
        <v>0</v>
      </c>
      <c r="BJ204" s="17" t="s">
        <v>148</v>
      </c>
      <c r="BK204" s="188">
        <f t="shared" si="56"/>
        <v>0</v>
      </c>
      <c r="BL204" s="17" t="s">
        <v>197</v>
      </c>
      <c r="BM204" s="17" t="s">
        <v>339</v>
      </c>
    </row>
    <row r="205" spans="2:65" s="1" customFormat="1" ht="80.25" customHeight="1">
      <c r="B205" s="135"/>
      <c r="C205" s="240">
        <v>181</v>
      </c>
      <c r="D205" s="240" t="s">
        <v>278</v>
      </c>
      <c r="E205" s="241" t="s">
        <v>790</v>
      </c>
      <c r="F205" s="313" t="s">
        <v>771</v>
      </c>
      <c r="G205" s="313"/>
      <c r="H205" s="313"/>
      <c r="I205" s="313"/>
      <c r="J205" s="242" t="s">
        <v>146</v>
      </c>
      <c r="K205" s="243">
        <v>1</v>
      </c>
      <c r="L205" s="314"/>
      <c r="M205" s="314"/>
      <c r="N205" s="315">
        <f t="shared" si="55"/>
        <v>0</v>
      </c>
      <c r="O205" s="316"/>
      <c r="P205" s="316"/>
      <c r="Q205" s="317"/>
      <c r="R205" s="140"/>
      <c r="S205" s="153"/>
      <c r="T205" s="189"/>
      <c r="U205" s="190"/>
      <c r="V205" s="191"/>
      <c r="W205" s="191"/>
      <c r="X205" s="191"/>
      <c r="Y205" s="191"/>
      <c r="Z205" s="191"/>
      <c r="AA205" s="192"/>
      <c r="AB205" s="153"/>
      <c r="AC205" s="153"/>
      <c r="AD205" s="153"/>
      <c r="AE205" s="153"/>
      <c r="AF205" s="153"/>
      <c r="AG205" s="153"/>
      <c r="AH205" s="153"/>
      <c r="AI205" s="153"/>
      <c r="AJ205" s="176">
        <f t="shared" si="57"/>
        <v>0</v>
      </c>
      <c r="AK205" s="176">
        <f t="shared" si="58"/>
        <v>0</v>
      </c>
      <c r="AL205" s="176">
        <f t="shared" si="59"/>
        <v>0</v>
      </c>
      <c r="AM205" s="176">
        <f t="shared" si="60"/>
        <v>0</v>
      </c>
      <c r="AR205" s="17" t="s">
        <v>265</v>
      </c>
      <c r="AT205" s="17" t="s">
        <v>278</v>
      </c>
      <c r="AU205" s="17" t="s">
        <v>148</v>
      </c>
      <c r="AY205" s="17" t="s">
        <v>142</v>
      </c>
      <c r="BE205" s="187">
        <f t="shared" si="61"/>
        <v>0</v>
      </c>
      <c r="BF205" s="187">
        <f t="shared" si="62"/>
        <v>0</v>
      </c>
      <c r="BG205" s="187">
        <f t="shared" si="63"/>
        <v>0</v>
      </c>
      <c r="BH205" s="187">
        <f t="shared" si="64"/>
        <v>0</v>
      </c>
      <c r="BI205" s="187">
        <f t="shared" si="65"/>
        <v>0</v>
      </c>
      <c r="BJ205" s="17" t="s">
        <v>148</v>
      </c>
      <c r="BK205" s="188">
        <f t="shared" si="56"/>
        <v>0</v>
      </c>
      <c r="BL205" s="17" t="s">
        <v>197</v>
      </c>
      <c r="BM205" s="17" t="s">
        <v>341</v>
      </c>
    </row>
    <row r="206" spans="2:65" s="1" customFormat="1" ht="96.75" customHeight="1">
      <c r="B206" s="135"/>
      <c r="C206" s="240">
        <v>182</v>
      </c>
      <c r="D206" s="240" t="s">
        <v>278</v>
      </c>
      <c r="E206" s="241" t="s">
        <v>782</v>
      </c>
      <c r="F206" s="313" t="s">
        <v>772</v>
      </c>
      <c r="G206" s="313"/>
      <c r="H206" s="313"/>
      <c r="I206" s="313"/>
      <c r="J206" s="242" t="s">
        <v>146</v>
      </c>
      <c r="K206" s="243">
        <v>1</v>
      </c>
      <c r="L206" s="314"/>
      <c r="M206" s="314"/>
      <c r="N206" s="315">
        <f t="shared" si="55"/>
        <v>0</v>
      </c>
      <c r="O206" s="316"/>
      <c r="P206" s="316"/>
      <c r="Q206" s="317"/>
      <c r="R206" s="140"/>
      <c r="S206" s="153"/>
      <c r="T206" s="189"/>
      <c r="U206" s="190"/>
      <c r="V206" s="191"/>
      <c r="W206" s="191"/>
      <c r="X206" s="191"/>
      <c r="Y206" s="191"/>
      <c r="Z206" s="191"/>
      <c r="AA206" s="192"/>
      <c r="AB206" s="153"/>
      <c r="AC206" s="153"/>
      <c r="AD206" s="153"/>
      <c r="AE206" s="153"/>
      <c r="AF206" s="153"/>
      <c r="AG206" s="153"/>
      <c r="AH206" s="153"/>
      <c r="AI206" s="153"/>
      <c r="AJ206" s="176">
        <f t="shared" si="57"/>
        <v>0</v>
      </c>
      <c r="AK206" s="176">
        <f t="shared" si="58"/>
        <v>0</v>
      </c>
      <c r="AL206" s="176">
        <f t="shared" si="59"/>
        <v>0</v>
      </c>
      <c r="AM206" s="176">
        <f t="shared" si="60"/>
        <v>0</v>
      </c>
      <c r="AR206" s="17" t="s">
        <v>265</v>
      </c>
      <c r="AT206" s="17" t="s">
        <v>278</v>
      </c>
      <c r="AU206" s="17" t="s">
        <v>148</v>
      </c>
      <c r="AY206" s="17" t="s">
        <v>142</v>
      </c>
      <c r="BE206" s="187">
        <f t="shared" si="61"/>
        <v>0</v>
      </c>
      <c r="BF206" s="187">
        <f t="shared" si="62"/>
        <v>0</v>
      </c>
      <c r="BG206" s="187">
        <f t="shared" si="63"/>
        <v>0</v>
      </c>
      <c r="BH206" s="187">
        <f t="shared" si="64"/>
        <v>0</v>
      </c>
      <c r="BI206" s="187">
        <f t="shared" si="65"/>
        <v>0</v>
      </c>
      <c r="BJ206" s="17" t="s">
        <v>148</v>
      </c>
      <c r="BK206" s="188">
        <f t="shared" si="56"/>
        <v>0</v>
      </c>
      <c r="BL206" s="17" t="s">
        <v>197</v>
      </c>
      <c r="BM206" s="17" t="s">
        <v>331</v>
      </c>
    </row>
    <row r="207" spans="2:65" s="1" customFormat="1" ht="50.25" customHeight="1">
      <c r="B207" s="135"/>
      <c r="C207" s="240">
        <v>185</v>
      </c>
      <c r="D207" s="240" t="s">
        <v>278</v>
      </c>
      <c r="E207" s="241" t="s">
        <v>773</v>
      </c>
      <c r="F207" s="313" t="s">
        <v>774</v>
      </c>
      <c r="G207" s="313"/>
      <c r="H207" s="313"/>
      <c r="I207" s="313"/>
      <c r="J207" s="242" t="s">
        <v>146</v>
      </c>
      <c r="K207" s="243">
        <v>4</v>
      </c>
      <c r="L207" s="314"/>
      <c r="M207" s="314"/>
      <c r="N207" s="315">
        <f t="shared" si="55"/>
        <v>0</v>
      </c>
      <c r="O207" s="316"/>
      <c r="P207" s="316"/>
      <c r="Q207" s="317"/>
      <c r="R207" s="140"/>
      <c r="S207" s="153"/>
      <c r="T207" s="189"/>
      <c r="U207" s="190"/>
      <c r="V207" s="191"/>
      <c r="W207" s="191"/>
      <c r="X207" s="191"/>
      <c r="Y207" s="191"/>
      <c r="Z207" s="191"/>
      <c r="AA207" s="192"/>
      <c r="AB207" s="153"/>
      <c r="AC207" s="153"/>
      <c r="AD207" s="153"/>
      <c r="AE207" s="153"/>
      <c r="AF207" s="153"/>
      <c r="AG207" s="153"/>
      <c r="AH207" s="153"/>
      <c r="AI207" s="153"/>
      <c r="AJ207" s="176">
        <f t="shared" si="57"/>
        <v>0</v>
      </c>
      <c r="AK207" s="176">
        <f t="shared" si="58"/>
        <v>0</v>
      </c>
      <c r="AL207" s="176">
        <f t="shared" si="59"/>
        <v>0</v>
      </c>
      <c r="AM207" s="176">
        <f t="shared" si="60"/>
        <v>0</v>
      </c>
      <c r="AR207" s="17" t="s">
        <v>265</v>
      </c>
      <c r="AT207" s="17" t="s">
        <v>278</v>
      </c>
      <c r="AU207" s="17" t="s">
        <v>148</v>
      </c>
      <c r="AY207" s="17" t="s">
        <v>142</v>
      </c>
      <c r="BE207" s="187">
        <f t="shared" si="61"/>
        <v>0</v>
      </c>
      <c r="BF207" s="187">
        <f t="shared" si="62"/>
        <v>0</v>
      </c>
      <c r="BG207" s="187">
        <f t="shared" si="63"/>
        <v>0</v>
      </c>
      <c r="BH207" s="187">
        <f t="shared" si="64"/>
        <v>0</v>
      </c>
      <c r="BI207" s="187">
        <f t="shared" si="65"/>
        <v>0</v>
      </c>
      <c r="BJ207" s="17" t="s">
        <v>148</v>
      </c>
      <c r="BK207" s="188">
        <f t="shared" si="56"/>
        <v>0</v>
      </c>
      <c r="BL207" s="17" t="s">
        <v>197</v>
      </c>
      <c r="BM207" s="17" t="s">
        <v>343</v>
      </c>
    </row>
    <row r="208" spans="2:65" s="1" customFormat="1" ht="44.25" customHeight="1">
      <c r="B208" s="135"/>
      <c r="C208" s="158" t="s">
        <v>345</v>
      </c>
      <c r="D208" s="158" t="s">
        <v>143</v>
      </c>
      <c r="E208" s="159" t="s">
        <v>346</v>
      </c>
      <c r="F208" s="282" t="s">
        <v>347</v>
      </c>
      <c r="G208" s="282"/>
      <c r="H208" s="282"/>
      <c r="I208" s="282"/>
      <c r="J208" s="160" t="s">
        <v>146</v>
      </c>
      <c r="K208" s="207">
        <v>10</v>
      </c>
      <c r="L208" s="283"/>
      <c r="M208" s="283"/>
      <c r="N208" s="285">
        <f t="shared" si="55"/>
        <v>0</v>
      </c>
      <c r="O208" s="286"/>
      <c r="P208" s="286"/>
      <c r="Q208" s="287"/>
      <c r="R208" s="140"/>
      <c r="S208" s="216"/>
      <c r="T208" s="217"/>
      <c r="U208" s="218"/>
      <c r="V208" s="219"/>
      <c r="W208" s="219"/>
      <c r="X208" s="219"/>
      <c r="Y208" s="219"/>
      <c r="Z208" s="219"/>
      <c r="AA208" s="220"/>
      <c r="AB208" s="153"/>
      <c r="AC208" s="153"/>
      <c r="AD208" s="153"/>
      <c r="AE208" s="153"/>
      <c r="AF208" s="153"/>
      <c r="AG208" s="153"/>
      <c r="AH208" s="153"/>
      <c r="AI208" s="153"/>
      <c r="AJ208" s="176">
        <f t="shared" si="57"/>
        <v>0</v>
      </c>
      <c r="AK208" s="176">
        <f t="shared" si="58"/>
        <v>0</v>
      </c>
      <c r="AL208" s="176">
        <f t="shared" si="59"/>
        <v>0</v>
      </c>
      <c r="AM208" s="176">
        <f t="shared" si="60"/>
        <v>0</v>
      </c>
      <c r="AR208" s="17" t="s">
        <v>197</v>
      </c>
      <c r="AT208" s="17" t="s">
        <v>143</v>
      </c>
      <c r="AU208" s="17" t="s">
        <v>148</v>
      </c>
      <c r="AY208" s="17" t="s">
        <v>142</v>
      </c>
      <c r="BE208" s="187">
        <f t="shared" si="61"/>
        <v>0</v>
      </c>
      <c r="BF208" s="187">
        <f t="shared" si="62"/>
        <v>0</v>
      </c>
      <c r="BG208" s="187">
        <f t="shared" si="63"/>
        <v>0</v>
      </c>
      <c r="BH208" s="187">
        <f t="shared" si="64"/>
        <v>0</v>
      </c>
      <c r="BI208" s="187">
        <f t="shared" si="65"/>
        <v>0</v>
      </c>
      <c r="BJ208" s="17" t="s">
        <v>148</v>
      </c>
      <c r="BK208" s="188">
        <f t="shared" si="56"/>
        <v>0</v>
      </c>
      <c r="BL208" s="17" t="s">
        <v>197</v>
      </c>
      <c r="BM208" s="17" t="s">
        <v>348</v>
      </c>
    </row>
    <row r="209" spans="2:65" s="1" customFormat="1" ht="31.5" customHeight="1">
      <c r="B209" s="135"/>
      <c r="C209" s="168" t="s">
        <v>349</v>
      </c>
      <c r="D209" s="168" t="s">
        <v>278</v>
      </c>
      <c r="E209" s="169" t="s">
        <v>350</v>
      </c>
      <c r="F209" s="307" t="s">
        <v>351</v>
      </c>
      <c r="G209" s="307"/>
      <c r="H209" s="307"/>
      <c r="I209" s="307"/>
      <c r="J209" s="170" t="s">
        <v>146</v>
      </c>
      <c r="K209" s="208">
        <v>10</v>
      </c>
      <c r="L209" s="308"/>
      <c r="M209" s="308"/>
      <c r="N209" s="310">
        <f t="shared" si="55"/>
        <v>0</v>
      </c>
      <c r="O209" s="311"/>
      <c r="P209" s="311"/>
      <c r="Q209" s="312"/>
      <c r="R209" s="140"/>
      <c r="S209" s="216"/>
      <c r="T209" s="217"/>
      <c r="U209" s="218"/>
      <c r="V209" s="219"/>
      <c r="W209" s="219"/>
      <c r="X209" s="219"/>
      <c r="Y209" s="219"/>
      <c r="Z209" s="219"/>
      <c r="AA209" s="220"/>
      <c r="AB209" s="153"/>
      <c r="AC209" s="153"/>
      <c r="AD209" s="153"/>
      <c r="AE209" s="153"/>
      <c r="AF209" s="153"/>
      <c r="AG209" s="153"/>
      <c r="AH209" s="153"/>
      <c r="AI209" s="153"/>
      <c r="AJ209" s="176">
        <f t="shared" si="57"/>
        <v>0</v>
      </c>
      <c r="AK209" s="176">
        <f t="shared" si="58"/>
        <v>0</v>
      </c>
      <c r="AL209" s="176">
        <f t="shared" si="59"/>
        <v>0</v>
      </c>
      <c r="AM209" s="176">
        <f t="shared" si="60"/>
        <v>0</v>
      </c>
      <c r="AR209" s="17" t="s">
        <v>265</v>
      </c>
      <c r="AT209" s="17" t="s">
        <v>278</v>
      </c>
      <c r="AU209" s="17" t="s">
        <v>148</v>
      </c>
      <c r="AY209" s="17" t="s">
        <v>142</v>
      </c>
      <c r="BE209" s="187">
        <f t="shared" si="61"/>
        <v>0</v>
      </c>
      <c r="BF209" s="187">
        <f t="shared" si="62"/>
        <v>0</v>
      </c>
      <c r="BG209" s="187">
        <f t="shared" si="63"/>
        <v>0</v>
      </c>
      <c r="BH209" s="187">
        <f t="shared" si="64"/>
        <v>0</v>
      </c>
      <c r="BI209" s="187">
        <f t="shared" si="65"/>
        <v>0</v>
      </c>
      <c r="BJ209" s="17" t="s">
        <v>148</v>
      </c>
      <c r="BK209" s="188">
        <f t="shared" si="56"/>
        <v>0</v>
      </c>
      <c r="BL209" s="17" t="s">
        <v>197</v>
      </c>
      <c r="BM209" s="17" t="s">
        <v>352</v>
      </c>
    </row>
    <row r="210" spans="2:65" s="1" customFormat="1" ht="44.25" customHeight="1">
      <c r="B210" s="135"/>
      <c r="C210" s="168" t="s">
        <v>353</v>
      </c>
      <c r="D210" s="168" t="s">
        <v>278</v>
      </c>
      <c r="E210" s="169" t="s">
        <v>354</v>
      </c>
      <c r="F210" s="307" t="s">
        <v>355</v>
      </c>
      <c r="G210" s="307"/>
      <c r="H210" s="307"/>
      <c r="I210" s="307"/>
      <c r="J210" s="170" t="s">
        <v>146</v>
      </c>
      <c r="K210" s="208">
        <v>10</v>
      </c>
      <c r="L210" s="308"/>
      <c r="M210" s="308"/>
      <c r="N210" s="310">
        <f t="shared" si="55"/>
        <v>0</v>
      </c>
      <c r="O210" s="311"/>
      <c r="P210" s="311"/>
      <c r="Q210" s="312"/>
      <c r="R210" s="140"/>
      <c r="S210" s="216"/>
      <c r="T210" s="217"/>
      <c r="U210" s="218"/>
      <c r="V210" s="219"/>
      <c r="W210" s="219"/>
      <c r="X210" s="219"/>
      <c r="Y210" s="219"/>
      <c r="Z210" s="219"/>
      <c r="AA210" s="220"/>
      <c r="AB210" s="153"/>
      <c r="AC210" s="153"/>
      <c r="AD210" s="153"/>
      <c r="AE210" s="153"/>
      <c r="AF210" s="153"/>
      <c r="AG210" s="153"/>
      <c r="AH210" s="153"/>
      <c r="AI210" s="153"/>
      <c r="AJ210" s="176">
        <f t="shared" si="57"/>
        <v>0</v>
      </c>
      <c r="AK210" s="176">
        <f t="shared" si="58"/>
        <v>0</v>
      </c>
      <c r="AL210" s="176">
        <f t="shared" si="59"/>
        <v>0</v>
      </c>
      <c r="AM210" s="176">
        <f t="shared" si="60"/>
        <v>0</v>
      </c>
      <c r="AR210" s="17" t="s">
        <v>265</v>
      </c>
      <c r="AT210" s="17" t="s">
        <v>278</v>
      </c>
      <c r="AU210" s="17" t="s">
        <v>148</v>
      </c>
      <c r="AY210" s="17" t="s">
        <v>142</v>
      </c>
      <c r="BE210" s="187">
        <f t="shared" si="61"/>
        <v>0</v>
      </c>
      <c r="BF210" s="187">
        <f t="shared" si="62"/>
        <v>0</v>
      </c>
      <c r="BG210" s="187">
        <f t="shared" si="63"/>
        <v>0</v>
      </c>
      <c r="BH210" s="187">
        <f t="shared" si="64"/>
        <v>0</v>
      </c>
      <c r="BI210" s="187">
        <f t="shared" si="65"/>
        <v>0</v>
      </c>
      <c r="BJ210" s="17" t="s">
        <v>148</v>
      </c>
      <c r="BK210" s="188">
        <f t="shared" si="56"/>
        <v>0</v>
      </c>
      <c r="BL210" s="17" t="s">
        <v>197</v>
      </c>
      <c r="BM210" s="17" t="s">
        <v>356</v>
      </c>
    </row>
    <row r="211" spans="2:65" s="1" customFormat="1" ht="44.25" customHeight="1">
      <c r="B211" s="135"/>
      <c r="C211" s="158" t="s">
        <v>357</v>
      </c>
      <c r="D211" s="158" t="s">
        <v>143</v>
      </c>
      <c r="E211" s="159" t="s">
        <v>358</v>
      </c>
      <c r="F211" s="282" t="s">
        <v>359</v>
      </c>
      <c r="G211" s="282"/>
      <c r="H211" s="282"/>
      <c r="I211" s="282"/>
      <c r="J211" s="160" t="s">
        <v>146</v>
      </c>
      <c r="K211" s="207">
        <v>6</v>
      </c>
      <c r="L211" s="283"/>
      <c r="M211" s="283"/>
      <c r="N211" s="285">
        <f t="shared" si="55"/>
        <v>0</v>
      </c>
      <c r="O211" s="286"/>
      <c r="P211" s="286"/>
      <c r="Q211" s="287"/>
      <c r="R211" s="140"/>
      <c r="S211" s="216"/>
      <c r="T211" s="217"/>
      <c r="U211" s="218"/>
      <c r="V211" s="219"/>
      <c r="W211" s="219"/>
      <c r="X211" s="219"/>
      <c r="Y211" s="219"/>
      <c r="Z211" s="219"/>
      <c r="AA211" s="220"/>
      <c r="AB211" s="153"/>
      <c r="AC211" s="153"/>
      <c r="AD211" s="153"/>
      <c r="AE211" s="153"/>
      <c r="AF211" s="153"/>
      <c r="AG211" s="153"/>
      <c r="AH211" s="153"/>
      <c r="AI211" s="153"/>
      <c r="AJ211" s="176">
        <f t="shared" si="57"/>
        <v>0</v>
      </c>
      <c r="AK211" s="176">
        <f t="shared" si="58"/>
        <v>0</v>
      </c>
      <c r="AL211" s="176">
        <f t="shared" si="59"/>
        <v>0</v>
      </c>
      <c r="AM211" s="176">
        <f t="shared" si="60"/>
        <v>0</v>
      </c>
      <c r="AR211" s="17" t="s">
        <v>197</v>
      </c>
      <c r="AT211" s="17" t="s">
        <v>143</v>
      </c>
      <c r="AU211" s="17" t="s">
        <v>148</v>
      </c>
      <c r="AY211" s="17" t="s">
        <v>142</v>
      </c>
      <c r="BE211" s="187">
        <f t="shared" si="61"/>
        <v>0</v>
      </c>
      <c r="BF211" s="187">
        <f t="shared" si="62"/>
        <v>0</v>
      </c>
      <c r="BG211" s="187">
        <f t="shared" si="63"/>
        <v>0</v>
      </c>
      <c r="BH211" s="187">
        <f t="shared" si="64"/>
        <v>0</v>
      </c>
      <c r="BI211" s="187">
        <f t="shared" si="65"/>
        <v>0</v>
      </c>
      <c r="BJ211" s="17" t="s">
        <v>148</v>
      </c>
      <c r="BK211" s="188">
        <f t="shared" si="56"/>
        <v>0</v>
      </c>
      <c r="BL211" s="17" t="s">
        <v>197</v>
      </c>
      <c r="BM211" s="17" t="s">
        <v>360</v>
      </c>
    </row>
    <row r="212" spans="2:65" s="1" customFormat="1" ht="31.5" customHeight="1">
      <c r="B212" s="135"/>
      <c r="C212" s="168" t="s">
        <v>361</v>
      </c>
      <c r="D212" s="168" t="s">
        <v>278</v>
      </c>
      <c r="E212" s="169" t="s">
        <v>350</v>
      </c>
      <c r="F212" s="307" t="s">
        <v>351</v>
      </c>
      <c r="G212" s="307"/>
      <c r="H212" s="307"/>
      <c r="I212" s="307"/>
      <c r="J212" s="170" t="s">
        <v>146</v>
      </c>
      <c r="K212" s="208">
        <v>6</v>
      </c>
      <c r="L212" s="308"/>
      <c r="M212" s="308"/>
      <c r="N212" s="310">
        <f t="shared" si="55"/>
        <v>0</v>
      </c>
      <c r="O212" s="311"/>
      <c r="P212" s="311"/>
      <c r="Q212" s="312"/>
      <c r="R212" s="140"/>
      <c r="S212" s="216"/>
      <c r="T212" s="217"/>
      <c r="U212" s="218"/>
      <c r="V212" s="219"/>
      <c r="W212" s="219"/>
      <c r="X212" s="219"/>
      <c r="Y212" s="219"/>
      <c r="Z212" s="219"/>
      <c r="AA212" s="220"/>
      <c r="AB212" s="153"/>
      <c r="AC212" s="153"/>
      <c r="AD212" s="153"/>
      <c r="AE212" s="153"/>
      <c r="AF212" s="153"/>
      <c r="AG212" s="153"/>
      <c r="AH212" s="153"/>
      <c r="AI212" s="153"/>
      <c r="AJ212" s="176">
        <f t="shared" si="57"/>
        <v>0</v>
      </c>
      <c r="AK212" s="176">
        <f t="shared" si="58"/>
        <v>0</v>
      </c>
      <c r="AL212" s="176">
        <f t="shared" si="59"/>
        <v>0</v>
      </c>
      <c r="AM212" s="176">
        <f t="shared" si="60"/>
        <v>0</v>
      </c>
      <c r="AR212" s="17" t="s">
        <v>265</v>
      </c>
      <c r="AT212" s="17" t="s">
        <v>278</v>
      </c>
      <c r="AU212" s="17" t="s">
        <v>148</v>
      </c>
      <c r="AY212" s="17" t="s">
        <v>142</v>
      </c>
      <c r="BE212" s="187">
        <f t="shared" si="61"/>
        <v>0</v>
      </c>
      <c r="BF212" s="187">
        <f t="shared" si="62"/>
        <v>0</v>
      </c>
      <c r="BG212" s="187">
        <f t="shared" si="63"/>
        <v>0</v>
      </c>
      <c r="BH212" s="187">
        <f t="shared" si="64"/>
        <v>0</v>
      </c>
      <c r="BI212" s="187">
        <f t="shared" si="65"/>
        <v>0</v>
      </c>
      <c r="BJ212" s="17" t="s">
        <v>148</v>
      </c>
      <c r="BK212" s="188">
        <f t="shared" si="56"/>
        <v>0</v>
      </c>
      <c r="BL212" s="17" t="s">
        <v>197</v>
      </c>
      <c r="BM212" s="17" t="s">
        <v>362</v>
      </c>
    </row>
    <row r="213" spans="2:65" s="1" customFormat="1" ht="44.25" customHeight="1">
      <c r="B213" s="135"/>
      <c r="C213" s="146" t="s">
        <v>363</v>
      </c>
      <c r="D213" s="146" t="s">
        <v>278</v>
      </c>
      <c r="E213" s="147" t="s">
        <v>364</v>
      </c>
      <c r="F213" s="302" t="s">
        <v>365</v>
      </c>
      <c r="G213" s="302"/>
      <c r="H213" s="302"/>
      <c r="I213" s="302"/>
      <c r="J213" s="148" t="s">
        <v>146</v>
      </c>
      <c r="K213" s="149">
        <v>5</v>
      </c>
      <c r="L213" s="300"/>
      <c r="M213" s="300"/>
      <c r="N213" s="349">
        <f t="shared" ref="N213:N218" si="66">ROUND(L213*K213,2)</f>
        <v>0</v>
      </c>
      <c r="O213" s="350"/>
      <c r="P213" s="350"/>
      <c r="Q213" s="351"/>
      <c r="R213" s="140"/>
      <c r="S213" s="153"/>
      <c r="T213" s="217"/>
      <c r="U213" s="218"/>
      <c r="V213" s="219"/>
      <c r="W213" s="219"/>
      <c r="X213" s="219"/>
      <c r="Y213" s="219"/>
      <c r="Z213" s="219"/>
      <c r="AA213" s="220"/>
      <c r="AB213" s="153"/>
      <c r="AC213" s="153"/>
      <c r="AD213" s="153"/>
      <c r="AE213" s="153"/>
      <c r="AF213" s="153"/>
      <c r="AG213" s="153"/>
      <c r="AH213" s="153"/>
      <c r="AI213" s="153"/>
      <c r="AJ213" s="176">
        <f t="shared" si="57"/>
        <v>0</v>
      </c>
      <c r="AK213" s="176">
        <f t="shared" si="58"/>
        <v>0</v>
      </c>
      <c r="AL213" s="176">
        <f t="shared" si="59"/>
        <v>0</v>
      </c>
      <c r="AM213" s="176">
        <f t="shared" si="60"/>
        <v>0</v>
      </c>
      <c r="AR213" s="17" t="s">
        <v>265</v>
      </c>
      <c r="AT213" s="17" t="s">
        <v>278</v>
      </c>
      <c r="AU213" s="17" t="s">
        <v>148</v>
      </c>
      <c r="AY213" s="17" t="s">
        <v>142</v>
      </c>
      <c r="BE213" s="187">
        <f t="shared" si="61"/>
        <v>0</v>
      </c>
      <c r="BF213" s="187">
        <f t="shared" si="62"/>
        <v>0</v>
      </c>
      <c r="BG213" s="187">
        <f t="shared" si="63"/>
        <v>0</v>
      </c>
      <c r="BH213" s="187">
        <f t="shared" si="64"/>
        <v>0</v>
      </c>
      <c r="BI213" s="187">
        <f t="shared" si="65"/>
        <v>0</v>
      </c>
      <c r="BJ213" s="17" t="s">
        <v>148</v>
      </c>
      <c r="BK213" s="188">
        <f t="shared" si="56"/>
        <v>0</v>
      </c>
      <c r="BL213" s="17" t="s">
        <v>197</v>
      </c>
      <c r="BM213" s="17" t="s">
        <v>366</v>
      </c>
    </row>
    <row r="214" spans="2:65" s="1" customFormat="1" ht="31.5" customHeight="1">
      <c r="B214" s="135"/>
      <c r="C214" s="158" t="s">
        <v>367</v>
      </c>
      <c r="D214" s="158" t="s">
        <v>143</v>
      </c>
      <c r="E214" s="159" t="s">
        <v>368</v>
      </c>
      <c r="F214" s="282" t="s">
        <v>369</v>
      </c>
      <c r="G214" s="282"/>
      <c r="H214" s="282"/>
      <c r="I214" s="282"/>
      <c r="J214" s="160" t="s">
        <v>146</v>
      </c>
      <c r="K214" s="207">
        <v>10</v>
      </c>
      <c r="L214" s="283"/>
      <c r="M214" s="283"/>
      <c r="N214" s="285">
        <f t="shared" si="66"/>
        <v>0</v>
      </c>
      <c r="O214" s="286"/>
      <c r="P214" s="286"/>
      <c r="Q214" s="287"/>
      <c r="R214" s="140"/>
      <c r="S214" s="216"/>
      <c r="T214" s="217"/>
      <c r="U214" s="218"/>
      <c r="V214" s="219"/>
      <c r="W214" s="219"/>
      <c r="X214" s="219"/>
      <c r="Y214" s="219"/>
      <c r="Z214" s="219"/>
      <c r="AA214" s="220"/>
      <c r="AB214" s="153"/>
      <c r="AC214" s="153"/>
      <c r="AD214" s="153"/>
      <c r="AE214" s="153"/>
      <c r="AF214" s="153"/>
      <c r="AG214" s="153"/>
      <c r="AH214" s="153"/>
      <c r="AI214" s="153"/>
      <c r="AJ214" s="176">
        <f t="shared" si="57"/>
        <v>0</v>
      </c>
      <c r="AK214" s="176">
        <f t="shared" si="58"/>
        <v>0</v>
      </c>
      <c r="AL214" s="176">
        <f t="shared" si="59"/>
        <v>0</v>
      </c>
      <c r="AM214" s="176">
        <f t="shared" si="60"/>
        <v>0</v>
      </c>
      <c r="AR214" s="17" t="s">
        <v>197</v>
      </c>
      <c r="AT214" s="17" t="s">
        <v>143</v>
      </c>
      <c r="AU214" s="17" t="s">
        <v>148</v>
      </c>
      <c r="AY214" s="17" t="s">
        <v>142</v>
      </c>
      <c r="BE214" s="187">
        <f t="shared" si="61"/>
        <v>0</v>
      </c>
      <c r="BF214" s="187">
        <f t="shared" si="62"/>
        <v>0</v>
      </c>
      <c r="BG214" s="187">
        <f t="shared" si="63"/>
        <v>0</v>
      </c>
      <c r="BH214" s="187">
        <f t="shared" si="64"/>
        <v>0</v>
      </c>
      <c r="BI214" s="187">
        <f t="shared" si="65"/>
        <v>0</v>
      </c>
      <c r="BJ214" s="17" t="s">
        <v>148</v>
      </c>
      <c r="BK214" s="188">
        <f t="shared" ref="BK214:BK218" si="67">ROUND(L214*K214,3)</f>
        <v>0</v>
      </c>
      <c r="BL214" s="17" t="s">
        <v>197</v>
      </c>
      <c r="BM214" s="17" t="s">
        <v>370</v>
      </c>
    </row>
    <row r="215" spans="2:65" s="1" customFormat="1" ht="57" customHeight="1">
      <c r="B215" s="135"/>
      <c r="C215" s="168" t="s">
        <v>371</v>
      </c>
      <c r="D215" s="168" t="s">
        <v>278</v>
      </c>
      <c r="E215" s="169" t="s">
        <v>372</v>
      </c>
      <c r="F215" s="307" t="s">
        <v>373</v>
      </c>
      <c r="G215" s="307"/>
      <c r="H215" s="307"/>
      <c r="I215" s="307"/>
      <c r="J215" s="170" t="s">
        <v>146</v>
      </c>
      <c r="K215" s="208">
        <v>10</v>
      </c>
      <c r="L215" s="308"/>
      <c r="M215" s="308"/>
      <c r="N215" s="310">
        <f t="shared" si="66"/>
        <v>0</v>
      </c>
      <c r="O215" s="311"/>
      <c r="P215" s="311"/>
      <c r="Q215" s="312"/>
      <c r="R215" s="140"/>
      <c r="S215" s="216"/>
      <c r="T215" s="217"/>
      <c r="U215" s="218"/>
      <c r="V215" s="219"/>
      <c r="W215" s="219"/>
      <c r="X215" s="219"/>
      <c r="Y215" s="219"/>
      <c r="Z215" s="219"/>
      <c r="AA215" s="220"/>
      <c r="AB215" s="153"/>
      <c r="AC215" s="153"/>
      <c r="AD215" s="153"/>
      <c r="AE215" s="153"/>
      <c r="AF215" s="153"/>
      <c r="AG215" s="153"/>
      <c r="AH215" s="153"/>
      <c r="AI215" s="153"/>
      <c r="AJ215" s="176">
        <f t="shared" si="57"/>
        <v>0</v>
      </c>
      <c r="AK215" s="176">
        <f t="shared" si="58"/>
        <v>0</v>
      </c>
      <c r="AL215" s="176">
        <f t="shared" si="59"/>
        <v>0</v>
      </c>
      <c r="AM215" s="176">
        <f t="shared" si="60"/>
        <v>0</v>
      </c>
      <c r="AR215" s="17" t="s">
        <v>265</v>
      </c>
      <c r="AT215" s="17" t="s">
        <v>278</v>
      </c>
      <c r="AU215" s="17" t="s">
        <v>148</v>
      </c>
      <c r="AY215" s="17" t="s">
        <v>142</v>
      </c>
      <c r="BE215" s="187">
        <f t="shared" si="61"/>
        <v>0</v>
      </c>
      <c r="BF215" s="187">
        <f t="shared" si="62"/>
        <v>0</v>
      </c>
      <c r="BG215" s="187">
        <f t="shared" si="63"/>
        <v>0</v>
      </c>
      <c r="BH215" s="187">
        <f t="shared" si="64"/>
        <v>0</v>
      </c>
      <c r="BI215" s="187">
        <f t="shared" si="65"/>
        <v>0</v>
      </c>
      <c r="BJ215" s="17" t="s">
        <v>148</v>
      </c>
      <c r="BK215" s="188">
        <f t="shared" si="67"/>
        <v>0</v>
      </c>
      <c r="BL215" s="17" t="s">
        <v>197</v>
      </c>
      <c r="BM215" s="17" t="s">
        <v>374</v>
      </c>
    </row>
    <row r="216" spans="2:65" s="1" customFormat="1" ht="31.5" customHeight="1">
      <c r="B216" s="135"/>
      <c r="C216" s="158" t="s">
        <v>375</v>
      </c>
      <c r="D216" s="158" t="s">
        <v>143</v>
      </c>
      <c r="E216" s="159" t="s">
        <v>376</v>
      </c>
      <c r="F216" s="282" t="s">
        <v>377</v>
      </c>
      <c r="G216" s="282"/>
      <c r="H216" s="282"/>
      <c r="I216" s="282"/>
      <c r="J216" s="160" t="s">
        <v>146</v>
      </c>
      <c r="K216" s="207">
        <v>10</v>
      </c>
      <c r="L216" s="283"/>
      <c r="M216" s="283"/>
      <c r="N216" s="285">
        <f t="shared" si="66"/>
        <v>0</v>
      </c>
      <c r="O216" s="286"/>
      <c r="P216" s="286"/>
      <c r="Q216" s="287"/>
      <c r="R216" s="140"/>
      <c r="S216" s="216"/>
      <c r="T216" s="217"/>
      <c r="U216" s="218"/>
      <c r="V216" s="219"/>
      <c r="W216" s="219"/>
      <c r="X216" s="219"/>
      <c r="Y216" s="219"/>
      <c r="Z216" s="219"/>
      <c r="AA216" s="220"/>
      <c r="AB216" s="153"/>
      <c r="AC216" s="153"/>
      <c r="AD216" s="153"/>
      <c r="AE216" s="153"/>
      <c r="AF216" s="153"/>
      <c r="AG216" s="153"/>
      <c r="AH216" s="153"/>
      <c r="AI216" s="153"/>
      <c r="AJ216" s="176">
        <f t="shared" si="57"/>
        <v>0</v>
      </c>
      <c r="AK216" s="176">
        <f t="shared" si="58"/>
        <v>0</v>
      </c>
      <c r="AL216" s="176">
        <f t="shared" si="59"/>
        <v>0</v>
      </c>
      <c r="AM216" s="176">
        <f t="shared" si="60"/>
        <v>0</v>
      </c>
      <c r="AR216" s="17" t="s">
        <v>197</v>
      </c>
      <c r="AT216" s="17" t="s">
        <v>143</v>
      </c>
      <c r="AU216" s="17" t="s">
        <v>148</v>
      </c>
      <c r="AY216" s="17" t="s">
        <v>142</v>
      </c>
      <c r="BE216" s="187">
        <f t="shared" si="61"/>
        <v>0</v>
      </c>
      <c r="BF216" s="187">
        <f t="shared" si="62"/>
        <v>0</v>
      </c>
      <c r="BG216" s="187">
        <f t="shared" si="63"/>
        <v>0</v>
      </c>
      <c r="BH216" s="187">
        <f t="shared" si="64"/>
        <v>0</v>
      </c>
      <c r="BI216" s="187">
        <f t="shared" si="65"/>
        <v>0</v>
      </c>
      <c r="BJ216" s="17" t="s">
        <v>148</v>
      </c>
      <c r="BK216" s="188">
        <f t="shared" si="67"/>
        <v>0</v>
      </c>
      <c r="BL216" s="17" t="s">
        <v>197</v>
      </c>
      <c r="BM216" s="17" t="s">
        <v>378</v>
      </c>
    </row>
    <row r="217" spans="2:65" s="1" customFormat="1" ht="44.25" customHeight="1">
      <c r="B217" s="135"/>
      <c r="C217" s="168" t="s">
        <v>379</v>
      </c>
      <c r="D217" s="168" t="s">
        <v>278</v>
      </c>
      <c r="E217" s="169" t="s">
        <v>380</v>
      </c>
      <c r="F217" s="307" t="s">
        <v>381</v>
      </c>
      <c r="G217" s="307"/>
      <c r="H217" s="307"/>
      <c r="I217" s="307"/>
      <c r="J217" s="170" t="s">
        <v>146</v>
      </c>
      <c r="K217" s="208">
        <v>10</v>
      </c>
      <c r="L217" s="308"/>
      <c r="M217" s="308"/>
      <c r="N217" s="310">
        <f t="shared" si="66"/>
        <v>0</v>
      </c>
      <c r="O217" s="311"/>
      <c r="P217" s="311"/>
      <c r="Q217" s="312"/>
      <c r="R217" s="140"/>
      <c r="S217" s="216"/>
      <c r="T217" s="217"/>
      <c r="U217" s="218"/>
      <c r="V217" s="219"/>
      <c r="W217" s="219"/>
      <c r="X217" s="219"/>
      <c r="Y217" s="219"/>
      <c r="Z217" s="219"/>
      <c r="AA217" s="220"/>
      <c r="AB217" s="153"/>
      <c r="AC217" s="153"/>
      <c r="AD217" s="153"/>
      <c r="AE217" s="153"/>
      <c r="AF217" s="153"/>
      <c r="AG217" s="153"/>
      <c r="AH217" s="153"/>
      <c r="AI217" s="153"/>
      <c r="AJ217" s="176">
        <f t="shared" si="57"/>
        <v>0</v>
      </c>
      <c r="AK217" s="176">
        <f t="shared" si="58"/>
        <v>0</v>
      </c>
      <c r="AL217" s="176">
        <f t="shared" si="59"/>
        <v>0</v>
      </c>
      <c r="AM217" s="176">
        <f t="shared" si="60"/>
        <v>0</v>
      </c>
      <c r="AR217" s="17" t="s">
        <v>265</v>
      </c>
      <c r="AT217" s="17" t="s">
        <v>278</v>
      </c>
      <c r="AU217" s="17" t="s">
        <v>148</v>
      </c>
      <c r="AY217" s="17" t="s">
        <v>142</v>
      </c>
      <c r="BE217" s="187">
        <f t="shared" si="61"/>
        <v>0</v>
      </c>
      <c r="BF217" s="187">
        <f t="shared" si="62"/>
        <v>0</v>
      </c>
      <c r="BG217" s="187">
        <f t="shared" si="63"/>
        <v>0</v>
      </c>
      <c r="BH217" s="187">
        <f t="shared" si="64"/>
        <v>0</v>
      </c>
      <c r="BI217" s="187">
        <f t="shared" si="65"/>
        <v>0</v>
      </c>
      <c r="BJ217" s="17" t="s">
        <v>148</v>
      </c>
      <c r="BK217" s="188">
        <f t="shared" si="67"/>
        <v>0</v>
      </c>
      <c r="BL217" s="17" t="s">
        <v>197</v>
      </c>
      <c r="BM217" s="17" t="s">
        <v>382</v>
      </c>
    </row>
    <row r="218" spans="2:65" s="176" customFormat="1" ht="31.5" customHeight="1">
      <c r="B218" s="179"/>
      <c r="C218" s="158" t="s">
        <v>383</v>
      </c>
      <c r="D218" s="158" t="s">
        <v>143</v>
      </c>
      <c r="E218" s="159" t="s">
        <v>384</v>
      </c>
      <c r="F218" s="282" t="s">
        <v>385</v>
      </c>
      <c r="G218" s="282"/>
      <c r="H218" s="282"/>
      <c r="I218" s="282"/>
      <c r="J218" s="160" t="s">
        <v>293</v>
      </c>
      <c r="K218" s="201">
        <v>441.64299999999997</v>
      </c>
      <c r="L218" s="283"/>
      <c r="M218" s="283"/>
      <c r="N218" s="285">
        <f t="shared" si="66"/>
        <v>0</v>
      </c>
      <c r="O218" s="286"/>
      <c r="P218" s="286"/>
      <c r="Q218" s="287"/>
      <c r="R218" s="183"/>
      <c r="S218" s="193"/>
      <c r="T218" s="217"/>
      <c r="U218" s="218"/>
      <c r="V218" s="219"/>
      <c r="W218" s="219"/>
      <c r="X218" s="219"/>
      <c r="Y218" s="219"/>
      <c r="Z218" s="219"/>
      <c r="AA218" s="220"/>
      <c r="AB218" s="153"/>
      <c r="AC218" s="153"/>
      <c r="AD218" s="153"/>
      <c r="AE218" s="153"/>
      <c r="AF218" s="153"/>
      <c r="AG218" s="153"/>
      <c r="AH218" s="153"/>
      <c r="AI218" s="153"/>
      <c r="AJ218" s="176">
        <f t="shared" si="57"/>
        <v>0</v>
      </c>
      <c r="AK218" s="176">
        <f t="shared" si="58"/>
        <v>0</v>
      </c>
      <c r="AL218" s="176">
        <f t="shared" si="59"/>
        <v>0</v>
      </c>
      <c r="AM218" s="176">
        <f t="shared" si="60"/>
        <v>0</v>
      </c>
      <c r="AR218" s="177" t="s">
        <v>197</v>
      </c>
      <c r="AT218" s="177" t="s">
        <v>143</v>
      </c>
      <c r="AU218" s="177" t="s">
        <v>148</v>
      </c>
      <c r="AY218" s="177" t="s">
        <v>142</v>
      </c>
      <c r="BE218" s="187">
        <f t="shared" ref="BE218" si="68">IF(U218="základná",N218,0)</f>
        <v>0</v>
      </c>
      <c r="BF218" s="187">
        <f t="shared" ref="BF218" si="69">IF(U218="znížená",N218,0)</f>
        <v>0</v>
      </c>
      <c r="BG218" s="187">
        <f t="shared" ref="BG218" si="70">IF(U218="zákl. prenesená",N218,0)</f>
        <v>0</v>
      </c>
      <c r="BH218" s="187">
        <f t="shared" ref="BH218" si="71">IF(U218="zníž. prenesená",N218,0)</f>
        <v>0</v>
      </c>
      <c r="BI218" s="187">
        <f t="shared" ref="BI218" si="72">IF(U218="nulová",N218,0)</f>
        <v>0</v>
      </c>
      <c r="BJ218" s="177" t="s">
        <v>148</v>
      </c>
      <c r="BK218" s="188">
        <f t="shared" si="67"/>
        <v>0</v>
      </c>
      <c r="BL218" s="177" t="s">
        <v>197</v>
      </c>
      <c r="BM218" s="177" t="s">
        <v>386</v>
      </c>
    </row>
    <row r="219" spans="2:65" s="214" customFormat="1" ht="29.85" customHeight="1">
      <c r="B219" s="226"/>
      <c r="C219" s="211"/>
      <c r="D219" s="233" t="s">
        <v>131</v>
      </c>
      <c r="E219" s="233"/>
      <c r="F219" s="233"/>
      <c r="G219" s="233"/>
      <c r="H219" s="233"/>
      <c r="I219" s="233"/>
      <c r="J219" s="233"/>
      <c r="K219" s="233"/>
      <c r="L219" s="233"/>
      <c r="M219" s="233"/>
      <c r="N219" s="298">
        <f>BK219</f>
        <v>0</v>
      </c>
      <c r="O219" s="299"/>
      <c r="P219" s="299"/>
      <c r="Q219" s="299"/>
      <c r="R219" s="228"/>
      <c r="S219" s="215"/>
      <c r="T219" s="210"/>
      <c r="U219" s="211"/>
      <c r="V219" s="211"/>
      <c r="W219" s="212"/>
      <c r="X219" s="211"/>
      <c r="Y219" s="212"/>
      <c r="Z219" s="211"/>
      <c r="AA219" s="213"/>
      <c r="AJ219" s="153">
        <f t="shared" si="57"/>
        <v>0</v>
      </c>
      <c r="AK219" s="153">
        <f t="shared" si="58"/>
        <v>0</v>
      </c>
      <c r="AL219" s="153">
        <f t="shared" si="59"/>
        <v>0</v>
      </c>
      <c r="AM219" s="153">
        <f t="shared" si="60"/>
        <v>0</v>
      </c>
      <c r="AR219" s="229" t="s">
        <v>148</v>
      </c>
      <c r="AT219" s="230" t="s">
        <v>68</v>
      </c>
      <c r="AU219" s="230" t="s">
        <v>74</v>
      </c>
      <c r="AY219" s="229" t="s">
        <v>142</v>
      </c>
      <c r="BE219" s="231">
        <f t="shared" si="61"/>
        <v>0</v>
      </c>
      <c r="BF219" s="231">
        <f t="shared" si="62"/>
        <v>0</v>
      </c>
      <c r="BG219" s="231">
        <f t="shared" si="63"/>
        <v>0</v>
      </c>
      <c r="BH219" s="231">
        <f t="shared" si="64"/>
        <v>0</v>
      </c>
      <c r="BI219" s="231">
        <f t="shared" si="65"/>
        <v>0</v>
      </c>
      <c r="BK219" s="232">
        <f>SUM(BK220:BK225)</f>
        <v>0</v>
      </c>
    </row>
    <row r="220" spans="2:65" s="1" customFormat="1" ht="31.5" customHeight="1">
      <c r="B220" s="135"/>
      <c r="C220" s="158" t="s">
        <v>387</v>
      </c>
      <c r="D220" s="158" t="s">
        <v>143</v>
      </c>
      <c r="E220" s="159" t="s">
        <v>388</v>
      </c>
      <c r="F220" s="282" t="s">
        <v>389</v>
      </c>
      <c r="G220" s="282"/>
      <c r="H220" s="282"/>
      <c r="I220" s="282"/>
      <c r="J220" s="160" t="s">
        <v>146</v>
      </c>
      <c r="K220" s="162">
        <v>4</v>
      </c>
      <c r="L220" s="283"/>
      <c r="M220" s="283"/>
      <c r="N220" s="284">
        <f>ROUND(L220*K220,2)</f>
        <v>0</v>
      </c>
      <c r="O220" s="284"/>
      <c r="P220" s="284"/>
      <c r="Q220" s="284"/>
      <c r="R220" s="140"/>
      <c r="S220" s="153"/>
      <c r="T220" s="217"/>
      <c r="U220" s="218"/>
      <c r="V220" s="219"/>
      <c r="W220" s="219"/>
      <c r="X220" s="219"/>
      <c r="Y220" s="219"/>
      <c r="Z220" s="219"/>
      <c r="AA220" s="220"/>
      <c r="AB220" s="153"/>
      <c r="AC220" s="153"/>
      <c r="AD220" s="153"/>
      <c r="AE220" s="153"/>
      <c r="AF220" s="153"/>
      <c r="AG220" s="153"/>
      <c r="AH220" s="153"/>
      <c r="AI220" s="153"/>
      <c r="AJ220" s="176">
        <f t="shared" si="57"/>
        <v>0</v>
      </c>
      <c r="AK220" s="176">
        <f t="shared" si="58"/>
        <v>0</v>
      </c>
      <c r="AL220" s="176">
        <f t="shared" si="59"/>
        <v>0</v>
      </c>
      <c r="AM220" s="176">
        <f t="shared" si="60"/>
        <v>0</v>
      </c>
      <c r="AR220" s="17" t="s">
        <v>147</v>
      </c>
      <c r="AT220" s="17" t="s">
        <v>143</v>
      </c>
      <c r="AU220" s="17" t="s">
        <v>148</v>
      </c>
      <c r="AY220" s="17" t="s">
        <v>142</v>
      </c>
      <c r="BE220" s="187">
        <f t="shared" si="61"/>
        <v>0</v>
      </c>
      <c r="BF220" s="187">
        <f t="shared" si="62"/>
        <v>0</v>
      </c>
      <c r="BG220" s="187">
        <f t="shared" si="63"/>
        <v>0</v>
      </c>
      <c r="BH220" s="187">
        <f t="shared" si="64"/>
        <v>0</v>
      </c>
      <c r="BI220" s="187">
        <f t="shared" si="65"/>
        <v>0</v>
      </c>
      <c r="BJ220" s="17" t="s">
        <v>148</v>
      </c>
      <c r="BK220" s="188">
        <f>ROUND(L220*K220,3)</f>
        <v>0</v>
      </c>
      <c r="BL220" s="17" t="s">
        <v>147</v>
      </c>
      <c r="BM220" s="17" t="s">
        <v>390</v>
      </c>
    </row>
    <row r="221" spans="2:65" s="1" customFormat="1" ht="31.5" customHeight="1">
      <c r="B221" s="135"/>
      <c r="C221" s="158" t="s">
        <v>391</v>
      </c>
      <c r="D221" s="158" t="s">
        <v>143</v>
      </c>
      <c r="E221" s="159" t="s">
        <v>392</v>
      </c>
      <c r="F221" s="282" t="s">
        <v>393</v>
      </c>
      <c r="G221" s="282"/>
      <c r="H221" s="282"/>
      <c r="I221" s="282"/>
      <c r="J221" s="160" t="s">
        <v>293</v>
      </c>
      <c r="K221" s="162">
        <v>43.66</v>
      </c>
      <c r="L221" s="283"/>
      <c r="M221" s="283"/>
      <c r="N221" s="284">
        <f t="shared" ref="N221:N225" si="73">ROUND(L221*K221,2)</f>
        <v>0</v>
      </c>
      <c r="O221" s="284"/>
      <c r="P221" s="284"/>
      <c r="Q221" s="284"/>
      <c r="R221" s="140"/>
      <c r="S221" s="153"/>
      <c r="T221" s="217"/>
      <c r="U221" s="218"/>
      <c r="V221" s="219"/>
      <c r="W221" s="219"/>
      <c r="X221" s="219"/>
      <c r="Y221" s="219"/>
      <c r="Z221" s="219"/>
      <c r="AA221" s="220"/>
      <c r="AB221" s="153"/>
      <c r="AC221" s="153"/>
      <c r="AD221" s="153"/>
      <c r="AE221" s="153"/>
      <c r="AF221" s="153"/>
      <c r="AG221" s="153"/>
      <c r="AH221" s="153"/>
      <c r="AI221" s="153"/>
      <c r="AJ221" s="176">
        <f t="shared" si="57"/>
        <v>0</v>
      </c>
      <c r="AK221" s="176">
        <f t="shared" si="58"/>
        <v>0</v>
      </c>
      <c r="AL221" s="176">
        <f t="shared" si="59"/>
        <v>0</v>
      </c>
      <c r="AM221" s="176">
        <f t="shared" si="60"/>
        <v>0</v>
      </c>
      <c r="AR221" s="17" t="s">
        <v>147</v>
      </c>
      <c r="AT221" s="17" t="s">
        <v>143</v>
      </c>
      <c r="AU221" s="17" t="s">
        <v>148</v>
      </c>
      <c r="AY221" s="17" t="s">
        <v>142</v>
      </c>
      <c r="BE221" s="187">
        <f t="shared" si="61"/>
        <v>0</v>
      </c>
      <c r="BF221" s="187">
        <f t="shared" si="62"/>
        <v>0</v>
      </c>
      <c r="BG221" s="187">
        <f t="shared" si="63"/>
        <v>0</v>
      </c>
      <c r="BH221" s="187">
        <f t="shared" si="64"/>
        <v>0</v>
      </c>
      <c r="BI221" s="187">
        <f t="shared" si="65"/>
        <v>0</v>
      </c>
      <c r="BJ221" s="17" t="s">
        <v>148</v>
      </c>
      <c r="BK221" s="188">
        <f t="shared" ref="BK221:BK224" si="74">ROUND(L221*K221,3)</f>
        <v>0</v>
      </c>
      <c r="BL221" s="17" t="s">
        <v>147</v>
      </c>
      <c r="BM221" s="17" t="s">
        <v>394</v>
      </c>
    </row>
    <row r="222" spans="2:65" s="1" customFormat="1" ht="31.5" customHeight="1">
      <c r="B222" s="135"/>
      <c r="C222" s="239">
        <v>196</v>
      </c>
      <c r="D222" s="158" t="s">
        <v>143</v>
      </c>
      <c r="E222" s="159" t="s">
        <v>388</v>
      </c>
      <c r="F222" s="282" t="s">
        <v>791</v>
      </c>
      <c r="G222" s="282"/>
      <c r="H222" s="282"/>
      <c r="I222" s="282"/>
      <c r="J222" s="160" t="s">
        <v>146</v>
      </c>
      <c r="K222" s="207">
        <v>2</v>
      </c>
      <c r="L222" s="283"/>
      <c r="M222" s="283"/>
      <c r="N222" s="284">
        <f t="shared" si="73"/>
        <v>0</v>
      </c>
      <c r="O222" s="284"/>
      <c r="P222" s="284"/>
      <c r="Q222" s="284"/>
      <c r="R222" s="140"/>
      <c r="S222" s="153"/>
      <c r="T222" s="189"/>
      <c r="U222" s="190"/>
      <c r="V222" s="191"/>
      <c r="W222" s="191"/>
      <c r="X222" s="191"/>
      <c r="Y222" s="191"/>
      <c r="Z222" s="191"/>
      <c r="AA222" s="192"/>
      <c r="AB222" s="153"/>
      <c r="AC222" s="153"/>
      <c r="AD222" s="153"/>
      <c r="AE222" s="153"/>
      <c r="AF222" s="153"/>
      <c r="AG222" s="153"/>
      <c r="AH222" s="153"/>
      <c r="AI222" s="153"/>
      <c r="AJ222" s="176">
        <f t="shared" si="57"/>
        <v>0</v>
      </c>
      <c r="AK222" s="176">
        <f t="shared" si="58"/>
        <v>0</v>
      </c>
      <c r="AL222" s="176">
        <f t="shared" si="59"/>
        <v>0</v>
      </c>
      <c r="AM222" s="176">
        <f t="shared" si="60"/>
        <v>0</v>
      </c>
      <c r="AR222" s="17" t="s">
        <v>147</v>
      </c>
      <c r="AT222" s="17" t="s">
        <v>143</v>
      </c>
      <c r="AU222" s="17" t="s">
        <v>148</v>
      </c>
      <c r="AY222" s="17" t="s">
        <v>142</v>
      </c>
      <c r="BE222" s="187">
        <f t="shared" si="61"/>
        <v>0</v>
      </c>
      <c r="BF222" s="187">
        <f t="shared" si="62"/>
        <v>0</v>
      </c>
      <c r="BG222" s="187">
        <f t="shared" si="63"/>
        <v>0</v>
      </c>
      <c r="BH222" s="187">
        <f t="shared" si="64"/>
        <v>0</v>
      </c>
      <c r="BI222" s="187">
        <f t="shared" si="65"/>
        <v>0</v>
      </c>
      <c r="BJ222" s="17" t="s">
        <v>148</v>
      </c>
      <c r="BK222" s="188">
        <f t="shared" si="74"/>
        <v>0</v>
      </c>
      <c r="BL222" s="17" t="s">
        <v>147</v>
      </c>
      <c r="BM222" s="17" t="s">
        <v>390</v>
      </c>
    </row>
    <row r="223" spans="2:65" s="1" customFormat="1" ht="22.5" customHeight="1">
      <c r="B223" s="135"/>
      <c r="C223" s="158" t="s">
        <v>395</v>
      </c>
      <c r="D223" s="158" t="s">
        <v>143</v>
      </c>
      <c r="E223" s="159" t="s">
        <v>396</v>
      </c>
      <c r="F223" s="282" t="s">
        <v>397</v>
      </c>
      <c r="G223" s="282"/>
      <c r="H223" s="282"/>
      <c r="I223" s="282"/>
      <c r="J223" s="160" t="s">
        <v>165</v>
      </c>
      <c r="K223" s="207">
        <v>2</v>
      </c>
      <c r="L223" s="283"/>
      <c r="M223" s="283"/>
      <c r="N223" s="284">
        <f t="shared" si="73"/>
        <v>0</v>
      </c>
      <c r="O223" s="284"/>
      <c r="P223" s="284"/>
      <c r="Q223" s="284"/>
      <c r="R223" s="140"/>
      <c r="S223" s="153"/>
      <c r="T223" s="217"/>
      <c r="U223" s="218"/>
      <c r="V223" s="219"/>
      <c r="W223" s="219"/>
      <c r="X223" s="219"/>
      <c r="Y223" s="219"/>
      <c r="Z223" s="219"/>
      <c r="AA223" s="220"/>
      <c r="AB223" s="153"/>
      <c r="AC223" s="153"/>
      <c r="AD223" s="153"/>
      <c r="AE223" s="153"/>
      <c r="AF223" s="153"/>
      <c r="AG223" s="153"/>
      <c r="AH223" s="153"/>
      <c r="AI223" s="153"/>
      <c r="AJ223" s="176">
        <f t="shared" si="57"/>
        <v>0</v>
      </c>
      <c r="AK223" s="176">
        <f t="shared" si="58"/>
        <v>0</v>
      </c>
      <c r="AL223" s="176">
        <f t="shared" si="59"/>
        <v>0</v>
      </c>
      <c r="AM223" s="176">
        <f t="shared" si="60"/>
        <v>0</v>
      </c>
      <c r="AR223" s="17" t="s">
        <v>197</v>
      </c>
      <c r="AT223" s="17" t="s">
        <v>143</v>
      </c>
      <c r="AU223" s="17" t="s">
        <v>148</v>
      </c>
      <c r="AY223" s="17" t="s">
        <v>142</v>
      </c>
      <c r="BE223" s="187">
        <f t="shared" si="61"/>
        <v>0</v>
      </c>
      <c r="BF223" s="187">
        <f t="shared" si="62"/>
        <v>0</v>
      </c>
      <c r="BG223" s="187">
        <f t="shared" si="63"/>
        <v>0</v>
      </c>
      <c r="BH223" s="187">
        <f t="shared" si="64"/>
        <v>0</v>
      </c>
      <c r="BI223" s="187">
        <f t="shared" si="65"/>
        <v>0</v>
      </c>
      <c r="BJ223" s="17" t="s">
        <v>148</v>
      </c>
      <c r="BK223" s="188">
        <f t="shared" si="74"/>
        <v>0</v>
      </c>
      <c r="BL223" s="17" t="s">
        <v>197</v>
      </c>
      <c r="BM223" s="17" t="s">
        <v>398</v>
      </c>
    </row>
    <row r="224" spans="2:65" s="1" customFormat="1" ht="31.5" customHeight="1">
      <c r="B224" s="135"/>
      <c r="C224" s="136" t="s">
        <v>399</v>
      </c>
      <c r="D224" s="136" t="s">
        <v>143</v>
      </c>
      <c r="E224" s="137" t="s">
        <v>400</v>
      </c>
      <c r="F224" s="288" t="s">
        <v>401</v>
      </c>
      <c r="G224" s="288"/>
      <c r="H224" s="288"/>
      <c r="I224" s="288"/>
      <c r="J224" s="138" t="s">
        <v>165</v>
      </c>
      <c r="K224" s="139">
        <v>5.76</v>
      </c>
      <c r="L224" s="289"/>
      <c r="M224" s="289"/>
      <c r="N224" s="290">
        <f t="shared" si="73"/>
        <v>0</v>
      </c>
      <c r="O224" s="290"/>
      <c r="P224" s="290"/>
      <c r="Q224" s="290"/>
      <c r="R224" s="140"/>
      <c r="S224" s="153"/>
      <c r="T224" s="217"/>
      <c r="U224" s="218"/>
      <c r="V224" s="219"/>
      <c r="W224" s="219"/>
      <c r="X224" s="219"/>
      <c r="Y224" s="219"/>
      <c r="Z224" s="219"/>
      <c r="AA224" s="220"/>
      <c r="AB224" s="153"/>
      <c r="AC224" s="153"/>
      <c r="AD224" s="153"/>
      <c r="AE224" s="153"/>
      <c r="AF224" s="153"/>
      <c r="AG224" s="153"/>
      <c r="AH224" s="153"/>
      <c r="AI224" s="153"/>
      <c r="AJ224" s="176">
        <f t="shared" si="57"/>
        <v>0</v>
      </c>
      <c r="AK224" s="176">
        <f t="shared" si="58"/>
        <v>0</v>
      </c>
      <c r="AL224" s="176">
        <f t="shared" si="59"/>
        <v>0</v>
      </c>
      <c r="AM224" s="176">
        <f t="shared" si="60"/>
        <v>0</v>
      </c>
      <c r="AR224" s="17" t="s">
        <v>197</v>
      </c>
      <c r="AT224" s="17" t="s">
        <v>143</v>
      </c>
      <c r="AU224" s="17" t="s">
        <v>148</v>
      </c>
      <c r="AY224" s="17" t="s">
        <v>142</v>
      </c>
      <c r="BE224" s="187">
        <f t="shared" si="61"/>
        <v>0</v>
      </c>
      <c r="BF224" s="187">
        <f t="shared" si="62"/>
        <v>0</v>
      </c>
      <c r="BG224" s="187">
        <f t="shared" si="63"/>
        <v>0</v>
      </c>
      <c r="BH224" s="187">
        <f t="shared" si="64"/>
        <v>0</v>
      </c>
      <c r="BI224" s="187">
        <f t="shared" si="65"/>
        <v>0</v>
      </c>
      <c r="BJ224" s="17" t="s">
        <v>148</v>
      </c>
      <c r="BK224" s="188">
        <f t="shared" si="74"/>
        <v>0</v>
      </c>
      <c r="BL224" s="17" t="s">
        <v>197</v>
      </c>
      <c r="BM224" s="17" t="s">
        <v>402</v>
      </c>
    </row>
    <row r="225" spans="2:65" s="1" customFormat="1" ht="31.5" customHeight="1">
      <c r="B225" s="135"/>
      <c r="C225" s="136" t="s">
        <v>403</v>
      </c>
      <c r="D225" s="136" t="s">
        <v>143</v>
      </c>
      <c r="E225" s="137" t="s">
        <v>404</v>
      </c>
      <c r="F225" s="288" t="s">
        <v>393</v>
      </c>
      <c r="G225" s="288"/>
      <c r="H225" s="288"/>
      <c r="I225" s="288"/>
      <c r="J225" s="138" t="s">
        <v>293</v>
      </c>
      <c r="K225" s="139">
        <v>19.93</v>
      </c>
      <c r="L225" s="289"/>
      <c r="M225" s="289"/>
      <c r="N225" s="290">
        <f t="shared" si="73"/>
        <v>0</v>
      </c>
      <c r="O225" s="290"/>
      <c r="P225" s="290"/>
      <c r="Q225" s="290"/>
      <c r="R225" s="140"/>
      <c r="S225" s="193"/>
      <c r="T225" s="217"/>
      <c r="U225" s="218"/>
      <c r="V225" s="219"/>
      <c r="W225" s="219"/>
      <c r="X225" s="219"/>
      <c r="Y225" s="219"/>
      <c r="Z225" s="219"/>
      <c r="AA225" s="220"/>
      <c r="AB225" s="153"/>
      <c r="AC225" s="153"/>
      <c r="AD225" s="153"/>
      <c r="AE225" s="153"/>
      <c r="AF225" s="153"/>
      <c r="AG225" s="153"/>
      <c r="AH225" s="153"/>
      <c r="AI225" s="153"/>
      <c r="AJ225" s="176">
        <f t="shared" si="57"/>
        <v>0</v>
      </c>
      <c r="AK225" s="176">
        <f t="shared" si="58"/>
        <v>0</v>
      </c>
      <c r="AL225" s="176">
        <f t="shared" si="59"/>
        <v>0</v>
      </c>
      <c r="AM225" s="176">
        <f t="shared" si="60"/>
        <v>0</v>
      </c>
      <c r="AR225" s="17" t="s">
        <v>197</v>
      </c>
      <c r="AT225" s="17" t="s">
        <v>143</v>
      </c>
      <c r="AU225" s="17" t="s">
        <v>148</v>
      </c>
      <c r="AY225" s="17" t="s">
        <v>142</v>
      </c>
      <c r="BE225" s="187">
        <f t="shared" si="61"/>
        <v>0</v>
      </c>
      <c r="BF225" s="187">
        <f t="shared" si="62"/>
        <v>0</v>
      </c>
      <c r="BG225" s="187">
        <f t="shared" si="63"/>
        <v>0</v>
      </c>
      <c r="BH225" s="187">
        <f t="shared" si="64"/>
        <v>0</v>
      </c>
      <c r="BI225" s="187">
        <f t="shared" si="65"/>
        <v>0</v>
      </c>
      <c r="BJ225" s="17" t="s">
        <v>148</v>
      </c>
      <c r="BK225" s="188">
        <f>ROUND(L225*K225,2)</f>
        <v>0</v>
      </c>
      <c r="BL225" s="17" t="s">
        <v>197</v>
      </c>
      <c r="BM225" s="17" t="s">
        <v>405</v>
      </c>
    </row>
    <row r="226" spans="2:65" s="214" customFormat="1" ht="29.85" customHeight="1">
      <c r="B226" s="226"/>
      <c r="C226" s="211"/>
      <c r="D226" s="233" t="s">
        <v>132</v>
      </c>
      <c r="E226" s="233"/>
      <c r="F226" s="233"/>
      <c r="G226" s="233"/>
      <c r="H226" s="233"/>
      <c r="I226" s="233"/>
      <c r="J226" s="233"/>
      <c r="K226" s="233"/>
      <c r="L226" s="233"/>
      <c r="M226" s="233"/>
      <c r="N226" s="298">
        <f>BK226</f>
        <v>0</v>
      </c>
      <c r="O226" s="299"/>
      <c r="P226" s="299"/>
      <c r="Q226" s="299"/>
      <c r="R226" s="228"/>
      <c r="S226" s="215"/>
      <c r="T226" s="210"/>
      <c r="U226" s="211"/>
      <c r="V226" s="211"/>
      <c r="W226" s="212"/>
      <c r="X226" s="211"/>
      <c r="Y226" s="212"/>
      <c r="Z226" s="211"/>
      <c r="AA226" s="213"/>
      <c r="AJ226" s="153">
        <f t="shared" si="57"/>
        <v>0</v>
      </c>
      <c r="AK226" s="153">
        <f t="shared" si="58"/>
        <v>0</v>
      </c>
      <c r="AL226" s="153">
        <f t="shared" si="59"/>
        <v>0</v>
      </c>
      <c r="AM226" s="153">
        <f t="shared" si="60"/>
        <v>0</v>
      </c>
      <c r="AR226" s="229" t="s">
        <v>148</v>
      </c>
      <c r="AT226" s="230" t="s">
        <v>68</v>
      </c>
      <c r="AU226" s="230" t="s">
        <v>74</v>
      </c>
      <c r="AY226" s="229" t="s">
        <v>142</v>
      </c>
      <c r="BE226" s="231">
        <f t="shared" si="61"/>
        <v>0</v>
      </c>
      <c r="BF226" s="231">
        <f t="shared" si="62"/>
        <v>0</v>
      </c>
      <c r="BG226" s="231">
        <f t="shared" si="63"/>
        <v>0</v>
      </c>
      <c r="BH226" s="231">
        <f t="shared" si="64"/>
        <v>0</v>
      </c>
      <c r="BI226" s="231">
        <f t="shared" si="65"/>
        <v>0</v>
      </c>
      <c r="BK226" s="232">
        <f>SUM(BK227:BK231)</f>
        <v>0</v>
      </c>
    </row>
    <row r="227" spans="2:65" s="1" customFormat="1" ht="31.5" customHeight="1">
      <c r="B227" s="135"/>
      <c r="C227" s="158" t="s">
        <v>406</v>
      </c>
      <c r="D227" s="158" t="s">
        <v>143</v>
      </c>
      <c r="E227" s="159" t="s">
        <v>407</v>
      </c>
      <c r="F227" s="282" t="s">
        <v>408</v>
      </c>
      <c r="G227" s="282"/>
      <c r="H227" s="282"/>
      <c r="I227" s="282"/>
      <c r="J227" s="160" t="s">
        <v>207</v>
      </c>
      <c r="K227" s="207">
        <v>92.04</v>
      </c>
      <c r="L227" s="283"/>
      <c r="M227" s="283"/>
      <c r="N227" s="284">
        <f>ROUND(L227*K227,2)</f>
        <v>0</v>
      </c>
      <c r="O227" s="284"/>
      <c r="P227" s="284"/>
      <c r="Q227" s="284"/>
      <c r="R227" s="140"/>
      <c r="S227" s="216"/>
      <c r="T227" s="217"/>
      <c r="U227" s="218"/>
      <c r="V227" s="219"/>
      <c r="W227" s="219"/>
      <c r="X227" s="219"/>
      <c r="Y227" s="219"/>
      <c r="Z227" s="219"/>
      <c r="AA227" s="220"/>
      <c r="AB227" s="153"/>
      <c r="AC227" s="153"/>
      <c r="AD227" s="153"/>
      <c r="AE227" s="153"/>
      <c r="AF227" s="153"/>
      <c r="AG227" s="153"/>
      <c r="AH227" s="153"/>
      <c r="AI227" s="153"/>
      <c r="AJ227" s="176">
        <f t="shared" si="57"/>
        <v>0</v>
      </c>
      <c r="AK227" s="176">
        <f t="shared" si="58"/>
        <v>0</v>
      </c>
      <c r="AL227" s="176">
        <f t="shared" si="59"/>
        <v>0</v>
      </c>
      <c r="AM227" s="176">
        <f t="shared" si="60"/>
        <v>0</v>
      </c>
      <c r="AR227" s="17" t="s">
        <v>197</v>
      </c>
      <c r="AT227" s="17" t="s">
        <v>143</v>
      </c>
      <c r="AU227" s="17" t="s">
        <v>148</v>
      </c>
      <c r="AY227" s="17" t="s">
        <v>142</v>
      </c>
      <c r="BE227" s="187">
        <f t="shared" si="61"/>
        <v>0</v>
      </c>
      <c r="BF227" s="187">
        <f t="shared" si="62"/>
        <v>0</v>
      </c>
      <c r="BG227" s="187">
        <f t="shared" si="63"/>
        <v>0</v>
      </c>
      <c r="BH227" s="187">
        <f t="shared" si="64"/>
        <v>0</v>
      </c>
      <c r="BI227" s="187">
        <f t="shared" si="65"/>
        <v>0</v>
      </c>
      <c r="BJ227" s="17" t="s">
        <v>148</v>
      </c>
      <c r="BK227" s="188">
        <f>ROUND(L227*K227,2)</f>
        <v>0</v>
      </c>
      <c r="BL227" s="17" t="s">
        <v>197</v>
      </c>
      <c r="BM227" s="17" t="s">
        <v>409</v>
      </c>
    </row>
    <row r="228" spans="2:65" s="1" customFormat="1" ht="31.5" customHeight="1">
      <c r="B228" s="135"/>
      <c r="C228" s="168">
        <v>67</v>
      </c>
      <c r="D228" s="168" t="s">
        <v>278</v>
      </c>
      <c r="E228" s="169" t="s">
        <v>410</v>
      </c>
      <c r="F228" s="307" t="s">
        <v>411</v>
      </c>
      <c r="G228" s="307"/>
      <c r="H228" s="307"/>
      <c r="I228" s="307"/>
      <c r="J228" s="170" t="s">
        <v>165</v>
      </c>
      <c r="K228" s="208">
        <v>18.408000000000001</v>
      </c>
      <c r="L228" s="308"/>
      <c r="M228" s="308"/>
      <c r="N228" s="309">
        <f t="shared" ref="N228:N231" si="75">ROUND(L228*K228,2)</f>
        <v>0</v>
      </c>
      <c r="O228" s="284"/>
      <c r="P228" s="284"/>
      <c r="Q228" s="284"/>
      <c r="R228" s="140"/>
      <c r="S228" s="216"/>
      <c r="T228" s="217"/>
      <c r="U228" s="218"/>
      <c r="V228" s="219"/>
      <c r="W228" s="219"/>
      <c r="X228" s="219"/>
      <c r="Y228" s="219"/>
      <c r="Z228" s="219"/>
      <c r="AA228" s="220"/>
      <c r="AB228" s="153"/>
      <c r="AC228" s="153"/>
      <c r="AD228" s="153"/>
      <c r="AE228" s="153"/>
      <c r="AF228" s="153"/>
      <c r="AG228" s="153"/>
      <c r="AH228" s="153"/>
      <c r="AI228" s="153"/>
      <c r="AJ228" s="176">
        <f t="shared" si="57"/>
        <v>0</v>
      </c>
      <c r="AK228" s="176">
        <f t="shared" si="58"/>
        <v>0</v>
      </c>
      <c r="AL228" s="176">
        <f t="shared" si="59"/>
        <v>0</v>
      </c>
      <c r="AM228" s="176">
        <f t="shared" si="60"/>
        <v>0</v>
      </c>
      <c r="AR228" s="17" t="s">
        <v>265</v>
      </c>
      <c r="AT228" s="17" t="s">
        <v>278</v>
      </c>
      <c r="AU228" s="17" t="s">
        <v>148</v>
      </c>
      <c r="AY228" s="17" t="s">
        <v>142</v>
      </c>
      <c r="BE228" s="187">
        <f t="shared" si="61"/>
        <v>0</v>
      </c>
      <c r="BF228" s="187">
        <f t="shared" si="62"/>
        <v>0</v>
      </c>
      <c r="BG228" s="187">
        <f t="shared" si="63"/>
        <v>0</v>
      </c>
      <c r="BH228" s="187">
        <f t="shared" si="64"/>
        <v>0</v>
      </c>
      <c r="BI228" s="187">
        <f t="shared" si="65"/>
        <v>0</v>
      </c>
      <c r="BJ228" s="17" t="s">
        <v>148</v>
      </c>
      <c r="BK228" s="188">
        <f t="shared" ref="BK228:BK230" si="76">ROUND(L228*K228,3)</f>
        <v>0</v>
      </c>
      <c r="BL228" s="17" t="s">
        <v>197</v>
      </c>
      <c r="BM228" s="17" t="s">
        <v>412</v>
      </c>
    </row>
    <row r="229" spans="2:65" s="1" customFormat="1" ht="31.5" customHeight="1">
      <c r="B229" s="135"/>
      <c r="C229" s="158" t="s">
        <v>413</v>
      </c>
      <c r="D229" s="158" t="s">
        <v>143</v>
      </c>
      <c r="E229" s="159" t="s">
        <v>414</v>
      </c>
      <c r="F229" s="282" t="s">
        <v>415</v>
      </c>
      <c r="G229" s="282"/>
      <c r="H229" s="282"/>
      <c r="I229" s="282"/>
      <c r="J229" s="160" t="s">
        <v>165</v>
      </c>
      <c r="K229" s="207">
        <v>280.83999999999997</v>
      </c>
      <c r="L229" s="283"/>
      <c r="M229" s="283"/>
      <c r="N229" s="284">
        <f t="shared" si="75"/>
        <v>0</v>
      </c>
      <c r="O229" s="284"/>
      <c r="P229" s="284"/>
      <c r="Q229" s="284"/>
      <c r="R229" s="140"/>
      <c r="S229" s="216"/>
      <c r="T229" s="217"/>
      <c r="U229" s="218"/>
      <c r="V229" s="219"/>
      <c r="W229" s="219"/>
      <c r="X229" s="219"/>
      <c r="Y229" s="219"/>
      <c r="Z229" s="219"/>
      <c r="AA229" s="220"/>
      <c r="AB229" s="153"/>
      <c r="AC229" s="153"/>
      <c r="AD229" s="157"/>
      <c r="AE229" s="153"/>
      <c r="AF229" s="153"/>
      <c r="AG229" s="153"/>
      <c r="AH229" s="153"/>
      <c r="AI229" s="153"/>
      <c r="AJ229" s="176">
        <f t="shared" si="57"/>
        <v>0</v>
      </c>
      <c r="AK229" s="176">
        <f t="shared" si="58"/>
        <v>0</v>
      </c>
      <c r="AL229" s="176">
        <f t="shared" si="59"/>
        <v>0</v>
      </c>
      <c r="AM229" s="176">
        <f t="shared" si="60"/>
        <v>0</v>
      </c>
      <c r="AR229" s="17" t="s">
        <v>197</v>
      </c>
      <c r="AT229" s="17" t="s">
        <v>143</v>
      </c>
      <c r="AU229" s="17" t="s">
        <v>148</v>
      </c>
      <c r="AY229" s="17" t="s">
        <v>142</v>
      </c>
      <c r="BE229" s="187">
        <f t="shared" si="61"/>
        <v>0</v>
      </c>
      <c r="BF229" s="187">
        <f t="shared" si="62"/>
        <v>0</v>
      </c>
      <c r="BG229" s="187">
        <f t="shared" si="63"/>
        <v>0</v>
      </c>
      <c r="BH229" s="187">
        <f t="shared" si="64"/>
        <v>0</v>
      </c>
      <c r="BI229" s="187">
        <f t="shared" si="65"/>
        <v>0</v>
      </c>
      <c r="BJ229" s="17" t="s">
        <v>148</v>
      </c>
      <c r="BK229" s="188">
        <f t="shared" si="76"/>
        <v>0</v>
      </c>
      <c r="BL229" s="17" t="s">
        <v>197</v>
      </c>
      <c r="BM229" s="17" t="s">
        <v>416</v>
      </c>
    </row>
    <row r="230" spans="2:65" s="1" customFormat="1" ht="31.5" customHeight="1">
      <c r="B230" s="135"/>
      <c r="C230" s="168" t="s">
        <v>417</v>
      </c>
      <c r="D230" s="168" t="s">
        <v>278</v>
      </c>
      <c r="E230" s="169" t="s">
        <v>418</v>
      </c>
      <c r="F230" s="307" t="s">
        <v>419</v>
      </c>
      <c r="G230" s="307"/>
      <c r="H230" s="307"/>
      <c r="I230" s="307"/>
      <c r="J230" s="170" t="s">
        <v>165</v>
      </c>
      <c r="K230" s="208">
        <v>286.45699999999999</v>
      </c>
      <c r="L230" s="308"/>
      <c r="M230" s="308"/>
      <c r="N230" s="309">
        <f t="shared" si="75"/>
        <v>0</v>
      </c>
      <c r="O230" s="284"/>
      <c r="P230" s="284"/>
      <c r="Q230" s="284"/>
      <c r="R230" s="140"/>
      <c r="S230" s="216"/>
      <c r="T230" s="217"/>
      <c r="U230" s="218"/>
      <c r="V230" s="219"/>
      <c r="W230" s="219"/>
      <c r="X230" s="219"/>
      <c r="Y230" s="219"/>
      <c r="Z230" s="219"/>
      <c r="AA230" s="220"/>
      <c r="AB230" s="153"/>
      <c r="AC230" s="153"/>
      <c r="AD230" s="153"/>
      <c r="AE230" s="153"/>
      <c r="AF230" s="153"/>
      <c r="AG230" s="153"/>
      <c r="AH230" s="153"/>
      <c r="AI230" s="153"/>
      <c r="AJ230" s="176">
        <f t="shared" si="57"/>
        <v>0</v>
      </c>
      <c r="AK230" s="176">
        <f t="shared" si="58"/>
        <v>0</v>
      </c>
      <c r="AL230" s="176">
        <f t="shared" si="59"/>
        <v>0</v>
      </c>
      <c r="AM230" s="176">
        <f t="shared" si="60"/>
        <v>0</v>
      </c>
      <c r="AR230" s="17" t="s">
        <v>265</v>
      </c>
      <c r="AT230" s="17" t="s">
        <v>278</v>
      </c>
      <c r="AU230" s="17" t="s">
        <v>148</v>
      </c>
      <c r="AY230" s="17" t="s">
        <v>142</v>
      </c>
      <c r="BE230" s="187">
        <f t="shared" si="61"/>
        <v>0</v>
      </c>
      <c r="BF230" s="187">
        <f t="shared" si="62"/>
        <v>0</v>
      </c>
      <c r="BG230" s="187">
        <f t="shared" si="63"/>
        <v>0</v>
      </c>
      <c r="BH230" s="187">
        <f t="shared" si="64"/>
        <v>0</v>
      </c>
      <c r="BI230" s="187">
        <f t="shared" si="65"/>
        <v>0</v>
      </c>
      <c r="BJ230" s="17" t="s">
        <v>148</v>
      </c>
      <c r="BK230" s="188">
        <f t="shared" si="76"/>
        <v>0</v>
      </c>
      <c r="BL230" s="17" t="s">
        <v>197</v>
      </c>
      <c r="BM230" s="17" t="s">
        <v>420</v>
      </c>
    </row>
    <row r="231" spans="2:65" s="1" customFormat="1" ht="31.5" customHeight="1">
      <c r="B231" s="135"/>
      <c r="C231" s="136" t="s">
        <v>421</v>
      </c>
      <c r="D231" s="136" t="s">
        <v>143</v>
      </c>
      <c r="E231" s="137" t="s">
        <v>422</v>
      </c>
      <c r="F231" s="288" t="s">
        <v>423</v>
      </c>
      <c r="G231" s="288"/>
      <c r="H231" s="288"/>
      <c r="I231" s="288"/>
      <c r="J231" s="138" t="s">
        <v>293</v>
      </c>
      <c r="K231" s="139">
        <v>110.205</v>
      </c>
      <c r="L231" s="289"/>
      <c r="M231" s="289"/>
      <c r="N231" s="290">
        <f t="shared" si="75"/>
        <v>0</v>
      </c>
      <c r="O231" s="290"/>
      <c r="P231" s="290"/>
      <c r="Q231" s="290"/>
      <c r="R231" s="140"/>
      <c r="S231" s="193"/>
      <c r="T231" s="217"/>
      <c r="U231" s="218"/>
      <c r="V231" s="219"/>
      <c r="W231" s="219"/>
      <c r="X231" s="219"/>
      <c r="Y231" s="219"/>
      <c r="Z231" s="219"/>
      <c r="AA231" s="220"/>
      <c r="AB231" s="153"/>
      <c r="AC231" s="153"/>
      <c r="AD231" s="153"/>
      <c r="AE231" s="153"/>
      <c r="AF231" s="153"/>
      <c r="AG231" s="153"/>
      <c r="AH231" s="153"/>
      <c r="AI231" s="153"/>
      <c r="AJ231" s="176">
        <f t="shared" si="57"/>
        <v>0</v>
      </c>
      <c r="AK231" s="176">
        <f t="shared" si="58"/>
        <v>0</v>
      </c>
      <c r="AL231" s="176">
        <f t="shared" si="59"/>
        <v>0</v>
      </c>
      <c r="AM231" s="176">
        <f t="shared" si="60"/>
        <v>0</v>
      </c>
      <c r="AR231" s="17" t="s">
        <v>197</v>
      </c>
      <c r="AT231" s="17" t="s">
        <v>143</v>
      </c>
      <c r="AU231" s="17" t="s">
        <v>148</v>
      </c>
      <c r="AY231" s="17" t="s">
        <v>142</v>
      </c>
      <c r="BE231" s="187">
        <f t="shared" si="61"/>
        <v>0</v>
      </c>
      <c r="BF231" s="187">
        <f t="shared" si="62"/>
        <v>0</v>
      </c>
      <c r="BG231" s="187">
        <f t="shared" si="63"/>
        <v>0</v>
      </c>
      <c r="BH231" s="187">
        <f t="shared" si="64"/>
        <v>0</v>
      </c>
      <c r="BI231" s="187">
        <f t="shared" si="65"/>
        <v>0</v>
      </c>
      <c r="BJ231" s="17" t="s">
        <v>148</v>
      </c>
      <c r="BK231" s="188">
        <f>ROUND(L231*K231,2)</f>
        <v>0</v>
      </c>
      <c r="BL231" s="17" t="s">
        <v>197</v>
      </c>
      <c r="BM231" s="17" t="s">
        <v>424</v>
      </c>
    </row>
    <row r="232" spans="2:65" s="214" customFormat="1" ht="29.85" customHeight="1">
      <c r="B232" s="226"/>
      <c r="C232" s="211"/>
      <c r="D232" s="233" t="s">
        <v>133</v>
      </c>
      <c r="E232" s="233"/>
      <c r="F232" s="233"/>
      <c r="G232" s="233"/>
      <c r="H232" s="233"/>
      <c r="I232" s="233"/>
      <c r="J232" s="233"/>
      <c r="K232" s="233"/>
      <c r="L232" s="233"/>
      <c r="M232" s="233"/>
      <c r="N232" s="298">
        <f>BK232</f>
        <v>0</v>
      </c>
      <c r="O232" s="299"/>
      <c r="P232" s="299"/>
      <c r="Q232" s="299"/>
      <c r="R232" s="228"/>
      <c r="S232" s="215"/>
      <c r="T232" s="210"/>
      <c r="U232" s="211"/>
      <c r="V232" s="211"/>
      <c r="W232" s="212"/>
      <c r="X232" s="211"/>
      <c r="Y232" s="212"/>
      <c r="Z232" s="211"/>
      <c r="AA232" s="213"/>
      <c r="AJ232" s="153">
        <f t="shared" si="57"/>
        <v>0</v>
      </c>
      <c r="AK232" s="153">
        <f t="shared" si="58"/>
        <v>0</v>
      </c>
      <c r="AL232" s="153">
        <f t="shared" si="59"/>
        <v>0</v>
      </c>
      <c r="AM232" s="153">
        <f t="shared" si="60"/>
        <v>0</v>
      </c>
      <c r="AR232" s="229" t="s">
        <v>148</v>
      </c>
      <c r="AT232" s="230" t="s">
        <v>68</v>
      </c>
      <c r="AU232" s="230" t="s">
        <v>74</v>
      </c>
      <c r="AY232" s="229" t="s">
        <v>142</v>
      </c>
      <c r="BE232" s="231">
        <f t="shared" si="61"/>
        <v>0</v>
      </c>
      <c r="BF232" s="231">
        <f t="shared" si="62"/>
        <v>0</v>
      </c>
      <c r="BG232" s="231">
        <f t="shared" si="63"/>
        <v>0</v>
      </c>
      <c r="BH232" s="231">
        <f t="shared" si="64"/>
        <v>0</v>
      </c>
      <c r="BI232" s="231">
        <f t="shared" si="65"/>
        <v>0</v>
      </c>
      <c r="BK232" s="232">
        <f>SUM(BK233:BK235)</f>
        <v>0</v>
      </c>
    </row>
    <row r="233" spans="2:65" s="1" customFormat="1" ht="22.5" customHeight="1">
      <c r="B233" s="135"/>
      <c r="C233" s="136" t="s">
        <v>425</v>
      </c>
      <c r="D233" s="136" t="s">
        <v>143</v>
      </c>
      <c r="E233" s="137" t="s">
        <v>426</v>
      </c>
      <c r="F233" s="288" t="s">
        <v>427</v>
      </c>
      <c r="G233" s="288"/>
      <c r="H233" s="288"/>
      <c r="I233" s="288"/>
      <c r="J233" s="138" t="s">
        <v>207</v>
      </c>
      <c r="K233" s="139">
        <v>16.8</v>
      </c>
      <c r="L233" s="289"/>
      <c r="M233" s="289"/>
      <c r="N233" s="290">
        <f t="shared" ref="N233:N235" si="77">ROUND(L233*K233,2)</f>
        <v>0</v>
      </c>
      <c r="O233" s="290"/>
      <c r="P233" s="290"/>
      <c r="Q233" s="290"/>
      <c r="R233" s="140"/>
      <c r="S233" s="153"/>
      <c r="T233" s="217"/>
      <c r="U233" s="218"/>
      <c r="V233" s="219"/>
      <c r="W233" s="219"/>
      <c r="X233" s="219"/>
      <c r="Y233" s="219"/>
      <c r="Z233" s="219"/>
      <c r="AA233" s="220"/>
      <c r="AB233" s="153"/>
      <c r="AC233" s="153"/>
      <c r="AD233" s="153"/>
      <c r="AE233" s="153"/>
      <c r="AF233" s="153"/>
      <c r="AG233" s="153"/>
      <c r="AH233" s="153"/>
      <c r="AI233" s="153"/>
      <c r="AJ233" s="176">
        <f t="shared" si="57"/>
        <v>0</v>
      </c>
      <c r="AK233" s="176">
        <f t="shared" si="58"/>
        <v>0</v>
      </c>
      <c r="AL233" s="176">
        <f t="shared" si="59"/>
        <v>0</v>
      </c>
      <c r="AM233" s="176">
        <f t="shared" si="60"/>
        <v>0</v>
      </c>
      <c r="AR233" s="17" t="s">
        <v>197</v>
      </c>
      <c r="AT233" s="17" t="s">
        <v>143</v>
      </c>
      <c r="AU233" s="17" t="s">
        <v>148</v>
      </c>
      <c r="AY233" s="17" t="s">
        <v>142</v>
      </c>
      <c r="BE233" s="187">
        <f t="shared" si="61"/>
        <v>0</v>
      </c>
      <c r="BF233" s="187">
        <f t="shared" si="62"/>
        <v>0</v>
      </c>
      <c r="BG233" s="187">
        <f t="shared" si="63"/>
        <v>0</v>
      </c>
      <c r="BH233" s="187">
        <f t="shared" si="64"/>
        <v>0</v>
      </c>
      <c r="BI233" s="187">
        <f t="shared" si="65"/>
        <v>0</v>
      </c>
      <c r="BJ233" s="17" t="s">
        <v>148</v>
      </c>
      <c r="BK233" s="188">
        <f t="shared" ref="BK233:BK235" si="78">ROUND(L233*K233,2)</f>
        <v>0</v>
      </c>
      <c r="BL233" s="17" t="s">
        <v>197</v>
      </c>
      <c r="BM233" s="17" t="s">
        <v>428</v>
      </c>
    </row>
    <row r="234" spans="2:65" s="1" customFormat="1" ht="31.5" customHeight="1">
      <c r="B234" s="135"/>
      <c r="C234" s="146" t="s">
        <v>429</v>
      </c>
      <c r="D234" s="146" t="s">
        <v>278</v>
      </c>
      <c r="E234" s="147" t="s">
        <v>430</v>
      </c>
      <c r="F234" s="302" t="s">
        <v>431</v>
      </c>
      <c r="G234" s="302"/>
      <c r="H234" s="302"/>
      <c r="I234" s="302"/>
      <c r="J234" s="148" t="s">
        <v>207</v>
      </c>
      <c r="K234" s="149">
        <v>16.968</v>
      </c>
      <c r="L234" s="300"/>
      <c r="M234" s="300"/>
      <c r="N234" s="301">
        <f t="shared" si="77"/>
        <v>0</v>
      </c>
      <c r="O234" s="290"/>
      <c r="P234" s="290"/>
      <c r="Q234" s="290"/>
      <c r="R234" s="140"/>
      <c r="S234" s="153"/>
      <c r="T234" s="217"/>
      <c r="U234" s="218"/>
      <c r="V234" s="219"/>
      <c r="W234" s="219"/>
      <c r="X234" s="219"/>
      <c r="Y234" s="219"/>
      <c r="Z234" s="219"/>
      <c r="AA234" s="220"/>
      <c r="AB234" s="153"/>
      <c r="AC234" s="153"/>
      <c r="AD234" s="153"/>
      <c r="AE234" s="153"/>
      <c r="AF234" s="153"/>
      <c r="AG234" s="153"/>
      <c r="AH234" s="153"/>
      <c r="AI234" s="153"/>
      <c r="AJ234" s="176">
        <f t="shared" si="57"/>
        <v>0</v>
      </c>
      <c r="AK234" s="176">
        <f t="shared" si="58"/>
        <v>0</v>
      </c>
      <c r="AL234" s="176">
        <f t="shared" si="59"/>
        <v>0</v>
      </c>
      <c r="AM234" s="176">
        <f t="shared" si="60"/>
        <v>0</v>
      </c>
      <c r="AR234" s="17" t="s">
        <v>265</v>
      </c>
      <c r="AT234" s="17" t="s">
        <v>278</v>
      </c>
      <c r="AU234" s="17" t="s">
        <v>148</v>
      </c>
      <c r="AY234" s="17" t="s">
        <v>142</v>
      </c>
      <c r="BE234" s="187">
        <f t="shared" si="61"/>
        <v>0</v>
      </c>
      <c r="BF234" s="187">
        <f t="shared" si="62"/>
        <v>0</v>
      </c>
      <c r="BG234" s="187">
        <f t="shared" si="63"/>
        <v>0</v>
      </c>
      <c r="BH234" s="187">
        <f t="shared" si="64"/>
        <v>0</v>
      </c>
      <c r="BI234" s="187">
        <f t="shared" si="65"/>
        <v>0</v>
      </c>
      <c r="BJ234" s="17" t="s">
        <v>148</v>
      </c>
      <c r="BK234" s="188">
        <f t="shared" si="78"/>
        <v>0</v>
      </c>
      <c r="BL234" s="17" t="s">
        <v>197</v>
      </c>
      <c r="BM234" s="17" t="s">
        <v>432</v>
      </c>
    </row>
    <row r="235" spans="2:65" s="1" customFormat="1" ht="31.5" customHeight="1">
      <c r="B235" s="135"/>
      <c r="C235" s="136" t="s">
        <v>433</v>
      </c>
      <c r="D235" s="136" t="s">
        <v>143</v>
      </c>
      <c r="E235" s="137" t="s">
        <v>434</v>
      </c>
      <c r="F235" s="288" t="s">
        <v>435</v>
      </c>
      <c r="G235" s="288"/>
      <c r="H235" s="288"/>
      <c r="I235" s="288"/>
      <c r="J235" s="138" t="s">
        <v>293</v>
      </c>
      <c r="K235" s="139">
        <v>1.3540000000000001</v>
      </c>
      <c r="L235" s="289"/>
      <c r="M235" s="289"/>
      <c r="N235" s="290">
        <f t="shared" si="77"/>
        <v>0</v>
      </c>
      <c r="O235" s="290"/>
      <c r="P235" s="290"/>
      <c r="Q235" s="290"/>
      <c r="R235" s="140"/>
      <c r="S235" s="193"/>
      <c r="T235" s="217"/>
      <c r="U235" s="218"/>
      <c r="V235" s="219"/>
      <c r="W235" s="219"/>
      <c r="X235" s="219"/>
      <c r="Y235" s="219"/>
      <c r="Z235" s="219"/>
      <c r="AA235" s="220"/>
      <c r="AB235" s="153"/>
      <c r="AC235" s="153"/>
      <c r="AD235" s="153"/>
      <c r="AE235" s="153"/>
      <c r="AF235" s="153"/>
      <c r="AG235" s="153"/>
      <c r="AH235" s="153"/>
      <c r="AI235" s="153"/>
      <c r="AJ235" s="176">
        <f t="shared" si="57"/>
        <v>0</v>
      </c>
      <c r="AK235" s="176">
        <f t="shared" si="58"/>
        <v>0</v>
      </c>
      <c r="AL235" s="176">
        <f t="shared" si="59"/>
        <v>0</v>
      </c>
      <c r="AM235" s="176">
        <f t="shared" si="60"/>
        <v>0</v>
      </c>
      <c r="AR235" s="17" t="s">
        <v>197</v>
      </c>
      <c r="AT235" s="17" t="s">
        <v>143</v>
      </c>
      <c r="AU235" s="17" t="s">
        <v>148</v>
      </c>
      <c r="AY235" s="17" t="s">
        <v>142</v>
      </c>
      <c r="BE235" s="187">
        <f t="shared" si="61"/>
        <v>0</v>
      </c>
      <c r="BF235" s="187">
        <f t="shared" si="62"/>
        <v>0</v>
      </c>
      <c r="BG235" s="187">
        <f t="shared" si="63"/>
        <v>0</v>
      </c>
      <c r="BH235" s="187">
        <f t="shared" si="64"/>
        <v>0</v>
      </c>
      <c r="BI235" s="187">
        <f t="shared" si="65"/>
        <v>0</v>
      </c>
      <c r="BJ235" s="17" t="s">
        <v>148</v>
      </c>
      <c r="BK235" s="188">
        <f t="shared" si="78"/>
        <v>0</v>
      </c>
      <c r="BL235" s="17" t="s">
        <v>197</v>
      </c>
      <c r="BM235" s="17" t="s">
        <v>436</v>
      </c>
    </row>
    <row r="236" spans="2:65" s="214" customFormat="1" ht="29.85" customHeight="1">
      <c r="B236" s="226"/>
      <c r="C236" s="211"/>
      <c r="D236" s="233" t="s">
        <v>134</v>
      </c>
      <c r="E236" s="233"/>
      <c r="F236" s="233"/>
      <c r="G236" s="233"/>
      <c r="H236" s="233"/>
      <c r="I236" s="233"/>
      <c r="J236" s="233"/>
      <c r="K236" s="233"/>
      <c r="L236" s="233"/>
      <c r="M236" s="233"/>
      <c r="N236" s="298">
        <f>BK236</f>
        <v>0</v>
      </c>
      <c r="O236" s="299"/>
      <c r="P236" s="299"/>
      <c r="Q236" s="299"/>
      <c r="R236" s="228"/>
      <c r="S236" s="215"/>
      <c r="T236" s="210"/>
      <c r="U236" s="211"/>
      <c r="V236" s="211"/>
      <c r="W236" s="212"/>
      <c r="X236" s="211"/>
      <c r="Y236" s="212"/>
      <c r="Z236" s="211"/>
      <c r="AA236" s="213"/>
      <c r="AJ236" s="153">
        <f t="shared" si="57"/>
        <v>0</v>
      </c>
      <c r="AK236" s="153">
        <f t="shared" si="58"/>
        <v>0</v>
      </c>
      <c r="AL236" s="153">
        <f t="shared" si="59"/>
        <v>0</v>
      </c>
      <c r="AM236" s="153">
        <f t="shared" si="60"/>
        <v>0</v>
      </c>
      <c r="AR236" s="229" t="s">
        <v>148</v>
      </c>
      <c r="AT236" s="230" t="s">
        <v>68</v>
      </c>
      <c r="AU236" s="230" t="s">
        <v>74</v>
      </c>
      <c r="AY236" s="229" t="s">
        <v>142</v>
      </c>
      <c r="BE236" s="231">
        <f t="shared" si="61"/>
        <v>0</v>
      </c>
      <c r="BF236" s="231">
        <f t="shared" si="62"/>
        <v>0</v>
      </c>
      <c r="BG236" s="231">
        <f t="shared" si="63"/>
        <v>0</v>
      </c>
      <c r="BH236" s="231">
        <f t="shared" si="64"/>
        <v>0</v>
      </c>
      <c r="BI236" s="231">
        <f t="shared" si="65"/>
        <v>0</v>
      </c>
      <c r="BK236" s="232">
        <f>SUM(BK237:BK240)</f>
        <v>0</v>
      </c>
    </row>
    <row r="237" spans="2:65" s="1" customFormat="1" ht="31.5" customHeight="1">
      <c r="B237" s="135"/>
      <c r="C237" s="158" t="s">
        <v>437</v>
      </c>
      <c r="D237" s="158" t="s">
        <v>143</v>
      </c>
      <c r="E237" s="159" t="s">
        <v>438</v>
      </c>
      <c r="F237" s="282" t="s">
        <v>439</v>
      </c>
      <c r="G237" s="282"/>
      <c r="H237" s="282"/>
      <c r="I237" s="282"/>
      <c r="J237" s="160" t="s">
        <v>207</v>
      </c>
      <c r="K237" s="207">
        <v>83.6</v>
      </c>
      <c r="L237" s="283"/>
      <c r="M237" s="283"/>
      <c r="N237" s="284">
        <f t="shared" ref="N237:N240" si="79">ROUND(L237*K237,2)</f>
        <v>0</v>
      </c>
      <c r="O237" s="284"/>
      <c r="P237" s="284"/>
      <c r="Q237" s="284"/>
      <c r="R237" s="140"/>
      <c r="S237" s="216"/>
      <c r="T237" s="217"/>
      <c r="U237" s="218"/>
      <c r="V237" s="219"/>
      <c r="W237" s="219"/>
      <c r="X237" s="219"/>
      <c r="Y237" s="219"/>
      <c r="Z237" s="219"/>
      <c r="AA237" s="220"/>
      <c r="AB237" s="153"/>
      <c r="AC237" s="153"/>
      <c r="AD237" s="153"/>
      <c r="AE237" s="153"/>
      <c r="AF237" s="157"/>
      <c r="AG237" s="153"/>
      <c r="AH237" s="153"/>
      <c r="AI237" s="153"/>
      <c r="AJ237" s="176">
        <f t="shared" si="57"/>
        <v>0</v>
      </c>
      <c r="AK237" s="176">
        <f t="shared" si="58"/>
        <v>0</v>
      </c>
      <c r="AL237" s="176">
        <f t="shared" si="59"/>
        <v>0</v>
      </c>
      <c r="AM237" s="176">
        <f t="shared" si="60"/>
        <v>0</v>
      </c>
      <c r="AR237" s="17" t="s">
        <v>197</v>
      </c>
      <c r="AT237" s="17" t="s">
        <v>143</v>
      </c>
      <c r="AU237" s="17" t="s">
        <v>148</v>
      </c>
      <c r="AY237" s="17" t="s">
        <v>142</v>
      </c>
      <c r="BE237" s="187">
        <f t="shared" si="61"/>
        <v>0</v>
      </c>
      <c r="BF237" s="187">
        <f t="shared" si="62"/>
        <v>0</v>
      </c>
      <c r="BG237" s="187">
        <f t="shared" si="63"/>
        <v>0</v>
      </c>
      <c r="BH237" s="187">
        <f t="shared" si="64"/>
        <v>0</v>
      </c>
      <c r="BI237" s="187">
        <f t="shared" si="65"/>
        <v>0</v>
      </c>
      <c r="BJ237" s="17" t="s">
        <v>148</v>
      </c>
      <c r="BK237" s="188">
        <f t="shared" ref="BK237:BK240" si="80">ROUND(L237*K237,2)</f>
        <v>0</v>
      </c>
      <c r="BL237" s="17" t="s">
        <v>197</v>
      </c>
      <c r="BM237" s="17" t="s">
        <v>440</v>
      </c>
    </row>
    <row r="238" spans="2:65" s="1" customFormat="1" ht="22.5" customHeight="1">
      <c r="B238" s="135"/>
      <c r="C238" s="158" t="s">
        <v>442</v>
      </c>
      <c r="D238" s="158" t="s">
        <v>143</v>
      </c>
      <c r="E238" s="159" t="s">
        <v>443</v>
      </c>
      <c r="F238" s="282" t="s">
        <v>444</v>
      </c>
      <c r="G238" s="282"/>
      <c r="H238" s="282"/>
      <c r="I238" s="282"/>
      <c r="J238" s="160" t="s">
        <v>165</v>
      </c>
      <c r="K238" s="207">
        <v>203.52</v>
      </c>
      <c r="L238" s="283"/>
      <c r="M238" s="283"/>
      <c r="N238" s="284">
        <f t="shared" si="79"/>
        <v>0</v>
      </c>
      <c r="O238" s="284"/>
      <c r="P238" s="284"/>
      <c r="Q238" s="284"/>
      <c r="R238" s="140"/>
      <c r="S238" s="216"/>
      <c r="T238" s="217"/>
      <c r="U238" s="218"/>
      <c r="V238" s="219"/>
      <c r="W238" s="219"/>
      <c r="X238" s="219"/>
      <c r="Y238" s="219"/>
      <c r="Z238" s="219"/>
      <c r="AA238" s="220"/>
      <c r="AB238" s="153"/>
      <c r="AC238" s="153"/>
      <c r="AD238" s="153"/>
      <c r="AE238" s="153"/>
      <c r="AF238" s="153"/>
      <c r="AG238" s="153"/>
      <c r="AH238" s="153"/>
      <c r="AI238" s="153"/>
      <c r="AJ238" s="176">
        <f t="shared" ref="AJ238:AJ256" si="81">IF(AC238="OV",N238,0)</f>
        <v>0</v>
      </c>
      <c r="AK238" s="176">
        <f t="shared" ref="AK238:AK256" si="82">IF(AC238="odpocet",N238,0)</f>
        <v>0</v>
      </c>
      <c r="AL238" s="176">
        <f t="shared" ref="AL238:AL256" si="83">IF(AC238="NP",N238,0)</f>
        <v>0</v>
      </c>
      <c r="AM238" s="176">
        <f t="shared" ref="AM238:AM256" si="84">IF(AC238="opakovane",N238,0)</f>
        <v>0</v>
      </c>
      <c r="AR238" s="17" t="s">
        <v>197</v>
      </c>
      <c r="AT238" s="17" t="s">
        <v>143</v>
      </c>
      <c r="AU238" s="17" t="s">
        <v>148</v>
      </c>
      <c r="AY238" s="17" t="s">
        <v>142</v>
      </c>
      <c r="BE238" s="187">
        <f t="shared" si="61"/>
        <v>0</v>
      </c>
      <c r="BF238" s="187">
        <f t="shared" si="62"/>
        <v>0</v>
      </c>
      <c r="BG238" s="187">
        <f t="shared" si="63"/>
        <v>0</v>
      </c>
      <c r="BH238" s="187">
        <f t="shared" si="64"/>
        <v>0</v>
      </c>
      <c r="BI238" s="187">
        <f t="shared" si="65"/>
        <v>0</v>
      </c>
      <c r="BJ238" s="17" t="s">
        <v>148</v>
      </c>
      <c r="BK238" s="188">
        <f t="shared" si="80"/>
        <v>0</v>
      </c>
      <c r="BL238" s="17" t="s">
        <v>197</v>
      </c>
      <c r="BM238" s="17" t="s">
        <v>445</v>
      </c>
    </row>
    <row r="239" spans="2:65" s="1" customFormat="1" ht="22.5" customHeight="1">
      <c r="B239" s="135"/>
      <c r="C239" s="168" t="s">
        <v>446</v>
      </c>
      <c r="D239" s="168" t="s">
        <v>278</v>
      </c>
      <c r="E239" s="169" t="s">
        <v>447</v>
      </c>
      <c r="F239" s="307" t="s">
        <v>448</v>
      </c>
      <c r="G239" s="307"/>
      <c r="H239" s="307"/>
      <c r="I239" s="307"/>
      <c r="J239" s="170" t="s">
        <v>165</v>
      </c>
      <c r="K239" s="208">
        <v>233.15899999999999</v>
      </c>
      <c r="L239" s="308"/>
      <c r="M239" s="308"/>
      <c r="N239" s="309">
        <f t="shared" si="79"/>
        <v>0</v>
      </c>
      <c r="O239" s="284"/>
      <c r="P239" s="284"/>
      <c r="Q239" s="284"/>
      <c r="R239" s="140"/>
      <c r="S239" s="216"/>
      <c r="T239" s="217"/>
      <c r="U239" s="218"/>
      <c r="V239" s="219"/>
      <c r="W239" s="219"/>
      <c r="X239" s="219"/>
      <c r="Y239" s="219"/>
      <c r="Z239" s="219"/>
      <c r="AA239" s="220"/>
      <c r="AB239" s="153"/>
      <c r="AC239" s="153"/>
      <c r="AD239" s="153"/>
      <c r="AE239" s="153"/>
      <c r="AF239" s="153"/>
      <c r="AG239" s="153"/>
      <c r="AH239" s="153"/>
      <c r="AI239" s="153"/>
      <c r="AJ239" s="176">
        <f t="shared" si="81"/>
        <v>0</v>
      </c>
      <c r="AK239" s="176">
        <f t="shared" si="82"/>
        <v>0</v>
      </c>
      <c r="AL239" s="176">
        <f t="shared" si="83"/>
        <v>0</v>
      </c>
      <c r="AM239" s="176">
        <f t="shared" si="84"/>
        <v>0</v>
      </c>
      <c r="AR239" s="17" t="s">
        <v>265</v>
      </c>
      <c r="AT239" s="17" t="s">
        <v>278</v>
      </c>
      <c r="AU239" s="17" t="s">
        <v>148</v>
      </c>
      <c r="AY239" s="17" t="s">
        <v>142</v>
      </c>
      <c r="BE239" s="187">
        <f t="shared" si="61"/>
        <v>0</v>
      </c>
      <c r="BF239" s="187">
        <f t="shared" si="62"/>
        <v>0</v>
      </c>
      <c r="BG239" s="187">
        <f t="shared" si="63"/>
        <v>0</v>
      </c>
      <c r="BH239" s="187">
        <f t="shared" si="64"/>
        <v>0</v>
      </c>
      <c r="BI239" s="187">
        <f t="shared" si="65"/>
        <v>0</v>
      </c>
      <c r="BJ239" s="17" t="s">
        <v>148</v>
      </c>
      <c r="BK239" s="188">
        <f t="shared" si="80"/>
        <v>0</v>
      </c>
      <c r="BL239" s="17" t="s">
        <v>197</v>
      </c>
      <c r="BM239" s="17" t="s">
        <v>449</v>
      </c>
    </row>
    <row r="240" spans="2:65" s="1" customFormat="1" ht="31.5" customHeight="1">
      <c r="B240" s="135"/>
      <c r="C240" s="136" t="s">
        <v>450</v>
      </c>
      <c r="D240" s="136" t="s">
        <v>143</v>
      </c>
      <c r="E240" s="137" t="s">
        <v>451</v>
      </c>
      <c r="F240" s="288" t="s">
        <v>452</v>
      </c>
      <c r="G240" s="288"/>
      <c r="H240" s="288"/>
      <c r="I240" s="288"/>
      <c r="J240" s="138" t="s">
        <v>293</v>
      </c>
      <c r="K240" s="139">
        <v>60.220999999999997</v>
      </c>
      <c r="L240" s="289"/>
      <c r="M240" s="289"/>
      <c r="N240" s="290">
        <f t="shared" si="79"/>
        <v>0</v>
      </c>
      <c r="O240" s="290"/>
      <c r="P240" s="290"/>
      <c r="Q240" s="290"/>
      <c r="R240" s="140"/>
      <c r="S240" s="193"/>
      <c r="T240" s="217"/>
      <c r="U240" s="218"/>
      <c r="V240" s="219"/>
      <c r="W240" s="219"/>
      <c r="X240" s="219"/>
      <c r="Y240" s="219"/>
      <c r="Z240" s="219"/>
      <c r="AA240" s="220"/>
      <c r="AB240" s="153"/>
      <c r="AC240" s="153"/>
      <c r="AD240" s="153"/>
      <c r="AE240" s="153"/>
      <c r="AF240" s="153"/>
      <c r="AG240" s="153"/>
      <c r="AH240" s="153"/>
      <c r="AI240" s="153"/>
      <c r="AJ240" s="176">
        <f t="shared" si="81"/>
        <v>0</v>
      </c>
      <c r="AK240" s="176">
        <f t="shared" si="82"/>
        <v>0</v>
      </c>
      <c r="AL240" s="176">
        <f t="shared" si="83"/>
        <v>0</v>
      </c>
      <c r="AM240" s="176">
        <f t="shared" si="84"/>
        <v>0</v>
      </c>
      <c r="AR240" s="17" t="s">
        <v>197</v>
      </c>
      <c r="AT240" s="17" t="s">
        <v>143</v>
      </c>
      <c r="AU240" s="17" t="s">
        <v>148</v>
      </c>
      <c r="AY240" s="17" t="s">
        <v>142</v>
      </c>
      <c r="BE240" s="187">
        <f t="shared" si="61"/>
        <v>0</v>
      </c>
      <c r="BF240" s="187">
        <f t="shared" si="62"/>
        <v>0</v>
      </c>
      <c r="BG240" s="187">
        <f t="shared" si="63"/>
        <v>0</v>
      </c>
      <c r="BH240" s="187">
        <f t="shared" si="64"/>
        <v>0</v>
      </c>
      <c r="BI240" s="187">
        <f t="shared" si="65"/>
        <v>0</v>
      </c>
      <c r="BJ240" s="17" t="s">
        <v>148</v>
      </c>
      <c r="BK240" s="188">
        <f t="shared" si="80"/>
        <v>0</v>
      </c>
      <c r="BL240" s="17" t="s">
        <v>197</v>
      </c>
      <c r="BM240" s="17" t="s">
        <v>453</v>
      </c>
    </row>
    <row r="241" spans="2:65" s="214" customFormat="1" ht="29.85" customHeight="1">
      <c r="B241" s="226"/>
      <c r="C241" s="211"/>
      <c r="D241" s="233" t="s">
        <v>135</v>
      </c>
      <c r="E241" s="233"/>
      <c r="F241" s="233"/>
      <c r="G241" s="233"/>
      <c r="H241" s="233"/>
      <c r="I241" s="233"/>
      <c r="J241" s="233"/>
      <c r="K241" s="233"/>
      <c r="L241" s="233"/>
      <c r="M241" s="233"/>
      <c r="N241" s="298">
        <f>BK241</f>
        <v>0</v>
      </c>
      <c r="O241" s="299"/>
      <c r="P241" s="299"/>
      <c r="Q241" s="299"/>
      <c r="R241" s="228"/>
      <c r="S241" s="215"/>
      <c r="T241" s="210"/>
      <c r="U241" s="211"/>
      <c r="V241" s="211"/>
      <c r="W241" s="212"/>
      <c r="X241" s="211"/>
      <c r="Y241" s="212"/>
      <c r="Z241" s="211"/>
      <c r="AA241" s="213"/>
      <c r="AJ241" s="153">
        <f t="shared" si="81"/>
        <v>0</v>
      </c>
      <c r="AK241" s="153">
        <f t="shared" si="82"/>
        <v>0</v>
      </c>
      <c r="AL241" s="153">
        <f t="shared" si="83"/>
        <v>0</v>
      </c>
      <c r="AM241" s="153">
        <f t="shared" si="84"/>
        <v>0</v>
      </c>
      <c r="AR241" s="229" t="s">
        <v>148</v>
      </c>
      <c r="AT241" s="230" t="s">
        <v>68</v>
      </c>
      <c r="AU241" s="230" t="s">
        <v>74</v>
      </c>
      <c r="AY241" s="229" t="s">
        <v>142</v>
      </c>
      <c r="BE241" s="231">
        <f t="shared" si="61"/>
        <v>0</v>
      </c>
      <c r="BF241" s="231">
        <f t="shared" si="62"/>
        <v>0</v>
      </c>
      <c r="BG241" s="231">
        <f t="shared" si="63"/>
        <v>0</v>
      </c>
      <c r="BH241" s="231">
        <f t="shared" si="64"/>
        <v>0</v>
      </c>
      <c r="BI241" s="231">
        <f t="shared" si="65"/>
        <v>0</v>
      </c>
      <c r="BK241" s="232">
        <f>SUM(BK242:BK244)</f>
        <v>0</v>
      </c>
    </row>
    <row r="242" spans="2:65" s="1" customFormat="1" ht="31.5" customHeight="1">
      <c r="B242" s="154"/>
      <c r="C242" s="158" t="s">
        <v>454</v>
      </c>
      <c r="D242" s="158" t="s">
        <v>143</v>
      </c>
      <c r="E242" s="159" t="s">
        <v>455</v>
      </c>
      <c r="F242" s="282" t="s">
        <v>456</v>
      </c>
      <c r="G242" s="282"/>
      <c r="H242" s="282"/>
      <c r="I242" s="282"/>
      <c r="J242" s="160" t="s">
        <v>165</v>
      </c>
      <c r="K242" s="207">
        <v>132.53</v>
      </c>
      <c r="L242" s="283"/>
      <c r="M242" s="283"/>
      <c r="N242" s="284">
        <f t="shared" ref="N242:N244" si="85">ROUND(L242*K242,2)</f>
        <v>0</v>
      </c>
      <c r="O242" s="284"/>
      <c r="P242" s="284"/>
      <c r="Q242" s="284"/>
      <c r="R242" s="140"/>
      <c r="S242" s="216"/>
      <c r="T242" s="217"/>
      <c r="U242" s="218"/>
      <c r="V242" s="219"/>
      <c r="W242" s="219"/>
      <c r="X242" s="219"/>
      <c r="Y242" s="219"/>
      <c r="Z242" s="219"/>
      <c r="AA242" s="220"/>
      <c r="AB242" s="153"/>
      <c r="AC242" s="153"/>
      <c r="AD242" s="153"/>
      <c r="AE242" s="153"/>
      <c r="AF242" s="153"/>
      <c r="AG242" s="153"/>
      <c r="AH242" s="153"/>
      <c r="AI242" s="153"/>
      <c r="AJ242" s="176">
        <f t="shared" si="81"/>
        <v>0</v>
      </c>
      <c r="AK242" s="176">
        <f t="shared" si="82"/>
        <v>0</v>
      </c>
      <c r="AL242" s="176">
        <f t="shared" si="83"/>
        <v>0</v>
      </c>
      <c r="AM242" s="176">
        <f t="shared" si="84"/>
        <v>0</v>
      </c>
      <c r="AR242" s="17" t="s">
        <v>197</v>
      </c>
      <c r="AT242" s="17" t="s">
        <v>143</v>
      </c>
      <c r="AU242" s="17" t="s">
        <v>148</v>
      </c>
      <c r="AY242" s="17" t="s">
        <v>142</v>
      </c>
      <c r="BE242" s="187">
        <f t="shared" si="61"/>
        <v>0</v>
      </c>
      <c r="BF242" s="187">
        <f t="shared" si="62"/>
        <v>0</v>
      </c>
      <c r="BG242" s="187">
        <f t="shared" si="63"/>
        <v>0</v>
      </c>
      <c r="BH242" s="187">
        <f t="shared" si="64"/>
        <v>0</v>
      </c>
      <c r="BI242" s="187">
        <f t="shared" si="65"/>
        <v>0</v>
      </c>
      <c r="BJ242" s="17" t="s">
        <v>148</v>
      </c>
      <c r="BK242" s="188">
        <f t="shared" ref="BK242:BK244" si="86">ROUND(L242*K242,2)</f>
        <v>0</v>
      </c>
      <c r="BL242" s="17" t="s">
        <v>197</v>
      </c>
      <c r="BM242" s="17" t="s">
        <v>457</v>
      </c>
    </row>
    <row r="243" spans="2:65" s="1" customFormat="1" ht="31.5" customHeight="1">
      <c r="B243" s="135"/>
      <c r="C243" s="168" t="s">
        <v>458</v>
      </c>
      <c r="D243" s="168" t="s">
        <v>278</v>
      </c>
      <c r="E243" s="169" t="s">
        <v>459</v>
      </c>
      <c r="F243" s="307" t="s">
        <v>460</v>
      </c>
      <c r="G243" s="307"/>
      <c r="H243" s="307"/>
      <c r="I243" s="307"/>
      <c r="J243" s="170" t="s">
        <v>165</v>
      </c>
      <c r="K243" s="208">
        <v>135.185</v>
      </c>
      <c r="L243" s="308"/>
      <c r="M243" s="308"/>
      <c r="N243" s="309">
        <f t="shared" si="85"/>
        <v>0</v>
      </c>
      <c r="O243" s="284"/>
      <c r="P243" s="284"/>
      <c r="Q243" s="284"/>
      <c r="R243" s="140"/>
      <c r="S243" s="216"/>
      <c r="T243" s="217"/>
      <c r="U243" s="218"/>
      <c r="V243" s="219"/>
      <c r="W243" s="219"/>
      <c r="X243" s="219"/>
      <c r="Y243" s="219"/>
      <c r="Z243" s="219"/>
      <c r="AA243" s="220"/>
      <c r="AB243" s="153"/>
      <c r="AC243" s="153"/>
      <c r="AD243" s="153"/>
      <c r="AE243" s="153"/>
      <c r="AF243" s="153"/>
      <c r="AG243" s="153"/>
      <c r="AH243" s="153"/>
      <c r="AI243" s="153"/>
      <c r="AJ243" s="176">
        <f t="shared" si="81"/>
        <v>0</v>
      </c>
      <c r="AK243" s="176">
        <f t="shared" si="82"/>
        <v>0</v>
      </c>
      <c r="AL243" s="176">
        <f t="shared" si="83"/>
        <v>0</v>
      </c>
      <c r="AM243" s="176">
        <f t="shared" si="84"/>
        <v>0</v>
      </c>
      <c r="AR243" s="17" t="s">
        <v>265</v>
      </c>
      <c r="AT243" s="17" t="s">
        <v>278</v>
      </c>
      <c r="AU243" s="17" t="s">
        <v>148</v>
      </c>
      <c r="AY243" s="17" t="s">
        <v>142</v>
      </c>
      <c r="BE243" s="187">
        <f t="shared" si="61"/>
        <v>0</v>
      </c>
      <c r="BF243" s="187">
        <f t="shared" si="62"/>
        <v>0</v>
      </c>
      <c r="BG243" s="187">
        <f t="shared" si="63"/>
        <v>0</v>
      </c>
      <c r="BH243" s="187">
        <f t="shared" si="64"/>
        <v>0</v>
      </c>
      <c r="BI243" s="187">
        <f t="shared" si="65"/>
        <v>0</v>
      </c>
      <c r="BJ243" s="17" t="s">
        <v>148</v>
      </c>
      <c r="BK243" s="188">
        <f t="shared" si="86"/>
        <v>0</v>
      </c>
      <c r="BL243" s="17" t="s">
        <v>197</v>
      </c>
      <c r="BM243" s="17" t="s">
        <v>461</v>
      </c>
    </row>
    <row r="244" spans="2:65" s="1" customFormat="1" ht="31.5" customHeight="1">
      <c r="B244" s="135"/>
      <c r="C244" s="136" t="s">
        <v>462</v>
      </c>
      <c r="D244" s="136" t="s">
        <v>143</v>
      </c>
      <c r="E244" s="137" t="s">
        <v>463</v>
      </c>
      <c r="F244" s="288" t="s">
        <v>464</v>
      </c>
      <c r="G244" s="288"/>
      <c r="H244" s="288"/>
      <c r="I244" s="288"/>
      <c r="J244" s="138" t="s">
        <v>293</v>
      </c>
      <c r="K244" s="139">
        <v>83.677999999999997</v>
      </c>
      <c r="L244" s="289"/>
      <c r="M244" s="289"/>
      <c r="N244" s="290">
        <f t="shared" si="85"/>
        <v>0</v>
      </c>
      <c r="O244" s="290"/>
      <c r="P244" s="290"/>
      <c r="Q244" s="290"/>
      <c r="R244" s="140"/>
      <c r="S244" s="193"/>
      <c r="T244" s="217"/>
      <c r="U244" s="218"/>
      <c r="V244" s="219"/>
      <c r="W244" s="219"/>
      <c r="X244" s="219"/>
      <c r="Y244" s="219"/>
      <c r="Z244" s="219"/>
      <c r="AA244" s="220"/>
      <c r="AB244" s="153"/>
      <c r="AC244" s="153"/>
      <c r="AD244" s="153"/>
      <c r="AE244" s="153"/>
      <c r="AF244" s="153"/>
      <c r="AG244" s="153"/>
      <c r="AH244" s="153"/>
      <c r="AI244" s="153"/>
      <c r="AJ244" s="176">
        <f t="shared" si="81"/>
        <v>0</v>
      </c>
      <c r="AK244" s="176">
        <f t="shared" si="82"/>
        <v>0</v>
      </c>
      <c r="AL244" s="176">
        <f t="shared" si="83"/>
        <v>0</v>
      </c>
      <c r="AM244" s="176">
        <f t="shared" si="84"/>
        <v>0</v>
      </c>
      <c r="AR244" s="17" t="s">
        <v>197</v>
      </c>
      <c r="AT244" s="17" t="s">
        <v>143</v>
      </c>
      <c r="AU244" s="17" t="s">
        <v>148</v>
      </c>
      <c r="AY244" s="17" t="s">
        <v>142</v>
      </c>
      <c r="BE244" s="187">
        <f t="shared" si="61"/>
        <v>0</v>
      </c>
      <c r="BF244" s="187">
        <f t="shared" si="62"/>
        <v>0</v>
      </c>
      <c r="BG244" s="187">
        <f t="shared" si="63"/>
        <v>0</v>
      </c>
      <c r="BH244" s="187">
        <f t="shared" si="64"/>
        <v>0</v>
      </c>
      <c r="BI244" s="187">
        <f t="shared" si="65"/>
        <v>0</v>
      </c>
      <c r="BJ244" s="17" t="s">
        <v>148</v>
      </c>
      <c r="BK244" s="188">
        <f t="shared" si="86"/>
        <v>0</v>
      </c>
      <c r="BL244" s="17" t="s">
        <v>197</v>
      </c>
      <c r="BM244" s="17" t="s">
        <v>465</v>
      </c>
    </row>
    <row r="245" spans="2:65" s="214" customFormat="1" ht="29.85" customHeight="1">
      <c r="B245" s="226"/>
      <c r="C245" s="211"/>
      <c r="D245" s="233" t="s">
        <v>136</v>
      </c>
      <c r="E245" s="233"/>
      <c r="F245" s="233"/>
      <c r="G245" s="233"/>
      <c r="H245" s="233"/>
      <c r="I245" s="233"/>
      <c r="J245" s="233"/>
      <c r="K245" s="233"/>
      <c r="L245" s="233"/>
      <c r="M245" s="233"/>
      <c r="N245" s="298">
        <f>BK245</f>
        <v>0</v>
      </c>
      <c r="O245" s="299"/>
      <c r="P245" s="299"/>
      <c r="Q245" s="299"/>
      <c r="R245" s="228"/>
      <c r="S245" s="215"/>
      <c r="T245" s="210"/>
      <c r="U245" s="211"/>
      <c r="V245" s="211"/>
      <c r="W245" s="212"/>
      <c r="X245" s="211"/>
      <c r="Y245" s="212"/>
      <c r="Z245" s="211"/>
      <c r="AA245" s="213"/>
      <c r="AJ245" s="153">
        <f t="shared" si="81"/>
        <v>0</v>
      </c>
      <c r="AK245" s="153">
        <f t="shared" si="82"/>
        <v>0</v>
      </c>
      <c r="AL245" s="153">
        <f t="shared" si="83"/>
        <v>0</v>
      </c>
      <c r="AM245" s="153">
        <f t="shared" si="84"/>
        <v>0</v>
      </c>
      <c r="AR245" s="229" t="s">
        <v>148</v>
      </c>
      <c r="AT245" s="230" t="s">
        <v>68</v>
      </c>
      <c r="AU245" s="230" t="s">
        <v>74</v>
      </c>
      <c r="AY245" s="229" t="s">
        <v>142</v>
      </c>
      <c r="BE245" s="231">
        <f t="shared" si="61"/>
        <v>0</v>
      </c>
      <c r="BF245" s="231">
        <f t="shared" si="62"/>
        <v>0</v>
      </c>
      <c r="BG245" s="231">
        <f t="shared" si="63"/>
        <v>0</v>
      </c>
      <c r="BH245" s="231">
        <f t="shared" si="64"/>
        <v>0</v>
      </c>
      <c r="BI245" s="231">
        <f t="shared" si="65"/>
        <v>0</v>
      </c>
      <c r="BK245" s="232">
        <f>SUM(BK246:BK246)</f>
        <v>0</v>
      </c>
    </row>
    <row r="246" spans="2:65" s="1" customFormat="1" ht="31.5" customHeight="1">
      <c r="B246" s="135"/>
      <c r="C246" s="158" t="s">
        <v>466</v>
      </c>
      <c r="D246" s="158" t="s">
        <v>143</v>
      </c>
      <c r="E246" s="159" t="s">
        <v>467</v>
      </c>
      <c r="F246" s="282" t="s">
        <v>468</v>
      </c>
      <c r="G246" s="282"/>
      <c r="H246" s="282"/>
      <c r="I246" s="282"/>
      <c r="J246" s="160" t="s">
        <v>165</v>
      </c>
      <c r="K246" s="207">
        <v>293.10000000000002</v>
      </c>
      <c r="L246" s="283"/>
      <c r="M246" s="283"/>
      <c r="N246" s="284">
        <f t="shared" ref="N246" si="87">ROUND(L246*K246,2)</f>
        <v>0</v>
      </c>
      <c r="O246" s="284"/>
      <c r="P246" s="284"/>
      <c r="Q246" s="284"/>
      <c r="R246" s="140"/>
      <c r="S246" s="216"/>
      <c r="T246" s="217"/>
      <c r="U246" s="218"/>
      <c r="V246" s="219"/>
      <c r="W246" s="219"/>
      <c r="X246" s="219"/>
      <c r="Y246" s="219"/>
      <c r="Z246" s="219"/>
      <c r="AA246" s="220"/>
      <c r="AB246" s="153"/>
      <c r="AC246" s="153"/>
      <c r="AD246" s="153"/>
      <c r="AE246" s="153"/>
      <c r="AF246" s="153"/>
      <c r="AG246" s="153"/>
      <c r="AH246" s="153"/>
      <c r="AI246" s="153"/>
      <c r="AJ246" s="176">
        <f t="shared" si="81"/>
        <v>0</v>
      </c>
      <c r="AK246" s="176">
        <f t="shared" si="82"/>
        <v>0</v>
      </c>
      <c r="AL246" s="176">
        <f t="shared" si="83"/>
        <v>0</v>
      </c>
      <c r="AM246" s="176">
        <f t="shared" si="84"/>
        <v>0</v>
      </c>
      <c r="AR246" s="17" t="s">
        <v>197</v>
      </c>
      <c r="AT246" s="17" t="s">
        <v>143</v>
      </c>
      <c r="AU246" s="17" t="s">
        <v>148</v>
      </c>
      <c r="AY246" s="17" t="s">
        <v>142</v>
      </c>
      <c r="BE246" s="187">
        <f t="shared" ref="BE246:BE256" si="88">IF(U246="základná",N246,0)</f>
        <v>0</v>
      </c>
      <c r="BF246" s="187">
        <f t="shared" ref="BF246:BF256" si="89">IF(U246="znížená",N246,0)</f>
        <v>0</v>
      </c>
      <c r="BG246" s="187">
        <f t="shared" ref="BG246:BG256" si="90">IF(U246="zákl. prenesená",N246,0)</f>
        <v>0</v>
      </c>
      <c r="BH246" s="187">
        <f t="shared" ref="BH246:BH256" si="91">IF(U246="zníž. prenesená",N246,0)</f>
        <v>0</v>
      </c>
      <c r="BI246" s="187">
        <f t="shared" ref="BI246:BI256" si="92">IF(U246="nulová",N246,0)</f>
        <v>0</v>
      </c>
      <c r="BJ246" s="17" t="s">
        <v>148</v>
      </c>
      <c r="BK246" s="188">
        <f t="shared" ref="BK246" si="93">ROUND(L246*K246,2)</f>
        <v>0</v>
      </c>
      <c r="BL246" s="17" t="s">
        <v>197</v>
      </c>
      <c r="BM246" s="17" t="s">
        <v>469</v>
      </c>
    </row>
    <row r="247" spans="2:65" s="214" customFormat="1" ht="29.85" customHeight="1">
      <c r="B247" s="226"/>
      <c r="C247" s="211"/>
      <c r="D247" s="233" t="s">
        <v>137</v>
      </c>
      <c r="E247" s="233"/>
      <c r="F247" s="233"/>
      <c r="G247" s="233"/>
      <c r="H247" s="233"/>
      <c r="I247" s="233"/>
      <c r="J247" s="233"/>
      <c r="K247" s="233"/>
      <c r="L247" s="233"/>
      <c r="M247" s="233"/>
      <c r="N247" s="298">
        <f>BK247</f>
        <v>0</v>
      </c>
      <c r="O247" s="299"/>
      <c r="P247" s="299"/>
      <c r="Q247" s="299"/>
      <c r="R247" s="228"/>
      <c r="S247" s="222"/>
      <c r="T247" s="210"/>
      <c r="U247" s="211"/>
      <c r="V247" s="211"/>
      <c r="W247" s="212"/>
      <c r="X247" s="211"/>
      <c r="Y247" s="212"/>
      <c r="Z247" s="211"/>
      <c r="AA247" s="213"/>
      <c r="AJ247" s="153">
        <f t="shared" si="81"/>
        <v>0</v>
      </c>
      <c r="AK247" s="153">
        <f t="shared" si="82"/>
        <v>0</v>
      </c>
      <c r="AL247" s="153">
        <f t="shared" si="83"/>
        <v>0</v>
      </c>
      <c r="AM247" s="153">
        <f t="shared" si="84"/>
        <v>0</v>
      </c>
      <c r="AR247" s="229" t="s">
        <v>148</v>
      </c>
      <c r="AT247" s="230" t="s">
        <v>68</v>
      </c>
      <c r="AU247" s="230" t="s">
        <v>74</v>
      </c>
      <c r="AY247" s="229" t="s">
        <v>142</v>
      </c>
      <c r="BE247" s="231">
        <f t="shared" si="88"/>
        <v>0</v>
      </c>
      <c r="BF247" s="231">
        <f t="shared" si="89"/>
        <v>0</v>
      </c>
      <c r="BG247" s="231">
        <f t="shared" si="90"/>
        <v>0</v>
      </c>
      <c r="BH247" s="231">
        <f t="shared" si="91"/>
        <v>0</v>
      </c>
      <c r="BI247" s="231">
        <f t="shared" si="92"/>
        <v>0</v>
      </c>
      <c r="BK247" s="232">
        <f>SUM(BK248:BK248)</f>
        <v>0</v>
      </c>
    </row>
    <row r="248" spans="2:65" s="1" customFormat="1" ht="57" customHeight="1">
      <c r="B248" s="135"/>
      <c r="C248" s="158" t="s">
        <v>471</v>
      </c>
      <c r="D248" s="158" t="s">
        <v>143</v>
      </c>
      <c r="E248" s="159" t="s">
        <v>472</v>
      </c>
      <c r="F248" s="282" t="s">
        <v>473</v>
      </c>
      <c r="G248" s="282"/>
      <c r="H248" s="282"/>
      <c r="I248" s="282"/>
      <c r="J248" s="160" t="s">
        <v>165</v>
      </c>
      <c r="K248" s="207">
        <v>1167.6500000000001</v>
      </c>
      <c r="L248" s="283"/>
      <c r="M248" s="283"/>
      <c r="N248" s="284">
        <f t="shared" ref="N248" si="94">ROUND(L248*K248,2)</f>
        <v>0</v>
      </c>
      <c r="O248" s="284"/>
      <c r="P248" s="284"/>
      <c r="Q248" s="284"/>
      <c r="R248" s="140"/>
      <c r="S248" s="216"/>
      <c r="T248" s="217"/>
      <c r="U248" s="218"/>
      <c r="V248" s="219"/>
      <c r="W248" s="219"/>
      <c r="X248" s="219"/>
      <c r="Y248" s="219"/>
      <c r="Z248" s="219"/>
      <c r="AA248" s="220"/>
      <c r="AB248" s="153"/>
      <c r="AC248" s="153"/>
      <c r="AD248" s="153"/>
      <c r="AE248" s="153"/>
      <c r="AF248" s="153"/>
      <c r="AG248" s="153"/>
      <c r="AH248" s="153"/>
      <c r="AI248" s="153"/>
      <c r="AJ248" s="176">
        <f t="shared" si="81"/>
        <v>0</v>
      </c>
      <c r="AK248" s="176">
        <f t="shared" si="82"/>
        <v>0</v>
      </c>
      <c r="AL248" s="176">
        <f t="shared" si="83"/>
        <v>0</v>
      </c>
      <c r="AM248" s="176">
        <f t="shared" si="84"/>
        <v>0</v>
      </c>
      <c r="AR248" s="17" t="s">
        <v>197</v>
      </c>
      <c r="AT248" s="17" t="s">
        <v>143</v>
      </c>
      <c r="AU248" s="17" t="s">
        <v>148</v>
      </c>
      <c r="AY248" s="17" t="s">
        <v>142</v>
      </c>
      <c r="BE248" s="187">
        <f t="shared" si="88"/>
        <v>0</v>
      </c>
      <c r="BF248" s="187">
        <f t="shared" si="89"/>
        <v>0</v>
      </c>
      <c r="BG248" s="187">
        <f t="shared" si="90"/>
        <v>0</v>
      </c>
      <c r="BH248" s="187">
        <f t="shared" si="91"/>
        <v>0</v>
      </c>
      <c r="BI248" s="187">
        <f t="shared" si="92"/>
        <v>0</v>
      </c>
      <c r="BJ248" s="17" t="s">
        <v>148</v>
      </c>
      <c r="BK248" s="188">
        <f t="shared" ref="BK248" si="95">ROUND(L248*K248,2)</f>
        <v>0</v>
      </c>
      <c r="BL248" s="17" t="s">
        <v>197</v>
      </c>
      <c r="BM248" s="17" t="s">
        <v>474</v>
      </c>
    </row>
    <row r="249" spans="2:65" s="9" customFormat="1" ht="37.35" customHeight="1">
      <c r="B249" s="124"/>
      <c r="C249" s="125"/>
      <c r="D249" s="126" t="s">
        <v>138</v>
      </c>
      <c r="E249" s="126"/>
      <c r="F249" s="126"/>
      <c r="G249" s="126"/>
      <c r="H249" s="126"/>
      <c r="I249" s="126"/>
      <c r="J249" s="126"/>
      <c r="K249" s="126"/>
      <c r="L249" s="126"/>
      <c r="M249" s="126"/>
      <c r="N249" s="293">
        <f>BK249</f>
        <v>0</v>
      </c>
      <c r="O249" s="294"/>
      <c r="P249" s="294"/>
      <c r="Q249" s="294"/>
      <c r="R249" s="127"/>
      <c r="S249" s="214"/>
      <c r="T249" s="210"/>
      <c r="U249" s="211"/>
      <c r="V249" s="211"/>
      <c r="W249" s="212"/>
      <c r="X249" s="211"/>
      <c r="Y249" s="212"/>
      <c r="Z249" s="211"/>
      <c r="AA249" s="213"/>
      <c r="AB249" s="214"/>
      <c r="AC249" s="214"/>
      <c r="AD249" s="214"/>
      <c r="AE249" s="214"/>
      <c r="AF249" s="214"/>
      <c r="AG249" s="214"/>
      <c r="AH249" s="214"/>
      <c r="AI249" s="214"/>
      <c r="AJ249" s="176">
        <f t="shared" si="81"/>
        <v>0</v>
      </c>
      <c r="AK249" s="176">
        <f t="shared" si="82"/>
        <v>0</v>
      </c>
      <c r="AL249" s="176">
        <f t="shared" si="83"/>
        <v>0</v>
      </c>
      <c r="AM249" s="176">
        <f t="shared" si="84"/>
        <v>0</v>
      </c>
      <c r="AR249" s="131" t="s">
        <v>150</v>
      </c>
      <c r="AT249" s="132" t="s">
        <v>68</v>
      </c>
      <c r="AU249" s="132" t="s">
        <v>69</v>
      </c>
      <c r="AY249" s="131" t="s">
        <v>142</v>
      </c>
      <c r="BE249" s="187">
        <f t="shared" si="88"/>
        <v>0</v>
      </c>
      <c r="BF249" s="187">
        <f t="shared" si="89"/>
        <v>0</v>
      </c>
      <c r="BG249" s="187">
        <f t="shared" si="90"/>
        <v>0</v>
      </c>
      <c r="BH249" s="187">
        <f t="shared" si="91"/>
        <v>0</v>
      </c>
      <c r="BI249" s="187">
        <f t="shared" si="92"/>
        <v>0</v>
      </c>
      <c r="BK249" s="133">
        <f>BK250</f>
        <v>0</v>
      </c>
    </row>
    <row r="250" spans="2:65" s="214" customFormat="1" ht="19.899999999999999" customHeight="1">
      <c r="B250" s="226"/>
      <c r="C250" s="211"/>
      <c r="D250" s="233" t="s">
        <v>139</v>
      </c>
      <c r="E250" s="233"/>
      <c r="F250" s="233"/>
      <c r="G250" s="233"/>
      <c r="H250" s="233"/>
      <c r="I250" s="233"/>
      <c r="J250" s="233"/>
      <c r="K250" s="233"/>
      <c r="L250" s="233"/>
      <c r="M250" s="233"/>
      <c r="N250" s="295">
        <f>BK250</f>
        <v>0</v>
      </c>
      <c r="O250" s="296"/>
      <c r="P250" s="296"/>
      <c r="Q250" s="296"/>
      <c r="R250" s="228"/>
      <c r="S250" s="215"/>
      <c r="T250" s="210"/>
      <c r="U250" s="211"/>
      <c r="V250" s="211"/>
      <c r="W250" s="212"/>
      <c r="X250" s="211"/>
      <c r="Y250" s="212"/>
      <c r="Z250" s="211"/>
      <c r="AA250" s="213"/>
      <c r="AJ250" s="153">
        <f t="shared" si="81"/>
        <v>0</v>
      </c>
      <c r="AK250" s="153">
        <f t="shared" si="82"/>
        <v>0</v>
      </c>
      <c r="AL250" s="153">
        <f t="shared" si="83"/>
        <v>0</v>
      </c>
      <c r="AM250" s="153">
        <f t="shared" si="84"/>
        <v>0</v>
      </c>
      <c r="AR250" s="229" t="s">
        <v>150</v>
      </c>
      <c r="AT250" s="230" t="s">
        <v>68</v>
      </c>
      <c r="AU250" s="230" t="s">
        <v>74</v>
      </c>
      <c r="AY250" s="229" t="s">
        <v>142</v>
      </c>
      <c r="BE250" s="231">
        <f t="shared" si="88"/>
        <v>0</v>
      </c>
      <c r="BF250" s="231">
        <f t="shared" si="89"/>
        <v>0</v>
      </c>
      <c r="BG250" s="231">
        <f t="shared" si="90"/>
        <v>0</v>
      </c>
      <c r="BH250" s="231">
        <f t="shared" si="91"/>
        <v>0</v>
      </c>
      <c r="BI250" s="231">
        <f t="shared" si="92"/>
        <v>0</v>
      </c>
      <c r="BK250" s="232">
        <f>BK251</f>
        <v>0</v>
      </c>
    </row>
    <row r="251" spans="2:65" s="1" customFormat="1" ht="42" customHeight="1">
      <c r="B251" s="135"/>
      <c r="C251" s="158">
        <v>211</v>
      </c>
      <c r="D251" s="158" t="s">
        <v>143</v>
      </c>
      <c r="E251" s="159" t="s">
        <v>835</v>
      </c>
      <c r="F251" s="282" t="s">
        <v>793</v>
      </c>
      <c r="G251" s="282"/>
      <c r="H251" s="282"/>
      <c r="I251" s="282"/>
      <c r="J251" s="160" t="s">
        <v>160</v>
      </c>
      <c r="K251" s="207">
        <v>1</v>
      </c>
      <c r="L251" s="283"/>
      <c r="M251" s="283"/>
      <c r="N251" s="284">
        <f t="shared" ref="N251" si="96">ROUND(L251*K251,2)</f>
        <v>0</v>
      </c>
      <c r="O251" s="284"/>
      <c r="P251" s="284"/>
      <c r="Q251" s="284"/>
      <c r="R251" s="140"/>
      <c r="S251" s="153"/>
      <c r="T251" s="189"/>
      <c r="U251" s="190"/>
      <c r="V251" s="191"/>
      <c r="W251" s="191"/>
      <c r="X251" s="191"/>
      <c r="Y251" s="191"/>
      <c r="Z251" s="191"/>
      <c r="AA251" s="192"/>
      <c r="AB251" s="153"/>
      <c r="AC251" s="153"/>
      <c r="AD251" s="153"/>
      <c r="AE251" s="153"/>
      <c r="AF251" s="153"/>
      <c r="AG251" s="153"/>
      <c r="AH251" s="153"/>
      <c r="AI251" s="153"/>
      <c r="AJ251" s="176">
        <f t="shared" si="81"/>
        <v>0</v>
      </c>
      <c r="AK251" s="176">
        <f t="shared" si="82"/>
        <v>0</v>
      </c>
      <c r="AL251" s="176">
        <f t="shared" si="83"/>
        <v>0</v>
      </c>
      <c r="AM251" s="176">
        <f t="shared" si="84"/>
        <v>0</v>
      </c>
      <c r="AR251" s="17" t="s">
        <v>147</v>
      </c>
      <c r="AT251" s="17" t="s">
        <v>143</v>
      </c>
      <c r="AU251" s="17" t="s">
        <v>148</v>
      </c>
      <c r="AY251" s="17" t="s">
        <v>142</v>
      </c>
      <c r="BE251" s="187">
        <f t="shared" si="88"/>
        <v>0</v>
      </c>
      <c r="BF251" s="187">
        <f t="shared" si="89"/>
        <v>0</v>
      </c>
      <c r="BG251" s="187">
        <f t="shared" si="90"/>
        <v>0</v>
      </c>
      <c r="BH251" s="187">
        <f t="shared" si="91"/>
        <v>0</v>
      </c>
      <c r="BI251" s="187">
        <f t="shared" si="92"/>
        <v>0</v>
      </c>
      <c r="BJ251" s="17" t="s">
        <v>148</v>
      </c>
      <c r="BK251" s="188">
        <f t="shared" ref="BK251" si="97">ROUND(L251*K251,2)</f>
        <v>0</v>
      </c>
      <c r="BL251" s="17" t="s">
        <v>147</v>
      </c>
      <c r="BM251" s="17" t="s">
        <v>476</v>
      </c>
    </row>
    <row r="252" spans="2:65" s="214" customFormat="1" ht="37.35" customHeight="1">
      <c r="B252" s="226"/>
      <c r="C252" s="211"/>
      <c r="D252" s="227" t="s">
        <v>140</v>
      </c>
      <c r="E252" s="227"/>
      <c r="F252" s="227"/>
      <c r="G252" s="227"/>
      <c r="H252" s="227"/>
      <c r="I252" s="227"/>
      <c r="J252" s="227"/>
      <c r="K252" s="227"/>
      <c r="L252" s="227"/>
      <c r="M252" s="227"/>
      <c r="N252" s="291">
        <f>BK252</f>
        <v>0</v>
      </c>
      <c r="O252" s="292"/>
      <c r="P252" s="292"/>
      <c r="Q252" s="292"/>
      <c r="R252" s="228"/>
      <c r="S252" s="215"/>
      <c r="T252" s="210"/>
      <c r="U252" s="211"/>
      <c r="V252" s="211"/>
      <c r="W252" s="212"/>
      <c r="X252" s="211"/>
      <c r="Y252" s="212"/>
      <c r="Z252" s="211"/>
      <c r="AA252" s="213"/>
      <c r="AJ252" s="153">
        <f t="shared" si="81"/>
        <v>0</v>
      </c>
      <c r="AK252" s="153">
        <f t="shared" si="82"/>
        <v>0</v>
      </c>
      <c r="AL252" s="153">
        <f t="shared" si="83"/>
        <v>0</v>
      </c>
      <c r="AM252" s="153">
        <f t="shared" si="84"/>
        <v>0</v>
      </c>
      <c r="AR252" s="229" t="s">
        <v>147</v>
      </c>
      <c r="AT252" s="230" t="s">
        <v>68</v>
      </c>
      <c r="AU252" s="230" t="s">
        <v>69</v>
      </c>
      <c r="AY252" s="229" t="s">
        <v>142</v>
      </c>
      <c r="BE252" s="231">
        <f t="shared" si="88"/>
        <v>0</v>
      </c>
      <c r="BF252" s="231">
        <f t="shared" si="89"/>
        <v>0</v>
      </c>
      <c r="BG252" s="231">
        <f t="shared" si="90"/>
        <v>0</v>
      </c>
      <c r="BH252" s="231">
        <f t="shared" si="91"/>
        <v>0</v>
      </c>
      <c r="BI252" s="231">
        <f t="shared" si="92"/>
        <v>0</v>
      </c>
      <c r="BK252" s="232">
        <f>BK253</f>
        <v>0</v>
      </c>
    </row>
    <row r="253" spans="2:65" s="1" customFormat="1" ht="22.5" customHeight="1">
      <c r="B253" s="135"/>
      <c r="C253" s="136" t="s">
        <v>477</v>
      </c>
      <c r="D253" s="136" t="s">
        <v>143</v>
      </c>
      <c r="E253" s="137" t="s">
        <v>478</v>
      </c>
      <c r="F253" s="288" t="s">
        <v>479</v>
      </c>
      <c r="G253" s="288"/>
      <c r="H253" s="288"/>
      <c r="I253" s="288"/>
      <c r="J253" s="138" t="s">
        <v>480</v>
      </c>
      <c r="K253" s="139">
        <v>150</v>
      </c>
      <c r="L253" s="289"/>
      <c r="M253" s="289"/>
      <c r="N253" s="290">
        <f>ROUND(L253*K253,2)</f>
        <v>0</v>
      </c>
      <c r="O253" s="290"/>
      <c r="P253" s="290"/>
      <c r="Q253" s="290"/>
      <c r="R253" s="140"/>
      <c r="S253" s="153"/>
      <c r="T253" s="217"/>
      <c r="U253" s="218"/>
      <c r="V253" s="219"/>
      <c r="W253" s="219"/>
      <c r="X253" s="219"/>
      <c r="Y253" s="219"/>
      <c r="Z253" s="219"/>
      <c r="AA253" s="220"/>
      <c r="AB253" s="153"/>
      <c r="AC253" s="153"/>
      <c r="AD253" s="153"/>
      <c r="AE253" s="153"/>
      <c r="AF253" s="153"/>
      <c r="AG253" s="153"/>
      <c r="AH253" s="153"/>
      <c r="AI253" s="153"/>
      <c r="AJ253" s="176">
        <f t="shared" si="81"/>
        <v>0</v>
      </c>
      <c r="AK253" s="176">
        <f t="shared" si="82"/>
        <v>0</v>
      </c>
      <c r="AL253" s="176">
        <f t="shared" si="83"/>
        <v>0</v>
      </c>
      <c r="AM253" s="176">
        <f t="shared" si="84"/>
        <v>0</v>
      </c>
      <c r="AR253" s="17" t="s">
        <v>481</v>
      </c>
      <c r="AT253" s="17" t="s">
        <v>143</v>
      </c>
      <c r="AU253" s="17" t="s">
        <v>74</v>
      </c>
      <c r="AY253" s="17" t="s">
        <v>142</v>
      </c>
      <c r="BE253" s="187">
        <f t="shared" si="88"/>
        <v>0</v>
      </c>
      <c r="BF253" s="187">
        <f t="shared" si="89"/>
        <v>0</v>
      </c>
      <c r="BG253" s="187">
        <f t="shared" si="90"/>
        <v>0</v>
      </c>
      <c r="BH253" s="187">
        <f t="shared" si="91"/>
        <v>0</v>
      </c>
      <c r="BI253" s="187">
        <f t="shared" si="92"/>
        <v>0</v>
      </c>
      <c r="BJ253" s="17" t="s">
        <v>148</v>
      </c>
      <c r="BK253" s="188">
        <f>ROUND(L253*K253,2)</f>
        <v>0</v>
      </c>
      <c r="BL253" s="17" t="s">
        <v>481</v>
      </c>
      <c r="BM253" s="17" t="s">
        <v>482</v>
      </c>
    </row>
    <row r="254" spans="2:65" s="214" customFormat="1" ht="37.35" customHeight="1">
      <c r="B254" s="226"/>
      <c r="C254" s="211"/>
      <c r="D254" s="227" t="s">
        <v>141</v>
      </c>
      <c r="E254" s="227"/>
      <c r="F254" s="227"/>
      <c r="G254" s="227"/>
      <c r="H254" s="227"/>
      <c r="I254" s="227"/>
      <c r="J254" s="227"/>
      <c r="K254" s="227"/>
      <c r="L254" s="227"/>
      <c r="M254" s="227"/>
      <c r="N254" s="291">
        <f>BK254</f>
        <v>0</v>
      </c>
      <c r="O254" s="292"/>
      <c r="P254" s="292"/>
      <c r="Q254" s="292"/>
      <c r="R254" s="228"/>
      <c r="S254" s="215"/>
      <c r="T254" s="210"/>
      <c r="U254" s="211"/>
      <c r="V254" s="211"/>
      <c r="W254" s="212"/>
      <c r="X254" s="211"/>
      <c r="Y254" s="212"/>
      <c r="Z254" s="211"/>
      <c r="AA254" s="213"/>
      <c r="AJ254" s="153">
        <f t="shared" si="81"/>
        <v>0</v>
      </c>
      <c r="AK254" s="153">
        <f t="shared" si="82"/>
        <v>0</v>
      </c>
      <c r="AL254" s="153">
        <f t="shared" si="83"/>
        <v>0</v>
      </c>
      <c r="AM254" s="153">
        <f t="shared" si="84"/>
        <v>0</v>
      </c>
      <c r="AR254" s="229" t="s">
        <v>74</v>
      </c>
      <c r="AT254" s="230" t="s">
        <v>68</v>
      </c>
      <c r="AU254" s="230" t="s">
        <v>69</v>
      </c>
      <c r="AY254" s="229" t="s">
        <v>142</v>
      </c>
      <c r="BE254" s="231">
        <f t="shared" si="88"/>
        <v>0</v>
      </c>
      <c r="BF254" s="231">
        <f t="shared" si="89"/>
        <v>0</v>
      </c>
      <c r="BG254" s="231">
        <f t="shared" si="90"/>
        <v>0</v>
      </c>
      <c r="BH254" s="231">
        <f t="shared" si="91"/>
        <v>0</v>
      </c>
      <c r="BI254" s="231">
        <f t="shared" si="92"/>
        <v>0</v>
      </c>
      <c r="BK254" s="232">
        <f>SUM(BK255:BK256)</f>
        <v>0</v>
      </c>
    </row>
    <row r="255" spans="2:65" s="176" customFormat="1" ht="22.5" customHeight="1">
      <c r="B255" s="179"/>
      <c r="C255" s="180" t="s">
        <v>859</v>
      </c>
      <c r="D255" s="180" t="s">
        <v>143</v>
      </c>
      <c r="E255" s="181" t="s">
        <v>484</v>
      </c>
      <c r="F255" s="288" t="s">
        <v>485</v>
      </c>
      <c r="G255" s="288"/>
      <c r="H255" s="288"/>
      <c r="I255" s="288"/>
      <c r="J255" s="182" t="s">
        <v>486</v>
      </c>
      <c r="K255" s="195">
        <v>0.5</v>
      </c>
      <c r="L255" s="289"/>
      <c r="M255" s="289"/>
      <c r="N255" s="290">
        <f t="shared" ref="N255:N256" si="98">ROUND(L255*K255,2)</f>
        <v>0</v>
      </c>
      <c r="O255" s="290"/>
      <c r="P255" s="290"/>
      <c r="Q255" s="290"/>
      <c r="R255" s="183"/>
      <c r="S255" s="153"/>
      <c r="T255" s="217"/>
      <c r="U255" s="223"/>
      <c r="V255" s="224"/>
      <c r="W255" s="224"/>
      <c r="X255" s="224"/>
      <c r="Y255" s="224"/>
      <c r="Z255" s="224"/>
      <c r="AA255" s="225"/>
      <c r="AB255" s="153"/>
      <c r="AC255" s="153"/>
      <c r="AD255" s="153"/>
      <c r="AE255" s="153"/>
      <c r="AF255" s="153"/>
      <c r="AG255" s="153"/>
      <c r="AH255" s="153"/>
      <c r="AI255" s="153"/>
      <c r="AJ255" s="176">
        <f t="shared" si="81"/>
        <v>0</v>
      </c>
      <c r="AK255" s="176">
        <f t="shared" si="82"/>
        <v>0</v>
      </c>
      <c r="AL255" s="176">
        <f t="shared" si="83"/>
        <v>0</v>
      </c>
      <c r="AM255" s="176">
        <f t="shared" si="84"/>
        <v>0</v>
      </c>
      <c r="AR255" s="177" t="s">
        <v>147</v>
      </c>
      <c r="AT255" s="177" t="s">
        <v>143</v>
      </c>
      <c r="AU255" s="177" t="s">
        <v>74</v>
      </c>
      <c r="AY255" s="177" t="s">
        <v>142</v>
      </c>
      <c r="BE255" s="187">
        <f t="shared" ref="BE255" si="99">IF(U255="základná",N255,0)</f>
        <v>0</v>
      </c>
      <c r="BF255" s="187">
        <f t="shared" ref="BF255" si="100">IF(U255="znížená",N255,0)</f>
        <v>0</v>
      </c>
      <c r="BG255" s="187">
        <f t="shared" ref="BG255" si="101">IF(U255="zákl. prenesená",N255,0)</f>
        <v>0</v>
      </c>
      <c r="BH255" s="187">
        <f t="shared" ref="BH255" si="102">IF(U255="zníž. prenesená",N255,0)</f>
        <v>0</v>
      </c>
      <c r="BI255" s="187">
        <f t="shared" ref="BI255" si="103">IF(U255="nulová",N255,0)</f>
        <v>0</v>
      </c>
      <c r="BJ255" s="177" t="s">
        <v>148</v>
      </c>
      <c r="BK255" s="188">
        <f t="shared" ref="BK255:BK256" si="104">ROUND(L255*K255,2)</f>
        <v>0</v>
      </c>
      <c r="BL255" s="177" t="s">
        <v>147</v>
      </c>
      <c r="BM255" s="177" t="s">
        <v>487</v>
      </c>
    </row>
    <row r="256" spans="2:65" s="1" customFormat="1" ht="22.5" customHeight="1">
      <c r="B256" s="135"/>
      <c r="C256" s="158" t="s">
        <v>855</v>
      </c>
      <c r="D256" s="158" t="s">
        <v>143</v>
      </c>
      <c r="E256" s="159" t="s">
        <v>834</v>
      </c>
      <c r="F256" s="282" t="s">
        <v>485</v>
      </c>
      <c r="G256" s="282"/>
      <c r="H256" s="282"/>
      <c r="I256" s="282"/>
      <c r="J256" s="160" t="s">
        <v>486</v>
      </c>
      <c r="K256" s="207">
        <v>0.5</v>
      </c>
      <c r="L256" s="283"/>
      <c r="M256" s="283"/>
      <c r="N256" s="284">
        <f t="shared" si="98"/>
        <v>0</v>
      </c>
      <c r="O256" s="284"/>
      <c r="P256" s="284"/>
      <c r="Q256" s="284"/>
      <c r="R256" s="140"/>
      <c r="S256" s="153"/>
      <c r="T256" s="217"/>
      <c r="U256" s="223"/>
      <c r="V256" s="224"/>
      <c r="W256" s="224"/>
      <c r="X256" s="224"/>
      <c r="Y256" s="224"/>
      <c r="Z256" s="224"/>
      <c r="AA256" s="225"/>
      <c r="AB256" s="153"/>
      <c r="AC256" s="153"/>
      <c r="AD256" s="153"/>
      <c r="AE256" s="153"/>
      <c r="AF256" s="153"/>
      <c r="AG256" s="153"/>
      <c r="AH256" s="153"/>
      <c r="AI256" s="153"/>
      <c r="AJ256" s="176">
        <f t="shared" si="81"/>
        <v>0</v>
      </c>
      <c r="AK256" s="176">
        <f t="shared" si="82"/>
        <v>0</v>
      </c>
      <c r="AL256" s="176">
        <f t="shared" si="83"/>
        <v>0</v>
      </c>
      <c r="AM256" s="176">
        <f t="shared" si="84"/>
        <v>0</v>
      </c>
      <c r="AR256" s="17" t="s">
        <v>147</v>
      </c>
      <c r="AT256" s="17" t="s">
        <v>143</v>
      </c>
      <c r="AU256" s="17" t="s">
        <v>74</v>
      </c>
      <c r="AY256" s="17" t="s">
        <v>142</v>
      </c>
      <c r="BE256" s="187">
        <f t="shared" si="88"/>
        <v>0</v>
      </c>
      <c r="BF256" s="187">
        <f t="shared" si="89"/>
        <v>0</v>
      </c>
      <c r="BG256" s="187">
        <f t="shared" si="90"/>
        <v>0</v>
      </c>
      <c r="BH256" s="187">
        <f t="shared" si="91"/>
        <v>0</v>
      </c>
      <c r="BI256" s="187">
        <f t="shared" si="92"/>
        <v>0</v>
      </c>
      <c r="BJ256" s="17" t="s">
        <v>148</v>
      </c>
      <c r="BK256" s="188">
        <f t="shared" si="104"/>
        <v>0</v>
      </c>
      <c r="BL256" s="17" t="s">
        <v>147</v>
      </c>
      <c r="BM256" s="17" t="s">
        <v>487</v>
      </c>
    </row>
    <row r="257" spans="2:35" s="1" customFormat="1" ht="6.95" customHeight="1">
      <c r="B257" s="55"/>
      <c r="C257" s="56"/>
      <c r="D257" s="56"/>
      <c r="E257" s="56"/>
      <c r="F257" s="56"/>
      <c r="G257" s="56"/>
      <c r="H257" s="56"/>
      <c r="I257" s="56"/>
      <c r="J257" s="56"/>
      <c r="K257" s="56"/>
      <c r="L257" s="56"/>
      <c r="M257" s="56"/>
      <c r="N257" s="56"/>
      <c r="O257" s="56"/>
      <c r="P257" s="56"/>
      <c r="Q257" s="56"/>
      <c r="R257" s="57"/>
      <c r="AD257" s="153"/>
      <c r="AE257" s="153"/>
      <c r="AF257" s="153"/>
      <c r="AG257" s="153"/>
      <c r="AH257" s="153"/>
      <c r="AI257" s="153"/>
    </row>
  </sheetData>
  <mergeCells count="410">
    <mergeCell ref="F157:I157"/>
    <mergeCell ref="L157:M157"/>
    <mergeCell ref="N157:Q157"/>
    <mergeCell ref="D12:L12"/>
    <mergeCell ref="D15:L15"/>
    <mergeCell ref="F243:I243"/>
    <mergeCell ref="L243:M243"/>
    <mergeCell ref="N243:Q243"/>
    <mergeCell ref="F244:I244"/>
    <mergeCell ref="L244:M244"/>
    <mergeCell ref="N244:Q244"/>
    <mergeCell ref="F246:I246"/>
    <mergeCell ref="L246:M246"/>
    <mergeCell ref="N246:Q246"/>
    <mergeCell ref="N245:Q245"/>
    <mergeCell ref="F229:I229"/>
    <mergeCell ref="L229:M229"/>
    <mergeCell ref="N229:Q229"/>
    <mergeCell ref="F230:I230"/>
    <mergeCell ref="L230:M230"/>
    <mergeCell ref="N230:Q230"/>
    <mergeCell ref="F216:I216"/>
    <mergeCell ref="L216:M216"/>
    <mergeCell ref="N216:Q216"/>
    <mergeCell ref="F213:I213"/>
    <mergeCell ref="L213:M213"/>
    <mergeCell ref="N213:Q213"/>
    <mergeCell ref="F214:I214"/>
    <mergeCell ref="L214:M214"/>
    <mergeCell ref="N214:Q214"/>
    <mergeCell ref="F215:I215"/>
    <mergeCell ref="L215:M215"/>
    <mergeCell ref="N215:Q215"/>
    <mergeCell ref="F207:I207"/>
    <mergeCell ref="L207:M207"/>
    <mergeCell ref="N207:Q207"/>
    <mergeCell ref="F211:I211"/>
    <mergeCell ref="L211:M211"/>
    <mergeCell ref="N211:Q211"/>
    <mergeCell ref="F212:I212"/>
    <mergeCell ref="L212:M212"/>
    <mergeCell ref="N212:Q212"/>
    <mergeCell ref="F198:I198"/>
    <mergeCell ref="L198:M198"/>
    <mergeCell ref="N198:Q198"/>
    <mergeCell ref="F200:I200"/>
    <mergeCell ref="L200:M200"/>
    <mergeCell ref="N200:Q200"/>
    <mergeCell ref="F201:I201"/>
    <mergeCell ref="L201:M201"/>
    <mergeCell ref="N201:Q201"/>
    <mergeCell ref="F188:I188"/>
    <mergeCell ref="L188:M188"/>
    <mergeCell ref="F185:I185"/>
    <mergeCell ref="L185:M185"/>
    <mergeCell ref="N185:Q185"/>
    <mergeCell ref="F187:I187"/>
    <mergeCell ref="L187:M187"/>
    <mergeCell ref="L180:M180"/>
    <mergeCell ref="N180:Q180"/>
    <mergeCell ref="F181:I181"/>
    <mergeCell ref="L181:M181"/>
    <mergeCell ref="N181:Q181"/>
    <mergeCell ref="F182:I182"/>
    <mergeCell ref="N187:Q187"/>
    <mergeCell ref="F164:I164"/>
    <mergeCell ref="L164:M164"/>
    <mergeCell ref="N164:Q164"/>
    <mergeCell ref="L182:M182"/>
    <mergeCell ref="N182:Q182"/>
    <mergeCell ref="F183:I183"/>
    <mergeCell ref="L183:M183"/>
    <mergeCell ref="N183:Q183"/>
    <mergeCell ref="F177:I177"/>
    <mergeCell ref="L177:M177"/>
    <mergeCell ref="N177:Q177"/>
    <mergeCell ref="N173:Q173"/>
    <mergeCell ref="F174:I174"/>
    <mergeCell ref="L174:M174"/>
    <mergeCell ref="N174:Q174"/>
    <mergeCell ref="F171:I171"/>
    <mergeCell ref="L171:M171"/>
    <mergeCell ref="N171:Q171"/>
    <mergeCell ref="F176:I176"/>
    <mergeCell ref="L176:M176"/>
    <mergeCell ref="N176:Q176"/>
    <mergeCell ref="F178:I178"/>
    <mergeCell ref="L178:M178"/>
    <mergeCell ref="N178:Q178"/>
    <mergeCell ref="F158:I158"/>
    <mergeCell ref="L158:M158"/>
    <mergeCell ref="N158:Q158"/>
    <mergeCell ref="F166:I166"/>
    <mergeCell ref="L166:M166"/>
    <mergeCell ref="N166:Q166"/>
    <mergeCell ref="F167:I167"/>
    <mergeCell ref="L167:M167"/>
    <mergeCell ref="N167:Q167"/>
    <mergeCell ref="F161:I161"/>
    <mergeCell ref="L161:M161"/>
    <mergeCell ref="N161:Q161"/>
    <mergeCell ref="F162:I162"/>
    <mergeCell ref="L162:M162"/>
    <mergeCell ref="N162:Q162"/>
    <mergeCell ref="F163:I163"/>
    <mergeCell ref="L163:M163"/>
    <mergeCell ref="N163:Q163"/>
    <mergeCell ref="F165:I165"/>
    <mergeCell ref="L165:M165"/>
    <mergeCell ref="N165:Q165"/>
    <mergeCell ref="F160:I160"/>
    <mergeCell ref="L160:M160"/>
    <mergeCell ref="N160:Q160"/>
    <mergeCell ref="C2:Q2"/>
    <mergeCell ref="C4:Q4"/>
    <mergeCell ref="F6:P6"/>
    <mergeCell ref="F7:P7"/>
    <mergeCell ref="O9:P9"/>
    <mergeCell ref="O11:P11"/>
    <mergeCell ref="O12:P12"/>
    <mergeCell ref="O14:P14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4:Q94"/>
    <mergeCell ref="N95:Q95"/>
    <mergeCell ref="N97:Q97"/>
    <mergeCell ref="N98:Q98"/>
    <mergeCell ref="N96:Q96"/>
    <mergeCell ref="F135:I135"/>
    <mergeCell ref="L135:M135"/>
    <mergeCell ref="N99:Q99"/>
    <mergeCell ref="N100:Q100"/>
    <mergeCell ref="N101:Q101"/>
    <mergeCell ref="N102:Q102"/>
    <mergeCell ref="N103:Q103"/>
    <mergeCell ref="N104:Q104"/>
    <mergeCell ref="N105:Q105"/>
    <mergeCell ref="N106:Q106"/>
    <mergeCell ref="M126:Q126"/>
    <mergeCell ref="N107:Q107"/>
    <mergeCell ref="N108:Q108"/>
    <mergeCell ref="N109:Q109"/>
    <mergeCell ref="N111:Q111"/>
    <mergeCell ref="L113:Q113"/>
    <mergeCell ref="C119:Q119"/>
    <mergeCell ref="F121:P121"/>
    <mergeCell ref="F122:P122"/>
    <mergeCell ref="M124:P124"/>
    <mergeCell ref="M127:Q127"/>
    <mergeCell ref="F129:I129"/>
    <mergeCell ref="L129:M129"/>
    <mergeCell ref="N129:Q129"/>
    <mergeCell ref="F133:I133"/>
    <mergeCell ref="L133:M133"/>
    <mergeCell ref="N133:Q133"/>
    <mergeCell ref="F134:I134"/>
    <mergeCell ref="L134:M134"/>
    <mergeCell ref="N134:Q134"/>
    <mergeCell ref="N152:Q152"/>
    <mergeCell ref="F137:I137"/>
    <mergeCell ref="L137:M137"/>
    <mergeCell ref="N137:Q137"/>
    <mergeCell ref="F141:I141"/>
    <mergeCell ref="L141:M141"/>
    <mergeCell ref="N141:Q141"/>
    <mergeCell ref="F143:I143"/>
    <mergeCell ref="L143:M143"/>
    <mergeCell ref="N143:Q143"/>
    <mergeCell ref="F138:I138"/>
    <mergeCell ref="L138:M138"/>
    <mergeCell ref="N138:Q138"/>
    <mergeCell ref="F139:I139"/>
    <mergeCell ref="L139:M139"/>
    <mergeCell ref="N139:Q139"/>
    <mergeCell ref="L140:M140"/>
    <mergeCell ref="N140:Q140"/>
    <mergeCell ref="F190:I190"/>
    <mergeCell ref="L190:M190"/>
    <mergeCell ref="N190:Q190"/>
    <mergeCell ref="N188:Q188"/>
    <mergeCell ref="F189:I189"/>
    <mergeCell ref="L189:M189"/>
    <mergeCell ref="N189:Q189"/>
    <mergeCell ref="L145:M145"/>
    <mergeCell ref="N145:Q145"/>
    <mergeCell ref="F146:I146"/>
    <mergeCell ref="L146:M146"/>
    <mergeCell ref="N146:Q146"/>
    <mergeCell ref="F156:I156"/>
    <mergeCell ref="L156:M156"/>
    <mergeCell ref="N156:Q156"/>
    <mergeCell ref="F153:I153"/>
    <mergeCell ref="L153:M153"/>
    <mergeCell ref="N153:Q153"/>
    <mergeCell ref="F155:I155"/>
    <mergeCell ref="L155:M155"/>
    <mergeCell ref="N155:Q155"/>
    <mergeCell ref="F150:I150"/>
    <mergeCell ref="L150:M150"/>
    <mergeCell ref="N150:Q150"/>
    <mergeCell ref="F193:I193"/>
    <mergeCell ref="L193:M193"/>
    <mergeCell ref="N193:Q193"/>
    <mergeCell ref="F191:I191"/>
    <mergeCell ref="L191:M191"/>
    <mergeCell ref="N191:Q191"/>
    <mergeCell ref="F192:I192"/>
    <mergeCell ref="L192:M192"/>
    <mergeCell ref="N192:Q192"/>
    <mergeCell ref="F196:I196"/>
    <mergeCell ref="L196:M196"/>
    <mergeCell ref="N196:Q196"/>
    <mergeCell ref="F197:I197"/>
    <mergeCell ref="L197:M197"/>
    <mergeCell ref="N197:Q197"/>
    <mergeCell ref="F194:I194"/>
    <mergeCell ref="L194:M194"/>
    <mergeCell ref="N194:Q194"/>
    <mergeCell ref="F195:I195"/>
    <mergeCell ref="L195:M195"/>
    <mergeCell ref="N195:Q195"/>
    <mergeCell ref="F205:I205"/>
    <mergeCell ref="L205:M205"/>
    <mergeCell ref="N205:Q205"/>
    <mergeCell ref="F206:I206"/>
    <mergeCell ref="L206:M206"/>
    <mergeCell ref="N206:Q206"/>
    <mergeCell ref="F199:I199"/>
    <mergeCell ref="L199:M199"/>
    <mergeCell ref="N199:Q199"/>
    <mergeCell ref="F204:I204"/>
    <mergeCell ref="L204:M204"/>
    <mergeCell ref="N204:Q204"/>
    <mergeCell ref="F202:I202"/>
    <mergeCell ref="L202:M202"/>
    <mergeCell ref="N202:Q202"/>
    <mergeCell ref="F203:I203"/>
    <mergeCell ref="L203:M203"/>
    <mergeCell ref="N203:Q203"/>
    <mergeCell ref="F208:I208"/>
    <mergeCell ref="L208:M208"/>
    <mergeCell ref="N208:Q208"/>
    <mergeCell ref="F209:I209"/>
    <mergeCell ref="L209:M209"/>
    <mergeCell ref="N209:Q209"/>
    <mergeCell ref="F210:I210"/>
    <mergeCell ref="L210:M210"/>
    <mergeCell ref="N210:Q210"/>
    <mergeCell ref="L218:M218"/>
    <mergeCell ref="N218:Q218"/>
    <mergeCell ref="F223:I223"/>
    <mergeCell ref="L223:M223"/>
    <mergeCell ref="N223:Q223"/>
    <mergeCell ref="F217:I217"/>
    <mergeCell ref="L217:M217"/>
    <mergeCell ref="N217:Q217"/>
    <mergeCell ref="F220:I220"/>
    <mergeCell ref="L220:M220"/>
    <mergeCell ref="N220:Q220"/>
    <mergeCell ref="S2:AC2"/>
    <mergeCell ref="F253:I253"/>
    <mergeCell ref="L253:M253"/>
    <mergeCell ref="N253:Q253"/>
    <mergeCell ref="F256:I256"/>
    <mergeCell ref="L256:M256"/>
    <mergeCell ref="N256:Q256"/>
    <mergeCell ref="N130:Q130"/>
    <mergeCell ref="N131:Q131"/>
    <mergeCell ref="N132:Q132"/>
    <mergeCell ref="N142:Q142"/>
    <mergeCell ref="N154:Q154"/>
    <mergeCell ref="N169:Q169"/>
    <mergeCell ref="N172:Q172"/>
    <mergeCell ref="N175:Q175"/>
    <mergeCell ref="N179:Q179"/>
    <mergeCell ref="N186:Q186"/>
    <mergeCell ref="N219:Q219"/>
    <mergeCell ref="N226:Q226"/>
    <mergeCell ref="N232:Q232"/>
    <mergeCell ref="F239:I239"/>
    <mergeCell ref="L239:M239"/>
    <mergeCell ref="N239:Q239"/>
    <mergeCell ref="F140:I140"/>
    <mergeCell ref="N247:Q247"/>
    <mergeCell ref="F145:I145"/>
    <mergeCell ref="F231:I231"/>
    <mergeCell ref="L231:M231"/>
    <mergeCell ref="N231:Q231"/>
    <mergeCell ref="F238:I238"/>
    <mergeCell ref="L238:M238"/>
    <mergeCell ref="N238:Q238"/>
    <mergeCell ref="F233:I233"/>
    <mergeCell ref="L233:M233"/>
    <mergeCell ref="N233:Q233"/>
    <mergeCell ref="F234:I234"/>
    <mergeCell ref="L225:M225"/>
    <mergeCell ref="N225:Q225"/>
    <mergeCell ref="F227:I227"/>
    <mergeCell ref="L227:M227"/>
    <mergeCell ref="N227:Q227"/>
    <mergeCell ref="F228:I228"/>
    <mergeCell ref="L228:M228"/>
    <mergeCell ref="N228:Q228"/>
    <mergeCell ref="F224:I224"/>
    <mergeCell ref="L224:M224"/>
    <mergeCell ref="N224:Q224"/>
    <mergeCell ref="F222:I222"/>
    <mergeCell ref="H1:K1"/>
    <mergeCell ref="F240:I240"/>
    <mergeCell ref="L240:M240"/>
    <mergeCell ref="N240:Q240"/>
    <mergeCell ref="F242:I242"/>
    <mergeCell ref="L242:M242"/>
    <mergeCell ref="N242:Q242"/>
    <mergeCell ref="N241:Q241"/>
    <mergeCell ref="L234:M234"/>
    <mergeCell ref="N234:Q234"/>
    <mergeCell ref="F235:I235"/>
    <mergeCell ref="L235:M235"/>
    <mergeCell ref="N235:Q235"/>
    <mergeCell ref="N236:Q236"/>
    <mergeCell ref="F237:I237"/>
    <mergeCell ref="L237:M237"/>
    <mergeCell ref="N237:Q237"/>
    <mergeCell ref="F225:I225"/>
    <mergeCell ref="L222:M222"/>
    <mergeCell ref="N222:Q222"/>
    <mergeCell ref="F221:I221"/>
    <mergeCell ref="L221:M221"/>
    <mergeCell ref="N221:Q221"/>
    <mergeCell ref="F218:I218"/>
    <mergeCell ref="F255:I255"/>
    <mergeCell ref="L255:M255"/>
    <mergeCell ref="N255:Q255"/>
    <mergeCell ref="N252:Q252"/>
    <mergeCell ref="N254:Q254"/>
    <mergeCell ref="F248:I248"/>
    <mergeCell ref="L248:M248"/>
    <mergeCell ref="N248:Q248"/>
    <mergeCell ref="F251:I251"/>
    <mergeCell ref="L251:M251"/>
    <mergeCell ref="N251:Q251"/>
    <mergeCell ref="N249:Q249"/>
    <mergeCell ref="N250:Q250"/>
    <mergeCell ref="L151:M151"/>
    <mergeCell ref="N151:Q151"/>
    <mergeCell ref="F152:I152"/>
    <mergeCell ref="F159:I159"/>
    <mergeCell ref="L159:M159"/>
    <mergeCell ref="N159:Q159"/>
    <mergeCell ref="N135:Q135"/>
    <mergeCell ref="F136:I136"/>
    <mergeCell ref="L136:M136"/>
    <mergeCell ref="N136:Q136"/>
    <mergeCell ref="F144:I144"/>
    <mergeCell ref="L144:M144"/>
    <mergeCell ref="N144:Q144"/>
    <mergeCell ref="F149:I149"/>
    <mergeCell ref="L149:M149"/>
    <mergeCell ref="N149:Q149"/>
    <mergeCell ref="F147:I147"/>
    <mergeCell ref="L147:M147"/>
    <mergeCell ref="N147:Q147"/>
    <mergeCell ref="F148:I148"/>
    <mergeCell ref="L148:M148"/>
    <mergeCell ref="N148:Q148"/>
    <mergeCell ref="F151:I151"/>
    <mergeCell ref="L152:M152"/>
    <mergeCell ref="F184:I184"/>
    <mergeCell ref="L184:M184"/>
    <mergeCell ref="N184:Q184"/>
    <mergeCell ref="F168:I168"/>
    <mergeCell ref="L168:M168"/>
    <mergeCell ref="N168:Q168"/>
    <mergeCell ref="F170:I170"/>
    <mergeCell ref="L170:M170"/>
    <mergeCell ref="N170:Q170"/>
    <mergeCell ref="F180:I180"/>
  </mergeCells>
  <hyperlinks>
    <hyperlink ref="F1:G1" location="C2" display="1) Krycí list rozpočtu"/>
    <hyperlink ref="H1:K1" location="C86" display="2) Rekapitulácia rozpočtu"/>
    <hyperlink ref="L1" location="C129" display="3) Rozpočet"/>
    <hyperlink ref="S1:T1" location="'Rekapitulácia stavby'!C2" display="Rekapitulácia stavby"/>
  </hyperlinks>
  <pageMargins left="0.59055118110236227" right="0.59055118110236227" top="0.51181102362204722" bottom="0.47244094488188981" header="0" footer="0"/>
  <pageSetup paperSize="9" scale="94" fitToHeight="100" orientation="portrait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N160"/>
  <sheetViews>
    <sheetView showGridLines="0" workbookViewId="0">
      <pane ySplit="1" topLeftCell="A2" activePane="bottomLeft" state="frozen"/>
      <selection pane="bottomLeft" activeCell="D16" sqref="D16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36" max="41" width="0" hidden="1" customWidth="1"/>
    <col min="42" max="62" width="9.33203125" hidden="1" customWidth="1"/>
    <col min="63" max="63" width="10.33203125" hidden="1" customWidth="1"/>
    <col min="64" max="66" width="9.33203125" hidden="1" customWidth="1"/>
  </cols>
  <sheetData>
    <row r="1" spans="1:66" ht="21.75" customHeight="1">
      <c r="A1" s="99"/>
      <c r="B1" s="11"/>
      <c r="C1" s="11"/>
      <c r="D1" s="12" t="s">
        <v>1</v>
      </c>
      <c r="E1" s="11"/>
      <c r="F1" s="13" t="s">
        <v>91</v>
      </c>
      <c r="G1" s="13"/>
      <c r="H1" s="297" t="s">
        <v>92</v>
      </c>
      <c r="I1" s="297"/>
      <c r="J1" s="297"/>
      <c r="K1" s="297"/>
      <c r="L1" s="13" t="s">
        <v>93</v>
      </c>
      <c r="M1" s="11"/>
      <c r="N1" s="11"/>
      <c r="O1" s="12" t="s">
        <v>94</v>
      </c>
      <c r="P1" s="11"/>
      <c r="Q1" s="11"/>
      <c r="R1" s="11"/>
      <c r="S1" s="13" t="s">
        <v>95</v>
      </c>
      <c r="T1" s="13"/>
      <c r="U1" s="99"/>
      <c r="V1" s="99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ht="36.950000000000003" customHeight="1">
      <c r="C2" s="277" t="s">
        <v>7</v>
      </c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S2" s="246" t="s">
        <v>8</v>
      </c>
      <c r="T2" s="247"/>
      <c r="U2" s="247"/>
      <c r="V2" s="247"/>
      <c r="W2" s="247"/>
      <c r="X2" s="247"/>
      <c r="Y2" s="247"/>
      <c r="Z2" s="247"/>
      <c r="AA2" s="247"/>
      <c r="AB2" s="247"/>
      <c r="AC2" s="247"/>
      <c r="AT2" s="17" t="s">
        <v>80</v>
      </c>
    </row>
    <row r="3" spans="1:6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0"/>
      <c r="AT3" s="17" t="s">
        <v>69</v>
      </c>
    </row>
    <row r="4" spans="1:66" ht="36.950000000000003" customHeight="1">
      <c r="B4" s="21"/>
      <c r="C4" s="269" t="s">
        <v>96</v>
      </c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2"/>
      <c r="T4" s="23" t="s">
        <v>12</v>
      </c>
      <c r="AT4" s="17" t="s">
        <v>6</v>
      </c>
    </row>
    <row r="5" spans="1:66" ht="6.95" customHeight="1">
      <c r="B5" s="21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2"/>
    </row>
    <row r="6" spans="1:66" ht="25.35" customHeight="1">
      <c r="B6" s="21"/>
      <c r="C6" s="24"/>
      <c r="D6" s="28" t="s">
        <v>15</v>
      </c>
      <c r="E6" s="24"/>
      <c r="F6" s="339" t="str">
        <f>'Rekapitulácia stavby'!K6</f>
        <v>ROZŠÍRENIE KAPACÍT MŠ HÚSKOVA - MČ KVP - dokumentácia rozostavanej stavby 2019</v>
      </c>
      <c r="G6" s="340"/>
      <c r="H6" s="340"/>
      <c r="I6" s="340"/>
      <c r="J6" s="340"/>
      <c r="K6" s="340"/>
      <c r="L6" s="340"/>
      <c r="M6" s="340"/>
      <c r="N6" s="340"/>
      <c r="O6" s="340"/>
      <c r="P6" s="340"/>
      <c r="Q6" s="24"/>
      <c r="R6" s="22"/>
    </row>
    <row r="7" spans="1:66" s="1" customFormat="1" ht="32.85" customHeight="1">
      <c r="B7" s="31"/>
      <c r="C7" s="32"/>
      <c r="D7" s="27" t="s">
        <v>119</v>
      </c>
      <c r="E7" s="32"/>
      <c r="F7" s="348" t="s">
        <v>488</v>
      </c>
      <c r="G7" s="338"/>
      <c r="H7" s="338"/>
      <c r="I7" s="338"/>
      <c r="J7" s="338"/>
      <c r="K7" s="338"/>
      <c r="L7" s="338"/>
      <c r="M7" s="338"/>
      <c r="N7" s="338"/>
      <c r="O7" s="338"/>
      <c r="P7" s="338"/>
      <c r="Q7" s="32"/>
      <c r="R7" s="33"/>
    </row>
    <row r="8" spans="1:66" s="1" customFormat="1" ht="14.45" customHeight="1">
      <c r="B8" s="31"/>
      <c r="C8" s="32"/>
      <c r="D8" s="28" t="s">
        <v>16</v>
      </c>
      <c r="E8" s="32"/>
      <c r="F8" s="26" t="s">
        <v>5</v>
      </c>
      <c r="G8" s="32"/>
      <c r="H8" s="32"/>
      <c r="I8" s="32"/>
      <c r="J8" s="32"/>
      <c r="K8" s="32"/>
      <c r="L8" s="32"/>
      <c r="M8" s="28" t="s">
        <v>17</v>
      </c>
      <c r="N8" s="32"/>
      <c r="O8" s="26" t="s">
        <v>5</v>
      </c>
      <c r="P8" s="32"/>
      <c r="Q8" s="32"/>
      <c r="R8" s="33"/>
    </row>
    <row r="9" spans="1:66" s="1" customFormat="1" ht="14.45" customHeight="1">
      <c r="B9" s="31"/>
      <c r="C9" s="32"/>
      <c r="D9" s="28" t="s">
        <v>18</v>
      </c>
      <c r="E9" s="32"/>
      <c r="F9" s="26" t="s">
        <v>19</v>
      </c>
      <c r="G9" s="32"/>
      <c r="H9" s="32"/>
      <c r="I9" s="32"/>
      <c r="J9" s="32"/>
      <c r="K9" s="32"/>
      <c r="L9" s="32"/>
      <c r="M9" s="28" t="s">
        <v>20</v>
      </c>
      <c r="N9" s="32"/>
      <c r="O9" s="341">
        <f>'Rekapitulácia stavby'!AN8</f>
        <v>0</v>
      </c>
      <c r="P9" s="341"/>
      <c r="Q9" s="32"/>
      <c r="R9" s="33"/>
    </row>
    <row r="10" spans="1:66" s="1" customFormat="1" ht="10.9" customHeight="1"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3"/>
    </row>
    <row r="11" spans="1:66" s="1" customFormat="1" ht="14.45" customHeight="1">
      <c r="B11" s="31"/>
      <c r="C11" s="32"/>
      <c r="D11" s="28" t="s">
        <v>21</v>
      </c>
      <c r="E11" s="32"/>
      <c r="F11" s="32"/>
      <c r="G11" s="32"/>
      <c r="H11" s="32"/>
      <c r="I11" s="32"/>
      <c r="J11" s="32"/>
      <c r="K11" s="32"/>
      <c r="L11" s="32"/>
      <c r="M11" s="28" t="s">
        <v>22</v>
      </c>
      <c r="N11" s="32"/>
      <c r="O11" s="279" t="str">
        <f>IF('Rekapitulácia stavby'!AN10="","",'Rekapitulácia stavby'!AN10)</f>
        <v/>
      </c>
      <c r="P11" s="279"/>
      <c r="Q11" s="32"/>
      <c r="R11" s="33"/>
    </row>
    <row r="12" spans="1:66" s="1" customFormat="1" ht="18" customHeight="1">
      <c r="B12" s="31"/>
      <c r="C12" s="32"/>
      <c r="D12" s="279" t="str">
        <f>'Rekapitulácia stavby'!D11:AI11</f>
        <v>Mesto Košice, Tr. SNP 48/A, 040 11 Košice</v>
      </c>
      <c r="E12" s="279"/>
      <c r="F12" s="279"/>
      <c r="G12" s="279"/>
      <c r="H12" s="279"/>
      <c r="I12" s="279"/>
      <c r="J12" s="279"/>
      <c r="K12" s="279"/>
      <c r="L12" s="279"/>
      <c r="M12" s="28" t="s">
        <v>23</v>
      </c>
      <c r="N12" s="32"/>
      <c r="O12" s="279" t="str">
        <f>IF('Rekapitulácia stavby'!AN11="","",'Rekapitulácia stavby'!AN11)</f>
        <v/>
      </c>
      <c r="P12" s="279"/>
      <c r="Q12" s="32"/>
      <c r="R12" s="33"/>
    </row>
    <row r="13" spans="1:66" s="1" customFormat="1" ht="6.95" customHeight="1">
      <c r="B13" s="31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3"/>
    </row>
    <row r="14" spans="1:66" s="1" customFormat="1" ht="14.45" customHeight="1">
      <c r="B14" s="31"/>
      <c r="C14" s="32"/>
      <c r="D14" s="28" t="s">
        <v>24</v>
      </c>
      <c r="E14" s="32"/>
      <c r="F14" s="32"/>
      <c r="G14" s="32"/>
      <c r="H14" s="32"/>
      <c r="I14" s="32"/>
      <c r="J14" s="32"/>
      <c r="K14" s="32"/>
      <c r="L14" s="32"/>
      <c r="M14" s="28" t="s">
        <v>22</v>
      </c>
      <c r="N14" s="32"/>
      <c r="O14" s="279" t="str">
        <f>IF('Rekapitulácia stavby'!AN13="","",'Rekapitulácia stavby'!AN13)</f>
        <v/>
      </c>
      <c r="P14" s="279"/>
      <c r="Q14" s="32"/>
      <c r="R14" s="33"/>
    </row>
    <row r="15" spans="1:66" s="1" customFormat="1" ht="18" customHeight="1">
      <c r="B15" s="31"/>
      <c r="C15" s="32"/>
      <c r="D15" s="279">
        <f>'Rekapitulácia stavby'!D14:AH15</f>
        <v>0</v>
      </c>
      <c r="E15" s="279"/>
      <c r="F15" s="279"/>
      <c r="G15" s="279"/>
      <c r="H15" s="279"/>
      <c r="I15" s="279"/>
      <c r="J15" s="279"/>
      <c r="K15" s="279"/>
      <c r="L15" s="279"/>
      <c r="M15" s="28" t="s">
        <v>23</v>
      </c>
      <c r="N15" s="32"/>
      <c r="O15" s="279" t="str">
        <f>IF('Rekapitulácia stavby'!AN14="","",'Rekapitulácia stavby'!AN14)</f>
        <v/>
      </c>
      <c r="P15" s="279"/>
      <c r="Q15" s="32"/>
      <c r="R15" s="33"/>
    </row>
    <row r="16" spans="1:66" s="1" customFormat="1" ht="6.95" customHeight="1">
      <c r="B16" s="31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3"/>
    </row>
    <row r="17" spans="2:18" s="1" customFormat="1" ht="14.45" customHeight="1">
      <c r="B17" s="31"/>
      <c r="C17" s="32"/>
      <c r="D17" s="28" t="s">
        <v>25</v>
      </c>
      <c r="E17" s="32"/>
      <c r="F17" s="32"/>
      <c r="G17" s="32"/>
      <c r="H17" s="32"/>
      <c r="I17" s="32"/>
      <c r="J17" s="32"/>
      <c r="K17" s="32"/>
      <c r="L17" s="32"/>
      <c r="M17" s="28" t="s">
        <v>22</v>
      </c>
      <c r="N17" s="32"/>
      <c r="O17" s="279" t="str">
        <f>IF('Rekapitulácia stavby'!AN16="","",'Rekapitulácia stavby'!AN16)</f>
        <v/>
      </c>
      <c r="P17" s="279"/>
      <c r="Q17" s="32"/>
      <c r="R17" s="33"/>
    </row>
    <row r="18" spans="2:18" s="1" customFormat="1" ht="18" customHeight="1">
      <c r="B18" s="31"/>
      <c r="C18" s="32"/>
      <c r="D18" s="32"/>
      <c r="E18" s="26" t="str">
        <f>IF('Rekapitulácia stavby'!E17="","",'Rekapitulácia stavby'!E17)</f>
        <v xml:space="preserve"> </v>
      </c>
      <c r="F18" s="32"/>
      <c r="G18" s="32"/>
      <c r="H18" s="32"/>
      <c r="I18" s="32"/>
      <c r="J18" s="32"/>
      <c r="K18" s="32"/>
      <c r="L18" s="32"/>
      <c r="M18" s="28" t="s">
        <v>23</v>
      </c>
      <c r="N18" s="32"/>
      <c r="O18" s="279" t="str">
        <f>IF('Rekapitulácia stavby'!AN17="","",'Rekapitulácia stavby'!AN17)</f>
        <v/>
      </c>
      <c r="P18" s="279"/>
      <c r="Q18" s="32"/>
      <c r="R18" s="33"/>
    </row>
    <row r="19" spans="2:18" s="1" customFormat="1" ht="6.95" customHeight="1">
      <c r="B19" s="31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3"/>
    </row>
    <row r="20" spans="2:18" s="1" customFormat="1" ht="14.45" customHeight="1">
      <c r="B20" s="31"/>
      <c r="C20" s="32"/>
      <c r="D20" s="28" t="s">
        <v>28</v>
      </c>
      <c r="E20" s="32"/>
      <c r="F20" s="32"/>
      <c r="G20" s="32"/>
      <c r="H20" s="32"/>
      <c r="I20" s="32"/>
      <c r="J20" s="32"/>
      <c r="K20" s="32"/>
      <c r="L20" s="32"/>
      <c r="M20" s="28" t="s">
        <v>22</v>
      </c>
      <c r="N20" s="32"/>
      <c r="O20" s="279" t="str">
        <f>IF('Rekapitulácia stavby'!AN19="","",'Rekapitulácia stavby'!AN19)</f>
        <v/>
      </c>
      <c r="P20" s="279"/>
      <c r="Q20" s="32"/>
      <c r="R20" s="33"/>
    </row>
    <row r="21" spans="2:18" s="1" customFormat="1" ht="18" customHeight="1">
      <c r="B21" s="31"/>
      <c r="C21" s="32"/>
      <c r="D21" s="32"/>
      <c r="E21" s="26" t="str">
        <f>IF('Rekapitulácia stavby'!E20="","",'Rekapitulácia stavby'!E20)</f>
        <v xml:space="preserve"> </v>
      </c>
      <c r="F21" s="32"/>
      <c r="G21" s="32"/>
      <c r="H21" s="32"/>
      <c r="I21" s="32"/>
      <c r="J21" s="32"/>
      <c r="K21" s="32"/>
      <c r="L21" s="32"/>
      <c r="M21" s="28" t="s">
        <v>23</v>
      </c>
      <c r="N21" s="32"/>
      <c r="O21" s="279" t="str">
        <f>IF('Rekapitulácia stavby'!AN20="","",'Rekapitulácia stavby'!AN20)</f>
        <v/>
      </c>
      <c r="P21" s="279"/>
      <c r="Q21" s="32"/>
      <c r="R21" s="33"/>
    </row>
    <row r="22" spans="2:18" s="1" customFormat="1" ht="6.95" customHeight="1">
      <c r="B22" s="31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3"/>
    </row>
    <row r="23" spans="2:18" s="1" customFormat="1" ht="14.45" customHeight="1">
      <c r="B23" s="31"/>
      <c r="C23" s="32"/>
      <c r="D23" s="28" t="s">
        <v>29</v>
      </c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3"/>
    </row>
    <row r="24" spans="2:18" s="1" customFormat="1" ht="22.5" customHeight="1">
      <c r="B24" s="31"/>
      <c r="C24" s="32"/>
      <c r="D24" s="32"/>
      <c r="E24" s="281" t="s">
        <v>5</v>
      </c>
      <c r="F24" s="281"/>
      <c r="G24" s="281"/>
      <c r="H24" s="281"/>
      <c r="I24" s="281"/>
      <c r="J24" s="281"/>
      <c r="K24" s="281"/>
      <c r="L24" s="281"/>
      <c r="M24" s="32"/>
      <c r="N24" s="32"/>
      <c r="O24" s="32"/>
      <c r="P24" s="32"/>
      <c r="Q24" s="32"/>
      <c r="R24" s="33"/>
    </row>
    <row r="25" spans="2:18" s="1" customFormat="1" ht="6.95" customHeight="1">
      <c r="B25" s="31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3"/>
    </row>
    <row r="26" spans="2:18" s="1" customFormat="1" ht="6.95" customHeight="1">
      <c r="B26" s="31"/>
      <c r="C26" s="32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32"/>
      <c r="R26" s="33"/>
    </row>
    <row r="27" spans="2:18" s="1" customFormat="1" ht="14.45" customHeight="1">
      <c r="B27" s="31"/>
      <c r="C27" s="32"/>
      <c r="D27" s="100" t="s">
        <v>97</v>
      </c>
      <c r="E27" s="32"/>
      <c r="F27" s="32"/>
      <c r="G27" s="32"/>
      <c r="H27" s="32"/>
      <c r="I27" s="32"/>
      <c r="J27" s="32"/>
      <c r="K27" s="32"/>
      <c r="L27" s="32"/>
      <c r="M27" s="250">
        <f>N88</f>
        <v>0</v>
      </c>
      <c r="N27" s="250"/>
      <c r="O27" s="250"/>
      <c r="P27" s="250"/>
      <c r="Q27" s="32"/>
      <c r="R27" s="33"/>
    </row>
    <row r="28" spans="2:18" s="1" customFormat="1" ht="14.45" customHeight="1">
      <c r="B28" s="31"/>
      <c r="C28" s="32"/>
      <c r="D28" s="30" t="s">
        <v>98</v>
      </c>
      <c r="E28" s="32"/>
      <c r="F28" s="32"/>
      <c r="G28" s="32"/>
      <c r="H28" s="32"/>
      <c r="I28" s="32"/>
      <c r="J28" s="32"/>
      <c r="K28" s="32"/>
      <c r="L28" s="32"/>
      <c r="M28" s="250">
        <f>N94</f>
        <v>0</v>
      </c>
      <c r="N28" s="250"/>
      <c r="O28" s="250"/>
      <c r="P28" s="250"/>
      <c r="Q28" s="32"/>
      <c r="R28" s="33"/>
    </row>
    <row r="29" spans="2:18" s="1" customFormat="1" ht="6.95" customHeight="1">
      <c r="B29" s="31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3"/>
    </row>
    <row r="30" spans="2:18" s="1" customFormat="1" ht="25.35" customHeight="1">
      <c r="B30" s="31"/>
      <c r="C30" s="32"/>
      <c r="D30" s="101" t="s">
        <v>32</v>
      </c>
      <c r="E30" s="32"/>
      <c r="F30" s="32"/>
      <c r="G30" s="32"/>
      <c r="H30" s="32"/>
      <c r="I30" s="32"/>
      <c r="J30" s="32"/>
      <c r="K30" s="32"/>
      <c r="L30" s="32"/>
      <c r="M30" s="347">
        <f>ROUND(M27+M28,2)</f>
        <v>0</v>
      </c>
      <c r="N30" s="338"/>
      <c r="O30" s="338"/>
      <c r="P30" s="338"/>
      <c r="Q30" s="32"/>
      <c r="R30" s="33"/>
    </row>
    <row r="31" spans="2:18" s="1" customFormat="1" ht="6.95" customHeight="1">
      <c r="B31" s="31"/>
      <c r="C31" s="32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32"/>
      <c r="R31" s="33"/>
    </row>
    <row r="32" spans="2:18" s="1" customFormat="1" ht="14.45" customHeight="1">
      <c r="B32" s="31"/>
      <c r="C32" s="32"/>
      <c r="D32" s="38" t="s">
        <v>33</v>
      </c>
      <c r="E32" s="38" t="s">
        <v>34</v>
      </c>
      <c r="F32" s="39">
        <v>0.2</v>
      </c>
      <c r="G32" s="102" t="s">
        <v>35</v>
      </c>
      <c r="H32" s="344">
        <f>ROUND((SUM(BE94:BE95)+SUM(BE113:BE159)), 2)</f>
        <v>0</v>
      </c>
      <c r="I32" s="338"/>
      <c r="J32" s="338"/>
      <c r="K32" s="32"/>
      <c r="L32" s="32"/>
      <c r="M32" s="344">
        <f>ROUND(ROUND((SUM(BE94:BE95)+SUM(BE113:BE159)), 2)*F32, 2)</f>
        <v>0</v>
      </c>
      <c r="N32" s="338"/>
      <c r="O32" s="338"/>
      <c r="P32" s="338"/>
      <c r="Q32" s="32"/>
      <c r="R32" s="33"/>
    </row>
    <row r="33" spans="2:18" s="1" customFormat="1" ht="14.45" customHeight="1">
      <c r="B33" s="31"/>
      <c r="C33" s="32"/>
      <c r="D33" s="32"/>
      <c r="E33" s="38" t="s">
        <v>36</v>
      </c>
      <c r="F33" s="39">
        <v>0.2</v>
      </c>
      <c r="G33" s="102" t="s">
        <v>35</v>
      </c>
      <c r="H33" s="344">
        <f>ROUND(M30, 2)</f>
        <v>0</v>
      </c>
      <c r="I33" s="338"/>
      <c r="J33" s="338"/>
      <c r="K33" s="32"/>
      <c r="L33" s="32"/>
      <c r="M33" s="344">
        <f>ROUND(H33*F33, 2)</f>
        <v>0</v>
      </c>
      <c r="N33" s="338"/>
      <c r="O33" s="338"/>
      <c r="P33" s="338"/>
      <c r="Q33" s="32"/>
      <c r="R33" s="33"/>
    </row>
    <row r="34" spans="2:18" s="1" customFormat="1" ht="14.45" hidden="1" customHeight="1">
      <c r="B34" s="31"/>
      <c r="C34" s="32"/>
      <c r="D34" s="32"/>
      <c r="E34" s="38" t="s">
        <v>37</v>
      </c>
      <c r="F34" s="39">
        <v>0.2</v>
      </c>
      <c r="G34" s="102" t="s">
        <v>35</v>
      </c>
      <c r="H34" s="344">
        <f>ROUND((SUM(BG94:BG95)+SUM(BG113:BG159)), 2)</f>
        <v>0</v>
      </c>
      <c r="I34" s="338"/>
      <c r="J34" s="338"/>
      <c r="K34" s="32"/>
      <c r="L34" s="32"/>
      <c r="M34" s="344">
        <v>0</v>
      </c>
      <c r="N34" s="338"/>
      <c r="O34" s="338"/>
      <c r="P34" s="338"/>
      <c r="Q34" s="32"/>
      <c r="R34" s="33"/>
    </row>
    <row r="35" spans="2:18" s="1" customFormat="1" ht="14.45" hidden="1" customHeight="1">
      <c r="B35" s="31"/>
      <c r="C35" s="32"/>
      <c r="D35" s="32"/>
      <c r="E35" s="38" t="s">
        <v>38</v>
      </c>
      <c r="F35" s="39">
        <v>0.2</v>
      </c>
      <c r="G35" s="102" t="s">
        <v>35</v>
      </c>
      <c r="H35" s="344">
        <f>ROUND((SUM(BH94:BH95)+SUM(BH113:BH159)), 2)</f>
        <v>0</v>
      </c>
      <c r="I35" s="338"/>
      <c r="J35" s="338"/>
      <c r="K35" s="32"/>
      <c r="L35" s="32"/>
      <c r="M35" s="344">
        <v>0</v>
      </c>
      <c r="N35" s="338"/>
      <c r="O35" s="338"/>
      <c r="P35" s="338"/>
      <c r="Q35" s="32"/>
      <c r="R35" s="33"/>
    </row>
    <row r="36" spans="2:18" s="1" customFormat="1" ht="14.45" hidden="1" customHeight="1">
      <c r="B36" s="31"/>
      <c r="C36" s="32"/>
      <c r="D36" s="32"/>
      <c r="E36" s="38" t="s">
        <v>39</v>
      </c>
      <c r="F36" s="39">
        <v>0</v>
      </c>
      <c r="G36" s="102" t="s">
        <v>35</v>
      </c>
      <c r="H36" s="344">
        <f>ROUND((SUM(BI94:BI95)+SUM(BI113:BI159)), 2)</f>
        <v>0</v>
      </c>
      <c r="I36" s="338"/>
      <c r="J36" s="338"/>
      <c r="K36" s="32"/>
      <c r="L36" s="32"/>
      <c r="M36" s="344">
        <v>0</v>
      </c>
      <c r="N36" s="338"/>
      <c r="O36" s="338"/>
      <c r="P36" s="338"/>
      <c r="Q36" s="32"/>
      <c r="R36" s="33"/>
    </row>
    <row r="37" spans="2:18" s="1" customFormat="1" ht="6.95" customHeight="1">
      <c r="B37" s="31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3"/>
    </row>
    <row r="38" spans="2:18" s="1" customFormat="1" ht="25.35" customHeight="1">
      <c r="B38" s="31"/>
      <c r="C38" s="98"/>
      <c r="D38" s="103" t="s">
        <v>40</v>
      </c>
      <c r="E38" s="70"/>
      <c r="F38" s="70"/>
      <c r="G38" s="104" t="s">
        <v>41</v>
      </c>
      <c r="H38" s="105" t="s">
        <v>42</v>
      </c>
      <c r="I38" s="70"/>
      <c r="J38" s="70"/>
      <c r="K38" s="70"/>
      <c r="L38" s="345">
        <f>M27+M33</f>
        <v>0</v>
      </c>
      <c r="M38" s="345"/>
      <c r="N38" s="345"/>
      <c r="O38" s="345"/>
      <c r="P38" s="346"/>
      <c r="Q38" s="98"/>
      <c r="R38" s="33"/>
    </row>
    <row r="39" spans="2:18" s="1" customFormat="1" ht="14.45" customHeight="1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3"/>
    </row>
    <row r="40" spans="2:18" s="1" customFormat="1" ht="14.45" customHeight="1">
      <c r="B40" s="31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3"/>
    </row>
    <row r="41" spans="2:18">
      <c r="B41" s="21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2"/>
    </row>
    <row r="42" spans="2:18">
      <c r="B42" s="21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2"/>
    </row>
    <row r="43" spans="2:18">
      <c r="B43" s="21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2"/>
    </row>
    <row r="44" spans="2:18">
      <c r="B44" s="21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2"/>
    </row>
    <row r="45" spans="2:18">
      <c r="B45" s="21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2"/>
    </row>
    <row r="46" spans="2:18">
      <c r="B46" s="21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2"/>
    </row>
    <row r="47" spans="2:18">
      <c r="B47" s="21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2"/>
    </row>
    <row r="48" spans="2:18">
      <c r="B48" s="21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2"/>
    </row>
    <row r="49" spans="2:18">
      <c r="B49" s="21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2"/>
    </row>
    <row r="50" spans="2:18" s="1" customFormat="1" ht="15">
      <c r="B50" s="31"/>
      <c r="C50" s="32"/>
      <c r="D50" s="46" t="s">
        <v>43</v>
      </c>
      <c r="E50" s="47"/>
      <c r="F50" s="47"/>
      <c r="G50" s="47"/>
      <c r="H50" s="48"/>
      <c r="I50" s="32"/>
      <c r="J50" s="46" t="s">
        <v>44</v>
      </c>
      <c r="K50" s="47"/>
      <c r="L50" s="47"/>
      <c r="M50" s="47"/>
      <c r="N50" s="47"/>
      <c r="O50" s="47"/>
      <c r="P50" s="48"/>
      <c r="Q50" s="32"/>
      <c r="R50" s="33"/>
    </row>
    <row r="51" spans="2:18">
      <c r="B51" s="21"/>
      <c r="C51" s="24"/>
      <c r="D51" s="49"/>
      <c r="E51" s="24"/>
      <c r="F51" s="24"/>
      <c r="G51" s="24"/>
      <c r="H51" s="50"/>
      <c r="I51" s="24"/>
      <c r="J51" s="49"/>
      <c r="K51" s="24"/>
      <c r="L51" s="24"/>
      <c r="M51" s="24"/>
      <c r="N51" s="24"/>
      <c r="O51" s="24"/>
      <c r="P51" s="50"/>
      <c r="Q51" s="24"/>
      <c r="R51" s="22"/>
    </row>
    <row r="52" spans="2:18">
      <c r="B52" s="21"/>
      <c r="C52" s="24"/>
      <c r="D52" s="49"/>
      <c r="E52" s="24"/>
      <c r="F52" s="24"/>
      <c r="G52" s="24"/>
      <c r="H52" s="50"/>
      <c r="I52" s="24"/>
      <c r="J52" s="49"/>
      <c r="K52" s="24"/>
      <c r="L52" s="24"/>
      <c r="M52" s="24"/>
      <c r="N52" s="24"/>
      <c r="O52" s="24"/>
      <c r="P52" s="50"/>
      <c r="Q52" s="24"/>
      <c r="R52" s="22"/>
    </row>
    <row r="53" spans="2:18">
      <c r="B53" s="21"/>
      <c r="C53" s="24"/>
      <c r="D53" s="49"/>
      <c r="E53" s="24"/>
      <c r="F53" s="24"/>
      <c r="G53" s="24"/>
      <c r="H53" s="50"/>
      <c r="I53" s="24"/>
      <c r="J53" s="49"/>
      <c r="K53" s="24"/>
      <c r="L53" s="24"/>
      <c r="M53" s="24"/>
      <c r="N53" s="24"/>
      <c r="O53" s="24"/>
      <c r="P53" s="50"/>
      <c r="Q53" s="24"/>
      <c r="R53" s="22"/>
    </row>
    <row r="54" spans="2:18">
      <c r="B54" s="21"/>
      <c r="C54" s="24"/>
      <c r="D54" s="49"/>
      <c r="E54" s="24"/>
      <c r="F54" s="24"/>
      <c r="G54" s="24"/>
      <c r="H54" s="50"/>
      <c r="I54" s="24"/>
      <c r="J54" s="49"/>
      <c r="K54" s="24"/>
      <c r="L54" s="24"/>
      <c r="M54" s="24"/>
      <c r="N54" s="24"/>
      <c r="O54" s="24"/>
      <c r="P54" s="50"/>
      <c r="Q54" s="24"/>
      <c r="R54" s="22"/>
    </row>
    <row r="55" spans="2:18">
      <c r="B55" s="21"/>
      <c r="C55" s="24"/>
      <c r="D55" s="49"/>
      <c r="E55" s="24"/>
      <c r="F55" s="24"/>
      <c r="G55" s="24"/>
      <c r="H55" s="50"/>
      <c r="I55" s="24"/>
      <c r="J55" s="49"/>
      <c r="K55" s="24"/>
      <c r="L55" s="24"/>
      <c r="M55" s="24"/>
      <c r="N55" s="24"/>
      <c r="O55" s="24"/>
      <c r="P55" s="50"/>
      <c r="Q55" s="24"/>
      <c r="R55" s="22"/>
    </row>
    <row r="56" spans="2:18">
      <c r="B56" s="21"/>
      <c r="C56" s="24"/>
      <c r="D56" s="49"/>
      <c r="E56" s="24"/>
      <c r="F56" s="24"/>
      <c r="G56" s="24"/>
      <c r="H56" s="50"/>
      <c r="I56" s="24"/>
      <c r="J56" s="49"/>
      <c r="K56" s="24"/>
      <c r="L56" s="24"/>
      <c r="M56" s="24"/>
      <c r="N56" s="24"/>
      <c r="O56" s="24"/>
      <c r="P56" s="50"/>
      <c r="Q56" s="24"/>
      <c r="R56" s="22"/>
    </row>
    <row r="57" spans="2:18">
      <c r="B57" s="21"/>
      <c r="C57" s="24"/>
      <c r="D57" s="49"/>
      <c r="E57" s="24"/>
      <c r="F57" s="24"/>
      <c r="G57" s="24"/>
      <c r="H57" s="50"/>
      <c r="I57" s="24"/>
      <c r="J57" s="49"/>
      <c r="K57" s="24"/>
      <c r="L57" s="24"/>
      <c r="M57" s="24"/>
      <c r="N57" s="24"/>
      <c r="O57" s="24"/>
      <c r="P57" s="50"/>
      <c r="Q57" s="24"/>
      <c r="R57" s="22"/>
    </row>
    <row r="58" spans="2:18">
      <c r="B58" s="21"/>
      <c r="C58" s="24"/>
      <c r="D58" s="49"/>
      <c r="E58" s="24"/>
      <c r="F58" s="24"/>
      <c r="G58" s="24"/>
      <c r="H58" s="50"/>
      <c r="I58" s="24"/>
      <c r="J58" s="49"/>
      <c r="K58" s="24"/>
      <c r="L58" s="24"/>
      <c r="M58" s="24"/>
      <c r="N58" s="24"/>
      <c r="O58" s="24"/>
      <c r="P58" s="50"/>
      <c r="Q58" s="24"/>
      <c r="R58" s="22"/>
    </row>
    <row r="59" spans="2:18" s="1" customFormat="1" ht="15">
      <c r="B59" s="31"/>
      <c r="C59" s="32"/>
      <c r="D59" s="51" t="s">
        <v>45</v>
      </c>
      <c r="E59" s="52"/>
      <c r="F59" s="52"/>
      <c r="G59" s="53" t="s">
        <v>46</v>
      </c>
      <c r="H59" s="54"/>
      <c r="I59" s="32"/>
      <c r="J59" s="51" t="s">
        <v>45</v>
      </c>
      <c r="K59" s="52"/>
      <c r="L59" s="52"/>
      <c r="M59" s="52"/>
      <c r="N59" s="53" t="s">
        <v>46</v>
      </c>
      <c r="O59" s="52"/>
      <c r="P59" s="54"/>
      <c r="Q59" s="32"/>
      <c r="R59" s="33"/>
    </row>
    <row r="60" spans="2:18">
      <c r="B60" s="21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2"/>
    </row>
    <row r="61" spans="2:18" s="1" customFormat="1" ht="15">
      <c r="B61" s="31"/>
      <c r="C61" s="32"/>
      <c r="D61" s="46" t="s">
        <v>47</v>
      </c>
      <c r="E61" s="47"/>
      <c r="F61" s="47"/>
      <c r="G61" s="47"/>
      <c r="H61" s="48"/>
      <c r="I61" s="32"/>
      <c r="J61" s="46" t="s">
        <v>48</v>
      </c>
      <c r="K61" s="47"/>
      <c r="L61" s="47"/>
      <c r="M61" s="47"/>
      <c r="N61" s="47"/>
      <c r="O61" s="47"/>
      <c r="P61" s="48"/>
      <c r="Q61" s="32"/>
      <c r="R61" s="33"/>
    </row>
    <row r="62" spans="2:18">
      <c r="B62" s="21"/>
      <c r="C62" s="24"/>
      <c r="D62" s="49"/>
      <c r="E62" s="24"/>
      <c r="F62" s="24"/>
      <c r="G62" s="24"/>
      <c r="H62" s="50"/>
      <c r="I62" s="24"/>
      <c r="J62" s="49"/>
      <c r="K62" s="24"/>
      <c r="L62" s="24"/>
      <c r="M62" s="24"/>
      <c r="N62" s="24"/>
      <c r="O62" s="24"/>
      <c r="P62" s="50"/>
      <c r="Q62" s="24"/>
      <c r="R62" s="22"/>
    </row>
    <row r="63" spans="2:18">
      <c r="B63" s="21"/>
      <c r="C63" s="24"/>
      <c r="D63" s="49"/>
      <c r="E63" s="24"/>
      <c r="F63" s="24"/>
      <c r="G63" s="24"/>
      <c r="H63" s="50"/>
      <c r="I63" s="24"/>
      <c r="J63" s="49"/>
      <c r="K63" s="24"/>
      <c r="L63" s="24"/>
      <c r="M63" s="24"/>
      <c r="N63" s="24"/>
      <c r="O63" s="24"/>
      <c r="P63" s="50"/>
      <c r="Q63" s="24"/>
      <c r="R63" s="22"/>
    </row>
    <row r="64" spans="2:18">
      <c r="B64" s="21"/>
      <c r="C64" s="24"/>
      <c r="D64" s="49"/>
      <c r="E64" s="24"/>
      <c r="F64" s="24"/>
      <c r="G64" s="24"/>
      <c r="H64" s="50"/>
      <c r="I64" s="24"/>
      <c r="J64" s="49"/>
      <c r="K64" s="24"/>
      <c r="L64" s="24"/>
      <c r="M64" s="24"/>
      <c r="N64" s="24"/>
      <c r="O64" s="24"/>
      <c r="P64" s="50"/>
      <c r="Q64" s="24"/>
      <c r="R64" s="22"/>
    </row>
    <row r="65" spans="2:18">
      <c r="B65" s="21"/>
      <c r="C65" s="24"/>
      <c r="D65" s="49"/>
      <c r="E65" s="24"/>
      <c r="F65" s="24"/>
      <c r="G65" s="24"/>
      <c r="H65" s="50"/>
      <c r="I65" s="24"/>
      <c r="J65" s="49"/>
      <c r="K65" s="24"/>
      <c r="L65" s="24"/>
      <c r="M65" s="24"/>
      <c r="N65" s="24"/>
      <c r="O65" s="24"/>
      <c r="P65" s="50"/>
      <c r="Q65" s="24"/>
      <c r="R65" s="22"/>
    </row>
    <row r="66" spans="2:18">
      <c r="B66" s="21"/>
      <c r="C66" s="24"/>
      <c r="D66" s="49"/>
      <c r="E66" s="24"/>
      <c r="F66" s="24"/>
      <c r="G66" s="24"/>
      <c r="H66" s="50"/>
      <c r="I66" s="24"/>
      <c r="J66" s="49"/>
      <c r="K66" s="24"/>
      <c r="L66" s="24"/>
      <c r="M66" s="24"/>
      <c r="N66" s="24"/>
      <c r="O66" s="24"/>
      <c r="P66" s="50"/>
      <c r="Q66" s="24"/>
      <c r="R66" s="22"/>
    </row>
    <row r="67" spans="2:18">
      <c r="B67" s="21"/>
      <c r="C67" s="24"/>
      <c r="D67" s="49"/>
      <c r="E67" s="24"/>
      <c r="F67" s="24"/>
      <c r="G67" s="24"/>
      <c r="H67" s="50"/>
      <c r="I67" s="24"/>
      <c r="J67" s="49"/>
      <c r="K67" s="24"/>
      <c r="L67" s="24"/>
      <c r="M67" s="24"/>
      <c r="N67" s="24"/>
      <c r="O67" s="24"/>
      <c r="P67" s="50"/>
      <c r="Q67" s="24"/>
      <c r="R67" s="22"/>
    </row>
    <row r="68" spans="2:18">
      <c r="B68" s="21"/>
      <c r="C68" s="24"/>
      <c r="D68" s="49"/>
      <c r="E68" s="24"/>
      <c r="F68" s="24"/>
      <c r="G68" s="24"/>
      <c r="H68" s="50"/>
      <c r="I68" s="24"/>
      <c r="J68" s="49"/>
      <c r="K68" s="24"/>
      <c r="L68" s="24"/>
      <c r="M68" s="24"/>
      <c r="N68" s="24"/>
      <c r="O68" s="24"/>
      <c r="P68" s="50"/>
      <c r="Q68" s="24"/>
      <c r="R68" s="22"/>
    </row>
    <row r="69" spans="2:18">
      <c r="B69" s="21"/>
      <c r="C69" s="24"/>
      <c r="D69" s="49"/>
      <c r="E69" s="24"/>
      <c r="F69" s="24"/>
      <c r="G69" s="24"/>
      <c r="H69" s="50"/>
      <c r="I69" s="24"/>
      <c r="J69" s="49"/>
      <c r="K69" s="24"/>
      <c r="L69" s="24"/>
      <c r="M69" s="24"/>
      <c r="N69" s="24"/>
      <c r="O69" s="24"/>
      <c r="P69" s="50"/>
      <c r="Q69" s="24"/>
      <c r="R69" s="22"/>
    </row>
    <row r="70" spans="2:18" s="1" customFormat="1" ht="15">
      <c r="B70" s="31"/>
      <c r="C70" s="32"/>
      <c r="D70" s="51" t="s">
        <v>45</v>
      </c>
      <c r="E70" s="52"/>
      <c r="F70" s="52"/>
      <c r="G70" s="53" t="s">
        <v>46</v>
      </c>
      <c r="H70" s="54"/>
      <c r="I70" s="32"/>
      <c r="J70" s="51" t="s">
        <v>45</v>
      </c>
      <c r="K70" s="52"/>
      <c r="L70" s="52"/>
      <c r="M70" s="52"/>
      <c r="N70" s="53" t="s">
        <v>46</v>
      </c>
      <c r="O70" s="52"/>
      <c r="P70" s="54"/>
      <c r="Q70" s="32"/>
      <c r="R70" s="33"/>
    </row>
    <row r="71" spans="2:18" s="1" customFormat="1" ht="14.45" customHeight="1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7"/>
    </row>
    <row r="75" spans="2:18" s="1" customFormat="1" ht="6.95" customHeight="1">
      <c r="B75" s="58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60"/>
    </row>
    <row r="76" spans="2:18" s="1" customFormat="1" ht="36.950000000000003" customHeight="1">
      <c r="B76" s="31"/>
      <c r="C76" s="269" t="s">
        <v>99</v>
      </c>
      <c r="D76" s="270"/>
      <c r="E76" s="270"/>
      <c r="F76" s="270"/>
      <c r="G76" s="270"/>
      <c r="H76" s="270"/>
      <c r="I76" s="270"/>
      <c r="J76" s="270"/>
      <c r="K76" s="270"/>
      <c r="L76" s="270"/>
      <c r="M76" s="270"/>
      <c r="N76" s="270"/>
      <c r="O76" s="270"/>
      <c r="P76" s="270"/>
      <c r="Q76" s="270"/>
      <c r="R76" s="33"/>
    </row>
    <row r="77" spans="2:18" s="1" customFormat="1" ht="6.95" customHeight="1"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3"/>
    </row>
    <row r="78" spans="2:18" s="1" customFormat="1" ht="30" customHeight="1">
      <c r="B78" s="31"/>
      <c r="C78" s="28" t="s">
        <v>15</v>
      </c>
      <c r="D78" s="32"/>
      <c r="E78" s="32"/>
      <c r="F78" s="339" t="str">
        <f>F6</f>
        <v>ROZŠÍRENIE KAPACÍT MŠ HÚSKOVA - MČ KVP - dokumentácia rozostavanej stavby 2019</v>
      </c>
      <c r="G78" s="340"/>
      <c r="H78" s="340"/>
      <c r="I78" s="340"/>
      <c r="J78" s="340"/>
      <c r="K78" s="340"/>
      <c r="L78" s="340"/>
      <c r="M78" s="340"/>
      <c r="N78" s="340"/>
      <c r="O78" s="340"/>
      <c r="P78" s="340"/>
      <c r="Q78" s="32"/>
      <c r="R78" s="33"/>
    </row>
    <row r="79" spans="2:18" s="1" customFormat="1" ht="36.950000000000003" customHeight="1">
      <c r="B79" s="31"/>
      <c r="C79" s="65" t="s">
        <v>119</v>
      </c>
      <c r="D79" s="32"/>
      <c r="E79" s="32"/>
      <c r="F79" s="271" t="str">
        <f>F7</f>
        <v>0002 - Elektroinštalácia</v>
      </c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2"/>
      <c r="R79" s="33"/>
    </row>
    <row r="80" spans="2:18" s="1" customFormat="1" ht="6.95" customHeight="1"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3"/>
    </row>
    <row r="81" spans="2:47" s="1" customFormat="1" ht="18" customHeight="1">
      <c r="B81" s="31"/>
      <c r="C81" s="28" t="s">
        <v>18</v>
      </c>
      <c r="D81" s="32"/>
      <c r="E81" s="32"/>
      <c r="F81" s="26" t="str">
        <f>F9</f>
        <v xml:space="preserve"> </v>
      </c>
      <c r="G81" s="32"/>
      <c r="H81" s="32"/>
      <c r="I81" s="32"/>
      <c r="J81" s="32"/>
      <c r="K81" s="28" t="s">
        <v>20</v>
      </c>
      <c r="L81" s="32"/>
      <c r="M81" s="341">
        <f>IF(O9="","",O9)</f>
        <v>0</v>
      </c>
      <c r="N81" s="341"/>
      <c r="O81" s="341"/>
      <c r="P81" s="341"/>
      <c r="Q81" s="32"/>
      <c r="R81" s="33"/>
    </row>
    <row r="82" spans="2:47" s="1" customFormat="1" ht="6.95" customHeight="1"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3"/>
    </row>
    <row r="83" spans="2:47" s="1" customFormat="1" ht="15">
      <c r="B83" s="31"/>
      <c r="C83" s="28" t="s">
        <v>21</v>
      </c>
      <c r="D83" s="32"/>
      <c r="E83" s="32"/>
      <c r="F83" s="26" t="str">
        <f>D12</f>
        <v>Mesto Košice, Tr. SNP 48/A, 040 11 Košice</v>
      </c>
      <c r="G83" s="32"/>
      <c r="H83" s="32"/>
      <c r="I83" s="32"/>
      <c r="J83" s="32"/>
      <c r="K83" s="28" t="s">
        <v>25</v>
      </c>
      <c r="L83" s="32"/>
      <c r="M83" s="279" t="str">
        <f>E18</f>
        <v xml:space="preserve"> </v>
      </c>
      <c r="N83" s="279"/>
      <c r="O83" s="279"/>
      <c r="P83" s="279"/>
      <c r="Q83" s="279"/>
      <c r="R83" s="33"/>
    </row>
    <row r="84" spans="2:47" s="1" customFormat="1" ht="14.45" customHeight="1">
      <c r="B84" s="31"/>
      <c r="C84" s="28" t="s">
        <v>24</v>
      </c>
      <c r="D84" s="32"/>
      <c r="E84" s="32"/>
      <c r="F84" s="26">
        <f>IF(D15="","",D15)</f>
        <v>0</v>
      </c>
      <c r="G84" s="32"/>
      <c r="H84" s="32"/>
      <c r="I84" s="32"/>
      <c r="J84" s="32"/>
      <c r="K84" s="28" t="s">
        <v>28</v>
      </c>
      <c r="L84" s="32"/>
      <c r="M84" s="279" t="str">
        <f>E21</f>
        <v xml:space="preserve"> </v>
      </c>
      <c r="N84" s="279"/>
      <c r="O84" s="279"/>
      <c r="P84" s="279"/>
      <c r="Q84" s="279"/>
      <c r="R84" s="33"/>
    </row>
    <row r="85" spans="2:47" s="1" customFormat="1" ht="10.35" customHeight="1"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3"/>
    </row>
    <row r="86" spans="2:47" s="1" customFormat="1" ht="29.25" customHeight="1">
      <c r="B86" s="31"/>
      <c r="C86" s="342" t="s">
        <v>100</v>
      </c>
      <c r="D86" s="343"/>
      <c r="E86" s="343"/>
      <c r="F86" s="343"/>
      <c r="G86" s="343"/>
      <c r="H86" s="98"/>
      <c r="I86" s="98"/>
      <c r="J86" s="98"/>
      <c r="K86" s="98"/>
      <c r="L86" s="98"/>
      <c r="M86" s="98"/>
      <c r="N86" s="342" t="s">
        <v>101</v>
      </c>
      <c r="O86" s="343"/>
      <c r="P86" s="343"/>
      <c r="Q86" s="343"/>
      <c r="R86" s="33"/>
    </row>
    <row r="87" spans="2:47" s="1" customFormat="1" ht="10.35" customHeight="1">
      <c r="B87" s="31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3"/>
    </row>
    <row r="88" spans="2:47" s="1" customFormat="1" ht="29.25" customHeight="1">
      <c r="B88" s="31"/>
      <c r="C88" s="106" t="s">
        <v>102</v>
      </c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244">
        <f>N113</f>
        <v>0</v>
      </c>
      <c r="O88" s="336"/>
      <c r="P88" s="336"/>
      <c r="Q88" s="336"/>
      <c r="R88" s="33"/>
      <c r="AU88" s="17" t="s">
        <v>103</v>
      </c>
    </row>
    <row r="89" spans="2:47" s="7" customFormat="1" ht="24.95" customHeight="1">
      <c r="B89" s="114"/>
      <c r="C89" s="115"/>
      <c r="D89" s="116" t="s">
        <v>138</v>
      </c>
      <c r="E89" s="115"/>
      <c r="F89" s="115"/>
      <c r="G89" s="115"/>
      <c r="H89" s="115"/>
      <c r="I89" s="115"/>
      <c r="J89" s="115"/>
      <c r="K89" s="115"/>
      <c r="L89" s="115"/>
      <c r="M89" s="115"/>
      <c r="N89" s="334">
        <f>N114</f>
        <v>0</v>
      </c>
      <c r="O89" s="335"/>
      <c r="P89" s="335"/>
      <c r="Q89" s="335"/>
      <c r="R89" s="117"/>
    </row>
    <row r="90" spans="2:47" s="8" customFormat="1" ht="19.899999999999999" customHeight="1">
      <c r="B90" s="118"/>
      <c r="C90" s="119"/>
      <c r="D90" s="120" t="s">
        <v>489</v>
      </c>
      <c r="E90" s="119"/>
      <c r="F90" s="119"/>
      <c r="G90" s="119"/>
      <c r="H90" s="119"/>
      <c r="I90" s="119"/>
      <c r="J90" s="119"/>
      <c r="K90" s="119"/>
      <c r="L90" s="119"/>
      <c r="M90" s="119"/>
      <c r="N90" s="332">
        <f>N115</f>
        <v>0</v>
      </c>
      <c r="O90" s="333"/>
      <c r="P90" s="333"/>
      <c r="Q90" s="333"/>
      <c r="R90" s="121"/>
      <c r="AD90" s="205"/>
    </row>
    <row r="91" spans="2:47" s="8" customFormat="1" ht="19.899999999999999" customHeight="1">
      <c r="B91" s="118"/>
      <c r="C91" s="119"/>
      <c r="D91" s="120" t="s">
        <v>490</v>
      </c>
      <c r="E91" s="119"/>
      <c r="F91" s="119"/>
      <c r="G91" s="119"/>
      <c r="H91" s="119"/>
      <c r="I91" s="119"/>
      <c r="J91" s="119"/>
      <c r="K91" s="119"/>
      <c r="L91" s="119"/>
      <c r="M91" s="119"/>
      <c r="N91" s="332">
        <f>N139</f>
        <v>0</v>
      </c>
      <c r="O91" s="333"/>
      <c r="P91" s="333"/>
      <c r="Q91" s="333"/>
      <c r="R91" s="121"/>
      <c r="AD91" s="205"/>
    </row>
    <row r="92" spans="2:47" s="7" customFormat="1" ht="24.95" customHeight="1">
      <c r="B92" s="114"/>
      <c r="C92" s="115"/>
      <c r="D92" s="116" t="s">
        <v>141</v>
      </c>
      <c r="E92" s="115"/>
      <c r="F92" s="115"/>
      <c r="G92" s="115"/>
      <c r="H92" s="115"/>
      <c r="I92" s="115"/>
      <c r="J92" s="115"/>
      <c r="K92" s="115"/>
      <c r="L92" s="115"/>
      <c r="M92" s="115"/>
      <c r="N92" s="334">
        <f>N157</f>
        <v>0</v>
      </c>
      <c r="O92" s="335"/>
      <c r="P92" s="335"/>
      <c r="Q92" s="335"/>
      <c r="R92" s="117"/>
    </row>
    <row r="93" spans="2:47" s="1" customFormat="1" ht="21.75" customHeight="1">
      <c r="B93" s="31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3"/>
    </row>
    <row r="94" spans="2:47" s="1" customFormat="1" ht="29.25" customHeight="1">
      <c r="B94" s="31"/>
      <c r="C94" s="106" t="s">
        <v>104</v>
      </c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36">
        <v>0</v>
      </c>
      <c r="O94" s="337"/>
      <c r="P94" s="337"/>
      <c r="Q94" s="337"/>
      <c r="R94" s="33"/>
      <c r="T94" s="107"/>
      <c r="U94" s="108" t="s">
        <v>33</v>
      </c>
    </row>
    <row r="95" spans="2:47" s="1" customFormat="1" ht="18" customHeight="1"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3"/>
    </row>
    <row r="96" spans="2:47" s="1" customFormat="1" ht="29.25" customHeight="1">
      <c r="B96" s="31"/>
      <c r="C96" s="97" t="s">
        <v>90</v>
      </c>
      <c r="D96" s="98"/>
      <c r="E96" s="98"/>
      <c r="F96" s="98"/>
      <c r="G96" s="98"/>
      <c r="H96" s="98"/>
      <c r="I96" s="98"/>
      <c r="J96" s="98"/>
      <c r="K96" s="98"/>
      <c r="L96" s="245">
        <f>ROUND(SUM(N88+N94),2)</f>
        <v>0</v>
      </c>
      <c r="M96" s="245"/>
      <c r="N96" s="245"/>
      <c r="O96" s="245"/>
      <c r="P96" s="245"/>
      <c r="Q96" s="245"/>
      <c r="R96" s="33"/>
    </row>
    <row r="97" spans="2:27" s="1" customFormat="1" ht="6.95" customHeight="1">
      <c r="B97" s="55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7"/>
    </row>
    <row r="101" spans="2:27" s="1" customFormat="1" ht="6.95" customHeight="1">
      <c r="B101" s="58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60"/>
    </row>
    <row r="102" spans="2:27" s="1" customFormat="1" ht="36.950000000000003" customHeight="1">
      <c r="B102" s="31"/>
      <c r="C102" s="269" t="s">
        <v>105</v>
      </c>
      <c r="D102" s="338"/>
      <c r="E102" s="338"/>
      <c r="F102" s="338"/>
      <c r="G102" s="338"/>
      <c r="H102" s="338"/>
      <c r="I102" s="338"/>
      <c r="J102" s="338"/>
      <c r="K102" s="338"/>
      <c r="L102" s="338"/>
      <c r="M102" s="338"/>
      <c r="N102" s="338"/>
      <c r="O102" s="338"/>
      <c r="P102" s="338"/>
      <c r="Q102" s="338"/>
      <c r="R102" s="33"/>
    </row>
    <row r="103" spans="2:27" s="1" customFormat="1" ht="6.95" customHeight="1">
      <c r="B103" s="31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3"/>
    </row>
    <row r="104" spans="2:27" s="1" customFormat="1" ht="30" customHeight="1">
      <c r="B104" s="31"/>
      <c r="C104" s="28" t="s">
        <v>15</v>
      </c>
      <c r="D104" s="32"/>
      <c r="E104" s="32"/>
      <c r="F104" s="339" t="str">
        <f>F6</f>
        <v>ROZŠÍRENIE KAPACÍT MŠ HÚSKOVA - MČ KVP - dokumentácia rozostavanej stavby 2019</v>
      </c>
      <c r="G104" s="340"/>
      <c r="H104" s="340"/>
      <c r="I104" s="340"/>
      <c r="J104" s="340"/>
      <c r="K104" s="340"/>
      <c r="L104" s="340"/>
      <c r="M104" s="340"/>
      <c r="N104" s="340"/>
      <c r="O104" s="340"/>
      <c r="P104" s="340"/>
      <c r="Q104" s="32"/>
      <c r="R104" s="33"/>
    </row>
    <row r="105" spans="2:27" s="1" customFormat="1" ht="36.950000000000003" customHeight="1">
      <c r="B105" s="31"/>
      <c r="C105" s="65" t="s">
        <v>119</v>
      </c>
      <c r="D105" s="32"/>
      <c r="E105" s="32"/>
      <c r="F105" s="271" t="str">
        <f>F7</f>
        <v>0002 - Elektroinštalácia</v>
      </c>
      <c r="G105" s="338"/>
      <c r="H105" s="338"/>
      <c r="I105" s="338"/>
      <c r="J105" s="338"/>
      <c r="K105" s="338"/>
      <c r="L105" s="338"/>
      <c r="M105" s="338"/>
      <c r="N105" s="338"/>
      <c r="O105" s="338"/>
      <c r="P105" s="338"/>
      <c r="Q105" s="32"/>
      <c r="R105" s="33"/>
    </row>
    <row r="106" spans="2:27" s="1" customFormat="1" ht="6.95" customHeight="1">
      <c r="B106" s="31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3"/>
    </row>
    <row r="107" spans="2:27" s="1" customFormat="1" ht="18" customHeight="1">
      <c r="B107" s="31"/>
      <c r="C107" s="28" t="s">
        <v>18</v>
      </c>
      <c r="D107" s="32"/>
      <c r="E107" s="32"/>
      <c r="F107" s="26" t="str">
        <f>F9</f>
        <v xml:space="preserve"> </v>
      </c>
      <c r="G107" s="32"/>
      <c r="H107" s="32"/>
      <c r="I107" s="32"/>
      <c r="J107" s="32"/>
      <c r="K107" s="28" t="s">
        <v>20</v>
      </c>
      <c r="L107" s="32"/>
      <c r="M107" s="341">
        <f>IF(O9="","",O9)</f>
        <v>0</v>
      </c>
      <c r="N107" s="341"/>
      <c r="O107" s="341"/>
      <c r="P107" s="341"/>
      <c r="Q107" s="32"/>
      <c r="R107" s="33"/>
    </row>
    <row r="108" spans="2:27" s="1" customFormat="1" ht="6.95" customHeight="1">
      <c r="B108" s="31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3"/>
    </row>
    <row r="109" spans="2:27" s="1" customFormat="1" ht="15">
      <c r="B109" s="31"/>
      <c r="C109" s="28" t="s">
        <v>21</v>
      </c>
      <c r="D109" s="32"/>
      <c r="E109" s="32"/>
      <c r="F109" s="26" t="str">
        <f>D12</f>
        <v>Mesto Košice, Tr. SNP 48/A, 040 11 Košice</v>
      </c>
      <c r="G109" s="32"/>
      <c r="H109" s="32"/>
      <c r="I109" s="32"/>
      <c r="J109" s="32"/>
      <c r="K109" s="28" t="s">
        <v>25</v>
      </c>
      <c r="L109" s="32"/>
      <c r="M109" s="279" t="str">
        <f>E18</f>
        <v xml:space="preserve"> </v>
      </c>
      <c r="N109" s="279"/>
      <c r="O109" s="279"/>
      <c r="P109" s="279"/>
      <c r="Q109" s="279"/>
      <c r="R109" s="33"/>
    </row>
    <row r="110" spans="2:27" s="1" customFormat="1" ht="14.45" customHeight="1">
      <c r="B110" s="31"/>
      <c r="C110" s="28" t="s">
        <v>24</v>
      </c>
      <c r="D110" s="32"/>
      <c r="E110" s="32"/>
      <c r="F110" s="26">
        <f>IF(D15="","",D15)</f>
        <v>0</v>
      </c>
      <c r="G110" s="32"/>
      <c r="H110" s="32"/>
      <c r="I110" s="32"/>
      <c r="J110" s="32"/>
      <c r="K110" s="28" t="s">
        <v>28</v>
      </c>
      <c r="L110" s="32"/>
      <c r="M110" s="279" t="str">
        <f>E21</f>
        <v xml:space="preserve"> </v>
      </c>
      <c r="N110" s="279"/>
      <c r="O110" s="279"/>
      <c r="P110" s="279"/>
      <c r="Q110" s="279"/>
      <c r="R110" s="33"/>
    </row>
    <row r="111" spans="2:27" s="1" customFormat="1" ht="10.35" customHeight="1">
      <c r="B111" s="31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3"/>
    </row>
    <row r="112" spans="2:27" s="6" customFormat="1" ht="29.25" customHeight="1">
      <c r="B112" s="109"/>
      <c r="C112" s="110" t="s">
        <v>106</v>
      </c>
      <c r="D112" s="111" t="s">
        <v>107</v>
      </c>
      <c r="E112" s="111" t="s">
        <v>51</v>
      </c>
      <c r="F112" s="324" t="s">
        <v>108</v>
      </c>
      <c r="G112" s="324"/>
      <c r="H112" s="324"/>
      <c r="I112" s="324"/>
      <c r="J112" s="111" t="s">
        <v>109</v>
      </c>
      <c r="K112" s="111" t="s">
        <v>110</v>
      </c>
      <c r="L112" s="325" t="s">
        <v>111</v>
      </c>
      <c r="M112" s="325"/>
      <c r="N112" s="324" t="s">
        <v>101</v>
      </c>
      <c r="O112" s="324"/>
      <c r="P112" s="324"/>
      <c r="Q112" s="326"/>
      <c r="R112" s="112"/>
      <c r="T112" s="71" t="s">
        <v>112</v>
      </c>
      <c r="U112" s="72" t="s">
        <v>33</v>
      </c>
      <c r="V112" s="72" t="s">
        <v>113</v>
      </c>
      <c r="W112" s="72" t="s">
        <v>114</v>
      </c>
      <c r="X112" s="72" t="s">
        <v>115</v>
      </c>
      <c r="Y112" s="72" t="s">
        <v>116</v>
      </c>
      <c r="Z112" s="72" t="s">
        <v>117</v>
      </c>
      <c r="AA112" s="73" t="s">
        <v>118</v>
      </c>
    </row>
    <row r="113" spans="2:65" s="1" customFormat="1" ht="29.25" customHeight="1">
      <c r="B113" s="31"/>
      <c r="C113" s="75" t="s">
        <v>97</v>
      </c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70">
        <f>BK113</f>
        <v>0</v>
      </c>
      <c r="O113" s="371"/>
      <c r="P113" s="371"/>
      <c r="Q113" s="371"/>
      <c r="R113" s="33"/>
      <c r="T113" s="74"/>
      <c r="U113" s="47"/>
      <c r="V113" s="47"/>
      <c r="W113" s="122">
        <f>W114+W157</f>
        <v>0</v>
      </c>
      <c r="X113" s="47"/>
      <c r="Y113" s="122">
        <f>Y114+Y157</f>
        <v>0</v>
      </c>
      <c r="Z113" s="47"/>
      <c r="AA113" s="123">
        <f>AA114+AA157</f>
        <v>0</v>
      </c>
      <c r="AJ113" s="200" t="s">
        <v>845</v>
      </c>
      <c r="AK113" s="200" t="s">
        <v>846</v>
      </c>
      <c r="AL113" s="200" t="s">
        <v>847</v>
      </c>
      <c r="AM113" s="200" t="s">
        <v>848</v>
      </c>
      <c r="AT113" s="17" t="s">
        <v>68</v>
      </c>
      <c r="AU113" s="17" t="s">
        <v>103</v>
      </c>
      <c r="BK113" s="113">
        <f>BK114+BK157</f>
        <v>0</v>
      </c>
    </row>
    <row r="114" spans="2:65" s="9" customFormat="1" ht="37.35" customHeight="1">
      <c r="B114" s="124"/>
      <c r="C114" s="125"/>
      <c r="D114" s="126" t="s">
        <v>138</v>
      </c>
      <c r="E114" s="126"/>
      <c r="F114" s="126"/>
      <c r="G114" s="126"/>
      <c r="H114" s="126"/>
      <c r="I114" s="126"/>
      <c r="J114" s="126"/>
      <c r="K114" s="126"/>
      <c r="L114" s="126"/>
      <c r="M114" s="126"/>
      <c r="N114" s="372">
        <f>BK114</f>
        <v>0</v>
      </c>
      <c r="O114" s="334"/>
      <c r="P114" s="334"/>
      <c r="Q114" s="334"/>
      <c r="R114" s="127"/>
      <c r="T114" s="128"/>
      <c r="U114" s="125"/>
      <c r="V114" s="125"/>
      <c r="W114" s="129">
        <f>W115+W139</f>
        <v>0</v>
      </c>
      <c r="X114" s="125"/>
      <c r="Y114" s="129">
        <f>Y115+Y139</f>
        <v>0</v>
      </c>
      <c r="Z114" s="125"/>
      <c r="AA114" s="130">
        <f>AA115+AA139</f>
        <v>0</v>
      </c>
      <c r="AJ114" s="200">
        <f>SUM(AJ116:AJ286)</f>
        <v>0</v>
      </c>
      <c r="AK114" s="200">
        <f>SUM(AK116:AK286)</f>
        <v>0</v>
      </c>
      <c r="AL114" s="200">
        <f>SUM(AL116:AL286)</f>
        <v>0</v>
      </c>
      <c r="AM114" s="200">
        <f>SUM(AM116:AM286)</f>
        <v>0</v>
      </c>
      <c r="AR114" s="131" t="s">
        <v>150</v>
      </c>
      <c r="AT114" s="132" t="s">
        <v>68</v>
      </c>
      <c r="AU114" s="132" t="s">
        <v>69</v>
      </c>
      <c r="AY114" s="131" t="s">
        <v>142</v>
      </c>
      <c r="BK114" s="133">
        <f>BK115+BK139</f>
        <v>0</v>
      </c>
    </row>
    <row r="115" spans="2:65" s="9" customFormat="1" ht="19.899999999999999" customHeight="1">
      <c r="B115" s="124"/>
      <c r="C115" s="125"/>
      <c r="D115" s="134" t="s">
        <v>489</v>
      </c>
      <c r="E115" s="134"/>
      <c r="F115" s="134"/>
      <c r="G115" s="134"/>
      <c r="H115" s="134"/>
      <c r="I115" s="134"/>
      <c r="J115" s="134"/>
      <c r="K115" s="134"/>
      <c r="L115" s="134"/>
      <c r="M115" s="134"/>
      <c r="N115" s="373">
        <f>BK115</f>
        <v>0</v>
      </c>
      <c r="O115" s="374"/>
      <c r="P115" s="374"/>
      <c r="Q115" s="374"/>
      <c r="R115" s="127"/>
      <c r="T115" s="128"/>
      <c r="U115" s="125"/>
      <c r="V115" s="125"/>
      <c r="W115" s="129">
        <f>SUM(W116:W138)</f>
        <v>0</v>
      </c>
      <c r="X115" s="125"/>
      <c r="Y115" s="129">
        <f>SUM(Y116:Y138)</f>
        <v>0</v>
      </c>
      <c r="Z115" s="125"/>
      <c r="AA115" s="130">
        <f>SUM(AA116:AA138)</f>
        <v>0</v>
      </c>
      <c r="AE115" s="206"/>
      <c r="AR115" s="131" t="s">
        <v>74</v>
      </c>
      <c r="AT115" s="132" t="s">
        <v>68</v>
      </c>
      <c r="AU115" s="132" t="s">
        <v>74</v>
      </c>
      <c r="AY115" s="131" t="s">
        <v>142</v>
      </c>
      <c r="BK115" s="133">
        <f>SUM(BK116:BK138)</f>
        <v>0</v>
      </c>
    </row>
    <row r="116" spans="2:65" s="1" customFormat="1" ht="31.5" customHeight="1">
      <c r="B116" s="135"/>
      <c r="C116" s="136" t="s">
        <v>162</v>
      </c>
      <c r="D116" s="136" t="s">
        <v>143</v>
      </c>
      <c r="E116" s="137" t="s">
        <v>491</v>
      </c>
      <c r="F116" s="362" t="s">
        <v>492</v>
      </c>
      <c r="G116" s="363"/>
      <c r="H116" s="363"/>
      <c r="I116" s="364"/>
      <c r="J116" s="138" t="s">
        <v>146</v>
      </c>
      <c r="K116" s="163">
        <v>12</v>
      </c>
      <c r="L116" s="365"/>
      <c r="M116" s="366"/>
      <c r="N116" s="367">
        <f t="shared" ref="N116:N137" si="0">ROUND(L116*K116,3)</f>
        <v>0</v>
      </c>
      <c r="O116" s="368"/>
      <c r="P116" s="368"/>
      <c r="Q116" s="369"/>
      <c r="R116" s="140"/>
      <c r="T116" s="164" t="s">
        <v>5</v>
      </c>
      <c r="U116" s="165" t="s">
        <v>36</v>
      </c>
      <c r="V116" s="166">
        <v>0</v>
      </c>
      <c r="W116" s="166">
        <f t="shared" ref="W116:W137" si="1">V116*K116</f>
        <v>0</v>
      </c>
      <c r="X116" s="166">
        <v>0</v>
      </c>
      <c r="Y116" s="166">
        <f t="shared" ref="Y116:Y137" si="2">X116*K116</f>
        <v>0</v>
      </c>
      <c r="Z116" s="166">
        <v>0</v>
      </c>
      <c r="AA116" s="167">
        <f t="shared" ref="AA116:AA137" si="3">Z116*K116</f>
        <v>0</v>
      </c>
      <c r="AC116" s="176"/>
      <c r="AJ116" s="176">
        <f t="shared" ref="AJ116:AJ145" si="4">IF(AC116="OV",N116,0)</f>
        <v>0</v>
      </c>
      <c r="AK116" s="176">
        <f t="shared" ref="AK116:AK145" si="5">IF(AC116="odpocet",N116,0)</f>
        <v>0</v>
      </c>
      <c r="AL116" s="176">
        <f t="shared" ref="AL116:AL145" si="6">IF(AC116="NP",N116,0)</f>
        <v>0</v>
      </c>
      <c r="AM116" s="176">
        <f t="shared" ref="AM116:AM145" si="7">IF(AC116="opakovane",N116,0)</f>
        <v>0</v>
      </c>
      <c r="AR116" s="17" t="s">
        <v>147</v>
      </c>
      <c r="AT116" s="17" t="s">
        <v>143</v>
      </c>
      <c r="AU116" s="17" t="s">
        <v>148</v>
      </c>
      <c r="AY116" s="17" t="s">
        <v>142</v>
      </c>
      <c r="BE116" s="187">
        <f t="shared" ref="BE116:BE154" si="8">IF(U116="základná",N116,0)</f>
        <v>0</v>
      </c>
      <c r="BF116" s="187">
        <f t="shared" ref="BF116:BF154" si="9">IF(U116="znížená",N116,0)</f>
        <v>0</v>
      </c>
      <c r="BG116" s="187">
        <f t="shared" ref="BG116:BG154" si="10">IF(U116="zákl. prenesená",N116,0)</f>
        <v>0</v>
      </c>
      <c r="BH116" s="187">
        <f t="shared" ref="BH116:BH154" si="11">IF(U116="zníž. prenesená",N116,0)</f>
        <v>0</v>
      </c>
      <c r="BI116" s="187">
        <f t="shared" ref="BI116:BI154" si="12">IF(U116="nulová",N116,0)</f>
        <v>0</v>
      </c>
      <c r="BJ116" s="17" t="s">
        <v>148</v>
      </c>
      <c r="BK116" s="188">
        <f t="shared" ref="BK116:BK138" si="13">ROUND(L116*K116,3)</f>
        <v>0</v>
      </c>
      <c r="BL116" s="17" t="s">
        <v>147</v>
      </c>
      <c r="BM116" s="17" t="s">
        <v>170</v>
      </c>
    </row>
    <row r="117" spans="2:65" s="1" customFormat="1" ht="31.5" customHeight="1">
      <c r="B117" s="135"/>
      <c r="C117" s="136" t="s">
        <v>164</v>
      </c>
      <c r="D117" s="136" t="s">
        <v>143</v>
      </c>
      <c r="E117" s="137" t="s">
        <v>493</v>
      </c>
      <c r="F117" s="362" t="s">
        <v>494</v>
      </c>
      <c r="G117" s="363"/>
      <c r="H117" s="363"/>
      <c r="I117" s="364"/>
      <c r="J117" s="138" t="s">
        <v>146</v>
      </c>
      <c r="K117" s="163">
        <v>1</v>
      </c>
      <c r="L117" s="365"/>
      <c r="M117" s="366"/>
      <c r="N117" s="367">
        <f t="shared" si="0"/>
        <v>0</v>
      </c>
      <c r="O117" s="368"/>
      <c r="P117" s="368"/>
      <c r="Q117" s="369"/>
      <c r="R117" s="140"/>
      <c r="T117" s="164" t="s">
        <v>5</v>
      </c>
      <c r="U117" s="165" t="s">
        <v>36</v>
      </c>
      <c r="V117" s="166">
        <v>0</v>
      </c>
      <c r="W117" s="166">
        <f t="shared" si="1"/>
        <v>0</v>
      </c>
      <c r="X117" s="166">
        <v>0</v>
      </c>
      <c r="Y117" s="166">
        <f t="shared" si="2"/>
        <v>0</v>
      </c>
      <c r="Z117" s="166">
        <v>0</v>
      </c>
      <c r="AA117" s="167">
        <f t="shared" si="3"/>
        <v>0</v>
      </c>
      <c r="AC117" s="176"/>
      <c r="AJ117" s="176">
        <f t="shared" si="4"/>
        <v>0</v>
      </c>
      <c r="AK117" s="176">
        <f t="shared" si="5"/>
        <v>0</v>
      </c>
      <c r="AL117" s="176">
        <f t="shared" si="6"/>
        <v>0</v>
      </c>
      <c r="AM117" s="176">
        <f t="shared" si="7"/>
        <v>0</v>
      </c>
      <c r="AR117" s="17" t="s">
        <v>147</v>
      </c>
      <c r="AT117" s="17" t="s">
        <v>143</v>
      </c>
      <c r="AU117" s="17" t="s">
        <v>148</v>
      </c>
      <c r="AY117" s="17" t="s">
        <v>142</v>
      </c>
      <c r="BE117" s="187">
        <f t="shared" si="8"/>
        <v>0</v>
      </c>
      <c r="BF117" s="187">
        <f t="shared" si="9"/>
        <v>0</v>
      </c>
      <c r="BG117" s="187">
        <f t="shared" si="10"/>
        <v>0</v>
      </c>
      <c r="BH117" s="187">
        <f t="shared" si="11"/>
        <v>0</v>
      </c>
      <c r="BI117" s="187">
        <f t="shared" si="12"/>
        <v>0</v>
      </c>
      <c r="BJ117" s="17" t="s">
        <v>148</v>
      </c>
      <c r="BK117" s="188">
        <f t="shared" si="13"/>
        <v>0</v>
      </c>
      <c r="BL117" s="17" t="s">
        <v>147</v>
      </c>
      <c r="BM117" s="17" t="s">
        <v>182</v>
      </c>
    </row>
    <row r="118" spans="2:65" s="1" customFormat="1" ht="31.5" customHeight="1">
      <c r="B118" s="135"/>
      <c r="C118" s="136" t="s">
        <v>166</v>
      </c>
      <c r="D118" s="136" t="s">
        <v>143</v>
      </c>
      <c r="E118" s="137" t="s">
        <v>495</v>
      </c>
      <c r="F118" s="362" t="s">
        <v>496</v>
      </c>
      <c r="G118" s="363"/>
      <c r="H118" s="363"/>
      <c r="I118" s="364"/>
      <c r="J118" s="138" t="s">
        <v>146</v>
      </c>
      <c r="K118" s="163">
        <v>26</v>
      </c>
      <c r="L118" s="365"/>
      <c r="M118" s="366"/>
      <c r="N118" s="367">
        <f t="shared" si="0"/>
        <v>0</v>
      </c>
      <c r="O118" s="368"/>
      <c r="P118" s="368"/>
      <c r="Q118" s="369"/>
      <c r="R118" s="140"/>
      <c r="T118" s="164" t="s">
        <v>5</v>
      </c>
      <c r="U118" s="165" t="s">
        <v>36</v>
      </c>
      <c r="V118" s="166">
        <v>0</v>
      </c>
      <c r="W118" s="166">
        <f t="shared" si="1"/>
        <v>0</v>
      </c>
      <c r="X118" s="166">
        <v>0</v>
      </c>
      <c r="Y118" s="166">
        <f t="shared" si="2"/>
        <v>0</v>
      </c>
      <c r="Z118" s="166">
        <v>0</v>
      </c>
      <c r="AA118" s="167">
        <f t="shared" si="3"/>
        <v>0</v>
      </c>
      <c r="AC118" s="176"/>
      <c r="AJ118" s="176">
        <f t="shared" si="4"/>
        <v>0</v>
      </c>
      <c r="AK118" s="176">
        <f t="shared" si="5"/>
        <v>0</v>
      </c>
      <c r="AL118" s="176">
        <f t="shared" si="6"/>
        <v>0</v>
      </c>
      <c r="AM118" s="176">
        <f t="shared" si="7"/>
        <v>0</v>
      </c>
      <c r="AR118" s="17" t="s">
        <v>147</v>
      </c>
      <c r="AT118" s="17" t="s">
        <v>143</v>
      </c>
      <c r="AU118" s="17" t="s">
        <v>148</v>
      </c>
      <c r="AY118" s="17" t="s">
        <v>142</v>
      </c>
      <c r="BE118" s="187">
        <f t="shared" si="8"/>
        <v>0</v>
      </c>
      <c r="BF118" s="187">
        <f t="shared" si="9"/>
        <v>0</v>
      </c>
      <c r="BG118" s="187">
        <f t="shared" si="10"/>
        <v>0</v>
      </c>
      <c r="BH118" s="187">
        <f t="shared" si="11"/>
        <v>0</v>
      </c>
      <c r="BI118" s="187">
        <f t="shared" si="12"/>
        <v>0</v>
      </c>
      <c r="BJ118" s="17" t="s">
        <v>148</v>
      </c>
      <c r="BK118" s="188">
        <f t="shared" si="13"/>
        <v>0</v>
      </c>
      <c r="BL118" s="17" t="s">
        <v>147</v>
      </c>
      <c r="BM118" s="17" t="s">
        <v>189</v>
      </c>
    </row>
    <row r="119" spans="2:65" s="1" customFormat="1" ht="31.5" customHeight="1">
      <c r="B119" s="135"/>
      <c r="C119" s="136" t="s">
        <v>167</v>
      </c>
      <c r="D119" s="136" t="s">
        <v>143</v>
      </c>
      <c r="E119" s="137" t="s">
        <v>497</v>
      </c>
      <c r="F119" s="362" t="s">
        <v>498</v>
      </c>
      <c r="G119" s="363"/>
      <c r="H119" s="363"/>
      <c r="I119" s="364"/>
      <c r="J119" s="138" t="s">
        <v>146</v>
      </c>
      <c r="K119" s="163">
        <v>4</v>
      </c>
      <c r="L119" s="365"/>
      <c r="M119" s="366"/>
      <c r="N119" s="367">
        <f t="shared" si="0"/>
        <v>0</v>
      </c>
      <c r="O119" s="368"/>
      <c r="P119" s="368"/>
      <c r="Q119" s="369"/>
      <c r="R119" s="140"/>
      <c r="T119" s="164" t="s">
        <v>5</v>
      </c>
      <c r="U119" s="165" t="s">
        <v>36</v>
      </c>
      <c r="V119" s="166">
        <v>0</v>
      </c>
      <c r="W119" s="166">
        <f t="shared" si="1"/>
        <v>0</v>
      </c>
      <c r="X119" s="166">
        <v>0</v>
      </c>
      <c r="Y119" s="166">
        <f t="shared" si="2"/>
        <v>0</v>
      </c>
      <c r="Z119" s="166">
        <v>0</v>
      </c>
      <c r="AA119" s="167">
        <f t="shared" si="3"/>
        <v>0</v>
      </c>
      <c r="AC119" s="176"/>
      <c r="AJ119" s="176">
        <f t="shared" si="4"/>
        <v>0</v>
      </c>
      <c r="AK119" s="176">
        <f t="shared" si="5"/>
        <v>0</v>
      </c>
      <c r="AL119" s="176">
        <f t="shared" si="6"/>
        <v>0</v>
      </c>
      <c r="AM119" s="176">
        <f t="shared" si="7"/>
        <v>0</v>
      </c>
      <c r="AR119" s="17" t="s">
        <v>147</v>
      </c>
      <c r="AT119" s="17" t="s">
        <v>143</v>
      </c>
      <c r="AU119" s="17" t="s">
        <v>148</v>
      </c>
      <c r="AY119" s="17" t="s">
        <v>142</v>
      </c>
      <c r="BE119" s="187">
        <f t="shared" si="8"/>
        <v>0</v>
      </c>
      <c r="BF119" s="187">
        <f t="shared" si="9"/>
        <v>0</v>
      </c>
      <c r="BG119" s="187">
        <f t="shared" si="10"/>
        <v>0</v>
      </c>
      <c r="BH119" s="187">
        <f t="shared" si="11"/>
        <v>0</v>
      </c>
      <c r="BI119" s="187">
        <f t="shared" si="12"/>
        <v>0</v>
      </c>
      <c r="BJ119" s="17" t="s">
        <v>148</v>
      </c>
      <c r="BK119" s="188">
        <f t="shared" si="13"/>
        <v>0</v>
      </c>
      <c r="BL119" s="17" t="s">
        <v>147</v>
      </c>
      <c r="BM119" s="17" t="s">
        <v>197</v>
      </c>
    </row>
    <row r="120" spans="2:65" s="1" customFormat="1" ht="22.5" customHeight="1">
      <c r="B120" s="135"/>
      <c r="C120" s="136" t="s">
        <v>169</v>
      </c>
      <c r="D120" s="136" t="s">
        <v>143</v>
      </c>
      <c r="E120" s="137" t="s">
        <v>499</v>
      </c>
      <c r="F120" s="362" t="s">
        <v>500</v>
      </c>
      <c r="G120" s="363"/>
      <c r="H120" s="363"/>
      <c r="I120" s="364"/>
      <c r="J120" s="138" t="s">
        <v>146</v>
      </c>
      <c r="K120" s="163">
        <v>1</v>
      </c>
      <c r="L120" s="365"/>
      <c r="M120" s="366"/>
      <c r="N120" s="367">
        <f t="shared" si="0"/>
        <v>0</v>
      </c>
      <c r="O120" s="368"/>
      <c r="P120" s="368"/>
      <c r="Q120" s="369"/>
      <c r="R120" s="140"/>
      <c r="T120" s="164" t="s">
        <v>5</v>
      </c>
      <c r="U120" s="165" t="s">
        <v>36</v>
      </c>
      <c r="V120" s="166">
        <v>0</v>
      </c>
      <c r="W120" s="166">
        <f t="shared" si="1"/>
        <v>0</v>
      </c>
      <c r="X120" s="166">
        <v>0</v>
      </c>
      <c r="Y120" s="166">
        <f t="shared" si="2"/>
        <v>0</v>
      </c>
      <c r="Z120" s="166">
        <v>0</v>
      </c>
      <c r="AA120" s="167">
        <f t="shared" si="3"/>
        <v>0</v>
      </c>
      <c r="AC120" s="176"/>
      <c r="AJ120" s="176">
        <f t="shared" si="4"/>
        <v>0</v>
      </c>
      <c r="AK120" s="176">
        <f t="shared" si="5"/>
        <v>0</v>
      </c>
      <c r="AL120" s="176">
        <f t="shared" si="6"/>
        <v>0</v>
      </c>
      <c r="AM120" s="176">
        <f t="shared" si="7"/>
        <v>0</v>
      </c>
      <c r="AR120" s="17" t="s">
        <v>147</v>
      </c>
      <c r="AT120" s="17" t="s">
        <v>143</v>
      </c>
      <c r="AU120" s="17" t="s">
        <v>148</v>
      </c>
      <c r="AY120" s="17" t="s">
        <v>142</v>
      </c>
      <c r="BE120" s="187">
        <f t="shared" si="8"/>
        <v>0</v>
      </c>
      <c r="BF120" s="187">
        <f t="shared" si="9"/>
        <v>0</v>
      </c>
      <c r="BG120" s="187">
        <f t="shared" si="10"/>
        <v>0</v>
      </c>
      <c r="BH120" s="187">
        <f t="shared" si="11"/>
        <v>0</v>
      </c>
      <c r="BI120" s="187">
        <f t="shared" si="12"/>
        <v>0</v>
      </c>
      <c r="BJ120" s="17" t="s">
        <v>148</v>
      </c>
      <c r="BK120" s="188">
        <f t="shared" si="13"/>
        <v>0</v>
      </c>
      <c r="BL120" s="17" t="s">
        <v>147</v>
      </c>
      <c r="BM120" s="17" t="s">
        <v>218</v>
      </c>
    </row>
    <row r="121" spans="2:65" s="1" customFormat="1" ht="44.25" customHeight="1">
      <c r="B121" s="135"/>
      <c r="C121" s="136" t="s">
        <v>170</v>
      </c>
      <c r="D121" s="136" t="s">
        <v>143</v>
      </c>
      <c r="E121" s="137" t="s">
        <v>501</v>
      </c>
      <c r="F121" s="362" t="s">
        <v>502</v>
      </c>
      <c r="G121" s="363"/>
      <c r="H121" s="363"/>
      <c r="I121" s="364"/>
      <c r="J121" s="138" t="s">
        <v>146</v>
      </c>
      <c r="K121" s="163">
        <v>57</v>
      </c>
      <c r="L121" s="365"/>
      <c r="M121" s="366"/>
      <c r="N121" s="367">
        <f t="shared" si="0"/>
        <v>0</v>
      </c>
      <c r="O121" s="368"/>
      <c r="P121" s="368"/>
      <c r="Q121" s="369"/>
      <c r="R121" s="140"/>
      <c r="T121" s="164" t="s">
        <v>5</v>
      </c>
      <c r="U121" s="165" t="s">
        <v>36</v>
      </c>
      <c r="V121" s="166">
        <v>0</v>
      </c>
      <c r="W121" s="166">
        <f t="shared" si="1"/>
        <v>0</v>
      </c>
      <c r="X121" s="166">
        <v>0</v>
      </c>
      <c r="Y121" s="166">
        <f t="shared" si="2"/>
        <v>0</v>
      </c>
      <c r="Z121" s="166">
        <v>0</v>
      </c>
      <c r="AA121" s="167">
        <f t="shared" si="3"/>
        <v>0</v>
      </c>
      <c r="AC121" s="176"/>
      <c r="AJ121" s="176">
        <f t="shared" si="4"/>
        <v>0</v>
      </c>
      <c r="AK121" s="176">
        <f t="shared" si="5"/>
        <v>0</v>
      </c>
      <c r="AL121" s="176">
        <f t="shared" si="6"/>
        <v>0</v>
      </c>
      <c r="AM121" s="176">
        <f t="shared" si="7"/>
        <v>0</v>
      </c>
      <c r="AR121" s="17" t="s">
        <v>147</v>
      </c>
      <c r="AT121" s="17" t="s">
        <v>143</v>
      </c>
      <c r="AU121" s="17" t="s">
        <v>148</v>
      </c>
      <c r="AY121" s="17" t="s">
        <v>142</v>
      </c>
      <c r="BE121" s="187">
        <f t="shared" si="8"/>
        <v>0</v>
      </c>
      <c r="BF121" s="187">
        <f t="shared" si="9"/>
        <v>0</v>
      </c>
      <c r="BG121" s="187">
        <f t="shared" si="10"/>
        <v>0</v>
      </c>
      <c r="BH121" s="187">
        <f t="shared" si="11"/>
        <v>0</v>
      </c>
      <c r="BI121" s="187">
        <f t="shared" si="12"/>
        <v>0</v>
      </c>
      <c r="BJ121" s="17" t="s">
        <v>148</v>
      </c>
      <c r="BK121" s="188">
        <f t="shared" si="13"/>
        <v>0</v>
      </c>
      <c r="BL121" s="17" t="s">
        <v>147</v>
      </c>
      <c r="BM121" s="17" t="s">
        <v>10</v>
      </c>
    </row>
    <row r="122" spans="2:65" s="1" customFormat="1" ht="31.5" customHeight="1">
      <c r="B122" s="135"/>
      <c r="C122" s="136" t="s">
        <v>178</v>
      </c>
      <c r="D122" s="136" t="s">
        <v>143</v>
      </c>
      <c r="E122" s="137" t="s">
        <v>503</v>
      </c>
      <c r="F122" s="362" t="s">
        <v>504</v>
      </c>
      <c r="G122" s="363"/>
      <c r="H122" s="363"/>
      <c r="I122" s="364"/>
      <c r="J122" s="138" t="s">
        <v>146</v>
      </c>
      <c r="K122" s="163">
        <v>4</v>
      </c>
      <c r="L122" s="365"/>
      <c r="M122" s="366"/>
      <c r="N122" s="367">
        <f t="shared" si="0"/>
        <v>0</v>
      </c>
      <c r="O122" s="368"/>
      <c r="P122" s="368"/>
      <c r="Q122" s="369"/>
      <c r="R122" s="140"/>
      <c r="T122" s="164" t="s">
        <v>5</v>
      </c>
      <c r="U122" s="165" t="s">
        <v>36</v>
      </c>
      <c r="V122" s="166">
        <v>0</v>
      </c>
      <c r="W122" s="166">
        <f t="shared" si="1"/>
        <v>0</v>
      </c>
      <c r="X122" s="166">
        <v>0</v>
      </c>
      <c r="Y122" s="166">
        <f t="shared" si="2"/>
        <v>0</v>
      </c>
      <c r="Z122" s="166">
        <v>0</v>
      </c>
      <c r="AA122" s="167">
        <f t="shared" si="3"/>
        <v>0</v>
      </c>
      <c r="AC122" s="176"/>
      <c r="AJ122" s="176">
        <f t="shared" si="4"/>
        <v>0</v>
      </c>
      <c r="AK122" s="176">
        <f t="shared" si="5"/>
        <v>0</v>
      </c>
      <c r="AL122" s="176">
        <f t="shared" si="6"/>
        <v>0</v>
      </c>
      <c r="AM122" s="176">
        <f t="shared" si="7"/>
        <v>0</v>
      </c>
      <c r="AR122" s="17" t="s">
        <v>147</v>
      </c>
      <c r="AT122" s="17" t="s">
        <v>143</v>
      </c>
      <c r="AU122" s="17" t="s">
        <v>148</v>
      </c>
      <c r="AY122" s="17" t="s">
        <v>142</v>
      </c>
      <c r="BE122" s="187">
        <f t="shared" si="8"/>
        <v>0</v>
      </c>
      <c r="BF122" s="187">
        <f t="shared" si="9"/>
        <v>0</v>
      </c>
      <c r="BG122" s="187">
        <f t="shared" si="10"/>
        <v>0</v>
      </c>
      <c r="BH122" s="187">
        <f t="shared" si="11"/>
        <v>0</v>
      </c>
      <c r="BI122" s="187">
        <f t="shared" si="12"/>
        <v>0</v>
      </c>
      <c r="BJ122" s="17" t="s">
        <v>148</v>
      </c>
      <c r="BK122" s="188">
        <f t="shared" si="13"/>
        <v>0</v>
      </c>
      <c r="BL122" s="17" t="s">
        <v>147</v>
      </c>
      <c r="BM122" s="17" t="s">
        <v>244</v>
      </c>
    </row>
    <row r="123" spans="2:65" s="1" customFormat="1" ht="31.5" customHeight="1">
      <c r="B123" s="135"/>
      <c r="C123" s="136" t="s">
        <v>189</v>
      </c>
      <c r="D123" s="136" t="s">
        <v>143</v>
      </c>
      <c r="E123" s="137" t="s">
        <v>505</v>
      </c>
      <c r="F123" s="362" t="s">
        <v>506</v>
      </c>
      <c r="G123" s="363"/>
      <c r="H123" s="363"/>
      <c r="I123" s="364"/>
      <c r="J123" s="138" t="s">
        <v>146</v>
      </c>
      <c r="K123" s="163">
        <v>1</v>
      </c>
      <c r="L123" s="365"/>
      <c r="M123" s="366"/>
      <c r="N123" s="367">
        <f t="shared" si="0"/>
        <v>0</v>
      </c>
      <c r="O123" s="368"/>
      <c r="P123" s="368"/>
      <c r="Q123" s="369"/>
      <c r="R123" s="140"/>
      <c r="T123" s="164" t="s">
        <v>5</v>
      </c>
      <c r="U123" s="165" t="s">
        <v>36</v>
      </c>
      <c r="V123" s="166">
        <v>0</v>
      </c>
      <c r="W123" s="166">
        <f t="shared" si="1"/>
        <v>0</v>
      </c>
      <c r="X123" s="166">
        <v>0</v>
      </c>
      <c r="Y123" s="166">
        <f t="shared" si="2"/>
        <v>0</v>
      </c>
      <c r="Z123" s="166">
        <v>0</v>
      </c>
      <c r="AA123" s="167">
        <f t="shared" si="3"/>
        <v>0</v>
      </c>
      <c r="AC123" s="176"/>
      <c r="AJ123" s="176">
        <f t="shared" si="4"/>
        <v>0</v>
      </c>
      <c r="AK123" s="176">
        <f t="shared" si="5"/>
        <v>0</v>
      </c>
      <c r="AL123" s="176">
        <f t="shared" si="6"/>
        <v>0</v>
      </c>
      <c r="AM123" s="176">
        <f t="shared" si="7"/>
        <v>0</v>
      </c>
      <c r="AR123" s="17" t="s">
        <v>147</v>
      </c>
      <c r="AT123" s="17" t="s">
        <v>143</v>
      </c>
      <c r="AU123" s="17" t="s">
        <v>148</v>
      </c>
      <c r="AY123" s="17" t="s">
        <v>142</v>
      </c>
      <c r="BE123" s="187">
        <f t="shared" si="8"/>
        <v>0</v>
      </c>
      <c r="BF123" s="187">
        <f t="shared" si="9"/>
        <v>0</v>
      </c>
      <c r="BG123" s="187">
        <f t="shared" si="10"/>
        <v>0</v>
      </c>
      <c r="BH123" s="187">
        <f t="shared" si="11"/>
        <v>0</v>
      </c>
      <c r="BI123" s="187">
        <f t="shared" si="12"/>
        <v>0</v>
      </c>
      <c r="BJ123" s="17" t="s">
        <v>148</v>
      </c>
      <c r="BK123" s="188">
        <f t="shared" si="13"/>
        <v>0</v>
      </c>
      <c r="BL123" s="17" t="s">
        <v>147</v>
      </c>
      <c r="BM123" s="17" t="s">
        <v>257</v>
      </c>
    </row>
    <row r="124" spans="2:65" s="1" customFormat="1" ht="44.25" customHeight="1">
      <c r="B124" s="135"/>
      <c r="C124" s="136" t="s">
        <v>214</v>
      </c>
      <c r="D124" s="136" t="s">
        <v>143</v>
      </c>
      <c r="E124" s="137" t="s">
        <v>507</v>
      </c>
      <c r="F124" s="362" t="s">
        <v>794</v>
      </c>
      <c r="G124" s="363"/>
      <c r="H124" s="363"/>
      <c r="I124" s="364"/>
      <c r="J124" s="138" t="s">
        <v>146</v>
      </c>
      <c r="K124" s="163">
        <v>20</v>
      </c>
      <c r="L124" s="365"/>
      <c r="M124" s="366"/>
      <c r="N124" s="367">
        <f t="shared" si="0"/>
        <v>0</v>
      </c>
      <c r="O124" s="368"/>
      <c r="P124" s="368"/>
      <c r="Q124" s="369"/>
      <c r="R124" s="140"/>
      <c r="T124" s="164" t="s">
        <v>5</v>
      </c>
      <c r="U124" s="165" t="s">
        <v>36</v>
      </c>
      <c r="V124" s="166">
        <v>0</v>
      </c>
      <c r="W124" s="166">
        <f t="shared" si="1"/>
        <v>0</v>
      </c>
      <c r="X124" s="166">
        <v>0</v>
      </c>
      <c r="Y124" s="166">
        <f t="shared" si="2"/>
        <v>0</v>
      </c>
      <c r="Z124" s="166">
        <v>0</v>
      </c>
      <c r="AA124" s="167">
        <f t="shared" si="3"/>
        <v>0</v>
      </c>
      <c r="AC124" s="176"/>
      <c r="AJ124" s="176">
        <f t="shared" si="4"/>
        <v>0</v>
      </c>
      <c r="AK124" s="176">
        <f t="shared" si="5"/>
        <v>0</v>
      </c>
      <c r="AL124" s="176">
        <f t="shared" si="6"/>
        <v>0</v>
      </c>
      <c r="AM124" s="176">
        <f t="shared" si="7"/>
        <v>0</v>
      </c>
      <c r="AR124" s="17" t="s">
        <v>147</v>
      </c>
      <c r="AT124" s="17" t="s">
        <v>143</v>
      </c>
      <c r="AU124" s="17" t="s">
        <v>148</v>
      </c>
      <c r="AY124" s="17" t="s">
        <v>142</v>
      </c>
      <c r="BE124" s="187">
        <f t="shared" si="8"/>
        <v>0</v>
      </c>
      <c r="BF124" s="187">
        <f t="shared" si="9"/>
        <v>0</v>
      </c>
      <c r="BG124" s="187">
        <f t="shared" si="10"/>
        <v>0</v>
      </c>
      <c r="BH124" s="187">
        <f t="shared" si="11"/>
        <v>0</v>
      </c>
      <c r="BI124" s="187">
        <f t="shared" si="12"/>
        <v>0</v>
      </c>
      <c r="BJ124" s="17" t="s">
        <v>148</v>
      </c>
      <c r="BK124" s="188">
        <f t="shared" si="13"/>
        <v>0</v>
      </c>
      <c r="BL124" s="17" t="s">
        <v>147</v>
      </c>
      <c r="BM124" s="17" t="s">
        <v>298</v>
      </c>
    </row>
    <row r="125" spans="2:65" s="1" customFormat="1" ht="44.25" customHeight="1">
      <c r="B125" s="135"/>
      <c r="C125" s="136" t="s">
        <v>218</v>
      </c>
      <c r="D125" s="136" t="s">
        <v>143</v>
      </c>
      <c r="E125" s="137" t="s">
        <v>508</v>
      </c>
      <c r="F125" s="362" t="s">
        <v>795</v>
      </c>
      <c r="G125" s="363"/>
      <c r="H125" s="363"/>
      <c r="I125" s="364"/>
      <c r="J125" s="138" t="s">
        <v>146</v>
      </c>
      <c r="K125" s="163">
        <v>4</v>
      </c>
      <c r="L125" s="365"/>
      <c r="M125" s="366"/>
      <c r="N125" s="367">
        <f t="shared" si="0"/>
        <v>0</v>
      </c>
      <c r="O125" s="368"/>
      <c r="P125" s="368"/>
      <c r="Q125" s="369"/>
      <c r="R125" s="140"/>
      <c r="T125" s="164" t="s">
        <v>5</v>
      </c>
      <c r="U125" s="165" t="s">
        <v>36</v>
      </c>
      <c r="V125" s="166">
        <v>0</v>
      </c>
      <c r="W125" s="166">
        <f t="shared" si="1"/>
        <v>0</v>
      </c>
      <c r="X125" s="166">
        <v>0</v>
      </c>
      <c r="Y125" s="166">
        <f t="shared" si="2"/>
        <v>0</v>
      </c>
      <c r="Z125" s="166">
        <v>0</v>
      </c>
      <c r="AA125" s="167">
        <f t="shared" si="3"/>
        <v>0</v>
      </c>
      <c r="AC125" s="176"/>
      <c r="AJ125" s="176">
        <f t="shared" si="4"/>
        <v>0</v>
      </c>
      <c r="AK125" s="176">
        <f t="shared" si="5"/>
        <v>0</v>
      </c>
      <c r="AL125" s="176">
        <f t="shared" si="6"/>
        <v>0</v>
      </c>
      <c r="AM125" s="176">
        <f t="shared" si="7"/>
        <v>0</v>
      </c>
      <c r="AR125" s="17" t="s">
        <v>147</v>
      </c>
      <c r="AT125" s="17" t="s">
        <v>143</v>
      </c>
      <c r="AU125" s="17" t="s">
        <v>148</v>
      </c>
      <c r="AY125" s="17" t="s">
        <v>142</v>
      </c>
      <c r="BE125" s="187">
        <f t="shared" si="8"/>
        <v>0</v>
      </c>
      <c r="BF125" s="187">
        <f t="shared" si="9"/>
        <v>0</v>
      </c>
      <c r="BG125" s="187">
        <f t="shared" si="10"/>
        <v>0</v>
      </c>
      <c r="BH125" s="187">
        <f t="shared" si="11"/>
        <v>0</v>
      </c>
      <c r="BI125" s="187">
        <f t="shared" si="12"/>
        <v>0</v>
      </c>
      <c r="BJ125" s="17" t="s">
        <v>148</v>
      </c>
      <c r="BK125" s="188">
        <f t="shared" si="13"/>
        <v>0</v>
      </c>
      <c r="BL125" s="17" t="s">
        <v>147</v>
      </c>
      <c r="BM125" s="17" t="s">
        <v>303</v>
      </c>
    </row>
    <row r="126" spans="2:65" s="1" customFormat="1" ht="44.25" customHeight="1">
      <c r="B126" s="135"/>
      <c r="C126" s="136" t="s">
        <v>219</v>
      </c>
      <c r="D126" s="136" t="s">
        <v>143</v>
      </c>
      <c r="E126" s="137" t="s">
        <v>509</v>
      </c>
      <c r="F126" s="362" t="s">
        <v>796</v>
      </c>
      <c r="G126" s="363"/>
      <c r="H126" s="363"/>
      <c r="I126" s="364"/>
      <c r="J126" s="138" t="s">
        <v>146</v>
      </c>
      <c r="K126" s="163">
        <v>34</v>
      </c>
      <c r="L126" s="365"/>
      <c r="M126" s="366"/>
      <c r="N126" s="367">
        <f t="shared" si="0"/>
        <v>0</v>
      </c>
      <c r="O126" s="368"/>
      <c r="P126" s="368"/>
      <c r="Q126" s="369"/>
      <c r="R126" s="140"/>
      <c r="T126" s="164" t="s">
        <v>5</v>
      </c>
      <c r="U126" s="165" t="s">
        <v>36</v>
      </c>
      <c r="V126" s="166">
        <v>0</v>
      </c>
      <c r="W126" s="166">
        <f t="shared" si="1"/>
        <v>0</v>
      </c>
      <c r="X126" s="166">
        <v>0</v>
      </c>
      <c r="Y126" s="166">
        <f t="shared" si="2"/>
        <v>0</v>
      </c>
      <c r="Z126" s="166">
        <v>0</v>
      </c>
      <c r="AA126" s="167">
        <f t="shared" si="3"/>
        <v>0</v>
      </c>
      <c r="AC126" s="176"/>
      <c r="AJ126" s="176">
        <f t="shared" si="4"/>
        <v>0</v>
      </c>
      <c r="AK126" s="176">
        <f t="shared" si="5"/>
        <v>0</v>
      </c>
      <c r="AL126" s="176">
        <f t="shared" si="6"/>
        <v>0</v>
      </c>
      <c r="AM126" s="176">
        <f t="shared" si="7"/>
        <v>0</v>
      </c>
      <c r="AR126" s="17" t="s">
        <v>147</v>
      </c>
      <c r="AT126" s="17" t="s">
        <v>143</v>
      </c>
      <c r="AU126" s="17" t="s">
        <v>148</v>
      </c>
      <c r="AY126" s="17" t="s">
        <v>142</v>
      </c>
      <c r="BE126" s="187">
        <f t="shared" si="8"/>
        <v>0</v>
      </c>
      <c r="BF126" s="187">
        <f t="shared" si="9"/>
        <v>0</v>
      </c>
      <c r="BG126" s="187">
        <f t="shared" si="10"/>
        <v>0</v>
      </c>
      <c r="BH126" s="187">
        <f t="shared" si="11"/>
        <v>0</v>
      </c>
      <c r="BI126" s="187">
        <f t="shared" si="12"/>
        <v>0</v>
      </c>
      <c r="BJ126" s="17" t="s">
        <v>148</v>
      </c>
      <c r="BK126" s="188">
        <f t="shared" si="13"/>
        <v>0</v>
      </c>
      <c r="BL126" s="17" t="s">
        <v>147</v>
      </c>
      <c r="BM126" s="17" t="s">
        <v>310</v>
      </c>
    </row>
    <row r="127" spans="2:65" s="1" customFormat="1" ht="44.25" customHeight="1">
      <c r="B127" s="135"/>
      <c r="C127" s="136" t="s">
        <v>10</v>
      </c>
      <c r="D127" s="136" t="s">
        <v>143</v>
      </c>
      <c r="E127" s="137" t="s">
        <v>510</v>
      </c>
      <c r="F127" s="362" t="s">
        <v>797</v>
      </c>
      <c r="G127" s="363"/>
      <c r="H127" s="363"/>
      <c r="I127" s="364"/>
      <c r="J127" s="138" t="s">
        <v>146</v>
      </c>
      <c r="K127" s="163">
        <v>10</v>
      </c>
      <c r="L127" s="365"/>
      <c r="M127" s="366"/>
      <c r="N127" s="367">
        <f t="shared" si="0"/>
        <v>0</v>
      </c>
      <c r="O127" s="368"/>
      <c r="P127" s="368"/>
      <c r="Q127" s="369"/>
      <c r="R127" s="140"/>
      <c r="T127" s="164" t="s">
        <v>5</v>
      </c>
      <c r="U127" s="165" t="s">
        <v>36</v>
      </c>
      <c r="V127" s="166">
        <v>0</v>
      </c>
      <c r="W127" s="166">
        <f t="shared" si="1"/>
        <v>0</v>
      </c>
      <c r="X127" s="166">
        <v>0</v>
      </c>
      <c r="Y127" s="166">
        <f t="shared" si="2"/>
        <v>0</v>
      </c>
      <c r="Z127" s="166">
        <v>0</v>
      </c>
      <c r="AA127" s="167">
        <f t="shared" si="3"/>
        <v>0</v>
      </c>
      <c r="AC127" s="176"/>
      <c r="AJ127" s="176">
        <f t="shared" si="4"/>
        <v>0</v>
      </c>
      <c r="AK127" s="176">
        <f t="shared" si="5"/>
        <v>0</v>
      </c>
      <c r="AL127" s="176">
        <f t="shared" si="6"/>
        <v>0</v>
      </c>
      <c r="AM127" s="176">
        <f t="shared" si="7"/>
        <v>0</v>
      </c>
      <c r="AR127" s="17" t="s">
        <v>147</v>
      </c>
      <c r="AT127" s="17" t="s">
        <v>143</v>
      </c>
      <c r="AU127" s="17" t="s">
        <v>148</v>
      </c>
      <c r="AY127" s="17" t="s">
        <v>142</v>
      </c>
      <c r="BE127" s="187">
        <f t="shared" si="8"/>
        <v>0</v>
      </c>
      <c r="BF127" s="187">
        <f t="shared" si="9"/>
        <v>0</v>
      </c>
      <c r="BG127" s="187">
        <f t="shared" si="10"/>
        <v>0</v>
      </c>
      <c r="BH127" s="187">
        <f t="shared" si="11"/>
        <v>0</v>
      </c>
      <c r="BI127" s="187">
        <f t="shared" si="12"/>
        <v>0</v>
      </c>
      <c r="BJ127" s="17" t="s">
        <v>148</v>
      </c>
      <c r="BK127" s="188">
        <f t="shared" si="13"/>
        <v>0</v>
      </c>
      <c r="BL127" s="17" t="s">
        <v>147</v>
      </c>
      <c r="BM127" s="17" t="s">
        <v>318</v>
      </c>
    </row>
    <row r="128" spans="2:65" s="1" customFormat="1" ht="31.5" customHeight="1">
      <c r="B128" s="135"/>
      <c r="C128" s="136" t="s">
        <v>224</v>
      </c>
      <c r="D128" s="136" t="s">
        <v>143</v>
      </c>
      <c r="E128" s="137" t="s">
        <v>511</v>
      </c>
      <c r="F128" s="362" t="s">
        <v>798</v>
      </c>
      <c r="G128" s="363"/>
      <c r="H128" s="363"/>
      <c r="I128" s="364"/>
      <c r="J128" s="138" t="s">
        <v>146</v>
      </c>
      <c r="K128" s="163">
        <v>7</v>
      </c>
      <c r="L128" s="365"/>
      <c r="M128" s="366"/>
      <c r="N128" s="367">
        <f t="shared" si="0"/>
        <v>0</v>
      </c>
      <c r="O128" s="368"/>
      <c r="P128" s="368"/>
      <c r="Q128" s="369"/>
      <c r="R128" s="140"/>
      <c r="T128" s="164" t="s">
        <v>5</v>
      </c>
      <c r="U128" s="165" t="s">
        <v>36</v>
      </c>
      <c r="V128" s="166">
        <v>0</v>
      </c>
      <c r="W128" s="166">
        <f t="shared" si="1"/>
        <v>0</v>
      </c>
      <c r="X128" s="166">
        <v>0</v>
      </c>
      <c r="Y128" s="166">
        <f t="shared" si="2"/>
        <v>0</v>
      </c>
      <c r="Z128" s="166">
        <v>0</v>
      </c>
      <c r="AA128" s="167">
        <f t="shared" si="3"/>
        <v>0</v>
      </c>
      <c r="AC128" s="176"/>
      <c r="AJ128" s="176">
        <f t="shared" si="4"/>
        <v>0</v>
      </c>
      <c r="AK128" s="176">
        <f t="shared" si="5"/>
        <v>0</v>
      </c>
      <c r="AL128" s="176">
        <f t="shared" si="6"/>
        <v>0</v>
      </c>
      <c r="AM128" s="176">
        <f t="shared" si="7"/>
        <v>0</v>
      </c>
      <c r="AR128" s="17" t="s">
        <v>147</v>
      </c>
      <c r="AT128" s="17" t="s">
        <v>143</v>
      </c>
      <c r="AU128" s="17" t="s">
        <v>148</v>
      </c>
      <c r="AY128" s="17" t="s">
        <v>142</v>
      </c>
      <c r="BE128" s="187">
        <f t="shared" si="8"/>
        <v>0</v>
      </c>
      <c r="BF128" s="187">
        <f t="shared" si="9"/>
        <v>0</v>
      </c>
      <c r="BG128" s="187">
        <f t="shared" si="10"/>
        <v>0</v>
      </c>
      <c r="BH128" s="187">
        <f t="shared" si="11"/>
        <v>0</v>
      </c>
      <c r="BI128" s="187">
        <f t="shared" si="12"/>
        <v>0</v>
      </c>
      <c r="BJ128" s="17" t="s">
        <v>148</v>
      </c>
      <c r="BK128" s="188">
        <f t="shared" si="13"/>
        <v>0</v>
      </c>
      <c r="BL128" s="17" t="s">
        <v>147</v>
      </c>
      <c r="BM128" s="17" t="s">
        <v>323</v>
      </c>
    </row>
    <row r="129" spans="2:65" s="1" customFormat="1" ht="44.25" customHeight="1">
      <c r="B129" s="135"/>
      <c r="C129" s="136" t="s">
        <v>244</v>
      </c>
      <c r="D129" s="136" t="s">
        <v>143</v>
      </c>
      <c r="E129" s="137" t="s">
        <v>512</v>
      </c>
      <c r="F129" s="362" t="s">
        <v>799</v>
      </c>
      <c r="G129" s="363"/>
      <c r="H129" s="363"/>
      <c r="I129" s="364"/>
      <c r="J129" s="138" t="s">
        <v>146</v>
      </c>
      <c r="K129" s="163">
        <v>4</v>
      </c>
      <c r="L129" s="365"/>
      <c r="M129" s="366"/>
      <c r="N129" s="367">
        <f t="shared" si="0"/>
        <v>0</v>
      </c>
      <c r="O129" s="368"/>
      <c r="P129" s="368"/>
      <c r="Q129" s="369"/>
      <c r="R129" s="140"/>
      <c r="T129" s="164" t="s">
        <v>5</v>
      </c>
      <c r="U129" s="165" t="s">
        <v>36</v>
      </c>
      <c r="V129" s="166">
        <v>0</v>
      </c>
      <c r="W129" s="166">
        <f t="shared" si="1"/>
        <v>0</v>
      </c>
      <c r="X129" s="166">
        <v>0</v>
      </c>
      <c r="Y129" s="166">
        <f t="shared" si="2"/>
        <v>0</v>
      </c>
      <c r="Z129" s="166">
        <v>0</v>
      </c>
      <c r="AA129" s="167">
        <f t="shared" si="3"/>
        <v>0</v>
      </c>
      <c r="AC129" s="176"/>
      <c r="AJ129" s="176">
        <f t="shared" si="4"/>
        <v>0</v>
      </c>
      <c r="AK129" s="176">
        <f t="shared" si="5"/>
        <v>0</v>
      </c>
      <c r="AL129" s="176">
        <f t="shared" si="6"/>
        <v>0</v>
      </c>
      <c r="AM129" s="176">
        <f t="shared" si="7"/>
        <v>0</v>
      </c>
      <c r="AR129" s="17" t="s">
        <v>147</v>
      </c>
      <c r="AT129" s="17" t="s">
        <v>143</v>
      </c>
      <c r="AU129" s="17" t="s">
        <v>148</v>
      </c>
      <c r="AY129" s="17" t="s">
        <v>142</v>
      </c>
      <c r="BE129" s="187">
        <f t="shared" si="8"/>
        <v>0</v>
      </c>
      <c r="BF129" s="187">
        <f t="shared" si="9"/>
        <v>0</v>
      </c>
      <c r="BG129" s="187">
        <f t="shared" si="10"/>
        <v>0</v>
      </c>
      <c r="BH129" s="187">
        <f t="shared" si="11"/>
        <v>0</v>
      </c>
      <c r="BI129" s="187">
        <f t="shared" si="12"/>
        <v>0</v>
      </c>
      <c r="BJ129" s="17" t="s">
        <v>148</v>
      </c>
      <c r="BK129" s="188">
        <f t="shared" si="13"/>
        <v>0</v>
      </c>
      <c r="BL129" s="17" t="s">
        <v>147</v>
      </c>
      <c r="BM129" s="17" t="s">
        <v>328</v>
      </c>
    </row>
    <row r="130" spans="2:65" s="1" customFormat="1" ht="44.25" customHeight="1">
      <c r="B130" s="135"/>
      <c r="C130" s="136" t="s">
        <v>248</v>
      </c>
      <c r="D130" s="136" t="s">
        <v>143</v>
      </c>
      <c r="E130" s="137" t="s">
        <v>513</v>
      </c>
      <c r="F130" s="362" t="s">
        <v>800</v>
      </c>
      <c r="G130" s="363"/>
      <c r="H130" s="363"/>
      <c r="I130" s="364"/>
      <c r="J130" s="138" t="s">
        <v>146</v>
      </c>
      <c r="K130" s="163">
        <v>16</v>
      </c>
      <c r="L130" s="365"/>
      <c r="M130" s="366"/>
      <c r="N130" s="367">
        <f t="shared" si="0"/>
        <v>0</v>
      </c>
      <c r="O130" s="368"/>
      <c r="P130" s="368"/>
      <c r="Q130" s="369"/>
      <c r="R130" s="140"/>
      <c r="T130" s="164" t="s">
        <v>5</v>
      </c>
      <c r="U130" s="165" t="s">
        <v>36</v>
      </c>
      <c r="V130" s="166">
        <v>0</v>
      </c>
      <c r="W130" s="166">
        <f t="shared" si="1"/>
        <v>0</v>
      </c>
      <c r="X130" s="166">
        <v>0</v>
      </c>
      <c r="Y130" s="166">
        <f t="shared" si="2"/>
        <v>0</v>
      </c>
      <c r="Z130" s="166">
        <v>0</v>
      </c>
      <c r="AA130" s="167">
        <f t="shared" si="3"/>
        <v>0</v>
      </c>
      <c r="AC130" s="176"/>
      <c r="AJ130" s="176">
        <f t="shared" si="4"/>
        <v>0</v>
      </c>
      <c r="AK130" s="176">
        <f t="shared" si="5"/>
        <v>0</v>
      </c>
      <c r="AL130" s="176">
        <f t="shared" si="6"/>
        <v>0</v>
      </c>
      <c r="AM130" s="176">
        <f t="shared" si="7"/>
        <v>0</v>
      </c>
      <c r="AR130" s="17" t="s">
        <v>147</v>
      </c>
      <c r="AT130" s="17" t="s">
        <v>143</v>
      </c>
      <c r="AU130" s="17" t="s">
        <v>148</v>
      </c>
      <c r="AY130" s="17" t="s">
        <v>142</v>
      </c>
      <c r="BE130" s="187">
        <f t="shared" si="8"/>
        <v>0</v>
      </c>
      <c r="BF130" s="187">
        <f t="shared" si="9"/>
        <v>0</v>
      </c>
      <c r="BG130" s="187">
        <f t="shared" si="10"/>
        <v>0</v>
      </c>
      <c r="BH130" s="187">
        <f t="shared" si="11"/>
        <v>0</v>
      </c>
      <c r="BI130" s="187">
        <f t="shared" si="12"/>
        <v>0</v>
      </c>
      <c r="BJ130" s="17" t="s">
        <v>148</v>
      </c>
      <c r="BK130" s="188">
        <f t="shared" si="13"/>
        <v>0</v>
      </c>
      <c r="BL130" s="17" t="s">
        <v>147</v>
      </c>
      <c r="BM130" s="17" t="s">
        <v>332</v>
      </c>
    </row>
    <row r="131" spans="2:65" s="1" customFormat="1" ht="22.5" customHeight="1">
      <c r="B131" s="135"/>
      <c r="C131" s="136" t="s">
        <v>302</v>
      </c>
      <c r="D131" s="136" t="s">
        <v>143</v>
      </c>
      <c r="E131" s="137" t="s">
        <v>514</v>
      </c>
      <c r="F131" s="362" t="s">
        <v>515</v>
      </c>
      <c r="G131" s="363"/>
      <c r="H131" s="363"/>
      <c r="I131" s="364"/>
      <c r="J131" s="138" t="s">
        <v>516</v>
      </c>
      <c r="K131" s="163">
        <v>4</v>
      </c>
      <c r="L131" s="365"/>
      <c r="M131" s="366"/>
      <c r="N131" s="367">
        <f t="shared" si="0"/>
        <v>0</v>
      </c>
      <c r="O131" s="368"/>
      <c r="P131" s="368"/>
      <c r="Q131" s="369"/>
      <c r="R131" s="140"/>
      <c r="T131" s="164" t="s">
        <v>5</v>
      </c>
      <c r="U131" s="165" t="s">
        <v>36</v>
      </c>
      <c r="V131" s="166">
        <v>0</v>
      </c>
      <c r="W131" s="166">
        <f t="shared" si="1"/>
        <v>0</v>
      </c>
      <c r="X131" s="166">
        <v>0</v>
      </c>
      <c r="Y131" s="166">
        <f t="shared" si="2"/>
        <v>0</v>
      </c>
      <c r="Z131" s="166">
        <v>0</v>
      </c>
      <c r="AA131" s="167">
        <f t="shared" si="3"/>
        <v>0</v>
      </c>
      <c r="AC131" s="176"/>
      <c r="AJ131" s="176">
        <f t="shared" si="4"/>
        <v>0</v>
      </c>
      <c r="AK131" s="176">
        <f t="shared" si="5"/>
        <v>0</v>
      </c>
      <c r="AL131" s="176">
        <f t="shared" si="6"/>
        <v>0</v>
      </c>
      <c r="AM131" s="176">
        <f t="shared" si="7"/>
        <v>0</v>
      </c>
      <c r="AR131" s="17" t="s">
        <v>147</v>
      </c>
      <c r="AT131" s="17" t="s">
        <v>143</v>
      </c>
      <c r="AU131" s="17" t="s">
        <v>148</v>
      </c>
      <c r="AY131" s="17" t="s">
        <v>142</v>
      </c>
      <c r="BE131" s="187">
        <f t="shared" si="8"/>
        <v>0</v>
      </c>
      <c r="BF131" s="187">
        <f t="shared" si="9"/>
        <v>0</v>
      </c>
      <c r="BG131" s="187">
        <f t="shared" si="10"/>
        <v>0</v>
      </c>
      <c r="BH131" s="187">
        <f t="shared" si="11"/>
        <v>0</v>
      </c>
      <c r="BI131" s="187">
        <f t="shared" si="12"/>
        <v>0</v>
      </c>
      <c r="BJ131" s="17" t="s">
        <v>148</v>
      </c>
      <c r="BK131" s="188">
        <f t="shared" si="13"/>
        <v>0</v>
      </c>
      <c r="BL131" s="17" t="s">
        <v>147</v>
      </c>
      <c r="BM131" s="17" t="s">
        <v>421</v>
      </c>
    </row>
    <row r="132" spans="2:65" s="1" customFormat="1" ht="22.5" customHeight="1">
      <c r="B132" s="135"/>
      <c r="C132" s="136" t="s">
        <v>303</v>
      </c>
      <c r="D132" s="136" t="s">
        <v>143</v>
      </c>
      <c r="E132" s="137" t="s">
        <v>517</v>
      </c>
      <c r="F132" s="362" t="s">
        <v>518</v>
      </c>
      <c r="G132" s="363"/>
      <c r="H132" s="363"/>
      <c r="I132" s="364"/>
      <c r="J132" s="138" t="s">
        <v>519</v>
      </c>
      <c r="K132" s="163">
        <v>1</v>
      </c>
      <c r="L132" s="365"/>
      <c r="M132" s="366"/>
      <c r="N132" s="367">
        <f t="shared" si="0"/>
        <v>0</v>
      </c>
      <c r="O132" s="368"/>
      <c r="P132" s="368"/>
      <c r="Q132" s="369"/>
      <c r="R132" s="140"/>
      <c r="T132" s="164" t="s">
        <v>5</v>
      </c>
      <c r="U132" s="165" t="s">
        <v>36</v>
      </c>
      <c r="V132" s="166">
        <v>0</v>
      </c>
      <c r="W132" s="166">
        <f t="shared" si="1"/>
        <v>0</v>
      </c>
      <c r="X132" s="166">
        <v>0</v>
      </c>
      <c r="Y132" s="166">
        <f t="shared" si="2"/>
        <v>0</v>
      </c>
      <c r="Z132" s="166">
        <v>0</v>
      </c>
      <c r="AA132" s="167">
        <f t="shared" si="3"/>
        <v>0</v>
      </c>
      <c r="AC132" s="176"/>
      <c r="AJ132" s="176">
        <f t="shared" si="4"/>
        <v>0</v>
      </c>
      <c r="AK132" s="176">
        <f t="shared" si="5"/>
        <v>0</v>
      </c>
      <c r="AL132" s="176">
        <f t="shared" si="6"/>
        <v>0</v>
      </c>
      <c r="AM132" s="176">
        <f t="shared" si="7"/>
        <v>0</v>
      </c>
      <c r="AR132" s="17" t="s">
        <v>147</v>
      </c>
      <c r="AT132" s="17" t="s">
        <v>143</v>
      </c>
      <c r="AU132" s="17" t="s">
        <v>148</v>
      </c>
      <c r="AY132" s="17" t="s">
        <v>142</v>
      </c>
      <c r="BE132" s="187">
        <f t="shared" si="8"/>
        <v>0</v>
      </c>
      <c r="BF132" s="187">
        <f t="shared" si="9"/>
        <v>0</v>
      </c>
      <c r="BG132" s="187">
        <f t="shared" si="10"/>
        <v>0</v>
      </c>
      <c r="BH132" s="187">
        <f t="shared" si="11"/>
        <v>0</v>
      </c>
      <c r="BI132" s="187">
        <f t="shared" si="12"/>
        <v>0</v>
      </c>
      <c r="BJ132" s="17" t="s">
        <v>148</v>
      </c>
      <c r="BK132" s="188">
        <f t="shared" si="13"/>
        <v>0</v>
      </c>
      <c r="BL132" s="17" t="s">
        <v>147</v>
      </c>
      <c r="BM132" s="17" t="s">
        <v>429</v>
      </c>
    </row>
    <row r="133" spans="2:65" s="1" customFormat="1" ht="22.5" customHeight="1">
      <c r="B133" s="135"/>
      <c r="C133" s="136" t="s">
        <v>315</v>
      </c>
      <c r="D133" s="136" t="s">
        <v>143</v>
      </c>
      <c r="E133" s="137" t="s">
        <v>520</v>
      </c>
      <c r="F133" s="362" t="s">
        <v>521</v>
      </c>
      <c r="G133" s="363"/>
      <c r="H133" s="363"/>
      <c r="I133" s="364"/>
      <c r="J133" s="138" t="s">
        <v>519</v>
      </c>
      <c r="K133" s="163">
        <v>1</v>
      </c>
      <c r="L133" s="365"/>
      <c r="M133" s="366"/>
      <c r="N133" s="367">
        <f t="shared" si="0"/>
        <v>0</v>
      </c>
      <c r="O133" s="368"/>
      <c r="P133" s="368"/>
      <c r="Q133" s="369"/>
      <c r="R133" s="140"/>
      <c r="T133" s="164" t="s">
        <v>5</v>
      </c>
      <c r="U133" s="165" t="s">
        <v>36</v>
      </c>
      <c r="V133" s="166">
        <v>0</v>
      </c>
      <c r="W133" s="166">
        <f t="shared" si="1"/>
        <v>0</v>
      </c>
      <c r="X133" s="166">
        <v>0</v>
      </c>
      <c r="Y133" s="166">
        <f t="shared" si="2"/>
        <v>0</v>
      </c>
      <c r="Z133" s="166">
        <v>0</v>
      </c>
      <c r="AA133" s="167">
        <f t="shared" si="3"/>
        <v>0</v>
      </c>
      <c r="AC133" s="176"/>
      <c r="AJ133" s="176">
        <f t="shared" si="4"/>
        <v>0</v>
      </c>
      <c r="AK133" s="176">
        <f t="shared" si="5"/>
        <v>0</v>
      </c>
      <c r="AL133" s="176">
        <f t="shared" si="6"/>
        <v>0</v>
      </c>
      <c r="AM133" s="176">
        <f t="shared" si="7"/>
        <v>0</v>
      </c>
      <c r="AR133" s="17" t="s">
        <v>147</v>
      </c>
      <c r="AT133" s="17" t="s">
        <v>143</v>
      </c>
      <c r="AU133" s="17" t="s">
        <v>148</v>
      </c>
      <c r="AY133" s="17" t="s">
        <v>142</v>
      </c>
      <c r="BE133" s="187">
        <f t="shared" si="8"/>
        <v>0</v>
      </c>
      <c r="BF133" s="187">
        <f t="shared" si="9"/>
        <v>0</v>
      </c>
      <c r="BG133" s="187">
        <f t="shared" si="10"/>
        <v>0</v>
      </c>
      <c r="BH133" s="187">
        <f t="shared" si="11"/>
        <v>0</v>
      </c>
      <c r="BI133" s="187">
        <f t="shared" si="12"/>
        <v>0</v>
      </c>
      <c r="BJ133" s="17" t="s">
        <v>148</v>
      </c>
      <c r="BK133" s="188">
        <f t="shared" si="13"/>
        <v>0</v>
      </c>
      <c r="BL133" s="17" t="s">
        <v>147</v>
      </c>
      <c r="BM133" s="17" t="s">
        <v>450</v>
      </c>
    </row>
    <row r="134" spans="2:65" s="1" customFormat="1" ht="22.5" customHeight="1">
      <c r="B134" s="135"/>
      <c r="C134" s="136" t="s">
        <v>318</v>
      </c>
      <c r="D134" s="136" t="s">
        <v>143</v>
      </c>
      <c r="E134" s="137" t="s">
        <v>522</v>
      </c>
      <c r="F134" s="362" t="s">
        <v>523</v>
      </c>
      <c r="G134" s="363"/>
      <c r="H134" s="363"/>
      <c r="I134" s="364"/>
      <c r="J134" s="138" t="s">
        <v>146</v>
      </c>
      <c r="K134" s="163">
        <v>8</v>
      </c>
      <c r="L134" s="365"/>
      <c r="M134" s="366"/>
      <c r="N134" s="367">
        <f t="shared" si="0"/>
        <v>0</v>
      </c>
      <c r="O134" s="368"/>
      <c r="P134" s="368"/>
      <c r="Q134" s="369"/>
      <c r="R134" s="140"/>
      <c r="T134" s="164" t="s">
        <v>5</v>
      </c>
      <c r="U134" s="165" t="s">
        <v>36</v>
      </c>
      <c r="V134" s="166">
        <v>0</v>
      </c>
      <c r="W134" s="166">
        <f t="shared" si="1"/>
        <v>0</v>
      </c>
      <c r="X134" s="166">
        <v>0</v>
      </c>
      <c r="Y134" s="166">
        <f t="shared" si="2"/>
        <v>0</v>
      </c>
      <c r="Z134" s="166">
        <v>0</v>
      </c>
      <c r="AA134" s="167">
        <f t="shared" si="3"/>
        <v>0</v>
      </c>
      <c r="AC134" s="176"/>
      <c r="AJ134" s="176">
        <f t="shared" si="4"/>
        <v>0</v>
      </c>
      <c r="AK134" s="176">
        <f t="shared" si="5"/>
        <v>0</v>
      </c>
      <c r="AL134" s="176">
        <f t="shared" si="6"/>
        <v>0</v>
      </c>
      <c r="AM134" s="176">
        <f t="shared" si="7"/>
        <v>0</v>
      </c>
      <c r="AR134" s="17" t="s">
        <v>147</v>
      </c>
      <c r="AT134" s="17" t="s">
        <v>143</v>
      </c>
      <c r="AU134" s="17" t="s">
        <v>148</v>
      </c>
      <c r="AY134" s="17" t="s">
        <v>142</v>
      </c>
      <c r="BE134" s="187">
        <f t="shared" si="8"/>
        <v>0</v>
      </c>
      <c r="BF134" s="187">
        <f t="shared" si="9"/>
        <v>0</v>
      </c>
      <c r="BG134" s="187">
        <f t="shared" si="10"/>
        <v>0</v>
      </c>
      <c r="BH134" s="187">
        <f t="shared" si="11"/>
        <v>0</v>
      </c>
      <c r="BI134" s="187">
        <f t="shared" si="12"/>
        <v>0</v>
      </c>
      <c r="BJ134" s="17" t="s">
        <v>148</v>
      </c>
      <c r="BK134" s="188">
        <f t="shared" si="13"/>
        <v>0</v>
      </c>
      <c r="BL134" s="17" t="s">
        <v>147</v>
      </c>
      <c r="BM134" s="17" t="s">
        <v>458</v>
      </c>
    </row>
    <row r="135" spans="2:65" s="1" customFormat="1" ht="31.5" customHeight="1">
      <c r="B135" s="135"/>
      <c r="C135" s="136" t="s">
        <v>320</v>
      </c>
      <c r="D135" s="136" t="s">
        <v>143</v>
      </c>
      <c r="E135" s="137" t="s">
        <v>524</v>
      </c>
      <c r="F135" s="362" t="s">
        <v>525</v>
      </c>
      <c r="G135" s="363"/>
      <c r="H135" s="363"/>
      <c r="I135" s="364"/>
      <c r="J135" s="138" t="s">
        <v>146</v>
      </c>
      <c r="K135" s="163">
        <v>16</v>
      </c>
      <c r="L135" s="365"/>
      <c r="M135" s="366"/>
      <c r="N135" s="367">
        <f t="shared" si="0"/>
        <v>0</v>
      </c>
      <c r="O135" s="368"/>
      <c r="P135" s="368"/>
      <c r="Q135" s="369"/>
      <c r="R135" s="140"/>
      <c r="T135" s="164" t="s">
        <v>5</v>
      </c>
      <c r="U135" s="165" t="s">
        <v>36</v>
      </c>
      <c r="V135" s="166">
        <v>0</v>
      </c>
      <c r="W135" s="166">
        <f t="shared" si="1"/>
        <v>0</v>
      </c>
      <c r="X135" s="166">
        <v>0</v>
      </c>
      <c r="Y135" s="166">
        <f t="shared" si="2"/>
        <v>0</v>
      </c>
      <c r="Z135" s="166">
        <v>0</v>
      </c>
      <c r="AA135" s="167">
        <f t="shared" si="3"/>
        <v>0</v>
      </c>
      <c r="AC135" s="176"/>
      <c r="AJ135" s="176">
        <f t="shared" si="4"/>
        <v>0</v>
      </c>
      <c r="AK135" s="176">
        <f t="shared" si="5"/>
        <v>0</v>
      </c>
      <c r="AL135" s="176">
        <f t="shared" si="6"/>
        <v>0</v>
      </c>
      <c r="AM135" s="176">
        <f t="shared" si="7"/>
        <v>0</v>
      </c>
      <c r="AR135" s="17" t="s">
        <v>147</v>
      </c>
      <c r="AT135" s="17" t="s">
        <v>143</v>
      </c>
      <c r="AU135" s="17" t="s">
        <v>148</v>
      </c>
      <c r="AY135" s="17" t="s">
        <v>142</v>
      </c>
      <c r="BE135" s="187">
        <f t="shared" si="8"/>
        <v>0</v>
      </c>
      <c r="BF135" s="187">
        <f t="shared" si="9"/>
        <v>0</v>
      </c>
      <c r="BG135" s="187">
        <f t="shared" si="10"/>
        <v>0</v>
      </c>
      <c r="BH135" s="187">
        <f t="shared" si="11"/>
        <v>0</v>
      </c>
      <c r="BI135" s="187">
        <f t="shared" si="12"/>
        <v>0</v>
      </c>
      <c r="BJ135" s="17" t="s">
        <v>148</v>
      </c>
      <c r="BK135" s="188">
        <f t="shared" si="13"/>
        <v>0</v>
      </c>
      <c r="BL135" s="17" t="s">
        <v>147</v>
      </c>
      <c r="BM135" s="17" t="s">
        <v>466</v>
      </c>
    </row>
    <row r="136" spans="2:65" s="1" customFormat="1" ht="22.5" customHeight="1">
      <c r="B136" s="135"/>
      <c r="C136" s="136" t="s">
        <v>323</v>
      </c>
      <c r="D136" s="136" t="s">
        <v>143</v>
      </c>
      <c r="E136" s="137" t="s">
        <v>526</v>
      </c>
      <c r="F136" s="362" t="s">
        <v>527</v>
      </c>
      <c r="G136" s="363"/>
      <c r="H136" s="363"/>
      <c r="I136" s="364"/>
      <c r="J136" s="138" t="s">
        <v>519</v>
      </c>
      <c r="K136" s="163">
        <v>1</v>
      </c>
      <c r="L136" s="365"/>
      <c r="M136" s="366"/>
      <c r="N136" s="367">
        <f t="shared" si="0"/>
        <v>0</v>
      </c>
      <c r="O136" s="368"/>
      <c r="P136" s="368"/>
      <c r="Q136" s="369"/>
      <c r="R136" s="140"/>
      <c r="T136" s="164" t="s">
        <v>5</v>
      </c>
      <c r="U136" s="165" t="s">
        <v>36</v>
      </c>
      <c r="V136" s="166">
        <v>0</v>
      </c>
      <c r="W136" s="166">
        <f t="shared" si="1"/>
        <v>0</v>
      </c>
      <c r="X136" s="166">
        <v>0</v>
      </c>
      <c r="Y136" s="166">
        <f t="shared" si="2"/>
        <v>0</v>
      </c>
      <c r="Z136" s="166">
        <v>0</v>
      </c>
      <c r="AA136" s="167">
        <f t="shared" si="3"/>
        <v>0</v>
      </c>
      <c r="AC136" s="176"/>
      <c r="AJ136" s="176">
        <f t="shared" si="4"/>
        <v>0</v>
      </c>
      <c r="AK136" s="176">
        <f t="shared" si="5"/>
        <v>0</v>
      </c>
      <c r="AL136" s="176">
        <f t="shared" si="6"/>
        <v>0</v>
      </c>
      <c r="AM136" s="176">
        <f t="shared" si="7"/>
        <v>0</v>
      </c>
      <c r="AR136" s="17" t="s">
        <v>147</v>
      </c>
      <c r="AT136" s="17" t="s">
        <v>143</v>
      </c>
      <c r="AU136" s="17" t="s">
        <v>148</v>
      </c>
      <c r="AY136" s="17" t="s">
        <v>142</v>
      </c>
      <c r="BE136" s="187">
        <f t="shared" si="8"/>
        <v>0</v>
      </c>
      <c r="BF136" s="187">
        <f t="shared" si="9"/>
        <v>0</v>
      </c>
      <c r="BG136" s="187">
        <f t="shared" si="10"/>
        <v>0</v>
      </c>
      <c r="BH136" s="187">
        <f t="shared" si="11"/>
        <v>0</v>
      </c>
      <c r="BI136" s="187">
        <f t="shared" si="12"/>
        <v>0</v>
      </c>
      <c r="BJ136" s="17" t="s">
        <v>148</v>
      </c>
      <c r="BK136" s="188">
        <f t="shared" si="13"/>
        <v>0</v>
      </c>
      <c r="BL136" s="17" t="s">
        <v>147</v>
      </c>
      <c r="BM136" s="17" t="s">
        <v>471</v>
      </c>
    </row>
    <row r="137" spans="2:65" s="1" customFormat="1" ht="22.5" customHeight="1">
      <c r="B137" s="135"/>
      <c r="C137" s="136" t="s">
        <v>326</v>
      </c>
      <c r="D137" s="136" t="s">
        <v>143</v>
      </c>
      <c r="E137" s="137" t="s">
        <v>528</v>
      </c>
      <c r="F137" s="362" t="s">
        <v>529</v>
      </c>
      <c r="G137" s="363"/>
      <c r="H137" s="363"/>
      <c r="I137" s="364"/>
      <c r="J137" s="138" t="s">
        <v>519</v>
      </c>
      <c r="K137" s="163">
        <v>1</v>
      </c>
      <c r="L137" s="365"/>
      <c r="M137" s="366"/>
      <c r="N137" s="367">
        <f t="shared" si="0"/>
        <v>0</v>
      </c>
      <c r="O137" s="368"/>
      <c r="P137" s="368"/>
      <c r="Q137" s="369"/>
      <c r="R137" s="140"/>
      <c r="T137" s="164" t="s">
        <v>5</v>
      </c>
      <c r="U137" s="165" t="s">
        <v>36</v>
      </c>
      <c r="V137" s="166">
        <v>0</v>
      </c>
      <c r="W137" s="166">
        <f t="shared" si="1"/>
        <v>0</v>
      </c>
      <c r="X137" s="166">
        <v>0</v>
      </c>
      <c r="Y137" s="166">
        <f t="shared" si="2"/>
        <v>0</v>
      </c>
      <c r="Z137" s="166">
        <v>0</v>
      </c>
      <c r="AA137" s="167">
        <f t="shared" si="3"/>
        <v>0</v>
      </c>
      <c r="AC137" s="176"/>
      <c r="AJ137" s="176">
        <f t="shared" si="4"/>
        <v>0</v>
      </c>
      <c r="AK137" s="176">
        <f t="shared" si="5"/>
        <v>0</v>
      </c>
      <c r="AL137" s="176">
        <f t="shared" si="6"/>
        <v>0</v>
      </c>
      <c r="AM137" s="176">
        <f t="shared" si="7"/>
        <v>0</v>
      </c>
      <c r="AR137" s="17" t="s">
        <v>147</v>
      </c>
      <c r="AT137" s="17" t="s">
        <v>143</v>
      </c>
      <c r="AU137" s="17" t="s">
        <v>148</v>
      </c>
      <c r="AY137" s="17" t="s">
        <v>142</v>
      </c>
      <c r="BE137" s="187">
        <f t="shared" si="8"/>
        <v>0</v>
      </c>
      <c r="BF137" s="187">
        <f t="shared" si="9"/>
        <v>0</v>
      </c>
      <c r="BG137" s="187">
        <f t="shared" si="10"/>
        <v>0</v>
      </c>
      <c r="BH137" s="187">
        <f t="shared" si="11"/>
        <v>0</v>
      </c>
      <c r="BI137" s="187">
        <f t="shared" si="12"/>
        <v>0</v>
      </c>
      <c r="BJ137" s="17" t="s">
        <v>148</v>
      </c>
      <c r="BK137" s="188">
        <f t="shared" si="13"/>
        <v>0</v>
      </c>
      <c r="BL137" s="17" t="s">
        <v>147</v>
      </c>
      <c r="BM137" s="17" t="s">
        <v>483</v>
      </c>
    </row>
    <row r="138" spans="2:65" s="176" customFormat="1" ht="22.5" customHeight="1">
      <c r="B138" s="179"/>
      <c r="C138" s="158" t="s">
        <v>328</v>
      </c>
      <c r="D138" s="158" t="s">
        <v>143</v>
      </c>
      <c r="E138" s="159" t="s">
        <v>530</v>
      </c>
      <c r="F138" s="327" t="s">
        <v>531</v>
      </c>
      <c r="G138" s="328"/>
      <c r="H138" s="328"/>
      <c r="I138" s="329"/>
      <c r="J138" s="160" t="s">
        <v>293</v>
      </c>
      <c r="K138" s="207">
        <v>11.972</v>
      </c>
      <c r="L138" s="330"/>
      <c r="M138" s="331"/>
      <c r="N138" s="375">
        <f t="shared" ref="N138" si="14">ROUND(L138*K138,3)</f>
        <v>0</v>
      </c>
      <c r="O138" s="376"/>
      <c r="P138" s="376"/>
      <c r="Q138" s="377"/>
      <c r="R138" s="183"/>
      <c r="T138" s="184" t="s">
        <v>5</v>
      </c>
      <c r="U138" s="178" t="s">
        <v>36</v>
      </c>
      <c r="V138" s="185">
        <v>0</v>
      </c>
      <c r="W138" s="185">
        <f t="shared" ref="W138" si="15">V138*K138</f>
        <v>0</v>
      </c>
      <c r="X138" s="185">
        <v>0</v>
      </c>
      <c r="Y138" s="185">
        <f t="shared" ref="Y138" si="16">X138*K138</f>
        <v>0</v>
      </c>
      <c r="Z138" s="185">
        <v>0</v>
      </c>
      <c r="AA138" s="186">
        <f t="shared" ref="AA138" si="17">Z138*K138</f>
        <v>0</v>
      </c>
      <c r="AD138" s="187"/>
      <c r="AJ138" s="176">
        <f t="shared" ref="AJ138" si="18">IF(AC138="OV",N138,0)</f>
        <v>0</v>
      </c>
      <c r="AK138" s="176">
        <f t="shared" ref="AK138" si="19">IF(AC138="odpocet",N138,0)</f>
        <v>0</v>
      </c>
      <c r="AL138" s="176">
        <f t="shared" ref="AL138" si="20">IF(AC138="NP",N138,0)</f>
        <v>0</v>
      </c>
      <c r="AM138" s="176">
        <f t="shared" ref="AM138" si="21">IF(AC138="opakovane",N138,0)</f>
        <v>0</v>
      </c>
      <c r="AR138" s="177" t="s">
        <v>147</v>
      </c>
      <c r="AT138" s="177" t="s">
        <v>143</v>
      </c>
      <c r="AU138" s="177" t="s">
        <v>148</v>
      </c>
      <c r="AY138" s="177" t="s">
        <v>142</v>
      </c>
      <c r="BE138" s="187">
        <f t="shared" ref="BE138" si="22">IF(U138="základná",N138,0)</f>
        <v>0</v>
      </c>
      <c r="BF138" s="187">
        <f t="shared" ref="BF138" si="23">IF(U138="znížená",N138,0)</f>
        <v>0</v>
      </c>
      <c r="BG138" s="187">
        <f t="shared" ref="BG138" si="24">IF(U138="zákl. prenesená",N138,0)</f>
        <v>0</v>
      </c>
      <c r="BH138" s="187">
        <f t="shared" ref="BH138" si="25">IF(U138="zníž. prenesená",N138,0)</f>
        <v>0</v>
      </c>
      <c r="BI138" s="187">
        <f t="shared" ref="BI138" si="26">IF(U138="nulová",N138,0)</f>
        <v>0</v>
      </c>
      <c r="BJ138" s="177" t="s">
        <v>148</v>
      </c>
      <c r="BK138" s="188">
        <f t="shared" si="13"/>
        <v>0</v>
      </c>
      <c r="BL138" s="177" t="s">
        <v>147</v>
      </c>
      <c r="BM138" s="177" t="s">
        <v>258</v>
      </c>
    </row>
    <row r="139" spans="2:65" s="9" customFormat="1" ht="29.85" customHeight="1">
      <c r="B139" s="124"/>
      <c r="C139" s="125"/>
      <c r="D139" s="134" t="s">
        <v>490</v>
      </c>
      <c r="E139" s="134"/>
      <c r="F139" s="134"/>
      <c r="G139" s="134"/>
      <c r="H139" s="134"/>
      <c r="I139" s="134"/>
      <c r="J139" s="134"/>
      <c r="K139" s="134"/>
      <c r="L139" s="134"/>
      <c r="M139" s="134"/>
      <c r="N139" s="378">
        <f>BK139</f>
        <v>0</v>
      </c>
      <c r="O139" s="379"/>
      <c r="P139" s="379"/>
      <c r="Q139" s="379"/>
      <c r="R139" s="127"/>
      <c r="T139" s="128"/>
      <c r="U139" s="125"/>
      <c r="V139" s="125"/>
      <c r="W139" s="129">
        <f>SUM(W140:W156)</f>
        <v>0</v>
      </c>
      <c r="X139" s="125"/>
      <c r="Y139" s="129">
        <f>SUM(Y140:Y156)</f>
        <v>0</v>
      </c>
      <c r="Z139" s="125"/>
      <c r="AA139" s="130">
        <f>SUM(AA140:AA156)</f>
        <v>0</v>
      </c>
      <c r="AJ139" s="176">
        <f t="shared" si="4"/>
        <v>0</v>
      </c>
      <c r="AK139" s="176">
        <f t="shared" si="5"/>
        <v>0</v>
      </c>
      <c r="AL139" s="176">
        <f t="shared" si="6"/>
        <v>0</v>
      </c>
      <c r="AM139" s="176">
        <f t="shared" si="7"/>
        <v>0</v>
      </c>
      <c r="AR139" s="131" t="s">
        <v>74</v>
      </c>
      <c r="AT139" s="132" t="s">
        <v>68</v>
      </c>
      <c r="AU139" s="132" t="s">
        <v>74</v>
      </c>
      <c r="AY139" s="131" t="s">
        <v>142</v>
      </c>
      <c r="BE139" s="187">
        <f t="shared" si="8"/>
        <v>0</v>
      </c>
      <c r="BF139" s="187">
        <f t="shared" si="9"/>
        <v>0</v>
      </c>
      <c r="BG139" s="187">
        <f t="shared" si="10"/>
        <v>0</v>
      </c>
      <c r="BH139" s="187">
        <f t="shared" si="11"/>
        <v>0</v>
      </c>
      <c r="BI139" s="187">
        <f t="shared" si="12"/>
        <v>0</v>
      </c>
      <c r="BK139" s="133">
        <f>SUM(BK140:BK156)</f>
        <v>0</v>
      </c>
    </row>
    <row r="140" spans="2:65" s="1" customFormat="1" ht="44.25" customHeight="1">
      <c r="B140" s="135"/>
      <c r="C140" s="172" t="s">
        <v>340</v>
      </c>
      <c r="D140" s="172" t="s">
        <v>278</v>
      </c>
      <c r="E140" s="173" t="s">
        <v>532</v>
      </c>
      <c r="F140" s="352" t="s">
        <v>801</v>
      </c>
      <c r="G140" s="353"/>
      <c r="H140" s="353"/>
      <c r="I140" s="354"/>
      <c r="J140" s="174" t="s">
        <v>146</v>
      </c>
      <c r="K140" s="175">
        <v>12</v>
      </c>
      <c r="L140" s="355"/>
      <c r="M140" s="356"/>
      <c r="N140" s="357">
        <f t="shared" ref="N140:N155" si="27">ROUND(L140*K140,3)</f>
        <v>0</v>
      </c>
      <c r="O140" s="358"/>
      <c r="P140" s="358"/>
      <c r="Q140" s="359"/>
      <c r="R140" s="140"/>
      <c r="T140" s="164" t="s">
        <v>5</v>
      </c>
      <c r="U140" s="165" t="s">
        <v>36</v>
      </c>
      <c r="V140" s="166">
        <v>0</v>
      </c>
      <c r="W140" s="166">
        <f t="shared" ref="W140:W155" si="28">V140*K140</f>
        <v>0</v>
      </c>
      <c r="X140" s="166">
        <v>0</v>
      </c>
      <c r="Y140" s="166">
        <f t="shared" ref="Y140:Y155" si="29">X140*K140</f>
        <v>0</v>
      </c>
      <c r="Z140" s="166">
        <v>0</v>
      </c>
      <c r="AA140" s="167">
        <f t="shared" ref="AA140:AA155" si="30">Z140*K140</f>
        <v>0</v>
      </c>
      <c r="AC140" s="176"/>
      <c r="AJ140" s="176">
        <f t="shared" si="4"/>
        <v>0</v>
      </c>
      <c r="AK140" s="176">
        <f t="shared" si="5"/>
        <v>0</v>
      </c>
      <c r="AL140" s="176">
        <f t="shared" si="6"/>
        <v>0</v>
      </c>
      <c r="AM140" s="176">
        <f t="shared" si="7"/>
        <v>0</v>
      </c>
      <c r="AR140" s="17" t="s">
        <v>167</v>
      </c>
      <c r="AT140" s="17" t="s">
        <v>278</v>
      </c>
      <c r="AU140" s="17" t="s">
        <v>148</v>
      </c>
      <c r="AY140" s="17" t="s">
        <v>142</v>
      </c>
      <c r="BE140" s="187">
        <f t="shared" si="8"/>
        <v>0</v>
      </c>
      <c r="BF140" s="187">
        <f t="shared" si="9"/>
        <v>0</v>
      </c>
      <c r="BG140" s="187">
        <f t="shared" si="10"/>
        <v>0</v>
      </c>
      <c r="BH140" s="187">
        <f t="shared" si="11"/>
        <v>0</v>
      </c>
      <c r="BI140" s="187">
        <f t="shared" si="12"/>
        <v>0</v>
      </c>
      <c r="BJ140" s="17" t="s">
        <v>148</v>
      </c>
      <c r="BK140" s="188">
        <f t="shared" ref="BK140:BK156" si="31">ROUND(L140*K140,3)</f>
        <v>0</v>
      </c>
      <c r="BL140" s="17" t="s">
        <v>147</v>
      </c>
      <c r="BM140" s="17" t="s">
        <v>533</v>
      </c>
    </row>
    <row r="141" spans="2:65" s="1" customFormat="1" ht="44.25" customHeight="1">
      <c r="B141" s="135"/>
      <c r="C141" s="172" t="s">
        <v>342</v>
      </c>
      <c r="D141" s="172" t="s">
        <v>278</v>
      </c>
      <c r="E141" s="173" t="s">
        <v>534</v>
      </c>
      <c r="F141" s="352" t="s">
        <v>802</v>
      </c>
      <c r="G141" s="353"/>
      <c r="H141" s="353"/>
      <c r="I141" s="354"/>
      <c r="J141" s="174" t="s">
        <v>146</v>
      </c>
      <c r="K141" s="175">
        <v>1</v>
      </c>
      <c r="L141" s="355"/>
      <c r="M141" s="356"/>
      <c r="N141" s="357">
        <f t="shared" si="27"/>
        <v>0</v>
      </c>
      <c r="O141" s="358"/>
      <c r="P141" s="358"/>
      <c r="Q141" s="359"/>
      <c r="R141" s="140"/>
      <c r="T141" s="164" t="s">
        <v>5</v>
      </c>
      <c r="U141" s="165" t="s">
        <v>36</v>
      </c>
      <c r="V141" s="166">
        <v>0</v>
      </c>
      <c r="W141" s="166">
        <f t="shared" si="28"/>
        <v>0</v>
      </c>
      <c r="X141" s="166">
        <v>0</v>
      </c>
      <c r="Y141" s="166">
        <f t="shared" si="29"/>
        <v>0</v>
      </c>
      <c r="Z141" s="166">
        <v>0</v>
      </c>
      <c r="AA141" s="167">
        <f t="shared" si="30"/>
        <v>0</v>
      </c>
      <c r="AC141" s="176"/>
      <c r="AJ141" s="176">
        <f t="shared" si="4"/>
        <v>0</v>
      </c>
      <c r="AK141" s="176">
        <f t="shared" si="5"/>
        <v>0</v>
      </c>
      <c r="AL141" s="176">
        <f t="shared" si="6"/>
        <v>0</v>
      </c>
      <c r="AM141" s="176">
        <f t="shared" si="7"/>
        <v>0</v>
      </c>
      <c r="AR141" s="17" t="s">
        <v>167</v>
      </c>
      <c r="AT141" s="17" t="s">
        <v>278</v>
      </c>
      <c r="AU141" s="17" t="s">
        <v>148</v>
      </c>
      <c r="AY141" s="17" t="s">
        <v>142</v>
      </c>
      <c r="BE141" s="187">
        <f t="shared" si="8"/>
        <v>0</v>
      </c>
      <c r="BF141" s="187">
        <f t="shared" si="9"/>
        <v>0</v>
      </c>
      <c r="BG141" s="187">
        <f t="shared" si="10"/>
        <v>0</v>
      </c>
      <c r="BH141" s="187">
        <f t="shared" si="11"/>
        <v>0</v>
      </c>
      <c r="BI141" s="187">
        <f t="shared" si="12"/>
        <v>0</v>
      </c>
      <c r="BJ141" s="17" t="s">
        <v>148</v>
      </c>
      <c r="BK141" s="188">
        <f t="shared" si="31"/>
        <v>0</v>
      </c>
      <c r="BL141" s="17" t="s">
        <v>147</v>
      </c>
      <c r="BM141" s="17" t="s">
        <v>209</v>
      </c>
    </row>
    <row r="142" spans="2:65" s="1" customFormat="1" ht="44.25" customHeight="1">
      <c r="B142" s="135"/>
      <c r="C142" s="172" t="s">
        <v>345</v>
      </c>
      <c r="D142" s="172" t="s">
        <v>278</v>
      </c>
      <c r="E142" s="173" t="s">
        <v>535</v>
      </c>
      <c r="F142" s="352" t="s">
        <v>803</v>
      </c>
      <c r="G142" s="353"/>
      <c r="H142" s="353"/>
      <c r="I142" s="354"/>
      <c r="J142" s="174" t="s">
        <v>146</v>
      </c>
      <c r="K142" s="175">
        <v>26</v>
      </c>
      <c r="L142" s="355"/>
      <c r="M142" s="356"/>
      <c r="N142" s="357">
        <f t="shared" si="27"/>
        <v>0</v>
      </c>
      <c r="O142" s="358"/>
      <c r="P142" s="358"/>
      <c r="Q142" s="359"/>
      <c r="R142" s="140"/>
      <c r="T142" s="164" t="s">
        <v>5</v>
      </c>
      <c r="U142" s="165" t="s">
        <v>36</v>
      </c>
      <c r="V142" s="166">
        <v>0</v>
      </c>
      <c r="W142" s="166">
        <f t="shared" si="28"/>
        <v>0</v>
      </c>
      <c r="X142" s="166">
        <v>0</v>
      </c>
      <c r="Y142" s="166">
        <f t="shared" si="29"/>
        <v>0</v>
      </c>
      <c r="Z142" s="166">
        <v>0</v>
      </c>
      <c r="AA142" s="167">
        <f t="shared" si="30"/>
        <v>0</v>
      </c>
      <c r="AC142" s="176"/>
      <c r="AJ142" s="176">
        <f t="shared" si="4"/>
        <v>0</v>
      </c>
      <c r="AK142" s="176">
        <f t="shared" si="5"/>
        <v>0</v>
      </c>
      <c r="AL142" s="176">
        <f t="shared" si="6"/>
        <v>0</v>
      </c>
      <c r="AM142" s="176">
        <f t="shared" si="7"/>
        <v>0</v>
      </c>
      <c r="AR142" s="17" t="s">
        <v>167</v>
      </c>
      <c r="AT142" s="17" t="s">
        <v>278</v>
      </c>
      <c r="AU142" s="17" t="s">
        <v>148</v>
      </c>
      <c r="AY142" s="17" t="s">
        <v>142</v>
      </c>
      <c r="BE142" s="187">
        <f t="shared" si="8"/>
        <v>0</v>
      </c>
      <c r="BF142" s="187">
        <f t="shared" si="9"/>
        <v>0</v>
      </c>
      <c r="BG142" s="187">
        <f t="shared" si="10"/>
        <v>0</v>
      </c>
      <c r="BH142" s="187">
        <f t="shared" si="11"/>
        <v>0</v>
      </c>
      <c r="BI142" s="187">
        <f t="shared" si="12"/>
        <v>0</v>
      </c>
      <c r="BJ142" s="17" t="s">
        <v>148</v>
      </c>
      <c r="BK142" s="188">
        <f t="shared" si="31"/>
        <v>0</v>
      </c>
      <c r="BL142" s="17" t="s">
        <v>147</v>
      </c>
      <c r="BM142" s="17" t="s">
        <v>225</v>
      </c>
    </row>
    <row r="143" spans="2:65" s="1" customFormat="1" ht="44.25" customHeight="1">
      <c r="B143" s="135"/>
      <c r="C143" s="172" t="s">
        <v>349</v>
      </c>
      <c r="D143" s="172" t="s">
        <v>278</v>
      </c>
      <c r="E143" s="173" t="s">
        <v>536</v>
      </c>
      <c r="F143" s="352" t="s">
        <v>804</v>
      </c>
      <c r="G143" s="353"/>
      <c r="H143" s="353"/>
      <c r="I143" s="354"/>
      <c r="J143" s="174" t="s">
        <v>146</v>
      </c>
      <c r="K143" s="175">
        <v>4</v>
      </c>
      <c r="L143" s="355"/>
      <c r="M143" s="356"/>
      <c r="N143" s="357">
        <f t="shared" si="27"/>
        <v>0</v>
      </c>
      <c r="O143" s="358"/>
      <c r="P143" s="358"/>
      <c r="Q143" s="359"/>
      <c r="R143" s="140"/>
      <c r="T143" s="164" t="s">
        <v>5</v>
      </c>
      <c r="U143" s="165" t="s">
        <v>36</v>
      </c>
      <c r="V143" s="166">
        <v>0</v>
      </c>
      <c r="W143" s="166">
        <f t="shared" si="28"/>
        <v>0</v>
      </c>
      <c r="X143" s="166">
        <v>0</v>
      </c>
      <c r="Y143" s="166">
        <f t="shared" si="29"/>
        <v>0</v>
      </c>
      <c r="Z143" s="166">
        <v>0</v>
      </c>
      <c r="AA143" s="167">
        <f t="shared" si="30"/>
        <v>0</v>
      </c>
      <c r="AC143" s="176"/>
      <c r="AJ143" s="176">
        <f t="shared" si="4"/>
        <v>0</v>
      </c>
      <c r="AK143" s="176">
        <f t="shared" si="5"/>
        <v>0</v>
      </c>
      <c r="AL143" s="176">
        <f t="shared" si="6"/>
        <v>0</v>
      </c>
      <c r="AM143" s="176">
        <f t="shared" si="7"/>
        <v>0</v>
      </c>
      <c r="AR143" s="17" t="s">
        <v>167</v>
      </c>
      <c r="AT143" s="17" t="s">
        <v>278</v>
      </c>
      <c r="AU143" s="17" t="s">
        <v>148</v>
      </c>
      <c r="AY143" s="17" t="s">
        <v>142</v>
      </c>
      <c r="BE143" s="187">
        <f t="shared" si="8"/>
        <v>0</v>
      </c>
      <c r="BF143" s="187">
        <f t="shared" si="9"/>
        <v>0</v>
      </c>
      <c r="BG143" s="187">
        <f t="shared" si="10"/>
        <v>0</v>
      </c>
      <c r="BH143" s="187">
        <f t="shared" si="11"/>
        <v>0</v>
      </c>
      <c r="BI143" s="187">
        <f t="shared" si="12"/>
        <v>0</v>
      </c>
      <c r="BJ143" s="17" t="s">
        <v>148</v>
      </c>
      <c r="BK143" s="188">
        <f t="shared" si="31"/>
        <v>0</v>
      </c>
      <c r="BL143" s="17" t="s">
        <v>147</v>
      </c>
      <c r="BM143" s="17" t="s">
        <v>232</v>
      </c>
    </row>
    <row r="144" spans="2:65" s="1" customFormat="1" ht="22.5" customHeight="1">
      <c r="B144" s="135"/>
      <c r="C144" s="172" t="s">
        <v>353</v>
      </c>
      <c r="D144" s="172" t="s">
        <v>278</v>
      </c>
      <c r="E144" s="173" t="s">
        <v>537</v>
      </c>
      <c r="F144" s="352" t="s">
        <v>538</v>
      </c>
      <c r="G144" s="353"/>
      <c r="H144" s="353"/>
      <c r="I144" s="354"/>
      <c r="J144" s="174" t="s">
        <v>146</v>
      </c>
      <c r="K144" s="175">
        <v>1</v>
      </c>
      <c r="L144" s="355"/>
      <c r="M144" s="356"/>
      <c r="N144" s="357">
        <f t="shared" si="27"/>
        <v>0</v>
      </c>
      <c r="O144" s="358"/>
      <c r="P144" s="358"/>
      <c r="Q144" s="359"/>
      <c r="R144" s="140"/>
      <c r="T144" s="164" t="s">
        <v>5</v>
      </c>
      <c r="U144" s="165" t="s">
        <v>36</v>
      </c>
      <c r="V144" s="166">
        <v>0</v>
      </c>
      <c r="W144" s="166">
        <f t="shared" si="28"/>
        <v>0</v>
      </c>
      <c r="X144" s="166">
        <v>0</v>
      </c>
      <c r="Y144" s="166">
        <f t="shared" si="29"/>
        <v>0</v>
      </c>
      <c r="Z144" s="166">
        <v>0</v>
      </c>
      <c r="AA144" s="167">
        <f t="shared" si="30"/>
        <v>0</v>
      </c>
      <c r="AC144" s="176"/>
      <c r="AJ144" s="176">
        <f t="shared" si="4"/>
        <v>0</v>
      </c>
      <c r="AK144" s="176">
        <f t="shared" si="5"/>
        <v>0</v>
      </c>
      <c r="AL144" s="176">
        <f t="shared" si="6"/>
        <v>0</v>
      </c>
      <c r="AM144" s="176">
        <f t="shared" si="7"/>
        <v>0</v>
      </c>
      <c r="AR144" s="17" t="s">
        <v>167</v>
      </c>
      <c r="AT144" s="17" t="s">
        <v>278</v>
      </c>
      <c r="AU144" s="17" t="s">
        <v>148</v>
      </c>
      <c r="AY144" s="17" t="s">
        <v>142</v>
      </c>
      <c r="BE144" s="187">
        <f t="shared" si="8"/>
        <v>0</v>
      </c>
      <c r="BF144" s="187">
        <f t="shared" si="9"/>
        <v>0</v>
      </c>
      <c r="BG144" s="187">
        <f t="shared" si="10"/>
        <v>0</v>
      </c>
      <c r="BH144" s="187">
        <f t="shared" si="11"/>
        <v>0</v>
      </c>
      <c r="BI144" s="187">
        <f t="shared" si="12"/>
        <v>0</v>
      </c>
      <c r="BJ144" s="17" t="s">
        <v>148</v>
      </c>
      <c r="BK144" s="188">
        <f t="shared" si="31"/>
        <v>0</v>
      </c>
      <c r="BL144" s="17" t="s">
        <v>147</v>
      </c>
      <c r="BM144" s="17" t="s">
        <v>240</v>
      </c>
    </row>
    <row r="145" spans="2:65" s="1" customFormat="1" ht="44.25" customHeight="1">
      <c r="B145" s="135"/>
      <c r="C145" s="172" t="s">
        <v>357</v>
      </c>
      <c r="D145" s="172" t="s">
        <v>278</v>
      </c>
      <c r="E145" s="173" t="s">
        <v>539</v>
      </c>
      <c r="F145" s="352" t="s">
        <v>805</v>
      </c>
      <c r="G145" s="353"/>
      <c r="H145" s="353"/>
      <c r="I145" s="354"/>
      <c r="J145" s="174" t="s">
        <v>146</v>
      </c>
      <c r="K145" s="175">
        <v>57</v>
      </c>
      <c r="L145" s="355"/>
      <c r="M145" s="356"/>
      <c r="N145" s="357">
        <f t="shared" si="27"/>
        <v>0</v>
      </c>
      <c r="O145" s="358"/>
      <c r="P145" s="358"/>
      <c r="Q145" s="359"/>
      <c r="R145" s="140"/>
      <c r="T145" s="164" t="s">
        <v>5</v>
      </c>
      <c r="U145" s="165" t="s">
        <v>36</v>
      </c>
      <c r="V145" s="166">
        <v>0</v>
      </c>
      <c r="W145" s="166">
        <f t="shared" si="28"/>
        <v>0</v>
      </c>
      <c r="X145" s="166">
        <v>0</v>
      </c>
      <c r="Y145" s="166">
        <f t="shared" si="29"/>
        <v>0</v>
      </c>
      <c r="Z145" s="166">
        <v>0</v>
      </c>
      <c r="AA145" s="167">
        <f t="shared" si="30"/>
        <v>0</v>
      </c>
      <c r="AC145" s="176"/>
      <c r="AJ145" s="176">
        <f t="shared" si="4"/>
        <v>0</v>
      </c>
      <c r="AK145" s="176">
        <f t="shared" si="5"/>
        <v>0</v>
      </c>
      <c r="AL145" s="176">
        <f t="shared" si="6"/>
        <v>0</v>
      </c>
      <c r="AM145" s="176">
        <f t="shared" si="7"/>
        <v>0</v>
      </c>
      <c r="AR145" s="17" t="s">
        <v>167</v>
      </c>
      <c r="AT145" s="17" t="s">
        <v>278</v>
      </c>
      <c r="AU145" s="17" t="s">
        <v>148</v>
      </c>
      <c r="AY145" s="17" t="s">
        <v>142</v>
      </c>
      <c r="BE145" s="187">
        <f t="shared" si="8"/>
        <v>0</v>
      </c>
      <c r="BF145" s="187">
        <f t="shared" si="9"/>
        <v>0</v>
      </c>
      <c r="BG145" s="187">
        <f t="shared" si="10"/>
        <v>0</v>
      </c>
      <c r="BH145" s="187">
        <f t="shared" si="11"/>
        <v>0</v>
      </c>
      <c r="BI145" s="187">
        <f t="shared" si="12"/>
        <v>0</v>
      </c>
      <c r="BJ145" s="17" t="s">
        <v>148</v>
      </c>
      <c r="BK145" s="188">
        <f t="shared" si="31"/>
        <v>0</v>
      </c>
      <c r="BL145" s="17" t="s">
        <v>147</v>
      </c>
      <c r="BM145" s="17" t="s">
        <v>272</v>
      </c>
    </row>
    <row r="146" spans="2:65" s="1" customFormat="1" ht="44.25" customHeight="1">
      <c r="B146" s="135"/>
      <c r="C146" s="172" t="s">
        <v>361</v>
      </c>
      <c r="D146" s="172" t="s">
        <v>278</v>
      </c>
      <c r="E146" s="173" t="s">
        <v>540</v>
      </c>
      <c r="F146" s="352" t="s">
        <v>806</v>
      </c>
      <c r="G146" s="353"/>
      <c r="H146" s="353"/>
      <c r="I146" s="354"/>
      <c r="J146" s="174" t="s">
        <v>146</v>
      </c>
      <c r="K146" s="175">
        <v>4</v>
      </c>
      <c r="L146" s="355"/>
      <c r="M146" s="356"/>
      <c r="N146" s="357">
        <f t="shared" si="27"/>
        <v>0</v>
      </c>
      <c r="O146" s="358"/>
      <c r="P146" s="358"/>
      <c r="Q146" s="359"/>
      <c r="R146" s="140"/>
      <c r="T146" s="164" t="s">
        <v>5</v>
      </c>
      <c r="U146" s="165" t="s">
        <v>36</v>
      </c>
      <c r="V146" s="166">
        <v>0</v>
      </c>
      <c r="W146" s="166">
        <f t="shared" si="28"/>
        <v>0</v>
      </c>
      <c r="X146" s="166">
        <v>0</v>
      </c>
      <c r="Y146" s="166">
        <f t="shared" si="29"/>
        <v>0</v>
      </c>
      <c r="Z146" s="166">
        <v>0</v>
      </c>
      <c r="AA146" s="167">
        <f t="shared" si="30"/>
        <v>0</v>
      </c>
      <c r="AC146" s="176"/>
      <c r="AJ146" s="176">
        <f t="shared" ref="AJ146:AJ159" si="32">IF(AC146="OV",N146,0)</f>
        <v>0</v>
      </c>
      <c r="AK146" s="176">
        <f t="shared" ref="AK146:AK159" si="33">IF(AC146="odpocet",N146,0)</f>
        <v>0</v>
      </c>
      <c r="AL146" s="176">
        <f t="shared" ref="AL146:AL159" si="34">IF(AC146="NP",N146,0)</f>
        <v>0</v>
      </c>
      <c r="AM146" s="176">
        <f t="shared" ref="AM146:AM159" si="35">IF(AC146="opakovane",N146,0)</f>
        <v>0</v>
      </c>
      <c r="AR146" s="17" t="s">
        <v>167</v>
      </c>
      <c r="AT146" s="17" t="s">
        <v>278</v>
      </c>
      <c r="AU146" s="17" t="s">
        <v>148</v>
      </c>
      <c r="AY146" s="17" t="s">
        <v>142</v>
      </c>
      <c r="BE146" s="187">
        <f t="shared" si="8"/>
        <v>0</v>
      </c>
      <c r="BF146" s="187">
        <f t="shared" si="9"/>
        <v>0</v>
      </c>
      <c r="BG146" s="187">
        <f t="shared" si="10"/>
        <v>0</v>
      </c>
      <c r="BH146" s="187">
        <f t="shared" si="11"/>
        <v>0</v>
      </c>
      <c r="BI146" s="187">
        <f t="shared" si="12"/>
        <v>0</v>
      </c>
      <c r="BJ146" s="17" t="s">
        <v>148</v>
      </c>
      <c r="BK146" s="188">
        <f t="shared" si="31"/>
        <v>0</v>
      </c>
      <c r="BL146" s="17" t="s">
        <v>147</v>
      </c>
      <c r="BM146" s="17" t="s">
        <v>277</v>
      </c>
    </row>
    <row r="147" spans="2:65" s="1" customFormat="1" ht="31.5" customHeight="1">
      <c r="B147" s="135"/>
      <c r="C147" s="172" t="s">
        <v>371</v>
      </c>
      <c r="D147" s="172" t="s">
        <v>278</v>
      </c>
      <c r="E147" s="173" t="s">
        <v>541</v>
      </c>
      <c r="F147" s="352" t="s">
        <v>506</v>
      </c>
      <c r="G147" s="353"/>
      <c r="H147" s="353"/>
      <c r="I147" s="354"/>
      <c r="J147" s="174" t="s">
        <v>146</v>
      </c>
      <c r="K147" s="175">
        <v>1</v>
      </c>
      <c r="L147" s="355"/>
      <c r="M147" s="356"/>
      <c r="N147" s="357">
        <f t="shared" si="27"/>
        <v>0</v>
      </c>
      <c r="O147" s="358"/>
      <c r="P147" s="358"/>
      <c r="Q147" s="359"/>
      <c r="R147" s="140"/>
      <c r="T147" s="164" t="s">
        <v>5</v>
      </c>
      <c r="U147" s="165" t="s">
        <v>36</v>
      </c>
      <c r="V147" s="166">
        <v>0</v>
      </c>
      <c r="W147" s="166">
        <f t="shared" si="28"/>
        <v>0</v>
      </c>
      <c r="X147" s="166">
        <v>0</v>
      </c>
      <c r="Y147" s="166">
        <f t="shared" si="29"/>
        <v>0</v>
      </c>
      <c r="Z147" s="166">
        <v>0</v>
      </c>
      <c r="AA147" s="167">
        <f t="shared" si="30"/>
        <v>0</v>
      </c>
      <c r="AC147" s="176"/>
      <c r="AJ147" s="176">
        <f t="shared" si="32"/>
        <v>0</v>
      </c>
      <c r="AK147" s="176">
        <f t="shared" si="33"/>
        <v>0</v>
      </c>
      <c r="AL147" s="176">
        <f t="shared" si="34"/>
        <v>0</v>
      </c>
      <c r="AM147" s="176">
        <f t="shared" si="35"/>
        <v>0</v>
      </c>
      <c r="AR147" s="17" t="s">
        <v>167</v>
      </c>
      <c r="AT147" s="17" t="s">
        <v>278</v>
      </c>
      <c r="AU147" s="17" t="s">
        <v>148</v>
      </c>
      <c r="AY147" s="17" t="s">
        <v>142</v>
      </c>
      <c r="BE147" s="187">
        <f t="shared" si="8"/>
        <v>0</v>
      </c>
      <c r="BF147" s="187">
        <f t="shared" si="9"/>
        <v>0</v>
      </c>
      <c r="BG147" s="187">
        <f t="shared" si="10"/>
        <v>0</v>
      </c>
      <c r="BH147" s="187">
        <f t="shared" si="11"/>
        <v>0</v>
      </c>
      <c r="BI147" s="187">
        <f t="shared" si="12"/>
        <v>0</v>
      </c>
      <c r="BJ147" s="17" t="s">
        <v>148</v>
      </c>
      <c r="BK147" s="188">
        <f t="shared" si="31"/>
        <v>0</v>
      </c>
      <c r="BL147" s="17" t="s">
        <v>147</v>
      </c>
      <c r="BM147" s="17" t="s">
        <v>475</v>
      </c>
    </row>
    <row r="148" spans="2:65" s="1" customFormat="1" ht="54.75" customHeight="1">
      <c r="B148" s="135"/>
      <c r="C148" s="172" t="s">
        <v>375</v>
      </c>
      <c r="D148" s="172" t="s">
        <v>278</v>
      </c>
      <c r="E148" s="173" t="s">
        <v>542</v>
      </c>
      <c r="F148" s="352" t="s">
        <v>807</v>
      </c>
      <c r="G148" s="353"/>
      <c r="H148" s="353"/>
      <c r="I148" s="354"/>
      <c r="J148" s="174" t="s">
        <v>146</v>
      </c>
      <c r="K148" s="175">
        <v>20</v>
      </c>
      <c r="L148" s="355"/>
      <c r="M148" s="356"/>
      <c r="N148" s="357">
        <f t="shared" si="27"/>
        <v>0</v>
      </c>
      <c r="O148" s="358"/>
      <c r="P148" s="358"/>
      <c r="Q148" s="359"/>
      <c r="R148" s="140"/>
      <c r="T148" s="164" t="s">
        <v>5</v>
      </c>
      <c r="U148" s="165" t="s">
        <v>36</v>
      </c>
      <c r="V148" s="166">
        <v>0</v>
      </c>
      <c r="W148" s="166">
        <f t="shared" si="28"/>
        <v>0</v>
      </c>
      <c r="X148" s="166">
        <v>0</v>
      </c>
      <c r="Y148" s="166">
        <f t="shared" si="29"/>
        <v>0</v>
      </c>
      <c r="Z148" s="166">
        <v>0</v>
      </c>
      <c r="AA148" s="167">
        <f t="shared" si="30"/>
        <v>0</v>
      </c>
      <c r="AC148" s="176"/>
      <c r="AJ148" s="176">
        <f t="shared" si="32"/>
        <v>0</v>
      </c>
      <c r="AK148" s="176">
        <f t="shared" si="33"/>
        <v>0</v>
      </c>
      <c r="AL148" s="176">
        <f t="shared" si="34"/>
        <v>0</v>
      </c>
      <c r="AM148" s="176">
        <f t="shared" si="35"/>
        <v>0</v>
      </c>
      <c r="AR148" s="17" t="s">
        <v>167</v>
      </c>
      <c r="AT148" s="17" t="s">
        <v>278</v>
      </c>
      <c r="AU148" s="17" t="s">
        <v>148</v>
      </c>
      <c r="AY148" s="17" t="s">
        <v>142</v>
      </c>
      <c r="BE148" s="187">
        <f t="shared" si="8"/>
        <v>0</v>
      </c>
      <c r="BF148" s="187">
        <f t="shared" si="9"/>
        <v>0</v>
      </c>
      <c r="BG148" s="187">
        <f t="shared" si="10"/>
        <v>0</v>
      </c>
      <c r="BH148" s="187">
        <f t="shared" si="11"/>
        <v>0</v>
      </c>
      <c r="BI148" s="187">
        <f t="shared" si="12"/>
        <v>0</v>
      </c>
      <c r="BJ148" s="17" t="s">
        <v>148</v>
      </c>
      <c r="BK148" s="188">
        <f t="shared" si="31"/>
        <v>0</v>
      </c>
      <c r="BL148" s="17" t="s">
        <v>147</v>
      </c>
      <c r="BM148" s="17" t="s">
        <v>543</v>
      </c>
    </row>
    <row r="149" spans="2:65" s="1" customFormat="1" ht="54.75" customHeight="1">
      <c r="B149" s="135"/>
      <c r="C149" s="172" t="s">
        <v>379</v>
      </c>
      <c r="D149" s="172" t="s">
        <v>278</v>
      </c>
      <c r="E149" s="173" t="s">
        <v>544</v>
      </c>
      <c r="F149" s="352" t="s">
        <v>808</v>
      </c>
      <c r="G149" s="353"/>
      <c r="H149" s="353"/>
      <c r="I149" s="354"/>
      <c r="J149" s="174" t="s">
        <v>146</v>
      </c>
      <c r="K149" s="175">
        <v>4</v>
      </c>
      <c r="L149" s="355"/>
      <c r="M149" s="356"/>
      <c r="N149" s="357">
        <f t="shared" si="27"/>
        <v>0</v>
      </c>
      <c r="O149" s="358"/>
      <c r="P149" s="358"/>
      <c r="Q149" s="359"/>
      <c r="R149" s="140"/>
      <c r="T149" s="164" t="s">
        <v>5</v>
      </c>
      <c r="U149" s="165" t="s">
        <v>36</v>
      </c>
      <c r="V149" s="166">
        <v>0</v>
      </c>
      <c r="W149" s="166">
        <f t="shared" si="28"/>
        <v>0</v>
      </c>
      <c r="X149" s="166">
        <v>0</v>
      </c>
      <c r="Y149" s="166">
        <f t="shared" si="29"/>
        <v>0</v>
      </c>
      <c r="Z149" s="166">
        <v>0</v>
      </c>
      <c r="AA149" s="167">
        <f t="shared" si="30"/>
        <v>0</v>
      </c>
      <c r="AC149" s="176"/>
      <c r="AJ149" s="176">
        <f t="shared" si="32"/>
        <v>0</v>
      </c>
      <c r="AK149" s="176">
        <f t="shared" si="33"/>
        <v>0</v>
      </c>
      <c r="AL149" s="176">
        <f t="shared" si="34"/>
        <v>0</v>
      </c>
      <c r="AM149" s="176">
        <f t="shared" si="35"/>
        <v>0</v>
      </c>
      <c r="AR149" s="17" t="s">
        <v>167</v>
      </c>
      <c r="AT149" s="17" t="s">
        <v>278</v>
      </c>
      <c r="AU149" s="17" t="s">
        <v>148</v>
      </c>
      <c r="AY149" s="17" t="s">
        <v>142</v>
      </c>
      <c r="BE149" s="187">
        <f t="shared" si="8"/>
        <v>0</v>
      </c>
      <c r="BF149" s="187">
        <f t="shared" si="9"/>
        <v>0</v>
      </c>
      <c r="BG149" s="187">
        <f t="shared" si="10"/>
        <v>0</v>
      </c>
      <c r="BH149" s="187">
        <f t="shared" si="11"/>
        <v>0</v>
      </c>
      <c r="BI149" s="187">
        <f t="shared" si="12"/>
        <v>0</v>
      </c>
      <c r="BJ149" s="17" t="s">
        <v>148</v>
      </c>
      <c r="BK149" s="188">
        <f t="shared" si="31"/>
        <v>0</v>
      </c>
      <c r="BL149" s="17" t="s">
        <v>147</v>
      </c>
      <c r="BM149" s="17" t="s">
        <v>545</v>
      </c>
    </row>
    <row r="150" spans="2:65" s="1" customFormat="1" ht="53.25" customHeight="1">
      <c r="B150" s="135"/>
      <c r="C150" s="172" t="s">
        <v>383</v>
      </c>
      <c r="D150" s="172" t="s">
        <v>278</v>
      </c>
      <c r="E150" s="173" t="s">
        <v>546</v>
      </c>
      <c r="F150" s="352" t="s">
        <v>809</v>
      </c>
      <c r="G150" s="353"/>
      <c r="H150" s="353"/>
      <c r="I150" s="354"/>
      <c r="J150" s="174" t="s">
        <v>146</v>
      </c>
      <c r="K150" s="175">
        <v>34</v>
      </c>
      <c r="L150" s="355"/>
      <c r="M150" s="356"/>
      <c r="N150" s="357">
        <f t="shared" si="27"/>
        <v>0</v>
      </c>
      <c r="O150" s="358"/>
      <c r="P150" s="358"/>
      <c r="Q150" s="359"/>
      <c r="R150" s="140"/>
      <c r="T150" s="164" t="s">
        <v>5</v>
      </c>
      <c r="U150" s="165" t="s">
        <v>36</v>
      </c>
      <c r="V150" s="166">
        <v>0</v>
      </c>
      <c r="W150" s="166">
        <f t="shared" si="28"/>
        <v>0</v>
      </c>
      <c r="X150" s="166">
        <v>0</v>
      </c>
      <c r="Y150" s="166">
        <f t="shared" si="29"/>
        <v>0</v>
      </c>
      <c r="Z150" s="166">
        <v>0</v>
      </c>
      <c r="AA150" s="167">
        <f t="shared" si="30"/>
        <v>0</v>
      </c>
      <c r="AC150" s="176"/>
      <c r="AJ150" s="176">
        <f t="shared" si="32"/>
        <v>0</v>
      </c>
      <c r="AK150" s="176">
        <f t="shared" si="33"/>
        <v>0</v>
      </c>
      <c r="AL150" s="176">
        <f t="shared" si="34"/>
        <v>0</v>
      </c>
      <c r="AM150" s="176">
        <f t="shared" si="35"/>
        <v>0</v>
      </c>
      <c r="AR150" s="17" t="s">
        <v>167</v>
      </c>
      <c r="AT150" s="17" t="s">
        <v>278</v>
      </c>
      <c r="AU150" s="17" t="s">
        <v>148</v>
      </c>
      <c r="AY150" s="17" t="s">
        <v>142</v>
      </c>
      <c r="BE150" s="187">
        <f t="shared" si="8"/>
        <v>0</v>
      </c>
      <c r="BF150" s="187">
        <f t="shared" si="9"/>
        <v>0</v>
      </c>
      <c r="BG150" s="187">
        <f t="shared" si="10"/>
        <v>0</v>
      </c>
      <c r="BH150" s="187">
        <f t="shared" si="11"/>
        <v>0</v>
      </c>
      <c r="BI150" s="187">
        <f t="shared" si="12"/>
        <v>0</v>
      </c>
      <c r="BJ150" s="17" t="s">
        <v>148</v>
      </c>
      <c r="BK150" s="188">
        <f t="shared" si="31"/>
        <v>0</v>
      </c>
      <c r="BL150" s="17" t="s">
        <v>147</v>
      </c>
      <c r="BM150" s="17" t="s">
        <v>547</v>
      </c>
    </row>
    <row r="151" spans="2:65" s="1" customFormat="1" ht="56.25" customHeight="1">
      <c r="B151" s="135"/>
      <c r="C151" s="172" t="s">
        <v>395</v>
      </c>
      <c r="D151" s="172" t="s">
        <v>278</v>
      </c>
      <c r="E151" s="173" t="s">
        <v>548</v>
      </c>
      <c r="F151" s="352" t="s">
        <v>810</v>
      </c>
      <c r="G151" s="353"/>
      <c r="H151" s="353"/>
      <c r="I151" s="354"/>
      <c r="J151" s="174" t="s">
        <v>146</v>
      </c>
      <c r="K151" s="175">
        <v>10</v>
      </c>
      <c r="L151" s="355"/>
      <c r="M151" s="356"/>
      <c r="N151" s="357">
        <f t="shared" si="27"/>
        <v>0</v>
      </c>
      <c r="O151" s="358"/>
      <c r="P151" s="358"/>
      <c r="Q151" s="359"/>
      <c r="R151" s="140"/>
      <c r="T151" s="164" t="s">
        <v>5</v>
      </c>
      <c r="U151" s="165" t="s">
        <v>36</v>
      </c>
      <c r="V151" s="166">
        <v>0</v>
      </c>
      <c r="W151" s="166">
        <f t="shared" si="28"/>
        <v>0</v>
      </c>
      <c r="X151" s="166">
        <v>0</v>
      </c>
      <c r="Y151" s="166">
        <f t="shared" si="29"/>
        <v>0</v>
      </c>
      <c r="Z151" s="166">
        <v>0</v>
      </c>
      <c r="AA151" s="167">
        <f t="shared" si="30"/>
        <v>0</v>
      </c>
      <c r="AC151" s="176"/>
      <c r="AJ151" s="176">
        <f t="shared" si="32"/>
        <v>0</v>
      </c>
      <c r="AK151" s="176">
        <f t="shared" si="33"/>
        <v>0</v>
      </c>
      <c r="AL151" s="176">
        <f t="shared" si="34"/>
        <v>0</v>
      </c>
      <c r="AM151" s="176">
        <f t="shared" si="35"/>
        <v>0</v>
      </c>
      <c r="AR151" s="17" t="s">
        <v>167</v>
      </c>
      <c r="AT151" s="17" t="s">
        <v>278</v>
      </c>
      <c r="AU151" s="17" t="s">
        <v>148</v>
      </c>
      <c r="AY151" s="17" t="s">
        <v>142</v>
      </c>
      <c r="BE151" s="187">
        <f t="shared" si="8"/>
        <v>0</v>
      </c>
      <c r="BF151" s="187">
        <f t="shared" si="9"/>
        <v>0</v>
      </c>
      <c r="BG151" s="187">
        <f t="shared" si="10"/>
        <v>0</v>
      </c>
      <c r="BH151" s="187">
        <f t="shared" si="11"/>
        <v>0</v>
      </c>
      <c r="BI151" s="187">
        <f t="shared" si="12"/>
        <v>0</v>
      </c>
      <c r="BJ151" s="17" t="s">
        <v>148</v>
      </c>
      <c r="BK151" s="188">
        <f t="shared" si="31"/>
        <v>0</v>
      </c>
      <c r="BL151" s="17" t="s">
        <v>147</v>
      </c>
      <c r="BM151" s="17" t="s">
        <v>549</v>
      </c>
    </row>
    <row r="152" spans="2:65" s="1" customFormat="1" ht="47.25" customHeight="1">
      <c r="B152" s="135"/>
      <c r="C152" s="172" t="s">
        <v>399</v>
      </c>
      <c r="D152" s="172" t="s">
        <v>278</v>
      </c>
      <c r="E152" s="173" t="s">
        <v>550</v>
      </c>
      <c r="F152" s="352" t="s">
        <v>811</v>
      </c>
      <c r="G152" s="353"/>
      <c r="H152" s="353"/>
      <c r="I152" s="354"/>
      <c r="J152" s="174" t="s">
        <v>146</v>
      </c>
      <c r="K152" s="175">
        <v>7</v>
      </c>
      <c r="L152" s="355"/>
      <c r="M152" s="356"/>
      <c r="N152" s="357">
        <f t="shared" si="27"/>
        <v>0</v>
      </c>
      <c r="O152" s="358"/>
      <c r="P152" s="358"/>
      <c r="Q152" s="359"/>
      <c r="R152" s="140"/>
      <c r="T152" s="164" t="s">
        <v>5</v>
      </c>
      <c r="U152" s="165" t="s">
        <v>36</v>
      </c>
      <c r="V152" s="166">
        <v>0</v>
      </c>
      <c r="W152" s="166">
        <f t="shared" si="28"/>
        <v>0</v>
      </c>
      <c r="X152" s="166">
        <v>0</v>
      </c>
      <c r="Y152" s="166">
        <f t="shared" si="29"/>
        <v>0</v>
      </c>
      <c r="Z152" s="166">
        <v>0</v>
      </c>
      <c r="AA152" s="167">
        <f t="shared" si="30"/>
        <v>0</v>
      </c>
      <c r="AC152" s="176"/>
      <c r="AJ152" s="176">
        <f t="shared" si="32"/>
        <v>0</v>
      </c>
      <c r="AK152" s="176">
        <f t="shared" si="33"/>
        <v>0</v>
      </c>
      <c r="AL152" s="176">
        <f t="shared" si="34"/>
        <v>0</v>
      </c>
      <c r="AM152" s="176">
        <f t="shared" si="35"/>
        <v>0</v>
      </c>
      <c r="AR152" s="17" t="s">
        <v>167</v>
      </c>
      <c r="AT152" s="17" t="s">
        <v>278</v>
      </c>
      <c r="AU152" s="17" t="s">
        <v>148</v>
      </c>
      <c r="AY152" s="17" t="s">
        <v>142</v>
      </c>
      <c r="BE152" s="187">
        <f t="shared" si="8"/>
        <v>0</v>
      </c>
      <c r="BF152" s="187">
        <f t="shared" si="9"/>
        <v>0</v>
      </c>
      <c r="BG152" s="187">
        <f t="shared" si="10"/>
        <v>0</v>
      </c>
      <c r="BH152" s="187">
        <f t="shared" si="11"/>
        <v>0</v>
      </c>
      <c r="BI152" s="187">
        <f t="shared" si="12"/>
        <v>0</v>
      </c>
      <c r="BJ152" s="17" t="s">
        <v>148</v>
      </c>
      <c r="BK152" s="188">
        <f t="shared" si="31"/>
        <v>0</v>
      </c>
      <c r="BL152" s="17" t="s">
        <v>147</v>
      </c>
      <c r="BM152" s="17" t="s">
        <v>551</v>
      </c>
    </row>
    <row r="153" spans="2:65" s="1" customFormat="1" ht="55.5" customHeight="1">
      <c r="B153" s="135"/>
      <c r="C153" s="172" t="s">
        <v>403</v>
      </c>
      <c r="D153" s="172" t="s">
        <v>278</v>
      </c>
      <c r="E153" s="173" t="s">
        <v>552</v>
      </c>
      <c r="F153" s="352" t="s">
        <v>812</v>
      </c>
      <c r="G153" s="353"/>
      <c r="H153" s="353"/>
      <c r="I153" s="354"/>
      <c r="J153" s="174" t="s">
        <v>146</v>
      </c>
      <c r="K153" s="175">
        <v>4</v>
      </c>
      <c r="L153" s="355"/>
      <c r="M153" s="356"/>
      <c r="N153" s="357">
        <f t="shared" si="27"/>
        <v>0</v>
      </c>
      <c r="O153" s="358"/>
      <c r="P153" s="358"/>
      <c r="Q153" s="359"/>
      <c r="R153" s="140"/>
      <c r="T153" s="164" t="s">
        <v>5</v>
      </c>
      <c r="U153" s="165" t="s">
        <v>36</v>
      </c>
      <c r="V153" s="166">
        <v>0</v>
      </c>
      <c r="W153" s="166">
        <f t="shared" si="28"/>
        <v>0</v>
      </c>
      <c r="X153" s="166">
        <v>0</v>
      </c>
      <c r="Y153" s="166">
        <f t="shared" si="29"/>
        <v>0</v>
      </c>
      <c r="Z153" s="166">
        <v>0</v>
      </c>
      <c r="AA153" s="167">
        <f t="shared" si="30"/>
        <v>0</v>
      </c>
      <c r="AC153" s="176"/>
      <c r="AJ153" s="176">
        <f t="shared" si="32"/>
        <v>0</v>
      </c>
      <c r="AK153" s="176">
        <f t="shared" si="33"/>
        <v>0</v>
      </c>
      <c r="AL153" s="176">
        <f t="shared" si="34"/>
        <v>0</v>
      </c>
      <c r="AM153" s="176">
        <f t="shared" si="35"/>
        <v>0</v>
      </c>
      <c r="AR153" s="17" t="s">
        <v>167</v>
      </c>
      <c r="AT153" s="17" t="s">
        <v>278</v>
      </c>
      <c r="AU153" s="17" t="s">
        <v>148</v>
      </c>
      <c r="AY153" s="17" t="s">
        <v>142</v>
      </c>
      <c r="BE153" s="187">
        <f t="shared" si="8"/>
        <v>0</v>
      </c>
      <c r="BF153" s="187">
        <f t="shared" si="9"/>
        <v>0</v>
      </c>
      <c r="BG153" s="187">
        <f t="shared" si="10"/>
        <v>0</v>
      </c>
      <c r="BH153" s="187">
        <f t="shared" si="11"/>
        <v>0</v>
      </c>
      <c r="BI153" s="187">
        <f t="shared" si="12"/>
        <v>0</v>
      </c>
      <c r="BJ153" s="17" t="s">
        <v>148</v>
      </c>
      <c r="BK153" s="188">
        <f t="shared" si="31"/>
        <v>0</v>
      </c>
      <c r="BL153" s="17" t="s">
        <v>147</v>
      </c>
      <c r="BM153" s="17" t="s">
        <v>553</v>
      </c>
    </row>
    <row r="154" spans="2:65" s="1" customFormat="1" ht="51.75" customHeight="1">
      <c r="B154" s="135"/>
      <c r="C154" s="172" t="s">
        <v>406</v>
      </c>
      <c r="D154" s="172" t="s">
        <v>278</v>
      </c>
      <c r="E154" s="173" t="s">
        <v>554</v>
      </c>
      <c r="F154" s="352" t="s">
        <v>813</v>
      </c>
      <c r="G154" s="353"/>
      <c r="H154" s="353"/>
      <c r="I154" s="354"/>
      <c r="J154" s="174" t="s">
        <v>146</v>
      </c>
      <c r="K154" s="175">
        <v>16</v>
      </c>
      <c r="L154" s="355"/>
      <c r="M154" s="356"/>
      <c r="N154" s="357">
        <f t="shared" si="27"/>
        <v>0</v>
      </c>
      <c r="O154" s="358"/>
      <c r="P154" s="358"/>
      <c r="Q154" s="359"/>
      <c r="R154" s="140"/>
      <c r="T154" s="164" t="s">
        <v>5</v>
      </c>
      <c r="U154" s="165" t="s">
        <v>36</v>
      </c>
      <c r="V154" s="166">
        <v>0</v>
      </c>
      <c r="W154" s="166">
        <f t="shared" si="28"/>
        <v>0</v>
      </c>
      <c r="X154" s="166">
        <v>0</v>
      </c>
      <c r="Y154" s="166">
        <f t="shared" si="29"/>
        <v>0</v>
      </c>
      <c r="Z154" s="166">
        <v>0</v>
      </c>
      <c r="AA154" s="167">
        <f t="shared" si="30"/>
        <v>0</v>
      </c>
      <c r="AC154" s="176"/>
      <c r="AJ154" s="176">
        <f t="shared" si="32"/>
        <v>0</v>
      </c>
      <c r="AK154" s="176">
        <f t="shared" si="33"/>
        <v>0</v>
      </c>
      <c r="AL154" s="176">
        <f t="shared" si="34"/>
        <v>0</v>
      </c>
      <c r="AM154" s="176">
        <f t="shared" si="35"/>
        <v>0</v>
      </c>
      <c r="AR154" s="17" t="s">
        <v>167</v>
      </c>
      <c r="AT154" s="17" t="s">
        <v>278</v>
      </c>
      <c r="AU154" s="17" t="s">
        <v>148</v>
      </c>
      <c r="AY154" s="17" t="s">
        <v>142</v>
      </c>
      <c r="BE154" s="187">
        <f t="shared" si="8"/>
        <v>0</v>
      </c>
      <c r="BF154" s="187">
        <f t="shared" si="9"/>
        <v>0</v>
      </c>
      <c r="BG154" s="187">
        <f t="shared" si="10"/>
        <v>0</v>
      </c>
      <c r="BH154" s="187">
        <f t="shared" si="11"/>
        <v>0</v>
      </c>
      <c r="BI154" s="187">
        <f t="shared" si="12"/>
        <v>0</v>
      </c>
      <c r="BJ154" s="17" t="s">
        <v>148</v>
      </c>
      <c r="BK154" s="188">
        <f t="shared" si="31"/>
        <v>0</v>
      </c>
      <c r="BL154" s="17" t="s">
        <v>147</v>
      </c>
      <c r="BM154" s="17" t="s">
        <v>555</v>
      </c>
    </row>
    <row r="155" spans="2:65" s="1" customFormat="1" ht="22.5" customHeight="1">
      <c r="B155" s="135"/>
      <c r="C155" s="172" t="s">
        <v>446</v>
      </c>
      <c r="D155" s="172" t="s">
        <v>278</v>
      </c>
      <c r="E155" s="173" t="s">
        <v>556</v>
      </c>
      <c r="F155" s="352" t="s">
        <v>557</v>
      </c>
      <c r="G155" s="353"/>
      <c r="H155" s="353"/>
      <c r="I155" s="354"/>
      <c r="J155" s="174" t="s">
        <v>519</v>
      </c>
      <c r="K155" s="175">
        <v>1</v>
      </c>
      <c r="L155" s="355"/>
      <c r="M155" s="356"/>
      <c r="N155" s="357">
        <f t="shared" si="27"/>
        <v>0</v>
      </c>
      <c r="O155" s="358"/>
      <c r="P155" s="358"/>
      <c r="Q155" s="359"/>
      <c r="R155" s="140"/>
      <c r="T155" s="164" t="s">
        <v>5</v>
      </c>
      <c r="U155" s="165" t="s">
        <v>36</v>
      </c>
      <c r="V155" s="166">
        <v>0</v>
      </c>
      <c r="W155" s="166">
        <f t="shared" si="28"/>
        <v>0</v>
      </c>
      <c r="X155" s="166">
        <v>0</v>
      </c>
      <c r="Y155" s="166">
        <f t="shared" si="29"/>
        <v>0</v>
      </c>
      <c r="Z155" s="166">
        <v>0</v>
      </c>
      <c r="AA155" s="167">
        <f t="shared" si="30"/>
        <v>0</v>
      </c>
      <c r="AC155" s="176"/>
      <c r="AD155" s="187"/>
      <c r="AE155" s="187"/>
      <c r="AJ155" s="176">
        <f t="shared" si="32"/>
        <v>0</v>
      </c>
      <c r="AK155" s="176">
        <f t="shared" si="33"/>
        <v>0</v>
      </c>
      <c r="AL155" s="176">
        <f t="shared" si="34"/>
        <v>0</v>
      </c>
      <c r="AM155" s="176">
        <f t="shared" si="35"/>
        <v>0</v>
      </c>
      <c r="AR155" s="17" t="s">
        <v>167</v>
      </c>
      <c r="AT155" s="17" t="s">
        <v>278</v>
      </c>
      <c r="AU155" s="17" t="s">
        <v>148</v>
      </c>
      <c r="AY155" s="17" t="s">
        <v>142</v>
      </c>
      <c r="BE155" s="187">
        <f t="shared" ref="BE155:BE159" si="36">IF(U155="základná",N155,0)</f>
        <v>0</v>
      </c>
      <c r="BF155" s="187">
        <f t="shared" ref="BF155:BF159" si="37">IF(U155="znížená",N155,0)</f>
        <v>0</v>
      </c>
      <c r="BG155" s="187">
        <f t="shared" ref="BG155:BG159" si="38">IF(U155="zákl. prenesená",N155,0)</f>
        <v>0</v>
      </c>
      <c r="BH155" s="187">
        <f t="shared" ref="BH155:BH159" si="39">IF(U155="zníž. prenesená",N155,0)</f>
        <v>0</v>
      </c>
      <c r="BI155" s="187">
        <f t="shared" ref="BI155:BI159" si="40">IF(U155="nulová",N155,0)</f>
        <v>0</v>
      </c>
      <c r="BJ155" s="17" t="s">
        <v>148</v>
      </c>
      <c r="BK155" s="188">
        <f t="shared" si="31"/>
        <v>0</v>
      </c>
      <c r="BL155" s="17" t="s">
        <v>147</v>
      </c>
      <c r="BM155" s="17" t="s">
        <v>558</v>
      </c>
    </row>
    <row r="156" spans="2:65" s="176" customFormat="1" ht="22.5" customHeight="1">
      <c r="B156" s="179"/>
      <c r="C156" s="158" t="s">
        <v>450</v>
      </c>
      <c r="D156" s="158" t="s">
        <v>143</v>
      </c>
      <c r="E156" s="159" t="s">
        <v>559</v>
      </c>
      <c r="F156" s="327" t="s">
        <v>560</v>
      </c>
      <c r="G156" s="328"/>
      <c r="H156" s="328"/>
      <c r="I156" s="329"/>
      <c r="J156" s="160" t="s">
        <v>293</v>
      </c>
      <c r="K156" s="207">
        <v>43.085999999999999</v>
      </c>
      <c r="L156" s="330"/>
      <c r="M156" s="331"/>
      <c r="N156" s="375">
        <f t="shared" ref="N156" si="41">ROUND(L156*K156,3)</f>
        <v>0</v>
      </c>
      <c r="O156" s="376"/>
      <c r="P156" s="376"/>
      <c r="Q156" s="377"/>
      <c r="R156" s="183"/>
      <c r="T156" s="184" t="s">
        <v>5</v>
      </c>
      <c r="U156" s="178" t="s">
        <v>36</v>
      </c>
      <c r="V156" s="185">
        <v>0</v>
      </c>
      <c r="W156" s="185">
        <f t="shared" ref="W156" si="42">V156*K156</f>
        <v>0</v>
      </c>
      <c r="X156" s="185">
        <v>0</v>
      </c>
      <c r="Y156" s="185">
        <f t="shared" ref="Y156" si="43">X156*K156</f>
        <v>0</v>
      </c>
      <c r="Z156" s="185">
        <v>0</v>
      </c>
      <c r="AA156" s="186">
        <f t="shared" ref="AA156" si="44">Z156*K156</f>
        <v>0</v>
      </c>
      <c r="AD156" s="187"/>
      <c r="AJ156" s="176">
        <f t="shared" ref="AJ156" si="45">IF(AC156="OV",N156,0)</f>
        <v>0</v>
      </c>
      <c r="AK156" s="176">
        <f t="shared" ref="AK156" si="46">IF(AC156="odpocet",N156,0)</f>
        <v>0</v>
      </c>
      <c r="AL156" s="176">
        <f t="shared" ref="AL156" si="47">IF(AC156="NP",N156,0)</f>
        <v>0</v>
      </c>
      <c r="AM156" s="176">
        <f t="shared" ref="AM156" si="48">IF(AC156="opakovane",N156,0)</f>
        <v>0</v>
      </c>
      <c r="AR156" s="177" t="s">
        <v>147</v>
      </c>
      <c r="AT156" s="177" t="s">
        <v>143</v>
      </c>
      <c r="AU156" s="177" t="s">
        <v>148</v>
      </c>
      <c r="AY156" s="177" t="s">
        <v>142</v>
      </c>
      <c r="BE156" s="187">
        <f t="shared" ref="BE156" si="49">IF(U156="základná",N156,0)</f>
        <v>0</v>
      </c>
      <c r="BF156" s="187">
        <f t="shared" ref="BF156" si="50">IF(U156="znížená",N156,0)</f>
        <v>0</v>
      </c>
      <c r="BG156" s="187">
        <f t="shared" ref="BG156" si="51">IF(U156="zákl. prenesená",N156,0)</f>
        <v>0</v>
      </c>
      <c r="BH156" s="187">
        <f t="shared" ref="BH156" si="52">IF(U156="zníž. prenesená",N156,0)</f>
        <v>0</v>
      </c>
      <c r="BI156" s="187">
        <f t="shared" ref="BI156" si="53">IF(U156="nulová",N156,0)</f>
        <v>0</v>
      </c>
      <c r="BJ156" s="177" t="s">
        <v>148</v>
      </c>
      <c r="BK156" s="188">
        <f t="shared" si="31"/>
        <v>0</v>
      </c>
      <c r="BL156" s="177" t="s">
        <v>147</v>
      </c>
      <c r="BM156" s="177" t="s">
        <v>561</v>
      </c>
    </row>
    <row r="157" spans="2:65" s="9" customFormat="1" ht="37.35" customHeight="1">
      <c r="B157" s="124"/>
      <c r="C157" s="125"/>
      <c r="D157" s="126" t="s">
        <v>141</v>
      </c>
      <c r="E157" s="126"/>
      <c r="F157" s="126"/>
      <c r="G157" s="126"/>
      <c r="H157" s="126"/>
      <c r="I157" s="126"/>
      <c r="J157" s="126"/>
      <c r="K157" s="126"/>
      <c r="L157" s="126"/>
      <c r="M157" s="126"/>
      <c r="N157" s="360">
        <f>BK157</f>
        <v>0</v>
      </c>
      <c r="O157" s="361"/>
      <c r="P157" s="361"/>
      <c r="Q157" s="361"/>
      <c r="R157" s="127"/>
      <c r="T157" s="128"/>
      <c r="U157" s="125"/>
      <c r="V157" s="125"/>
      <c r="W157" s="129">
        <f>W159</f>
        <v>0</v>
      </c>
      <c r="X157" s="125"/>
      <c r="Y157" s="129">
        <f>Y159</f>
        <v>0</v>
      </c>
      <c r="Z157" s="125"/>
      <c r="AA157" s="130">
        <f>AA159</f>
        <v>0</v>
      </c>
      <c r="AJ157" s="176">
        <f t="shared" si="32"/>
        <v>0</v>
      </c>
      <c r="AK157" s="176">
        <f t="shared" si="33"/>
        <v>0</v>
      </c>
      <c r="AL157" s="176">
        <f t="shared" si="34"/>
        <v>0</v>
      </c>
      <c r="AM157" s="176">
        <f t="shared" si="35"/>
        <v>0</v>
      </c>
      <c r="AR157" s="131" t="s">
        <v>74</v>
      </c>
      <c r="AT157" s="132" t="s">
        <v>68</v>
      </c>
      <c r="AU157" s="132" t="s">
        <v>69</v>
      </c>
      <c r="AY157" s="131" t="s">
        <v>142</v>
      </c>
      <c r="BE157" s="187">
        <f t="shared" si="36"/>
        <v>0</v>
      </c>
      <c r="BF157" s="187">
        <f t="shared" si="37"/>
        <v>0</v>
      </c>
      <c r="BG157" s="187">
        <f t="shared" si="38"/>
        <v>0</v>
      </c>
      <c r="BH157" s="187">
        <f t="shared" si="39"/>
        <v>0</v>
      </c>
      <c r="BI157" s="187">
        <f t="shared" si="40"/>
        <v>0</v>
      </c>
      <c r="BK157" s="133">
        <f>BK159+BK158</f>
        <v>0</v>
      </c>
    </row>
    <row r="158" spans="2:65" s="176" customFormat="1" ht="22.5" customHeight="1">
      <c r="B158" s="179"/>
      <c r="C158" s="158" t="s">
        <v>865</v>
      </c>
      <c r="D158" s="158" t="s">
        <v>143</v>
      </c>
      <c r="E158" s="159" t="s">
        <v>484</v>
      </c>
      <c r="F158" s="282" t="s">
        <v>485</v>
      </c>
      <c r="G158" s="282"/>
      <c r="H158" s="282"/>
      <c r="I158" s="282"/>
      <c r="J158" s="160" t="s">
        <v>486</v>
      </c>
      <c r="K158" s="207">
        <v>0.5</v>
      </c>
      <c r="L158" s="283"/>
      <c r="M158" s="283"/>
      <c r="N158" s="323">
        <f>ROUND(L158*K158,3)</f>
        <v>0</v>
      </c>
      <c r="O158" s="323"/>
      <c r="P158" s="323"/>
      <c r="Q158" s="323"/>
      <c r="R158" s="183"/>
      <c r="T158" s="141" t="s">
        <v>5</v>
      </c>
      <c r="U158" s="150" t="s">
        <v>36</v>
      </c>
      <c r="V158" s="151">
        <v>0</v>
      </c>
      <c r="W158" s="151">
        <f>V158*K158</f>
        <v>0</v>
      </c>
      <c r="X158" s="151">
        <v>0</v>
      </c>
      <c r="Y158" s="151">
        <f>X158*K158</f>
        <v>0</v>
      </c>
      <c r="Z158" s="151">
        <v>0</v>
      </c>
      <c r="AA158" s="152">
        <f>Z158*K158</f>
        <v>0</v>
      </c>
      <c r="AJ158" s="176">
        <f t="shared" si="32"/>
        <v>0</v>
      </c>
      <c r="AK158" s="176">
        <f t="shared" si="33"/>
        <v>0</v>
      </c>
      <c r="AL158" s="176">
        <f t="shared" si="34"/>
        <v>0</v>
      </c>
      <c r="AM158" s="176">
        <f t="shared" si="35"/>
        <v>0</v>
      </c>
      <c r="AR158" s="177" t="s">
        <v>147</v>
      </c>
      <c r="AT158" s="177" t="s">
        <v>143</v>
      </c>
      <c r="AU158" s="177" t="s">
        <v>74</v>
      </c>
      <c r="AY158" s="177" t="s">
        <v>142</v>
      </c>
      <c r="BE158" s="187">
        <f t="shared" ref="BE158" si="54">IF(U158="základná",N158,0)</f>
        <v>0</v>
      </c>
      <c r="BF158" s="187">
        <f t="shared" ref="BF158" si="55">IF(U158="znížená",N158,0)</f>
        <v>0</v>
      </c>
      <c r="BG158" s="187">
        <f t="shared" ref="BG158" si="56">IF(U158="zákl. prenesená",N158,0)</f>
        <v>0</v>
      </c>
      <c r="BH158" s="187">
        <f t="shared" ref="BH158" si="57">IF(U158="zníž. prenesená",N158,0)</f>
        <v>0</v>
      </c>
      <c r="BI158" s="187">
        <f t="shared" ref="BI158" si="58">IF(U158="nulová",N158,0)</f>
        <v>0</v>
      </c>
      <c r="BJ158" s="177" t="s">
        <v>148</v>
      </c>
      <c r="BK158" s="188">
        <f>ROUND(L158*K158,2)</f>
        <v>0</v>
      </c>
      <c r="BL158" s="177" t="s">
        <v>147</v>
      </c>
      <c r="BM158" s="177" t="s">
        <v>562</v>
      </c>
    </row>
    <row r="159" spans="2:65" s="1" customFormat="1" ht="22.5" customHeight="1">
      <c r="B159" s="135"/>
      <c r="C159" s="158" t="s">
        <v>856</v>
      </c>
      <c r="D159" s="158" t="s">
        <v>143</v>
      </c>
      <c r="E159" s="159" t="s">
        <v>484</v>
      </c>
      <c r="F159" s="282" t="s">
        <v>485</v>
      </c>
      <c r="G159" s="282"/>
      <c r="H159" s="282"/>
      <c r="I159" s="282"/>
      <c r="J159" s="160" t="s">
        <v>486</v>
      </c>
      <c r="K159" s="207">
        <v>0.5</v>
      </c>
      <c r="L159" s="283"/>
      <c r="M159" s="283"/>
      <c r="N159" s="323">
        <f>ROUND(L159*K159,3)</f>
        <v>0</v>
      </c>
      <c r="O159" s="323"/>
      <c r="P159" s="323"/>
      <c r="Q159" s="323"/>
      <c r="R159" s="140"/>
      <c r="T159" s="141" t="s">
        <v>5</v>
      </c>
      <c r="U159" s="150" t="s">
        <v>36</v>
      </c>
      <c r="V159" s="151">
        <v>0</v>
      </c>
      <c r="W159" s="151">
        <f>V159*K159</f>
        <v>0</v>
      </c>
      <c r="X159" s="151">
        <v>0</v>
      </c>
      <c r="Y159" s="151">
        <f>X159*K159</f>
        <v>0</v>
      </c>
      <c r="Z159" s="151">
        <v>0</v>
      </c>
      <c r="AA159" s="152">
        <f>Z159*K159</f>
        <v>0</v>
      </c>
      <c r="AC159" s="176"/>
      <c r="AJ159" s="176">
        <f t="shared" si="32"/>
        <v>0</v>
      </c>
      <c r="AK159" s="176">
        <f t="shared" si="33"/>
        <v>0</v>
      </c>
      <c r="AL159" s="176">
        <f t="shared" si="34"/>
        <v>0</v>
      </c>
      <c r="AM159" s="176">
        <f t="shared" si="35"/>
        <v>0</v>
      </c>
      <c r="AR159" s="17" t="s">
        <v>147</v>
      </c>
      <c r="AT159" s="17" t="s">
        <v>143</v>
      </c>
      <c r="AU159" s="17" t="s">
        <v>74</v>
      </c>
      <c r="AY159" s="17" t="s">
        <v>142</v>
      </c>
      <c r="BE159" s="187">
        <f t="shared" si="36"/>
        <v>0</v>
      </c>
      <c r="BF159" s="187">
        <f t="shared" si="37"/>
        <v>0</v>
      </c>
      <c r="BG159" s="187">
        <f t="shared" si="38"/>
        <v>0</v>
      </c>
      <c r="BH159" s="187">
        <f t="shared" si="39"/>
        <v>0</v>
      </c>
      <c r="BI159" s="187">
        <f t="shared" si="40"/>
        <v>0</v>
      </c>
      <c r="BJ159" s="17" t="s">
        <v>148</v>
      </c>
      <c r="BK159" s="145">
        <f>ROUND(L159*K159,2)</f>
        <v>0</v>
      </c>
      <c r="BL159" s="17" t="s">
        <v>147</v>
      </c>
      <c r="BM159" s="17" t="s">
        <v>562</v>
      </c>
    </row>
    <row r="160" spans="2:65" s="1" customFormat="1" ht="6.95" customHeight="1">
      <c r="B160" s="55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7"/>
    </row>
  </sheetData>
  <mergeCells count="187">
    <mergeCell ref="N139:Q139"/>
    <mergeCell ref="F156:I156"/>
    <mergeCell ref="L156:M156"/>
    <mergeCell ref="N156:Q156"/>
    <mergeCell ref="D12:L12"/>
    <mergeCell ref="D15:L15"/>
    <mergeCell ref="F128:I128"/>
    <mergeCell ref="L128:M128"/>
    <mergeCell ref="N128:Q128"/>
    <mergeCell ref="F129:I129"/>
    <mergeCell ref="L129:M129"/>
    <mergeCell ref="N129:Q129"/>
    <mergeCell ref="F130:I130"/>
    <mergeCell ref="L130:M130"/>
    <mergeCell ref="N130:Q130"/>
    <mergeCell ref="F122:I122"/>
    <mergeCell ref="L122:M122"/>
    <mergeCell ref="N122:Q122"/>
    <mergeCell ref="F135:I135"/>
    <mergeCell ref="L135:M135"/>
    <mergeCell ref="N135:Q135"/>
    <mergeCell ref="F136:I136"/>
    <mergeCell ref="L136:M136"/>
    <mergeCell ref="N136:Q136"/>
    <mergeCell ref="F123:I123"/>
    <mergeCell ref="L123:M123"/>
    <mergeCell ref="N123:Q123"/>
    <mergeCell ref="F124:I124"/>
    <mergeCell ref="L124:M124"/>
    <mergeCell ref="N124:Q124"/>
    <mergeCell ref="F125:I125"/>
    <mergeCell ref="L125:M125"/>
    <mergeCell ref="N125:Q125"/>
    <mergeCell ref="F126:I126"/>
    <mergeCell ref="L126:M126"/>
    <mergeCell ref="N126:Q126"/>
    <mergeCell ref="F127:I127"/>
    <mergeCell ref="L127:M127"/>
    <mergeCell ref="N127:Q127"/>
    <mergeCell ref="F119:I119"/>
    <mergeCell ref="L119:M119"/>
    <mergeCell ref="N119:Q119"/>
    <mergeCell ref="F120:I120"/>
    <mergeCell ref="L120:M120"/>
    <mergeCell ref="N120:Q120"/>
    <mergeCell ref="F121:I121"/>
    <mergeCell ref="L121:M121"/>
    <mergeCell ref="N121:Q121"/>
    <mergeCell ref="F116:I116"/>
    <mergeCell ref="L116:M116"/>
    <mergeCell ref="N116:Q116"/>
    <mergeCell ref="F117:I117"/>
    <mergeCell ref="L117:M117"/>
    <mergeCell ref="N117:Q117"/>
    <mergeCell ref="F118:I118"/>
    <mergeCell ref="L118:M118"/>
    <mergeCell ref="N118:Q118"/>
    <mergeCell ref="C2:Q2"/>
    <mergeCell ref="C4:Q4"/>
    <mergeCell ref="F6:P6"/>
    <mergeCell ref="F7:P7"/>
    <mergeCell ref="O9:P9"/>
    <mergeCell ref="O11:P11"/>
    <mergeCell ref="O12:P12"/>
    <mergeCell ref="O14:P14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4:Q94"/>
    <mergeCell ref="L96:Q96"/>
    <mergeCell ref="C102:Q102"/>
    <mergeCell ref="F104:P104"/>
    <mergeCell ref="F105:P105"/>
    <mergeCell ref="M107:P107"/>
    <mergeCell ref="M109:Q109"/>
    <mergeCell ref="M110:Q110"/>
    <mergeCell ref="F112:I112"/>
    <mergeCell ref="L112:M112"/>
    <mergeCell ref="N112:Q112"/>
    <mergeCell ref="N113:Q113"/>
    <mergeCell ref="N114:Q114"/>
    <mergeCell ref="N115:Q115"/>
    <mergeCell ref="F140:I140"/>
    <mergeCell ref="L140:M140"/>
    <mergeCell ref="N140:Q140"/>
    <mergeCell ref="F141:I141"/>
    <mergeCell ref="L141:M141"/>
    <mergeCell ref="N141:Q141"/>
    <mergeCell ref="F131:I131"/>
    <mergeCell ref="L131:M131"/>
    <mergeCell ref="N131:Q131"/>
    <mergeCell ref="F132:I132"/>
    <mergeCell ref="L132:M132"/>
    <mergeCell ref="N132:Q132"/>
    <mergeCell ref="F133:I133"/>
    <mergeCell ref="L133:M133"/>
    <mergeCell ref="N133:Q133"/>
    <mergeCell ref="F134:I134"/>
    <mergeCell ref="L134:M134"/>
    <mergeCell ref="N134:Q134"/>
    <mergeCell ref="F137:I137"/>
    <mergeCell ref="L137:M137"/>
    <mergeCell ref="N137:Q137"/>
    <mergeCell ref="F138:I138"/>
    <mergeCell ref="L138:M138"/>
    <mergeCell ref="N138:Q138"/>
    <mergeCell ref="F142:I142"/>
    <mergeCell ref="L142:M142"/>
    <mergeCell ref="N142:Q142"/>
    <mergeCell ref="F143:I143"/>
    <mergeCell ref="L143:M143"/>
    <mergeCell ref="N143:Q143"/>
    <mergeCell ref="F144:I144"/>
    <mergeCell ref="L144:M144"/>
    <mergeCell ref="N144:Q144"/>
    <mergeCell ref="F145:I145"/>
    <mergeCell ref="L145:M145"/>
    <mergeCell ref="N145:Q145"/>
    <mergeCell ref="F146:I146"/>
    <mergeCell ref="L146:M146"/>
    <mergeCell ref="N146:Q146"/>
    <mergeCell ref="F147:I147"/>
    <mergeCell ref="L147:M147"/>
    <mergeCell ref="N147:Q147"/>
    <mergeCell ref="F148:I148"/>
    <mergeCell ref="L148:M148"/>
    <mergeCell ref="N148:Q148"/>
    <mergeCell ref="F149:I149"/>
    <mergeCell ref="L149:M149"/>
    <mergeCell ref="N149:Q149"/>
    <mergeCell ref="F150:I150"/>
    <mergeCell ref="L150:M150"/>
    <mergeCell ref="N150:Q150"/>
    <mergeCell ref="F158:I158"/>
    <mergeCell ref="L158:M158"/>
    <mergeCell ref="N158:Q158"/>
    <mergeCell ref="F154:I154"/>
    <mergeCell ref="L154:M154"/>
    <mergeCell ref="N154:Q154"/>
    <mergeCell ref="H1:K1"/>
    <mergeCell ref="S2:AC2"/>
    <mergeCell ref="F159:I159"/>
    <mergeCell ref="L159:M159"/>
    <mergeCell ref="N159:Q159"/>
    <mergeCell ref="N157:Q157"/>
    <mergeCell ref="F155:I155"/>
    <mergeCell ref="L155:M155"/>
    <mergeCell ref="N155:Q155"/>
    <mergeCell ref="F151:I151"/>
    <mergeCell ref="L151:M151"/>
    <mergeCell ref="N151:Q151"/>
    <mergeCell ref="F152:I152"/>
    <mergeCell ref="L152:M152"/>
    <mergeCell ref="N152:Q152"/>
    <mergeCell ref="F153:I153"/>
    <mergeCell ref="L153:M153"/>
    <mergeCell ref="N153:Q153"/>
  </mergeCells>
  <hyperlinks>
    <hyperlink ref="F1:G1" location="C2" display="1) Krycí list rozpočtu"/>
    <hyperlink ref="H1:K1" location="C86" display="2) Rekapitulácia rozpočtu"/>
    <hyperlink ref="L1" location="C112" display="3) Rozpočet"/>
    <hyperlink ref="S1:T1" location="'Rekapitulácia stavby'!C2" display="Rekapitulácia stavby"/>
  </hyperlinks>
  <pageMargins left="0.59055118110236227" right="0.59055118110236227" top="0.51181102362204722" bottom="0.47244094488188981" header="0" footer="0"/>
  <pageSetup paperSize="9" scale="95" fitToHeight="100" orientation="portrait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N211"/>
  <sheetViews>
    <sheetView showGridLines="0" workbookViewId="0">
      <pane ySplit="1" topLeftCell="A2" activePane="bottomLeft" state="frozen"/>
      <selection pane="bottomLeft" activeCell="D16" sqref="D16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36" max="62" width="9.33203125" hidden="1" customWidth="1"/>
    <col min="63" max="63" width="10.33203125" hidden="1" customWidth="1"/>
    <col min="64" max="66" width="9.33203125" hidden="1" customWidth="1"/>
  </cols>
  <sheetData>
    <row r="1" spans="1:66" ht="21.75" customHeight="1">
      <c r="A1" s="99"/>
      <c r="B1" s="11"/>
      <c r="C1" s="11"/>
      <c r="D1" s="12" t="s">
        <v>1</v>
      </c>
      <c r="E1" s="11"/>
      <c r="F1" s="13" t="s">
        <v>91</v>
      </c>
      <c r="G1" s="13"/>
      <c r="H1" s="297" t="s">
        <v>92</v>
      </c>
      <c r="I1" s="297"/>
      <c r="J1" s="297"/>
      <c r="K1" s="297"/>
      <c r="L1" s="13" t="s">
        <v>93</v>
      </c>
      <c r="M1" s="11"/>
      <c r="N1" s="11"/>
      <c r="O1" s="12" t="s">
        <v>94</v>
      </c>
      <c r="P1" s="11"/>
      <c r="Q1" s="11"/>
      <c r="R1" s="11"/>
      <c r="S1" s="13" t="s">
        <v>95</v>
      </c>
      <c r="T1" s="13"/>
      <c r="U1" s="99"/>
      <c r="V1" s="99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ht="36.950000000000003" customHeight="1">
      <c r="C2" s="277" t="s">
        <v>7</v>
      </c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S2" s="246" t="s">
        <v>8</v>
      </c>
      <c r="T2" s="247"/>
      <c r="U2" s="247"/>
      <c r="V2" s="247"/>
      <c r="W2" s="247"/>
      <c r="X2" s="247"/>
      <c r="Y2" s="247"/>
      <c r="Z2" s="247"/>
      <c r="AA2" s="247"/>
      <c r="AB2" s="247"/>
      <c r="AC2" s="247"/>
      <c r="AT2" s="17" t="s">
        <v>83</v>
      </c>
    </row>
    <row r="3" spans="1:6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0"/>
      <c r="AT3" s="17" t="s">
        <v>69</v>
      </c>
    </row>
    <row r="4" spans="1:66" ht="36.950000000000003" customHeight="1">
      <c r="B4" s="21"/>
      <c r="C4" s="269" t="s">
        <v>96</v>
      </c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2"/>
      <c r="T4" s="23" t="s">
        <v>12</v>
      </c>
      <c r="AT4" s="17" t="s">
        <v>6</v>
      </c>
    </row>
    <row r="5" spans="1:66" ht="6.95" customHeight="1">
      <c r="B5" s="21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2"/>
    </row>
    <row r="6" spans="1:66" ht="25.35" customHeight="1">
      <c r="B6" s="21"/>
      <c r="C6" s="24"/>
      <c r="D6" s="28" t="s">
        <v>15</v>
      </c>
      <c r="E6" s="24"/>
      <c r="F6" s="339" t="str">
        <f>'Rekapitulácia stavby'!K6</f>
        <v>ROZŠÍRENIE KAPACÍT MŠ HÚSKOVA - MČ KVP - dokumentácia rozostavanej stavby 2019</v>
      </c>
      <c r="G6" s="340"/>
      <c r="H6" s="340"/>
      <c r="I6" s="340"/>
      <c r="J6" s="340"/>
      <c r="K6" s="340"/>
      <c r="L6" s="340"/>
      <c r="M6" s="340"/>
      <c r="N6" s="340"/>
      <c r="O6" s="340"/>
      <c r="P6" s="340"/>
      <c r="Q6" s="24"/>
      <c r="R6" s="22"/>
    </row>
    <row r="7" spans="1:66" s="1" customFormat="1" ht="32.85" customHeight="1">
      <c r="B7" s="31"/>
      <c r="C7" s="32"/>
      <c r="D7" s="27" t="s">
        <v>119</v>
      </c>
      <c r="E7" s="32"/>
      <c r="F7" s="348" t="s">
        <v>563</v>
      </c>
      <c r="G7" s="338"/>
      <c r="H7" s="338"/>
      <c r="I7" s="338"/>
      <c r="J7" s="338"/>
      <c r="K7" s="338"/>
      <c r="L7" s="338"/>
      <c r="M7" s="338"/>
      <c r="N7" s="338"/>
      <c r="O7" s="338"/>
      <c r="P7" s="338"/>
      <c r="Q7" s="32"/>
      <c r="R7" s="33"/>
    </row>
    <row r="8" spans="1:66" s="1" customFormat="1" ht="14.45" customHeight="1">
      <c r="B8" s="31"/>
      <c r="C8" s="32"/>
      <c r="D8" s="28" t="s">
        <v>16</v>
      </c>
      <c r="E8" s="32"/>
      <c r="F8" s="26" t="s">
        <v>19</v>
      </c>
      <c r="G8" s="32"/>
      <c r="H8" s="32"/>
      <c r="I8" s="32"/>
      <c r="J8" s="32"/>
      <c r="K8" s="32"/>
      <c r="L8" s="32"/>
      <c r="M8" s="28" t="s">
        <v>17</v>
      </c>
      <c r="N8" s="32"/>
      <c r="O8" s="26" t="s">
        <v>5</v>
      </c>
      <c r="P8" s="32"/>
      <c r="Q8" s="32"/>
      <c r="R8" s="33"/>
    </row>
    <row r="9" spans="1:66" s="1" customFormat="1" ht="14.45" customHeight="1">
      <c r="B9" s="31"/>
      <c r="C9" s="32"/>
      <c r="D9" s="28" t="s">
        <v>18</v>
      </c>
      <c r="E9" s="32"/>
      <c r="F9" s="26" t="s">
        <v>19</v>
      </c>
      <c r="G9" s="32"/>
      <c r="H9" s="32"/>
      <c r="I9" s="32"/>
      <c r="J9" s="32"/>
      <c r="K9" s="32"/>
      <c r="L9" s="32"/>
      <c r="M9" s="28" t="s">
        <v>20</v>
      </c>
      <c r="N9" s="32"/>
      <c r="O9" s="341">
        <f>'Rekapitulácia stavby'!AN8</f>
        <v>0</v>
      </c>
      <c r="P9" s="341"/>
      <c r="Q9" s="32"/>
      <c r="R9" s="33"/>
    </row>
    <row r="10" spans="1:66" s="1" customFormat="1" ht="10.9" customHeight="1"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3"/>
    </row>
    <row r="11" spans="1:66" s="1" customFormat="1" ht="14.45" customHeight="1">
      <c r="B11" s="31"/>
      <c r="C11" s="32"/>
      <c r="D11" s="28" t="s">
        <v>21</v>
      </c>
      <c r="E11" s="32"/>
      <c r="F11" s="32"/>
      <c r="G11" s="32"/>
      <c r="H11" s="32"/>
      <c r="I11" s="32"/>
      <c r="J11" s="32"/>
      <c r="K11" s="32"/>
      <c r="L11" s="32"/>
      <c r="M11" s="28" t="s">
        <v>22</v>
      </c>
      <c r="N11" s="32"/>
      <c r="O11" s="279" t="str">
        <f>IF('Rekapitulácia stavby'!AN10="","",'Rekapitulácia stavby'!AN10)</f>
        <v/>
      </c>
      <c r="P11" s="279"/>
      <c r="Q11" s="32"/>
      <c r="R11" s="33"/>
    </row>
    <row r="12" spans="1:66" s="1" customFormat="1" ht="18" customHeight="1">
      <c r="B12" s="31"/>
      <c r="C12" s="32"/>
      <c r="D12" s="279" t="str">
        <f>'Rekapitulácia stavby'!D11:AI11</f>
        <v>Mesto Košice, Tr. SNP 48/A, 040 11 Košice</v>
      </c>
      <c r="E12" s="279"/>
      <c r="F12" s="279"/>
      <c r="G12" s="279"/>
      <c r="H12" s="279"/>
      <c r="I12" s="279"/>
      <c r="J12" s="279"/>
      <c r="K12" s="279"/>
      <c r="L12" s="279"/>
      <c r="M12" s="28" t="s">
        <v>23</v>
      </c>
      <c r="N12" s="32"/>
      <c r="O12" s="279" t="str">
        <f>IF('Rekapitulácia stavby'!AN11="","",'Rekapitulácia stavby'!AN11)</f>
        <v/>
      </c>
      <c r="P12" s="279"/>
      <c r="Q12" s="32"/>
      <c r="R12" s="33"/>
    </row>
    <row r="13" spans="1:66" s="1" customFormat="1" ht="6.95" customHeight="1">
      <c r="B13" s="31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3"/>
    </row>
    <row r="14" spans="1:66" s="1" customFormat="1" ht="14.45" customHeight="1">
      <c r="B14" s="31"/>
      <c r="C14" s="32"/>
      <c r="D14" s="28" t="s">
        <v>24</v>
      </c>
      <c r="E14" s="32"/>
      <c r="F14" s="32"/>
      <c r="G14" s="32"/>
      <c r="H14" s="32"/>
      <c r="I14" s="32"/>
      <c r="J14" s="32"/>
      <c r="K14" s="32"/>
      <c r="L14" s="32"/>
      <c r="M14" s="28" t="s">
        <v>22</v>
      </c>
      <c r="N14" s="32"/>
      <c r="O14" s="279" t="str">
        <f>IF('Rekapitulácia stavby'!AN13="","",'Rekapitulácia stavby'!AN13)</f>
        <v/>
      </c>
      <c r="P14" s="279"/>
      <c r="Q14" s="32"/>
      <c r="R14" s="33"/>
    </row>
    <row r="15" spans="1:66" s="1" customFormat="1" ht="18" customHeight="1">
      <c r="B15" s="31"/>
      <c r="C15" s="32"/>
      <c r="D15" s="279">
        <f>'Rekapitulácia stavby'!D14:AH15</f>
        <v>0</v>
      </c>
      <c r="E15" s="279"/>
      <c r="F15" s="279"/>
      <c r="G15" s="279"/>
      <c r="H15" s="279"/>
      <c r="I15" s="279"/>
      <c r="J15" s="279"/>
      <c r="K15" s="279"/>
      <c r="L15" s="279"/>
      <c r="M15" s="28" t="s">
        <v>23</v>
      </c>
      <c r="N15" s="32"/>
      <c r="O15" s="279" t="str">
        <f>IF('Rekapitulácia stavby'!AN14="","",'Rekapitulácia stavby'!AN14)</f>
        <v/>
      </c>
      <c r="P15" s="279"/>
      <c r="Q15" s="32"/>
      <c r="R15" s="33"/>
    </row>
    <row r="16" spans="1:66" s="1" customFormat="1" ht="6.95" customHeight="1">
      <c r="B16" s="31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3"/>
    </row>
    <row r="17" spans="2:18" s="1" customFormat="1" ht="14.45" customHeight="1">
      <c r="B17" s="31"/>
      <c r="C17" s="32"/>
      <c r="D17" s="28" t="s">
        <v>25</v>
      </c>
      <c r="E17" s="32"/>
      <c r="F17" s="32"/>
      <c r="G17" s="32"/>
      <c r="H17" s="32"/>
      <c r="I17" s="32"/>
      <c r="J17" s="32"/>
      <c r="K17" s="32"/>
      <c r="L17" s="32"/>
      <c r="M17" s="28" t="s">
        <v>22</v>
      </c>
      <c r="N17" s="32"/>
      <c r="O17" s="279" t="str">
        <f>IF('Rekapitulácia stavby'!AN16="","",'Rekapitulácia stavby'!AN16)</f>
        <v/>
      </c>
      <c r="P17" s="279"/>
      <c r="Q17" s="32"/>
      <c r="R17" s="33"/>
    </row>
    <row r="18" spans="2:18" s="1" customFormat="1" ht="18" customHeight="1">
      <c r="B18" s="31"/>
      <c r="C18" s="32"/>
      <c r="D18" s="32"/>
      <c r="E18" s="26" t="str">
        <f>IF('Rekapitulácia stavby'!E17="","",'Rekapitulácia stavby'!E17)</f>
        <v xml:space="preserve"> </v>
      </c>
      <c r="F18" s="32"/>
      <c r="G18" s="32"/>
      <c r="H18" s="32"/>
      <c r="I18" s="32"/>
      <c r="J18" s="32"/>
      <c r="K18" s="32"/>
      <c r="L18" s="32"/>
      <c r="M18" s="28" t="s">
        <v>23</v>
      </c>
      <c r="N18" s="32"/>
      <c r="O18" s="279" t="str">
        <f>IF('Rekapitulácia stavby'!AN17="","",'Rekapitulácia stavby'!AN17)</f>
        <v/>
      </c>
      <c r="P18" s="279"/>
      <c r="Q18" s="32"/>
      <c r="R18" s="33"/>
    </row>
    <row r="19" spans="2:18" s="1" customFormat="1" ht="6.95" customHeight="1">
      <c r="B19" s="31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3"/>
    </row>
    <row r="20" spans="2:18" s="1" customFormat="1" ht="14.45" customHeight="1">
      <c r="B20" s="31"/>
      <c r="C20" s="32"/>
      <c r="D20" s="28" t="s">
        <v>28</v>
      </c>
      <c r="E20" s="32"/>
      <c r="F20" s="32"/>
      <c r="G20" s="32"/>
      <c r="H20" s="32"/>
      <c r="I20" s="32"/>
      <c r="J20" s="32"/>
      <c r="K20" s="32"/>
      <c r="L20" s="32"/>
      <c r="M20" s="28" t="s">
        <v>22</v>
      </c>
      <c r="N20" s="32"/>
      <c r="O20" s="279" t="str">
        <f>IF('Rekapitulácia stavby'!AN19="","",'Rekapitulácia stavby'!AN19)</f>
        <v/>
      </c>
      <c r="P20" s="279"/>
      <c r="Q20" s="32"/>
      <c r="R20" s="33"/>
    </row>
    <row r="21" spans="2:18" s="1" customFormat="1" ht="18" customHeight="1">
      <c r="B21" s="31"/>
      <c r="C21" s="32"/>
      <c r="D21" s="32"/>
      <c r="E21" s="26" t="str">
        <f>IF('Rekapitulácia stavby'!E20="","",'Rekapitulácia stavby'!E20)</f>
        <v xml:space="preserve"> </v>
      </c>
      <c r="F21" s="32"/>
      <c r="G21" s="32"/>
      <c r="H21" s="32"/>
      <c r="I21" s="32"/>
      <c r="J21" s="32"/>
      <c r="K21" s="32"/>
      <c r="L21" s="32"/>
      <c r="M21" s="28" t="s">
        <v>23</v>
      </c>
      <c r="N21" s="32"/>
      <c r="O21" s="279" t="str">
        <f>IF('Rekapitulácia stavby'!AN20="","",'Rekapitulácia stavby'!AN20)</f>
        <v/>
      </c>
      <c r="P21" s="279"/>
      <c r="Q21" s="32"/>
      <c r="R21" s="33"/>
    </row>
    <row r="22" spans="2:18" s="1" customFormat="1" ht="6.95" customHeight="1">
      <c r="B22" s="31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3"/>
    </row>
    <row r="23" spans="2:18" s="1" customFormat="1" ht="14.45" customHeight="1">
      <c r="B23" s="31"/>
      <c r="C23" s="32"/>
      <c r="D23" s="28" t="s">
        <v>29</v>
      </c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3"/>
    </row>
    <row r="24" spans="2:18" s="1" customFormat="1" ht="22.5" customHeight="1">
      <c r="B24" s="31"/>
      <c r="C24" s="32"/>
      <c r="D24" s="32"/>
      <c r="E24" s="281" t="s">
        <v>5</v>
      </c>
      <c r="F24" s="281"/>
      <c r="G24" s="281"/>
      <c r="H24" s="281"/>
      <c r="I24" s="281"/>
      <c r="J24" s="281"/>
      <c r="K24" s="281"/>
      <c r="L24" s="281"/>
      <c r="M24" s="32"/>
      <c r="N24" s="32"/>
      <c r="O24" s="32"/>
      <c r="P24" s="32"/>
      <c r="Q24" s="32"/>
      <c r="R24" s="33"/>
    </row>
    <row r="25" spans="2:18" s="1" customFormat="1" ht="6.95" customHeight="1">
      <c r="B25" s="31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3"/>
    </row>
    <row r="26" spans="2:18" s="1" customFormat="1" ht="6.95" customHeight="1">
      <c r="B26" s="31"/>
      <c r="C26" s="32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32"/>
      <c r="R26" s="33"/>
    </row>
    <row r="27" spans="2:18" s="1" customFormat="1" ht="14.45" customHeight="1">
      <c r="B27" s="31"/>
      <c r="C27" s="32"/>
      <c r="D27" s="100" t="s">
        <v>97</v>
      </c>
      <c r="E27" s="32"/>
      <c r="F27" s="32"/>
      <c r="G27" s="32"/>
      <c r="H27" s="32"/>
      <c r="I27" s="32"/>
      <c r="J27" s="32"/>
      <c r="K27" s="32"/>
      <c r="L27" s="32"/>
      <c r="M27" s="250">
        <f>N88</f>
        <v>0</v>
      </c>
      <c r="N27" s="250"/>
      <c r="O27" s="250"/>
      <c r="P27" s="250"/>
      <c r="Q27" s="32"/>
      <c r="R27" s="33"/>
    </row>
    <row r="28" spans="2:18" s="1" customFormat="1" ht="14.45" customHeight="1">
      <c r="B28" s="31"/>
      <c r="C28" s="32"/>
      <c r="D28" s="30" t="s">
        <v>98</v>
      </c>
      <c r="E28" s="32"/>
      <c r="F28" s="32"/>
      <c r="G28" s="32"/>
      <c r="H28" s="32"/>
      <c r="I28" s="32"/>
      <c r="J28" s="32"/>
      <c r="K28" s="32"/>
      <c r="L28" s="32"/>
      <c r="M28" s="250">
        <f>N102</f>
        <v>0</v>
      </c>
      <c r="N28" s="250"/>
      <c r="O28" s="250"/>
      <c r="P28" s="250"/>
      <c r="Q28" s="32"/>
      <c r="R28" s="33"/>
    </row>
    <row r="29" spans="2:18" s="1" customFormat="1" ht="6.95" customHeight="1">
      <c r="B29" s="31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3"/>
    </row>
    <row r="30" spans="2:18" s="1" customFormat="1" ht="25.35" customHeight="1">
      <c r="B30" s="31"/>
      <c r="C30" s="32"/>
      <c r="D30" s="101" t="s">
        <v>32</v>
      </c>
      <c r="E30" s="32"/>
      <c r="F30" s="32"/>
      <c r="G30" s="32"/>
      <c r="H30" s="32"/>
      <c r="I30" s="32"/>
      <c r="J30" s="32"/>
      <c r="K30" s="32"/>
      <c r="L30" s="32"/>
      <c r="M30" s="347">
        <f>ROUND(M27+M28,2)</f>
        <v>0</v>
      </c>
      <c r="N30" s="338"/>
      <c r="O30" s="338"/>
      <c r="P30" s="338"/>
      <c r="Q30" s="32"/>
      <c r="R30" s="33"/>
    </row>
    <row r="31" spans="2:18" s="1" customFormat="1" ht="6.95" customHeight="1">
      <c r="B31" s="31"/>
      <c r="C31" s="32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32"/>
      <c r="R31" s="33"/>
    </row>
    <row r="32" spans="2:18" s="1" customFormat="1" ht="14.45" customHeight="1">
      <c r="B32" s="31"/>
      <c r="C32" s="32"/>
      <c r="D32" s="38" t="s">
        <v>33</v>
      </c>
      <c r="E32" s="38" t="s">
        <v>34</v>
      </c>
      <c r="F32" s="39">
        <v>0.2</v>
      </c>
      <c r="G32" s="102" t="s">
        <v>35</v>
      </c>
      <c r="H32" s="344">
        <f>ROUND((SUM(BE102:BE103)+SUM(BE121:BE210)), 2)</f>
        <v>0</v>
      </c>
      <c r="I32" s="338"/>
      <c r="J32" s="338"/>
      <c r="K32" s="32"/>
      <c r="L32" s="32"/>
      <c r="M32" s="344">
        <f>ROUND(ROUND((SUM(BE102:BE103)+SUM(BE121:BE210)), 2)*F32, 2)</f>
        <v>0</v>
      </c>
      <c r="N32" s="338"/>
      <c r="O32" s="338"/>
      <c r="P32" s="338"/>
      <c r="Q32" s="32"/>
      <c r="R32" s="33"/>
    </row>
    <row r="33" spans="2:18" s="1" customFormat="1" ht="14.45" customHeight="1">
      <c r="B33" s="31"/>
      <c r="C33" s="32"/>
      <c r="D33" s="32"/>
      <c r="E33" s="38" t="s">
        <v>36</v>
      </c>
      <c r="F33" s="39">
        <v>0.2</v>
      </c>
      <c r="G33" s="102" t="s">
        <v>35</v>
      </c>
      <c r="H33" s="344">
        <f>ROUND(M27, 2)</f>
        <v>0</v>
      </c>
      <c r="I33" s="338"/>
      <c r="J33" s="338"/>
      <c r="K33" s="32"/>
      <c r="L33" s="32"/>
      <c r="M33" s="344">
        <f>ROUND(H33*F33, 2)</f>
        <v>0</v>
      </c>
      <c r="N33" s="338"/>
      <c r="O33" s="338"/>
      <c r="P33" s="338"/>
      <c r="Q33" s="32"/>
      <c r="R33" s="33"/>
    </row>
    <row r="34" spans="2:18" s="1" customFormat="1" ht="14.45" hidden="1" customHeight="1">
      <c r="B34" s="31"/>
      <c r="C34" s="32"/>
      <c r="D34" s="32"/>
      <c r="E34" s="38" t="s">
        <v>37</v>
      </c>
      <c r="F34" s="39">
        <v>0.2</v>
      </c>
      <c r="G34" s="102" t="s">
        <v>35</v>
      </c>
      <c r="H34" s="344">
        <f>ROUND((SUM(BG102:BG103)+SUM(BG121:BG210)), 2)</f>
        <v>0</v>
      </c>
      <c r="I34" s="338"/>
      <c r="J34" s="338"/>
      <c r="K34" s="32"/>
      <c r="L34" s="32"/>
      <c r="M34" s="344">
        <v>0</v>
      </c>
      <c r="N34" s="338"/>
      <c r="O34" s="338"/>
      <c r="P34" s="338"/>
      <c r="Q34" s="32"/>
      <c r="R34" s="33"/>
    </row>
    <row r="35" spans="2:18" s="1" customFormat="1" ht="14.45" hidden="1" customHeight="1">
      <c r="B35" s="31"/>
      <c r="C35" s="32"/>
      <c r="D35" s="32"/>
      <c r="E35" s="38" t="s">
        <v>38</v>
      </c>
      <c r="F35" s="39">
        <v>0.2</v>
      </c>
      <c r="G35" s="102" t="s">
        <v>35</v>
      </c>
      <c r="H35" s="344">
        <f>ROUND((SUM(BH102:BH103)+SUM(BH121:BH210)), 2)</f>
        <v>0</v>
      </c>
      <c r="I35" s="338"/>
      <c r="J35" s="338"/>
      <c r="K35" s="32"/>
      <c r="L35" s="32"/>
      <c r="M35" s="344">
        <v>0</v>
      </c>
      <c r="N35" s="338"/>
      <c r="O35" s="338"/>
      <c r="P35" s="338"/>
      <c r="Q35" s="32"/>
      <c r="R35" s="33"/>
    </row>
    <row r="36" spans="2:18" s="1" customFormat="1" ht="14.45" hidden="1" customHeight="1">
      <c r="B36" s="31"/>
      <c r="C36" s="32"/>
      <c r="D36" s="32"/>
      <c r="E36" s="38" t="s">
        <v>39</v>
      </c>
      <c r="F36" s="39">
        <v>0</v>
      </c>
      <c r="G36" s="102" t="s">
        <v>35</v>
      </c>
      <c r="H36" s="344">
        <f>ROUND((SUM(BI102:BI103)+SUM(BI121:BI210)), 2)</f>
        <v>0</v>
      </c>
      <c r="I36" s="338"/>
      <c r="J36" s="338"/>
      <c r="K36" s="32"/>
      <c r="L36" s="32"/>
      <c r="M36" s="344">
        <v>0</v>
      </c>
      <c r="N36" s="338"/>
      <c r="O36" s="338"/>
      <c r="P36" s="338"/>
      <c r="Q36" s="32"/>
      <c r="R36" s="33"/>
    </row>
    <row r="37" spans="2:18" s="1" customFormat="1" ht="6.95" customHeight="1">
      <c r="B37" s="31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3"/>
    </row>
    <row r="38" spans="2:18" s="1" customFormat="1" ht="25.35" customHeight="1">
      <c r="B38" s="31"/>
      <c r="C38" s="98"/>
      <c r="D38" s="103" t="s">
        <v>40</v>
      </c>
      <c r="E38" s="70"/>
      <c r="F38" s="70"/>
      <c r="G38" s="104" t="s">
        <v>41</v>
      </c>
      <c r="H38" s="105" t="s">
        <v>42</v>
      </c>
      <c r="I38" s="70"/>
      <c r="J38" s="70"/>
      <c r="K38" s="70"/>
      <c r="L38" s="345">
        <f>M27+M33</f>
        <v>0</v>
      </c>
      <c r="M38" s="345"/>
      <c r="N38" s="345"/>
      <c r="O38" s="345"/>
      <c r="P38" s="346"/>
      <c r="Q38" s="98"/>
      <c r="R38" s="33"/>
    </row>
    <row r="39" spans="2:18" s="1" customFormat="1" ht="14.45" customHeight="1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3"/>
    </row>
    <row r="40" spans="2:18" s="1" customFormat="1" ht="14.45" customHeight="1">
      <c r="B40" s="31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3"/>
    </row>
    <row r="41" spans="2:18">
      <c r="B41" s="21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2"/>
    </row>
    <row r="42" spans="2:18">
      <c r="B42" s="21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2"/>
    </row>
    <row r="43" spans="2:18">
      <c r="B43" s="21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2"/>
    </row>
    <row r="44" spans="2:18">
      <c r="B44" s="21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2"/>
    </row>
    <row r="45" spans="2:18">
      <c r="B45" s="21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2"/>
    </row>
    <row r="46" spans="2:18">
      <c r="B46" s="21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2"/>
    </row>
    <row r="47" spans="2:18">
      <c r="B47" s="21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2"/>
    </row>
    <row r="48" spans="2:18">
      <c r="B48" s="21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2"/>
    </row>
    <row r="49" spans="2:18">
      <c r="B49" s="21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2"/>
    </row>
    <row r="50" spans="2:18" s="1" customFormat="1" ht="15">
      <c r="B50" s="31"/>
      <c r="C50" s="32"/>
      <c r="D50" s="46" t="s">
        <v>43</v>
      </c>
      <c r="E50" s="47"/>
      <c r="F50" s="47"/>
      <c r="G50" s="47"/>
      <c r="H50" s="48"/>
      <c r="I50" s="32"/>
      <c r="J50" s="46" t="s">
        <v>44</v>
      </c>
      <c r="K50" s="47"/>
      <c r="L50" s="47"/>
      <c r="M50" s="47"/>
      <c r="N50" s="47"/>
      <c r="O50" s="47"/>
      <c r="P50" s="48"/>
      <c r="Q50" s="32"/>
      <c r="R50" s="33"/>
    </row>
    <row r="51" spans="2:18">
      <c r="B51" s="21"/>
      <c r="C51" s="24"/>
      <c r="D51" s="49"/>
      <c r="E51" s="24"/>
      <c r="F51" s="24"/>
      <c r="G51" s="24"/>
      <c r="H51" s="50"/>
      <c r="I51" s="24"/>
      <c r="J51" s="49"/>
      <c r="K51" s="24"/>
      <c r="L51" s="24"/>
      <c r="M51" s="24"/>
      <c r="N51" s="24"/>
      <c r="O51" s="24"/>
      <c r="P51" s="50"/>
      <c r="Q51" s="24"/>
      <c r="R51" s="22"/>
    </row>
    <row r="52" spans="2:18">
      <c r="B52" s="21"/>
      <c r="C52" s="24"/>
      <c r="D52" s="49"/>
      <c r="E52" s="24"/>
      <c r="F52" s="24"/>
      <c r="G52" s="24"/>
      <c r="H52" s="50"/>
      <c r="I52" s="24"/>
      <c r="J52" s="49"/>
      <c r="K52" s="24"/>
      <c r="L52" s="24"/>
      <c r="M52" s="24"/>
      <c r="N52" s="24"/>
      <c r="O52" s="24"/>
      <c r="P52" s="50"/>
      <c r="Q52" s="24"/>
      <c r="R52" s="22"/>
    </row>
    <row r="53" spans="2:18">
      <c r="B53" s="21"/>
      <c r="C53" s="24"/>
      <c r="D53" s="49"/>
      <c r="E53" s="24"/>
      <c r="F53" s="24"/>
      <c r="G53" s="24"/>
      <c r="H53" s="50"/>
      <c r="I53" s="24"/>
      <c r="J53" s="49"/>
      <c r="K53" s="24"/>
      <c r="L53" s="24"/>
      <c r="M53" s="24"/>
      <c r="N53" s="24"/>
      <c r="O53" s="24"/>
      <c r="P53" s="50"/>
      <c r="Q53" s="24"/>
      <c r="R53" s="22"/>
    </row>
    <row r="54" spans="2:18">
      <c r="B54" s="21"/>
      <c r="C54" s="24"/>
      <c r="D54" s="49"/>
      <c r="E54" s="24"/>
      <c r="F54" s="24"/>
      <c r="G54" s="24"/>
      <c r="H54" s="50"/>
      <c r="I54" s="24"/>
      <c r="J54" s="49"/>
      <c r="K54" s="24"/>
      <c r="L54" s="24"/>
      <c r="M54" s="24"/>
      <c r="N54" s="24"/>
      <c r="O54" s="24"/>
      <c r="P54" s="50"/>
      <c r="Q54" s="24"/>
      <c r="R54" s="22"/>
    </row>
    <row r="55" spans="2:18">
      <c r="B55" s="21"/>
      <c r="C55" s="24"/>
      <c r="D55" s="49"/>
      <c r="E55" s="24"/>
      <c r="F55" s="24"/>
      <c r="G55" s="24"/>
      <c r="H55" s="50"/>
      <c r="I55" s="24"/>
      <c r="J55" s="49"/>
      <c r="K55" s="24"/>
      <c r="L55" s="24"/>
      <c r="M55" s="24"/>
      <c r="N55" s="24"/>
      <c r="O55" s="24"/>
      <c r="P55" s="50"/>
      <c r="Q55" s="24"/>
      <c r="R55" s="22"/>
    </row>
    <row r="56" spans="2:18">
      <c r="B56" s="21"/>
      <c r="C56" s="24"/>
      <c r="D56" s="49"/>
      <c r="E56" s="24"/>
      <c r="F56" s="24"/>
      <c r="G56" s="24"/>
      <c r="H56" s="50"/>
      <c r="I56" s="24"/>
      <c r="J56" s="49"/>
      <c r="K56" s="24"/>
      <c r="L56" s="24"/>
      <c r="M56" s="24"/>
      <c r="N56" s="24"/>
      <c r="O56" s="24"/>
      <c r="P56" s="50"/>
      <c r="Q56" s="24"/>
      <c r="R56" s="22"/>
    </row>
    <row r="57" spans="2:18">
      <c r="B57" s="21"/>
      <c r="C57" s="24"/>
      <c r="D57" s="49"/>
      <c r="E57" s="24"/>
      <c r="F57" s="24"/>
      <c r="G57" s="24"/>
      <c r="H57" s="50"/>
      <c r="I57" s="24"/>
      <c r="J57" s="49"/>
      <c r="K57" s="24"/>
      <c r="L57" s="24"/>
      <c r="M57" s="24"/>
      <c r="N57" s="24"/>
      <c r="O57" s="24"/>
      <c r="P57" s="50"/>
      <c r="Q57" s="24"/>
      <c r="R57" s="22"/>
    </row>
    <row r="58" spans="2:18">
      <c r="B58" s="21"/>
      <c r="C58" s="24"/>
      <c r="D58" s="49"/>
      <c r="E58" s="24"/>
      <c r="F58" s="24"/>
      <c r="G58" s="24"/>
      <c r="H58" s="50"/>
      <c r="I58" s="24"/>
      <c r="J58" s="49"/>
      <c r="K58" s="24"/>
      <c r="L58" s="24"/>
      <c r="M58" s="24"/>
      <c r="N58" s="24"/>
      <c r="O58" s="24"/>
      <c r="P58" s="50"/>
      <c r="Q58" s="24"/>
      <c r="R58" s="22"/>
    </row>
    <row r="59" spans="2:18" s="1" customFormat="1" ht="15">
      <c r="B59" s="31"/>
      <c r="C59" s="32"/>
      <c r="D59" s="51" t="s">
        <v>45</v>
      </c>
      <c r="E59" s="52"/>
      <c r="F59" s="52"/>
      <c r="G59" s="53" t="s">
        <v>46</v>
      </c>
      <c r="H59" s="54"/>
      <c r="I59" s="32"/>
      <c r="J59" s="51" t="s">
        <v>45</v>
      </c>
      <c r="K59" s="52"/>
      <c r="L59" s="52"/>
      <c r="M59" s="52"/>
      <c r="N59" s="53" t="s">
        <v>46</v>
      </c>
      <c r="O59" s="52"/>
      <c r="P59" s="54"/>
      <c r="Q59" s="32"/>
      <c r="R59" s="33"/>
    </row>
    <row r="60" spans="2:18">
      <c r="B60" s="21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2"/>
    </row>
    <row r="61" spans="2:18" s="1" customFormat="1" ht="15">
      <c r="B61" s="31"/>
      <c r="C61" s="32"/>
      <c r="D61" s="46" t="s">
        <v>47</v>
      </c>
      <c r="E61" s="47"/>
      <c r="F61" s="47"/>
      <c r="G61" s="47"/>
      <c r="H61" s="48"/>
      <c r="I61" s="32"/>
      <c r="J61" s="46" t="s">
        <v>48</v>
      </c>
      <c r="K61" s="47"/>
      <c r="L61" s="47"/>
      <c r="M61" s="47"/>
      <c r="N61" s="47"/>
      <c r="O61" s="47"/>
      <c r="P61" s="48"/>
      <c r="Q61" s="32"/>
      <c r="R61" s="33"/>
    </row>
    <row r="62" spans="2:18">
      <c r="B62" s="21"/>
      <c r="C62" s="24"/>
      <c r="D62" s="49"/>
      <c r="E62" s="24"/>
      <c r="F62" s="24"/>
      <c r="G62" s="24"/>
      <c r="H62" s="50"/>
      <c r="I62" s="24"/>
      <c r="J62" s="49"/>
      <c r="K62" s="24"/>
      <c r="L62" s="24"/>
      <c r="M62" s="24"/>
      <c r="N62" s="24"/>
      <c r="O62" s="24"/>
      <c r="P62" s="50"/>
      <c r="Q62" s="24"/>
      <c r="R62" s="22"/>
    </row>
    <row r="63" spans="2:18">
      <c r="B63" s="21"/>
      <c r="C63" s="24"/>
      <c r="D63" s="49"/>
      <c r="E63" s="24"/>
      <c r="F63" s="24"/>
      <c r="G63" s="24"/>
      <c r="H63" s="50"/>
      <c r="I63" s="24"/>
      <c r="J63" s="49"/>
      <c r="K63" s="24"/>
      <c r="L63" s="24"/>
      <c r="M63" s="24"/>
      <c r="N63" s="24"/>
      <c r="O63" s="24"/>
      <c r="P63" s="50"/>
      <c r="Q63" s="24"/>
      <c r="R63" s="22"/>
    </row>
    <row r="64" spans="2:18">
      <c r="B64" s="21"/>
      <c r="C64" s="24"/>
      <c r="D64" s="49"/>
      <c r="E64" s="24"/>
      <c r="F64" s="24"/>
      <c r="G64" s="24"/>
      <c r="H64" s="50"/>
      <c r="I64" s="24"/>
      <c r="J64" s="49"/>
      <c r="K64" s="24"/>
      <c r="L64" s="24"/>
      <c r="M64" s="24"/>
      <c r="N64" s="24"/>
      <c r="O64" s="24"/>
      <c r="P64" s="50"/>
      <c r="Q64" s="24"/>
      <c r="R64" s="22"/>
    </row>
    <row r="65" spans="2:18">
      <c r="B65" s="21"/>
      <c r="C65" s="24"/>
      <c r="D65" s="49"/>
      <c r="E65" s="24"/>
      <c r="F65" s="24"/>
      <c r="G65" s="24"/>
      <c r="H65" s="50"/>
      <c r="I65" s="24"/>
      <c r="J65" s="49"/>
      <c r="K65" s="24"/>
      <c r="L65" s="24"/>
      <c r="M65" s="24"/>
      <c r="N65" s="24"/>
      <c r="O65" s="24"/>
      <c r="P65" s="50"/>
      <c r="Q65" s="24"/>
      <c r="R65" s="22"/>
    </row>
    <row r="66" spans="2:18">
      <c r="B66" s="21"/>
      <c r="C66" s="24"/>
      <c r="D66" s="49"/>
      <c r="E66" s="24"/>
      <c r="F66" s="24"/>
      <c r="G66" s="24"/>
      <c r="H66" s="50"/>
      <c r="I66" s="24"/>
      <c r="J66" s="49"/>
      <c r="K66" s="24"/>
      <c r="L66" s="24"/>
      <c r="M66" s="24"/>
      <c r="N66" s="24"/>
      <c r="O66" s="24"/>
      <c r="P66" s="50"/>
      <c r="Q66" s="24"/>
      <c r="R66" s="22"/>
    </row>
    <row r="67" spans="2:18">
      <c r="B67" s="21"/>
      <c r="C67" s="24"/>
      <c r="D67" s="49"/>
      <c r="E67" s="24"/>
      <c r="F67" s="24"/>
      <c r="G67" s="24"/>
      <c r="H67" s="50"/>
      <c r="I67" s="24"/>
      <c r="J67" s="49"/>
      <c r="K67" s="24"/>
      <c r="L67" s="24"/>
      <c r="M67" s="24"/>
      <c r="N67" s="24"/>
      <c r="O67" s="24"/>
      <c r="P67" s="50"/>
      <c r="Q67" s="24"/>
      <c r="R67" s="22"/>
    </row>
    <row r="68" spans="2:18">
      <c r="B68" s="21"/>
      <c r="C68" s="24"/>
      <c r="D68" s="49"/>
      <c r="E68" s="24"/>
      <c r="F68" s="24"/>
      <c r="G68" s="24"/>
      <c r="H68" s="50"/>
      <c r="I68" s="24"/>
      <c r="J68" s="49"/>
      <c r="K68" s="24"/>
      <c r="L68" s="24"/>
      <c r="M68" s="24"/>
      <c r="N68" s="24"/>
      <c r="O68" s="24"/>
      <c r="P68" s="50"/>
      <c r="Q68" s="24"/>
      <c r="R68" s="22"/>
    </row>
    <row r="69" spans="2:18">
      <c r="B69" s="21"/>
      <c r="C69" s="24"/>
      <c r="D69" s="49"/>
      <c r="E69" s="24"/>
      <c r="F69" s="24"/>
      <c r="G69" s="24"/>
      <c r="H69" s="50"/>
      <c r="I69" s="24"/>
      <c r="J69" s="49"/>
      <c r="K69" s="24"/>
      <c r="L69" s="24"/>
      <c r="M69" s="24"/>
      <c r="N69" s="24"/>
      <c r="O69" s="24"/>
      <c r="P69" s="50"/>
      <c r="Q69" s="24"/>
      <c r="R69" s="22"/>
    </row>
    <row r="70" spans="2:18" s="1" customFormat="1" ht="15">
      <c r="B70" s="31"/>
      <c r="C70" s="32"/>
      <c r="D70" s="51" t="s">
        <v>45</v>
      </c>
      <c r="E70" s="52"/>
      <c r="F70" s="52"/>
      <c r="G70" s="53" t="s">
        <v>46</v>
      </c>
      <c r="H70" s="54"/>
      <c r="I70" s="32"/>
      <c r="J70" s="51" t="s">
        <v>45</v>
      </c>
      <c r="K70" s="52"/>
      <c r="L70" s="52"/>
      <c r="M70" s="52"/>
      <c r="N70" s="53" t="s">
        <v>46</v>
      </c>
      <c r="O70" s="52"/>
      <c r="P70" s="54"/>
      <c r="Q70" s="32"/>
      <c r="R70" s="33"/>
    </row>
    <row r="71" spans="2:18" s="1" customFormat="1" ht="14.45" customHeight="1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7"/>
    </row>
    <row r="75" spans="2:18" s="1" customFormat="1" ht="6.95" customHeight="1">
      <c r="B75" s="58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60"/>
    </row>
    <row r="76" spans="2:18" s="1" customFormat="1" ht="36.950000000000003" customHeight="1">
      <c r="B76" s="31"/>
      <c r="C76" s="269" t="s">
        <v>99</v>
      </c>
      <c r="D76" s="270"/>
      <c r="E76" s="270"/>
      <c r="F76" s="270"/>
      <c r="G76" s="270"/>
      <c r="H76" s="270"/>
      <c r="I76" s="270"/>
      <c r="J76" s="270"/>
      <c r="K76" s="270"/>
      <c r="L76" s="270"/>
      <c r="M76" s="270"/>
      <c r="N76" s="270"/>
      <c r="O76" s="270"/>
      <c r="P76" s="270"/>
      <c r="Q76" s="270"/>
      <c r="R76" s="33"/>
    </row>
    <row r="77" spans="2:18" s="1" customFormat="1" ht="6.95" customHeight="1"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3"/>
    </row>
    <row r="78" spans="2:18" s="1" customFormat="1" ht="30" customHeight="1">
      <c r="B78" s="31"/>
      <c r="C78" s="28" t="s">
        <v>15</v>
      </c>
      <c r="D78" s="32"/>
      <c r="E78" s="32"/>
      <c r="F78" s="339" t="str">
        <f>F6</f>
        <v>ROZŠÍRENIE KAPACÍT MŠ HÚSKOVA - MČ KVP - dokumentácia rozostavanej stavby 2019</v>
      </c>
      <c r="G78" s="340"/>
      <c r="H78" s="340"/>
      <c r="I78" s="340"/>
      <c r="J78" s="340"/>
      <c r="K78" s="340"/>
      <c r="L78" s="340"/>
      <c r="M78" s="340"/>
      <c r="N78" s="340"/>
      <c r="O78" s="340"/>
      <c r="P78" s="340"/>
      <c r="Q78" s="32"/>
      <c r="R78" s="33"/>
    </row>
    <row r="79" spans="2:18" s="1" customFormat="1" ht="36.950000000000003" customHeight="1">
      <c r="B79" s="31"/>
      <c r="C79" s="65" t="s">
        <v>119</v>
      </c>
      <c r="D79" s="32"/>
      <c r="E79" s="32"/>
      <c r="F79" s="271" t="str">
        <f>F7</f>
        <v>0003 - Zdravotechnika</v>
      </c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2"/>
      <c r="R79" s="33"/>
    </row>
    <row r="80" spans="2:18" s="1" customFormat="1" ht="6.95" customHeight="1"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3"/>
    </row>
    <row r="81" spans="2:47" s="1" customFormat="1" ht="18" customHeight="1">
      <c r="B81" s="31"/>
      <c r="C81" s="28" t="s">
        <v>18</v>
      </c>
      <c r="D81" s="32"/>
      <c r="E81" s="32"/>
      <c r="F81" s="26" t="str">
        <f>F9</f>
        <v xml:space="preserve"> </v>
      </c>
      <c r="G81" s="32"/>
      <c r="H81" s="32"/>
      <c r="I81" s="32"/>
      <c r="J81" s="32"/>
      <c r="K81" s="28" t="s">
        <v>20</v>
      </c>
      <c r="L81" s="32"/>
      <c r="M81" s="341">
        <f>IF(O9="","",O9)</f>
        <v>0</v>
      </c>
      <c r="N81" s="341"/>
      <c r="O81" s="341"/>
      <c r="P81" s="341"/>
      <c r="Q81" s="32"/>
      <c r="R81" s="33"/>
    </row>
    <row r="82" spans="2:47" s="1" customFormat="1" ht="6.95" customHeight="1"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3"/>
    </row>
    <row r="83" spans="2:47" s="1" customFormat="1" ht="15">
      <c r="B83" s="31"/>
      <c r="C83" s="28" t="s">
        <v>21</v>
      </c>
      <c r="D83" s="32"/>
      <c r="E83" s="32"/>
      <c r="F83" s="26" t="str">
        <f>D12</f>
        <v>Mesto Košice, Tr. SNP 48/A, 040 11 Košice</v>
      </c>
      <c r="G83" s="32"/>
      <c r="H83" s="32"/>
      <c r="I83" s="32"/>
      <c r="J83" s="32"/>
      <c r="K83" s="28" t="s">
        <v>25</v>
      </c>
      <c r="L83" s="32"/>
      <c r="M83" s="279" t="str">
        <f>E18</f>
        <v xml:space="preserve"> </v>
      </c>
      <c r="N83" s="279"/>
      <c r="O83" s="279"/>
      <c r="P83" s="279"/>
      <c r="Q83" s="279"/>
      <c r="R83" s="33"/>
    </row>
    <row r="84" spans="2:47" s="1" customFormat="1" ht="14.45" customHeight="1">
      <c r="B84" s="31"/>
      <c r="C84" s="28" t="s">
        <v>24</v>
      </c>
      <c r="D84" s="32"/>
      <c r="E84" s="32"/>
      <c r="F84" s="26">
        <f>IF(D15="","",D15)</f>
        <v>0</v>
      </c>
      <c r="G84" s="32"/>
      <c r="H84" s="32"/>
      <c r="I84" s="32"/>
      <c r="J84" s="32"/>
      <c r="K84" s="28" t="s">
        <v>28</v>
      </c>
      <c r="L84" s="32"/>
      <c r="M84" s="279" t="str">
        <f>E21</f>
        <v xml:space="preserve"> </v>
      </c>
      <c r="N84" s="279"/>
      <c r="O84" s="279"/>
      <c r="P84" s="279"/>
      <c r="Q84" s="279"/>
      <c r="R84" s="33"/>
    </row>
    <row r="85" spans="2:47" s="1" customFormat="1" ht="10.35" customHeight="1"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3"/>
    </row>
    <row r="86" spans="2:47" s="1" customFormat="1" ht="29.25" customHeight="1">
      <c r="B86" s="31"/>
      <c r="C86" s="342" t="s">
        <v>100</v>
      </c>
      <c r="D86" s="343"/>
      <c r="E86" s="343"/>
      <c r="F86" s="343"/>
      <c r="G86" s="343"/>
      <c r="H86" s="98"/>
      <c r="I86" s="98"/>
      <c r="J86" s="98"/>
      <c r="K86" s="98"/>
      <c r="L86" s="98"/>
      <c r="M86" s="98"/>
      <c r="N86" s="342" t="s">
        <v>101</v>
      </c>
      <c r="O86" s="343"/>
      <c r="P86" s="343"/>
      <c r="Q86" s="343"/>
      <c r="R86" s="33"/>
    </row>
    <row r="87" spans="2:47" s="1" customFormat="1" ht="10.35" customHeight="1">
      <c r="B87" s="31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3"/>
    </row>
    <row r="88" spans="2:47" s="1" customFormat="1" ht="29.25" customHeight="1">
      <c r="B88" s="31"/>
      <c r="C88" s="106" t="s">
        <v>102</v>
      </c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244">
        <f>N121</f>
        <v>0</v>
      </c>
      <c r="O88" s="336"/>
      <c r="P88" s="336"/>
      <c r="Q88" s="336"/>
      <c r="R88" s="33"/>
      <c r="AU88" s="17" t="s">
        <v>103</v>
      </c>
    </row>
    <row r="89" spans="2:47" s="7" customFormat="1" ht="24.95" customHeight="1">
      <c r="B89" s="114"/>
      <c r="C89" s="115"/>
      <c r="D89" s="116" t="s">
        <v>564</v>
      </c>
      <c r="E89" s="115"/>
      <c r="F89" s="115"/>
      <c r="G89" s="115"/>
      <c r="H89" s="115"/>
      <c r="I89" s="115"/>
      <c r="J89" s="115"/>
      <c r="K89" s="115"/>
      <c r="L89" s="115"/>
      <c r="M89" s="115"/>
      <c r="N89" s="334">
        <f>N122</f>
        <v>0</v>
      </c>
      <c r="O89" s="335"/>
      <c r="P89" s="335"/>
      <c r="Q89" s="335"/>
      <c r="R89" s="117"/>
    </row>
    <row r="90" spans="2:47" s="7" customFormat="1" ht="24.95" customHeight="1">
      <c r="B90" s="114"/>
      <c r="C90" s="115"/>
      <c r="D90" s="116" t="s">
        <v>121</v>
      </c>
      <c r="E90" s="115"/>
      <c r="F90" s="115"/>
      <c r="G90" s="115"/>
      <c r="H90" s="115"/>
      <c r="I90" s="115"/>
      <c r="J90" s="115"/>
      <c r="K90" s="115"/>
      <c r="L90" s="115"/>
      <c r="M90" s="115"/>
      <c r="N90" s="334">
        <f>N125</f>
        <v>0</v>
      </c>
      <c r="O90" s="335"/>
      <c r="P90" s="335"/>
      <c r="Q90" s="335"/>
      <c r="R90" s="117"/>
    </row>
    <row r="91" spans="2:47" s="8" customFormat="1" ht="19.899999999999999" customHeight="1">
      <c r="B91" s="118"/>
      <c r="C91" s="119"/>
      <c r="D91" s="120" t="s">
        <v>123</v>
      </c>
      <c r="E91" s="119"/>
      <c r="F91" s="119"/>
      <c r="G91" s="119"/>
      <c r="H91" s="119"/>
      <c r="I91" s="119"/>
      <c r="J91" s="119"/>
      <c r="K91" s="119"/>
      <c r="L91" s="119"/>
      <c r="M91" s="119"/>
      <c r="N91" s="332">
        <f>N126</f>
        <v>0</v>
      </c>
      <c r="O91" s="333"/>
      <c r="P91" s="333"/>
      <c r="Q91" s="333"/>
      <c r="R91" s="121"/>
    </row>
    <row r="92" spans="2:47" s="7" customFormat="1" ht="24.95" customHeight="1">
      <c r="B92" s="114"/>
      <c r="C92" s="115"/>
      <c r="D92" s="116" t="s">
        <v>126</v>
      </c>
      <c r="E92" s="115"/>
      <c r="F92" s="115"/>
      <c r="G92" s="115"/>
      <c r="H92" s="115"/>
      <c r="I92" s="115"/>
      <c r="J92" s="115"/>
      <c r="K92" s="115"/>
      <c r="L92" s="115"/>
      <c r="M92" s="115"/>
      <c r="N92" s="334">
        <f>N129</f>
        <v>0</v>
      </c>
      <c r="O92" s="335"/>
      <c r="P92" s="335"/>
      <c r="Q92" s="335"/>
      <c r="R92" s="117"/>
    </row>
    <row r="93" spans="2:47" s="8" customFormat="1" ht="19.899999999999999" customHeight="1">
      <c r="B93" s="118"/>
      <c r="C93" s="119"/>
      <c r="D93" s="120" t="s">
        <v>565</v>
      </c>
      <c r="E93" s="119"/>
      <c r="F93" s="119"/>
      <c r="G93" s="119"/>
      <c r="H93" s="119"/>
      <c r="I93" s="119"/>
      <c r="J93" s="119"/>
      <c r="K93" s="119"/>
      <c r="L93" s="119"/>
      <c r="M93" s="119"/>
      <c r="N93" s="332">
        <f>N130</f>
        <v>0</v>
      </c>
      <c r="O93" s="333"/>
      <c r="P93" s="333"/>
      <c r="Q93" s="333"/>
      <c r="R93" s="121"/>
      <c r="AC93" s="205"/>
    </row>
    <row r="94" spans="2:47" s="8" customFormat="1" ht="19.899999999999999" customHeight="1">
      <c r="B94" s="118"/>
      <c r="C94" s="119"/>
      <c r="D94" s="120" t="s">
        <v>566</v>
      </c>
      <c r="E94" s="119"/>
      <c r="F94" s="119"/>
      <c r="G94" s="119"/>
      <c r="H94" s="119"/>
      <c r="I94" s="119"/>
      <c r="J94" s="119"/>
      <c r="K94" s="119"/>
      <c r="L94" s="119"/>
      <c r="M94" s="119"/>
      <c r="N94" s="332">
        <f>N134</f>
        <v>0</v>
      </c>
      <c r="O94" s="333"/>
      <c r="P94" s="333"/>
      <c r="Q94" s="333"/>
      <c r="R94" s="121"/>
    </row>
    <row r="95" spans="2:47" s="8" customFormat="1" ht="19.899999999999999" customHeight="1">
      <c r="B95" s="118"/>
      <c r="C95" s="119"/>
      <c r="D95" s="120" t="s">
        <v>567</v>
      </c>
      <c r="E95" s="119"/>
      <c r="F95" s="119"/>
      <c r="G95" s="119"/>
      <c r="H95" s="119"/>
      <c r="I95" s="119"/>
      <c r="J95" s="119"/>
      <c r="K95" s="119"/>
      <c r="L95" s="119"/>
      <c r="M95" s="119"/>
      <c r="N95" s="332">
        <f>N137</f>
        <v>0</v>
      </c>
      <c r="O95" s="333"/>
      <c r="P95" s="333"/>
      <c r="Q95" s="333"/>
      <c r="R95" s="121"/>
    </row>
    <row r="96" spans="2:47" s="8" customFormat="1" ht="19.899999999999999" customHeight="1">
      <c r="B96" s="118"/>
      <c r="C96" s="119"/>
      <c r="D96" s="120" t="s">
        <v>127</v>
      </c>
      <c r="E96" s="119"/>
      <c r="F96" s="119"/>
      <c r="G96" s="119"/>
      <c r="H96" s="119"/>
      <c r="I96" s="119"/>
      <c r="J96" s="119"/>
      <c r="K96" s="119"/>
      <c r="L96" s="119"/>
      <c r="M96" s="119"/>
      <c r="N96" s="332">
        <f>N156</f>
        <v>0</v>
      </c>
      <c r="O96" s="333"/>
      <c r="P96" s="333"/>
      <c r="Q96" s="333"/>
      <c r="R96" s="121"/>
      <c r="AC96" s="205"/>
    </row>
    <row r="97" spans="2:21" s="8" customFormat="1" ht="19.899999999999999" customHeight="1">
      <c r="B97" s="118"/>
      <c r="C97" s="119"/>
      <c r="D97" s="120" t="s">
        <v>568</v>
      </c>
      <c r="E97" s="119"/>
      <c r="F97" s="119"/>
      <c r="G97" s="119"/>
      <c r="H97" s="119"/>
      <c r="I97" s="119"/>
      <c r="J97" s="119"/>
      <c r="K97" s="119"/>
      <c r="L97" s="119"/>
      <c r="M97" s="119"/>
      <c r="N97" s="332">
        <f>N162</f>
        <v>0</v>
      </c>
      <c r="O97" s="333"/>
      <c r="P97" s="333"/>
      <c r="Q97" s="333"/>
      <c r="R97" s="121"/>
    </row>
    <row r="98" spans="2:21" s="7" customFormat="1" ht="24.95" customHeight="1">
      <c r="B98" s="114"/>
      <c r="C98" s="115"/>
      <c r="D98" s="116" t="s">
        <v>138</v>
      </c>
      <c r="E98" s="115"/>
      <c r="F98" s="115"/>
      <c r="G98" s="115"/>
      <c r="H98" s="115"/>
      <c r="I98" s="115"/>
      <c r="J98" s="115"/>
      <c r="K98" s="115"/>
      <c r="L98" s="115"/>
      <c r="M98" s="115"/>
      <c r="N98" s="334">
        <f>N203</f>
        <v>0</v>
      </c>
      <c r="O98" s="335"/>
      <c r="P98" s="335"/>
      <c r="Q98" s="335"/>
      <c r="R98" s="117"/>
    </row>
    <row r="99" spans="2:21" s="8" customFormat="1" ht="19.899999999999999" customHeight="1">
      <c r="B99" s="118"/>
      <c r="C99" s="119"/>
      <c r="D99" s="120" t="s">
        <v>569</v>
      </c>
      <c r="E99" s="119"/>
      <c r="F99" s="119"/>
      <c r="G99" s="119"/>
      <c r="H99" s="119"/>
      <c r="I99" s="119"/>
      <c r="J99" s="119"/>
      <c r="K99" s="119"/>
      <c r="L99" s="119"/>
      <c r="M99" s="119"/>
      <c r="N99" s="332">
        <f>N204</f>
        <v>0</v>
      </c>
      <c r="O99" s="333"/>
      <c r="P99" s="333"/>
      <c r="Q99" s="333"/>
      <c r="R99" s="121"/>
    </row>
    <row r="100" spans="2:21" s="8" customFormat="1" ht="14.85" customHeight="1">
      <c r="B100" s="118"/>
      <c r="C100" s="119"/>
      <c r="D100" s="120" t="s">
        <v>570</v>
      </c>
      <c r="E100" s="119"/>
      <c r="F100" s="119"/>
      <c r="G100" s="119"/>
      <c r="H100" s="119"/>
      <c r="I100" s="119"/>
      <c r="J100" s="119"/>
      <c r="K100" s="119"/>
      <c r="L100" s="119"/>
      <c r="M100" s="119"/>
      <c r="N100" s="332">
        <f>N208</f>
        <v>0</v>
      </c>
      <c r="O100" s="333"/>
      <c r="P100" s="333"/>
      <c r="Q100" s="333"/>
      <c r="R100" s="121"/>
    </row>
    <row r="101" spans="2:21" s="1" customFormat="1" ht="21.75" customHeight="1"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3"/>
    </row>
    <row r="102" spans="2:21" s="1" customFormat="1" ht="29.25" customHeight="1">
      <c r="B102" s="31"/>
      <c r="C102" s="106" t="s">
        <v>104</v>
      </c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36">
        <v>0</v>
      </c>
      <c r="O102" s="337"/>
      <c r="P102" s="337"/>
      <c r="Q102" s="337"/>
      <c r="R102" s="33"/>
      <c r="T102" s="107"/>
      <c r="U102" s="108" t="s">
        <v>33</v>
      </c>
    </row>
    <row r="103" spans="2:21" s="1" customFormat="1" ht="18" customHeight="1">
      <c r="B103" s="31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3"/>
    </row>
    <row r="104" spans="2:21" s="1" customFormat="1" ht="29.25" customHeight="1">
      <c r="B104" s="31"/>
      <c r="C104" s="97" t="s">
        <v>90</v>
      </c>
      <c r="D104" s="98"/>
      <c r="E104" s="98"/>
      <c r="F104" s="98"/>
      <c r="G104" s="98"/>
      <c r="H104" s="98"/>
      <c r="I104" s="98"/>
      <c r="J104" s="98"/>
      <c r="K104" s="98"/>
      <c r="L104" s="245">
        <f>ROUND(SUM(N88+N102),2)</f>
        <v>0</v>
      </c>
      <c r="M104" s="245"/>
      <c r="N104" s="245"/>
      <c r="O104" s="245"/>
      <c r="P104" s="245"/>
      <c r="Q104" s="245"/>
      <c r="R104" s="33"/>
    </row>
    <row r="105" spans="2:21" s="1" customFormat="1" ht="6.95" customHeight="1">
      <c r="B105" s="55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7"/>
    </row>
    <row r="109" spans="2:21" s="1" customFormat="1" ht="6.95" customHeight="1">
      <c r="B109" s="58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60"/>
    </row>
    <row r="110" spans="2:21" s="1" customFormat="1" ht="36.950000000000003" customHeight="1">
      <c r="B110" s="31"/>
      <c r="C110" s="269" t="s">
        <v>105</v>
      </c>
      <c r="D110" s="338"/>
      <c r="E110" s="338"/>
      <c r="F110" s="338"/>
      <c r="G110" s="338"/>
      <c r="H110" s="338"/>
      <c r="I110" s="338"/>
      <c r="J110" s="338"/>
      <c r="K110" s="338"/>
      <c r="L110" s="338"/>
      <c r="M110" s="338"/>
      <c r="N110" s="338"/>
      <c r="O110" s="338"/>
      <c r="P110" s="338"/>
      <c r="Q110" s="338"/>
      <c r="R110" s="33"/>
    </row>
    <row r="111" spans="2:21" s="1" customFormat="1" ht="6.95" customHeight="1">
      <c r="B111" s="31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3"/>
    </row>
    <row r="112" spans="2:21" s="1" customFormat="1" ht="30" customHeight="1">
      <c r="B112" s="31"/>
      <c r="C112" s="28" t="s">
        <v>15</v>
      </c>
      <c r="D112" s="32"/>
      <c r="E112" s="32"/>
      <c r="F112" s="339" t="str">
        <f>F6</f>
        <v>ROZŠÍRENIE KAPACÍT MŠ HÚSKOVA - MČ KVP - dokumentácia rozostavanej stavby 2019</v>
      </c>
      <c r="G112" s="340"/>
      <c r="H112" s="340"/>
      <c r="I112" s="340"/>
      <c r="J112" s="340"/>
      <c r="K112" s="340"/>
      <c r="L112" s="340"/>
      <c r="M112" s="340"/>
      <c r="N112" s="340"/>
      <c r="O112" s="340"/>
      <c r="P112" s="340"/>
      <c r="Q112" s="32"/>
      <c r="R112" s="33"/>
    </row>
    <row r="113" spans="2:65" s="1" customFormat="1" ht="36.950000000000003" customHeight="1">
      <c r="B113" s="31"/>
      <c r="C113" s="65" t="s">
        <v>119</v>
      </c>
      <c r="D113" s="32"/>
      <c r="E113" s="32"/>
      <c r="F113" s="271" t="str">
        <f>F7</f>
        <v>0003 - Zdravotechnika</v>
      </c>
      <c r="G113" s="338"/>
      <c r="H113" s="338"/>
      <c r="I113" s="338"/>
      <c r="J113" s="338"/>
      <c r="K113" s="338"/>
      <c r="L113" s="338"/>
      <c r="M113" s="338"/>
      <c r="N113" s="338"/>
      <c r="O113" s="338"/>
      <c r="P113" s="338"/>
      <c r="Q113" s="32"/>
      <c r="R113" s="33"/>
    </row>
    <row r="114" spans="2:65" s="1" customFormat="1" ht="6.95" customHeight="1">
      <c r="B114" s="31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3"/>
    </row>
    <row r="115" spans="2:65" s="1" customFormat="1" ht="18" customHeight="1">
      <c r="B115" s="31"/>
      <c r="C115" s="28" t="s">
        <v>18</v>
      </c>
      <c r="D115" s="32"/>
      <c r="E115" s="32"/>
      <c r="F115" s="26" t="str">
        <f>F9</f>
        <v xml:space="preserve"> </v>
      </c>
      <c r="G115" s="32"/>
      <c r="H115" s="32"/>
      <c r="I115" s="32"/>
      <c r="J115" s="32"/>
      <c r="K115" s="28" t="s">
        <v>20</v>
      </c>
      <c r="L115" s="32"/>
      <c r="M115" s="341">
        <f>IF(O9="","",O9)</f>
        <v>0</v>
      </c>
      <c r="N115" s="341"/>
      <c r="O115" s="341"/>
      <c r="P115" s="341"/>
      <c r="Q115" s="32"/>
      <c r="R115" s="33"/>
    </row>
    <row r="116" spans="2:65" s="1" customFormat="1" ht="6.95" customHeight="1">
      <c r="B116" s="31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3"/>
    </row>
    <row r="117" spans="2:65" s="1" customFormat="1" ht="15">
      <c r="B117" s="31"/>
      <c r="C117" s="28" t="s">
        <v>21</v>
      </c>
      <c r="D117" s="32"/>
      <c r="E117" s="32"/>
      <c r="F117" s="26" t="str">
        <f>D12</f>
        <v>Mesto Košice, Tr. SNP 48/A, 040 11 Košice</v>
      </c>
      <c r="G117" s="32"/>
      <c r="H117" s="32"/>
      <c r="I117" s="32"/>
      <c r="J117" s="32"/>
      <c r="K117" s="28" t="s">
        <v>25</v>
      </c>
      <c r="L117" s="32"/>
      <c r="M117" s="279" t="str">
        <f>E18</f>
        <v xml:space="preserve"> </v>
      </c>
      <c r="N117" s="279"/>
      <c r="O117" s="279"/>
      <c r="P117" s="279"/>
      <c r="Q117" s="279"/>
      <c r="R117" s="33"/>
    </row>
    <row r="118" spans="2:65" s="1" customFormat="1" ht="14.45" customHeight="1">
      <c r="B118" s="31"/>
      <c r="C118" s="28" t="s">
        <v>24</v>
      </c>
      <c r="D118" s="32"/>
      <c r="E118" s="32"/>
      <c r="F118" s="26">
        <f>IF(D15="","",D15)</f>
        <v>0</v>
      </c>
      <c r="G118" s="32"/>
      <c r="H118" s="32"/>
      <c r="I118" s="32"/>
      <c r="J118" s="32"/>
      <c r="K118" s="28" t="s">
        <v>28</v>
      </c>
      <c r="L118" s="32"/>
      <c r="M118" s="279" t="str">
        <f>E21</f>
        <v xml:space="preserve"> </v>
      </c>
      <c r="N118" s="279"/>
      <c r="O118" s="279"/>
      <c r="P118" s="279"/>
      <c r="Q118" s="279"/>
      <c r="R118" s="33"/>
    </row>
    <row r="119" spans="2:65" s="1" customFormat="1" ht="10.35" customHeight="1">
      <c r="B119" s="31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3"/>
    </row>
    <row r="120" spans="2:65" s="6" customFormat="1" ht="29.25" customHeight="1">
      <c r="B120" s="109"/>
      <c r="C120" s="110" t="s">
        <v>106</v>
      </c>
      <c r="D120" s="111" t="s">
        <v>107</v>
      </c>
      <c r="E120" s="111" t="s">
        <v>51</v>
      </c>
      <c r="F120" s="324" t="s">
        <v>108</v>
      </c>
      <c r="G120" s="324"/>
      <c r="H120" s="324"/>
      <c r="I120" s="324"/>
      <c r="J120" s="111" t="s">
        <v>109</v>
      </c>
      <c r="K120" s="111" t="s">
        <v>110</v>
      </c>
      <c r="L120" s="325" t="s">
        <v>111</v>
      </c>
      <c r="M120" s="325"/>
      <c r="N120" s="324" t="s">
        <v>101</v>
      </c>
      <c r="O120" s="324"/>
      <c r="P120" s="324"/>
      <c r="Q120" s="326"/>
      <c r="R120" s="112"/>
      <c r="T120" s="71" t="s">
        <v>112</v>
      </c>
      <c r="U120" s="72" t="s">
        <v>33</v>
      </c>
      <c r="V120" s="72" t="s">
        <v>113</v>
      </c>
      <c r="W120" s="72" t="s">
        <v>114</v>
      </c>
      <c r="X120" s="72" t="s">
        <v>115</v>
      </c>
      <c r="Y120" s="72" t="s">
        <v>116</v>
      </c>
      <c r="Z120" s="72" t="s">
        <v>117</v>
      </c>
      <c r="AA120" s="73" t="s">
        <v>118</v>
      </c>
      <c r="AJ120" s="200" t="s">
        <v>845</v>
      </c>
      <c r="AK120" s="200" t="s">
        <v>846</v>
      </c>
      <c r="AL120" s="200" t="s">
        <v>847</v>
      </c>
      <c r="AM120" s="200" t="s">
        <v>848</v>
      </c>
    </row>
    <row r="121" spans="2:65" s="1" customFormat="1" ht="29.25" customHeight="1">
      <c r="B121" s="31"/>
      <c r="C121" s="75" t="s">
        <v>97</v>
      </c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70">
        <f>BK121</f>
        <v>0</v>
      </c>
      <c r="O121" s="371"/>
      <c r="P121" s="371"/>
      <c r="Q121" s="371"/>
      <c r="R121" s="33"/>
      <c r="T121" s="74"/>
      <c r="U121" s="47"/>
      <c r="V121" s="47"/>
      <c r="W121" s="122" t="e">
        <f>W122+W125+W129+W203</f>
        <v>#REF!</v>
      </c>
      <c r="X121" s="47"/>
      <c r="Y121" s="122" t="e">
        <f>Y122+Y125+Y129+Y203</f>
        <v>#REF!</v>
      </c>
      <c r="Z121" s="47"/>
      <c r="AA121" s="123" t="e">
        <f>AA122+AA125+AA129+AA203</f>
        <v>#REF!</v>
      </c>
      <c r="AJ121" s="200">
        <f>SUM(AJ123:AJ244)</f>
        <v>0</v>
      </c>
      <c r="AK121" s="200">
        <f>SUM(AK123:AK244)</f>
        <v>0</v>
      </c>
      <c r="AL121" s="200">
        <f>SUM(AL123:AL244)</f>
        <v>0</v>
      </c>
      <c r="AM121" s="200">
        <f>SUM(AM123:AM244)</f>
        <v>0</v>
      </c>
      <c r="AT121" s="17" t="s">
        <v>68</v>
      </c>
      <c r="AU121" s="17" t="s">
        <v>103</v>
      </c>
      <c r="BK121" s="113">
        <f>BK122+BK125+BK129+BK203</f>
        <v>0</v>
      </c>
    </row>
    <row r="122" spans="2:65" s="9" customFormat="1" ht="37.35" customHeight="1">
      <c r="B122" s="124"/>
      <c r="C122" s="125"/>
      <c r="D122" s="126" t="s">
        <v>564</v>
      </c>
      <c r="E122" s="126"/>
      <c r="F122" s="126"/>
      <c r="G122" s="126"/>
      <c r="H122" s="126"/>
      <c r="I122" s="126"/>
      <c r="J122" s="126"/>
      <c r="K122" s="126"/>
      <c r="L122" s="126"/>
      <c r="M122" s="126"/>
      <c r="N122" s="383">
        <f>BK122</f>
        <v>0</v>
      </c>
      <c r="O122" s="383"/>
      <c r="P122" s="383"/>
      <c r="Q122" s="383"/>
      <c r="R122" s="127"/>
      <c r="T122" s="128"/>
      <c r="U122" s="125"/>
      <c r="V122" s="125"/>
      <c r="W122" s="129">
        <f>SUM(W123:W124)</f>
        <v>0</v>
      </c>
      <c r="X122" s="125"/>
      <c r="Y122" s="129">
        <f>SUM(Y123:Y124)</f>
        <v>1.4E-3</v>
      </c>
      <c r="Z122" s="125"/>
      <c r="AA122" s="130">
        <f>SUM(AA123:AA124)</f>
        <v>0</v>
      </c>
      <c r="AR122" s="131" t="s">
        <v>147</v>
      </c>
      <c r="AT122" s="132" t="s">
        <v>68</v>
      </c>
      <c r="AU122" s="132" t="s">
        <v>69</v>
      </c>
      <c r="AY122" s="131" t="s">
        <v>142</v>
      </c>
      <c r="BK122" s="133">
        <f>SUM(BK123:BK124)</f>
        <v>0</v>
      </c>
    </row>
    <row r="123" spans="2:65" s="1" customFormat="1" ht="31.5" customHeight="1">
      <c r="B123" s="135"/>
      <c r="C123" s="136" t="s">
        <v>74</v>
      </c>
      <c r="D123" s="136" t="s">
        <v>143</v>
      </c>
      <c r="E123" s="137" t="s">
        <v>571</v>
      </c>
      <c r="F123" s="362" t="s">
        <v>572</v>
      </c>
      <c r="G123" s="363"/>
      <c r="H123" s="363"/>
      <c r="I123" s="364"/>
      <c r="J123" s="138" t="s">
        <v>146</v>
      </c>
      <c r="K123" s="139">
        <v>1</v>
      </c>
      <c r="L123" s="365"/>
      <c r="M123" s="366"/>
      <c r="N123" s="367">
        <f>ROUND(L123*K123,2)</f>
        <v>0</v>
      </c>
      <c r="O123" s="368"/>
      <c r="P123" s="368"/>
      <c r="Q123" s="369"/>
      <c r="R123" s="140"/>
      <c r="T123" s="141" t="s">
        <v>5</v>
      </c>
      <c r="U123" s="40" t="s">
        <v>36</v>
      </c>
      <c r="V123" s="142">
        <v>0</v>
      </c>
      <c r="W123" s="142">
        <f>V123*K123</f>
        <v>0</v>
      </c>
      <c r="X123" s="142">
        <v>6.9999999999999999E-4</v>
      </c>
      <c r="Y123" s="142">
        <f>X123*K123</f>
        <v>6.9999999999999999E-4</v>
      </c>
      <c r="Z123" s="142">
        <v>0</v>
      </c>
      <c r="AA123" s="143">
        <f>Z123*K123</f>
        <v>0</v>
      </c>
      <c r="AC123" s="176"/>
      <c r="AJ123" s="176">
        <f>IF(AC123="OV",N123,0)</f>
        <v>0</v>
      </c>
      <c r="AK123" s="176">
        <f>IF(AC123="odpocet",N123,0)</f>
        <v>0</v>
      </c>
      <c r="AL123" s="176">
        <f>IF(AC123="NP",N123,0)</f>
        <v>0</v>
      </c>
      <c r="AM123" s="176">
        <f>IF(AC123="opakovane",N123,0)</f>
        <v>0</v>
      </c>
      <c r="AR123" s="17" t="s">
        <v>147</v>
      </c>
      <c r="AT123" s="17" t="s">
        <v>143</v>
      </c>
      <c r="AU123" s="17" t="s">
        <v>74</v>
      </c>
      <c r="AY123" s="17" t="s">
        <v>142</v>
      </c>
      <c r="BE123" s="144">
        <f>IF(U123="základná",N123,0)</f>
        <v>0</v>
      </c>
      <c r="BF123" s="144">
        <f>IF(U123="znížená",N123,0)</f>
        <v>0</v>
      </c>
      <c r="BG123" s="144">
        <f>IF(U123="zákl. prenesená",N123,0)</f>
        <v>0</v>
      </c>
      <c r="BH123" s="144">
        <f>IF(U123="zníž. prenesená",N123,0)</f>
        <v>0</v>
      </c>
      <c r="BI123" s="144">
        <f>IF(U123="nulová",N123,0)</f>
        <v>0</v>
      </c>
      <c r="BJ123" s="17" t="s">
        <v>148</v>
      </c>
      <c r="BK123" s="145">
        <f>ROUND(L123*K123,3)</f>
        <v>0</v>
      </c>
      <c r="BL123" s="17" t="s">
        <v>147</v>
      </c>
      <c r="BM123" s="17" t="s">
        <v>74</v>
      </c>
    </row>
    <row r="124" spans="2:65" s="1" customFormat="1" ht="31.5" customHeight="1">
      <c r="B124" s="135"/>
      <c r="C124" s="136" t="s">
        <v>148</v>
      </c>
      <c r="D124" s="136" t="s">
        <v>143</v>
      </c>
      <c r="E124" s="137" t="s">
        <v>573</v>
      </c>
      <c r="F124" s="362" t="s">
        <v>574</v>
      </c>
      <c r="G124" s="363"/>
      <c r="H124" s="363"/>
      <c r="I124" s="364"/>
      <c r="J124" s="138" t="s">
        <v>146</v>
      </c>
      <c r="K124" s="139">
        <v>1</v>
      </c>
      <c r="L124" s="365"/>
      <c r="M124" s="366"/>
      <c r="N124" s="367">
        <f>ROUND(L124*K124,2)</f>
        <v>0</v>
      </c>
      <c r="O124" s="368"/>
      <c r="P124" s="368"/>
      <c r="Q124" s="369"/>
      <c r="R124" s="140"/>
      <c r="T124" s="141" t="s">
        <v>5</v>
      </c>
      <c r="U124" s="40" t="s">
        <v>36</v>
      </c>
      <c r="V124" s="142">
        <v>0</v>
      </c>
      <c r="W124" s="142">
        <f>V124*K124</f>
        <v>0</v>
      </c>
      <c r="X124" s="142">
        <v>6.9999999999999999E-4</v>
      </c>
      <c r="Y124" s="142">
        <f>X124*K124</f>
        <v>6.9999999999999999E-4</v>
      </c>
      <c r="Z124" s="142">
        <v>0</v>
      </c>
      <c r="AA124" s="143">
        <f>Z124*K124</f>
        <v>0</v>
      </c>
      <c r="AC124" s="176"/>
      <c r="AJ124" s="176">
        <f t="shared" ref="AJ124:AJ134" si="0">IF(AC124="OV",N124,0)</f>
        <v>0</v>
      </c>
      <c r="AK124" s="176">
        <f t="shared" ref="AK124:AK134" si="1">IF(AC124="odpocet",N124,0)</f>
        <v>0</v>
      </c>
      <c r="AL124" s="176">
        <f t="shared" ref="AL124:AL134" si="2">IF(AC124="NP",N124,0)</f>
        <v>0</v>
      </c>
      <c r="AM124" s="176">
        <f t="shared" ref="AM124:AM134" si="3">IF(AC124="opakovane",N124,0)</f>
        <v>0</v>
      </c>
      <c r="AR124" s="17" t="s">
        <v>147</v>
      </c>
      <c r="AT124" s="17" t="s">
        <v>143</v>
      </c>
      <c r="AU124" s="17" t="s">
        <v>74</v>
      </c>
      <c r="AY124" s="17" t="s">
        <v>142</v>
      </c>
      <c r="BE124" s="187">
        <f t="shared" ref="BE124:BE172" si="4">IF(U124="základná",N124,0)</f>
        <v>0</v>
      </c>
      <c r="BF124" s="187">
        <f t="shared" ref="BF124:BF172" si="5">IF(U124="znížená",N124,0)</f>
        <v>0</v>
      </c>
      <c r="BG124" s="187">
        <f t="shared" ref="BG124:BG172" si="6">IF(U124="zákl. prenesená",N124,0)</f>
        <v>0</v>
      </c>
      <c r="BH124" s="187">
        <f t="shared" ref="BH124:BH172" si="7">IF(U124="zníž. prenesená",N124,0)</f>
        <v>0</v>
      </c>
      <c r="BI124" s="187">
        <f t="shared" ref="BI124:BI172" si="8">IF(U124="nulová",N124,0)</f>
        <v>0</v>
      </c>
      <c r="BJ124" s="17" t="s">
        <v>148</v>
      </c>
      <c r="BK124" s="145">
        <f>ROUND(L124*K124,3)</f>
        <v>0</v>
      </c>
      <c r="BL124" s="17" t="s">
        <v>147</v>
      </c>
      <c r="BM124" s="17" t="s">
        <v>148</v>
      </c>
    </row>
    <row r="125" spans="2:65" s="9" customFormat="1" ht="37.35" customHeight="1">
      <c r="B125" s="124"/>
      <c r="C125" s="125"/>
      <c r="D125" s="126" t="s">
        <v>121</v>
      </c>
      <c r="E125" s="126"/>
      <c r="F125" s="126"/>
      <c r="G125" s="126"/>
      <c r="H125" s="126"/>
      <c r="I125" s="126"/>
      <c r="J125" s="126"/>
      <c r="K125" s="126"/>
      <c r="L125" s="126"/>
      <c r="M125" s="126"/>
      <c r="N125" s="384">
        <f>BK125</f>
        <v>0</v>
      </c>
      <c r="O125" s="384"/>
      <c r="P125" s="384"/>
      <c r="Q125" s="384"/>
      <c r="R125" s="127"/>
      <c r="T125" s="128"/>
      <c r="U125" s="125"/>
      <c r="V125" s="125"/>
      <c r="W125" s="129" t="e">
        <f>#REF!+#REF!+W126+#REF!</f>
        <v>#REF!</v>
      </c>
      <c r="X125" s="125"/>
      <c r="Y125" s="129" t="e">
        <f>#REF!+#REF!+Y126+#REF!</f>
        <v>#REF!</v>
      </c>
      <c r="Z125" s="125"/>
      <c r="AA125" s="130" t="e">
        <f>#REF!+#REF!+AA126+#REF!</f>
        <v>#REF!</v>
      </c>
      <c r="AJ125" s="176">
        <f t="shared" si="0"/>
        <v>0</v>
      </c>
      <c r="AK125" s="176">
        <f t="shared" si="1"/>
        <v>0</v>
      </c>
      <c r="AL125" s="176">
        <f t="shared" si="2"/>
        <v>0</v>
      </c>
      <c r="AM125" s="176">
        <f t="shared" si="3"/>
        <v>0</v>
      </c>
      <c r="AR125" s="131" t="s">
        <v>74</v>
      </c>
      <c r="AT125" s="132" t="s">
        <v>68</v>
      </c>
      <c r="AU125" s="132" t="s">
        <v>69</v>
      </c>
      <c r="AY125" s="131" t="s">
        <v>142</v>
      </c>
      <c r="BE125" s="187">
        <f t="shared" si="4"/>
        <v>0</v>
      </c>
      <c r="BF125" s="187">
        <f t="shared" si="5"/>
        <v>0</v>
      </c>
      <c r="BG125" s="187">
        <f t="shared" si="6"/>
        <v>0</v>
      </c>
      <c r="BH125" s="187">
        <f t="shared" si="7"/>
        <v>0</v>
      </c>
      <c r="BI125" s="187">
        <f t="shared" si="8"/>
        <v>0</v>
      </c>
      <c r="BK125" s="133">
        <f>BK126</f>
        <v>0</v>
      </c>
    </row>
    <row r="126" spans="2:65" s="9" customFormat="1" ht="29.85" customHeight="1">
      <c r="B126" s="124"/>
      <c r="C126" s="125"/>
      <c r="D126" s="134" t="s">
        <v>123</v>
      </c>
      <c r="E126" s="134"/>
      <c r="F126" s="134"/>
      <c r="G126" s="134"/>
      <c r="H126" s="134"/>
      <c r="I126" s="134"/>
      <c r="J126" s="134"/>
      <c r="K126" s="134"/>
      <c r="L126" s="134"/>
      <c r="M126" s="134"/>
      <c r="N126" s="378">
        <f>BK126</f>
        <v>0</v>
      </c>
      <c r="O126" s="379"/>
      <c r="P126" s="379"/>
      <c r="Q126" s="379"/>
      <c r="R126" s="127"/>
      <c r="T126" s="128"/>
      <c r="U126" s="125"/>
      <c r="V126" s="125"/>
      <c r="W126" s="129">
        <f>SUM(W127:W128)</f>
        <v>0</v>
      </c>
      <c r="X126" s="125"/>
      <c r="Y126" s="129">
        <f>SUM(Y127:Y128)</f>
        <v>3.4836597600000001</v>
      </c>
      <c r="Z126" s="125"/>
      <c r="AA126" s="130">
        <f>SUM(AA127:AA128)</f>
        <v>0</v>
      </c>
      <c r="AJ126" s="176">
        <f t="shared" si="0"/>
        <v>0</v>
      </c>
      <c r="AK126" s="176">
        <f t="shared" si="1"/>
        <v>0</v>
      </c>
      <c r="AL126" s="176">
        <f t="shared" si="2"/>
        <v>0</v>
      </c>
      <c r="AM126" s="176">
        <f t="shared" si="3"/>
        <v>0</v>
      </c>
      <c r="AR126" s="131" t="s">
        <v>74</v>
      </c>
      <c r="AT126" s="132" t="s">
        <v>68</v>
      </c>
      <c r="AU126" s="132" t="s">
        <v>74</v>
      </c>
      <c r="AY126" s="131" t="s">
        <v>142</v>
      </c>
      <c r="BE126" s="187">
        <f t="shared" si="4"/>
        <v>0</v>
      </c>
      <c r="BF126" s="187">
        <f t="shared" si="5"/>
        <v>0</v>
      </c>
      <c r="BG126" s="187">
        <f t="shared" si="6"/>
        <v>0</v>
      </c>
      <c r="BH126" s="187">
        <f t="shared" si="7"/>
        <v>0</v>
      </c>
      <c r="BI126" s="187">
        <f t="shared" si="8"/>
        <v>0</v>
      </c>
      <c r="BK126" s="133">
        <f>SUM(BK127:BK128)</f>
        <v>0</v>
      </c>
    </row>
    <row r="127" spans="2:65" s="176" customFormat="1" ht="31.5" customHeight="1">
      <c r="B127" s="179"/>
      <c r="C127" s="158" t="s">
        <v>824</v>
      </c>
      <c r="D127" s="158" t="s">
        <v>143</v>
      </c>
      <c r="E127" s="159" t="s">
        <v>575</v>
      </c>
      <c r="F127" s="282" t="s">
        <v>576</v>
      </c>
      <c r="G127" s="282"/>
      <c r="H127" s="282"/>
      <c r="I127" s="282"/>
      <c r="J127" s="160" t="s">
        <v>163</v>
      </c>
      <c r="K127" s="207">
        <v>1.44</v>
      </c>
      <c r="L127" s="283"/>
      <c r="M127" s="283"/>
      <c r="N127" s="323">
        <f>ROUND(L127*K127,3)</f>
        <v>0</v>
      </c>
      <c r="O127" s="323"/>
      <c r="P127" s="323"/>
      <c r="Q127" s="323"/>
      <c r="R127" s="183"/>
      <c r="T127" s="141" t="s">
        <v>5</v>
      </c>
      <c r="U127" s="40" t="s">
        <v>36</v>
      </c>
      <c r="V127" s="142">
        <v>0</v>
      </c>
      <c r="W127" s="142">
        <f>V127*K127</f>
        <v>0</v>
      </c>
      <c r="X127" s="142">
        <v>2.3264800000000001</v>
      </c>
      <c r="Y127" s="142">
        <f>X127*K127</f>
        <v>3.3501311999999999</v>
      </c>
      <c r="Z127" s="142">
        <v>0</v>
      </c>
      <c r="AA127" s="143">
        <f>Z127*K127</f>
        <v>0</v>
      </c>
      <c r="AJ127" s="176">
        <f t="shared" si="0"/>
        <v>0</v>
      </c>
      <c r="AK127" s="176">
        <f t="shared" si="1"/>
        <v>0</v>
      </c>
      <c r="AL127" s="176">
        <f t="shared" si="2"/>
        <v>0</v>
      </c>
      <c r="AM127" s="176">
        <f t="shared" si="3"/>
        <v>0</v>
      </c>
      <c r="AR127" s="177" t="s">
        <v>147</v>
      </c>
      <c r="AT127" s="177" t="s">
        <v>143</v>
      </c>
      <c r="AU127" s="177" t="s">
        <v>148</v>
      </c>
      <c r="AY127" s="177" t="s">
        <v>142</v>
      </c>
      <c r="BE127" s="187">
        <f t="shared" ref="BE127" si="9">IF(U127="základná",N127,0)</f>
        <v>0</v>
      </c>
      <c r="BF127" s="187">
        <f t="shared" ref="BF127" si="10">IF(U127="znížená",N127,0)</f>
        <v>0</v>
      </c>
      <c r="BG127" s="187">
        <f t="shared" ref="BG127" si="11">IF(U127="zákl. prenesená",N127,0)</f>
        <v>0</v>
      </c>
      <c r="BH127" s="187">
        <f t="shared" ref="BH127" si="12">IF(U127="zníž. prenesená",N127,0)</f>
        <v>0</v>
      </c>
      <c r="BI127" s="187">
        <f t="shared" ref="BI127" si="13">IF(U127="nulová",N127,0)</f>
        <v>0</v>
      </c>
      <c r="BJ127" s="177" t="s">
        <v>148</v>
      </c>
      <c r="BK127" s="188">
        <f>ROUND(L127*K127,3)</f>
        <v>0</v>
      </c>
      <c r="BL127" s="177" t="s">
        <v>147</v>
      </c>
      <c r="BM127" s="177" t="s">
        <v>214</v>
      </c>
    </row>
    <row r="128" spans="2:65" s="1" customFormat="1" ht="44.25" customHeight="1">
      <c r="B128" s="135"/>
      <c r="C128" s="158" t="s">
        <v>857</v>
      </c>
      <c r="D128" s="158" t="s">
        <v>143</v>
      </c>
      <c r="E128" s="159" t="s">
        <v>577</v>
      </c>
      <c r="F128" s="282" t="s">
        <v>578</v>
      </c>
      <c r="G128" s="282"/>
      <c r="H128" s="282"/>
      <c r="I128" s="282"/>
      <c r="J128" s="160" t="s">
        <v>168</v>
      </c>
      <c r="K128" s="207">
        <v>0.111</v>
      </c>
      <c r="L128" s="283"/>
      <c r="M128" s="283"/>
      <c r="N128" s="323">
        <f>ROUND(L128*K128,3)</f>
        <v>0</v>
      </c>
      <c r="O128" s="323"/>
      <c r="P128" s="323"/>
      <c r="Q128" s="323"/>
      <c r="R128" s="140"/>
      <c r="T128" s="141" t="s">
        <v>5</v>
      </c>
      <c r="U128" s="40" t="s">
        <v>36</v>
      </c>
      <c r="V128" s="142">
        <v>0</v>
      </c>
      <c r="W128" s="142">
        <f>V128*K128</f>
        <v>0</v>
      </c>
      <c r="X128" s="142">
        <v>1.20296</v>
      </c>
      <c r="Y128" s="142">
        <f>X128*K128</f>
        <v>0.13352856000000002</v>
      </c>
      <c r="Z128" s="142">
        <v>0</v>
      </c>
      <c r="AA128" s="143">
        <f>Z128*K128</f>
        <v>0</v>
      </c>
      <c r="AC128" s="176"/>
      <c r="AJ128" s="176">
        <f t="shared" si="0"/>
        <v>0</v>
      </c>
      <c r="AK128" s="176">
        <f t="shared" si="1"/>
        <v>0</v>
      </c>
      <c r="AL128" s="176">
        <f t="shared" si="2"/>
        <v>0</v>
      </c>
      <c r="AM128" s="176">
        <f t="shared" si="3"/>
        <v>0</v>
      </c>
      <c r="AR128" s="17" t="s">
        <v>147</v>
      </c>
      <c r="AT128" s="17" t="s">
        <v>143</v>
      </c>
      <c r="AU128" s="17" t="s">
        <v>148</v>
      </c>
      <c r="AY128" s="17" t="s">
        <v>142</v>
      </c>
      <c r="BE128" s="187">
        <f t="shared" si="4"/>
        <v>0</v>
      </c>
      <c r="BF128" s="187">
        <f t="shared" si="5"/>
        <v>0</v>
      </c>
      <c r="BG128" s="187">
        <f t="shared" si="6"/>
        <v>0</v>
      </c>
      <c r="BH128" s="187">
        <f t="shared" si="7"/>
        <v>0</v>
      </c>
      <c r="BI128" s="187">
        <f t="shared" si="8"/>
        <v>0</v>
      </c>
      <c r="BJ128" s="17" t="s">
        <v>148</v>
      </c>
      <c r="BK128" s="145">
        <f>ROUND(L128*K128,3)</f>
        <v>0</v>
      </c>
      <c r="BL128" s="17" t="s">
        <v>147</v>
      </c>
      <c r="BM128" s="17" t="s">
        <v>218</v>
      </c>
    </row>
    <row r="129" spans="2:65" s="9" customFormat="1" ht="37.35" customHeight="1">
      <c r="B129" s="124"/>
      <c r="C129" s="125"/>
      <c r="D129" s="126" t="s">
        <v>126</v>
      </c>
      <c r="E129" s="126"/>
      <c r="F129" s="126"/>
      <c r="G129" s="126"/>
      <c r="H129" s="126"/>
      <c r="I129" s="126"/>
      <c r="J129" s="126"/>
      <c r="K129" s="126"/>
      <c r="L129" s="126"/>
      <c r="M129" s="126"/>
      <c r="N129" s="384">
        <f>BK129</f>
        <v>0</v>
      </c>
      <c r="O129" s="385"/>
      <c r="P129" s="385"/>
      <c r="Q129" s="385"/>
      <c r="R129" s="127"/>
      <c r="T129" s="128"/>
      <c r="U129" s="125"/>
      <c r="V129" s="125"/>
      <c r="W129" s="129">
        <f>W130+W134+W137+W156+W162</f>
        <v>0</v>
      </c>
      <c r="X129" s="125"/>
      <c r="Y129" s="129">
        <f>Y130+Y134+Y137+Y156+Y162</f>
        <v>1.0017230000000001</v>
      </c>
      <c r="Z129" s="125"/>
      <c r="AA129" s="130">
        <f>AA130+AA134+AA137+AA156+AA162</f>
        <v>0</v>
      </c>
      <c r="AJ129" s="176">
        <f t="shared" si="0"/>
        <v>0</v>
      </c>
      <c r="AK129" s="176">
        <f t="shared" si="1"/>
        <v>0</v>
      </c>
      <c r="AL129" s="176">
        <f t="shared" si="2"/>
        <v>0</v>
      </c>
      <c r="AM129" s="176">
        <f t="shared" si="3"/>
        <v>0</v>
      </c>
      <c r="AR129" s="131" t="s">
        <v>148</v>
      </c>
      <c r="AT129" s="132" t="s">
        <v>68</v>
      </c>
      <c r="AU129" s="132" t="s">
        <v>69</v>
      </c>
      <c r="AY129" s="131" t="s">
        <v>142</v>
      </c>
      <c r="BE129" s="187">
        <f t="shared" si="4"/>
        <v>0</v>
      </c>
      <c r="BF129" s="187">
        <f t="shared" si="5"/>
        <v>0</v>
      </c>
      <c r="BG129" s="187">
        <f t="shared" si="6"/>
        <v>0</v>
      </c>
      <c r="BH129" s="187">
        <f t="shared" si="7"/>
        <v>0</v>
      </c>
      <c r="BI129" s="187">
        <f t="shared" si="8"/>
        <v>0</v>
      </c>
      <c r="BK129" s="133">
        <f>BK130+BK134+BK137+BK156+BK162</f>
        <v>0</v>
      </c>
    </row>
    <row r="130" spans="2:65" s="9" customFormat="1" ht="19.899999999999999" customHeight="1">
      <c r="B130" s="124"/>
      <c r="C130" s="125"/>
      <c r="D130" s="134" t="s">
        <v>565</v>
      </c>
      <c r="E130" s="134"/>
      <c r="F130" s="134"/>
      <c r="G130" s="134"/>
      <c r="H130" s="134"/>
      <c r="I130" s="134"/>
      <c r="J130" s="134"/>
      <c r="K130" s="134"/>
      <c r="L130" s="134"/>
      <c r="M130" s="134"/>
      <c r="N130" s="373">
        <f>BK130</f>
        <v>0</v>
      </c>
      <c r="O130" s="374"/>
      <c r="P130" s="374"/>
      <c r="Q130" s="374"/>
      <c r="R130" s="127"/>
      <c r="T130" s="128"/>
      <c r="U130" s="125"/>
      <c r="V130" s="125"/>
      <c r="W130" s="129">
        <f>SUM(W131:W133)</f>
        <v>0</v>
      </c>
      <c r="X130" s="125"/>
      <c r="Y130" s="129">
        <f>SUM(Y131:Y133)</f>
        <v>4.2400000000000007E-3</v>
      </c>
      <c r="Z130" s="125"/>
      <c r="AA130" s="130">
        <f>SUM(AA131:AA133)</f>
        <v>0</v>
      </c>
      <c r="AJ130" s="176">
        <f t="shared" si="0"/>
        <v>0</v>
      </c>
      <c r="AK130" s="176">
        <f t="shared" si="1"/>
        <v>0</v>
      </c>
      <c r="AL130" s="176">
        <f t="shared" si="2"/>
        <v>0</v>
      </c>
      <c r="AM130" s="176">
        <f t="shared" si="3"/>
        <v>0</v>
      </c>
      <c r="AR130" s="131" t="s">
        <v>148</v>
      </c>
      <c r="AT130" s="132" t="s">
        <v>68</v>
      </c>
      <c r="AU130" s="132" t="s">
        <v>74</v>
      </c>
      <c r="AY130" s="131" t="s">
        <v>142</v>
      </c>
      <c r="BE130" s="187">
        <f t="shared" si="4"/>
        <v>0</v>
      </c>
      <c r="BF130" s="187">
        <f t="shared" si="5"/>
        <v>0</v>
      </c>
      <c r="BG130" s="187">
        <f t="shared" si="6"/>
        <v>0</v>
      </c>
      <c r="BH130" s="187">
        <f t="shared" si="7"/>
        <v>0</v>
      </c>
      <c r="BI130" s="187">
        <f t="shared" si="8"/>
        <v>0</v>
      </c>
      <c r="BK130" s="133">
        <f>SUM(BK131:BK133)</f>
        <v>0</v>
      </c>
    </row>
    <row r="131" spans="2:65" s="1" customFormat="1" ht="22.5" customHeight="1">
      <c r="B131" s="135"/>
      <c r="C131" s="158" t="s">
        <v>867</v>
      </c>
      <c r="D131" s="158" t="s">
        <v>143</v>
      </c>
      <c r="E131" s="159" t="s">
        <v>814</v>
      </c>
      <c r="F131" s="282" t="s">
        <v>579</v>
      </c>
      <c r="G131" s="282"/>
      <c r="H131" s="282"/>
      <c r="I131" s="282"/>
      <c r="J131" s="160" t="s">
        <v>207</v>
      </c>
      <c r="K131" s="207">
        <v>18</v>
      </c>
      <c r="L131" s="283"/>
      <c r="M131" s="283"/>
      <c r="N131" s="323">
        <f t="shared" ref="N131:N133" si="14">ROUND(L131*K131,3)</f>
        <v>0</v>
      </c>
      <c r="O131" s="323"/>
      <c r="P131" s="323"/>
      <c r="Q131" s="323"/>
      <c r="R131" s="140"/>
      <c r="T131" s="141" t="s">
        <v>5</v>
      </c>
      <c r="U131" s="40" t="s">
        <v>36</v>
      </c>
      <c r="V131" s="142">
        <v>0</v>
      </c>
      <c r="W131" s="142">
        <f t="shared" ref="W131:W133" si="15">V131*K131</f>
        <v>0</v>
      </c>
      <c r="X131" s="142">
        <v>1E-4</v>
      </c>
      <c r="Y131" s="142">
        <f t="shared" ref="Y131:Y133" si="16">X131*K131</f>
        <v>1.8000000000000002E-3</v>
      </c>
      <c r="Z131" s="142">
        <v>0</v>
      </c>
      <c r="AA131" s="143">
        <f t="shared" ref="AA131:AA133" si="17">Z131*K131</f>
        <v>0</v>
      </c>
      <c r="AJ131" s="176">
        <f t="shared" si="0"/>
        <v>0</v>
      </c>
      <c r="AK131" s="176">
        <f t="shared" si="1"/>
        <v>0</v>
      </c>
      <c r="AL131" s="176">
        <f t="shared" si="2"/>
        <v>0</v>
      </c>
      <c r="AM131" s="176">
        <f t="shared" si="3"/>
        <v>0</v>
      </c>
      <c r="AR131" s="17" t="s">
        <v>197</v>
      </c>
      <c r="AT131" s="17" t="s">
        <v>143</v>
      </c>
      <c r="AU131" s="17" t="s">
        <v>148</v>
      </c>
      <c r="AY131" s="17" t="s">
        <v>142</v>
      </c>
      <c r="BE131" s="187">
        <f t="shared" si="4"/>
        <v>0</v>
      </c>
      <c r="BF131" s="187">
        <f t="shared" si="5"/>
        <v>0</v>
      </c>
      <c r="BG131" s="187">
        <f t="shared" si="6"/>
        <v>0</v>
      </c>
      <c r="BH131" s="187">
        <f t="shared" si="7"/>
        <v>0</v>
      </c>
      <c r="BI131" s="187">
        <f t="shared" si="8"/>
        <v>0</v>
      </c>
      <c r="BJ131" s="17" t="s">
        <v>148</v>
      </c>
      <c r="BK131" s="145">
        <f t="shared" ref="BK131:BK133" si="18">ROUND(L131*K131,3)</f>
        <v>0</v>
      </c>
      <c r="BL131" s="17" t="s">
        <v>197</v>
      </c>
      <c r="BM131" s="17" t="s">
        <v>244</v>
      </c>
    </row>
    <row r="132" spans="2:65" s="1" customFormat="1" ht="31.5" customHeight="1">
      <c r="B132" s="135"/>
      <c r="C132" s="240" t="s">
        <v>860</v>
      </c>
      <c r="D132" s="168" t="s">
        <v>278</v>
      </c>
      <c r="E132" s="241" t="s">
        <v>815</v>
      </c>
      <c r="F132" s="307" t="s">
        <v>580</v>
      </c>
      <c r="G132" s="307"/>
      <c r="H132" s="307"/>
      <c r="I132" s="307"/>
      <c r="J132" s="170" t="s">
        <v>207</v>
      </c>
      <c r="K132" s="208">
        <v>5</v>
      </c>
      <c r="L132" s="308"/>
      <c r="M132" s="308"/>
      <c r="N132" s="386">
        <f t="shared" si="14"/>
        <v>0</v>
      </c>
      <c r="O132" s="323"/>
      <c r="P132" s="323"/>
      <c r="Q132" s="323"/>
      <c r="R132" s="140"/>
      <c r="T132" s="141" t="s">
        <v>5</v>
      </c>
      <c r="U132" s="40" t="s">
        <v>36</v>
      </c>
      <c r="V132" s="142">
        <v>0</v>
      </c>
      <c r="W132" s="142">
        <f t="shared" si="15"/>
        <v>0</v>
      </c>
      <c r="X132" s="142">
        <v>2.0000000000000002E-5</v>
      </c>
      <c r="Y132" s="142">
        <f t="shared" si="16"/>
        <v>1E-4</v>
      </c>
      <c r="Z132" s="142">
        <v>0</v>
      </c>
      <c r="AA132" s="143">
        <f t="shared" si="17"/>
        <v>0</v>
      </c>
      <c r="AJ132" s="176">
        <f t="shared" si="0"/>
        <v>0</v>
      </c>
      <c r="AK132" s="176">
        <f t="shared" si="1"/>
        <v>0</v>
      </c>
      <c r="AL132" s="176">
        <f t="shared" si="2"/>
        <v>0</v>
      </c>
      <c r="AM132" s="176">
        <f t="shared" si="3"/>
        <v>0</v>
      </c>
      <c r="AR132" s="17" t="s">
        <v>265</v>
      </c>
      <c r="AT132" s="17" t="s">
        <v>278</v>
      </c>
      <c r="AU132" s="17" t="s">
        <v>148</v>
      </c>
      <c r="AY132" s="17" t="s">
        <v>142</v>
      </c>
      <c r="BE132" s="187">
        <f t="shared" si="4"/>
        <v>0</v>
      </c>
      <c r="BF132" s="187">
        <f t="shared" si="5"/>
        <v>0</v>
      </c>
      <c r="BG132" s="187">
        <f t="shared" si="6"/>
        <v>0</v>
      </c>
      <c r="BH132" s="187">
        <f t="shared" si="7"/>
        <v>0</v>
      </c>
      <c r="BI132" s="187">
        <f t="shared" si="8"/>
        <v>0</v>
      </c>
      <c r="BJ132" s="17" t="s">
        <v>148</v>
      </c>
      <c r="BK132" s="145">
        <f t="shared" si="18"/>
        <v>0</v>
      </c>
      <c r="BL132" s="17" t="s">
        <v>197</v>
      </c>
      <c r="BM132" s="17" t="s">
        <v>255</v>
      </c>
    </row>
    <row r="133" spans="2:65" s="1" customFormat="1" ht="31.5" customHeight="1">
      <c r="B133" s="135"/>
      <c r="C133" s="240" t="s">
        <v>861</v>
      </c>
      <c r="D133" s="168" t="s">
        <v>278</v>
      </c>
      <c r="E133" s="241" t="s">
        <v>816</v>
      </c>
      <c r="F133" s="307" t="s">
        <v>581</v>
      </c>
      <c r="G133" s="307"/>
      <c r="H133" s="307"/>
      <c r="I133" s="307"/>
      <c r="J133" s="170" t="s">
        <v>207</v>
      </c>
      <c r="K133" s="208">
        <v>13</v>
      </c>
      <c r="L133" s="308"/>
      <c r="M133" s="308"/>
      <c r="N133" s="386">
        <f t="shared" si="14"/>
        <v>0</v>
      </c>
      <c r="O133" s="323"/>
      <c r="P133" s="323"/>
      <c r="Q133" s="323"/>
      <c r="R133" s="140"/>
      <c r="T133" s="141" t="s">
        <v>5</v>
      </c>
      <c r="U133" s="40" t="s">
        <v>36</v>
      </c>
      <c r="V133" s="142">
        <v>0</v>
      </c>
      <c r="W133" s="142">
        <f t="shared" si="15"/>
        <v>0</v>
      </c>
      <c r="X133" s="142">
        <v>1.8000000000000001E-4</v>
      </c>
      <c r="Y133" s="142">
        <f t="shared" si="16"/>
        <v>2.3400000000000001E-3</v>
      </c>
      <c r="Z133" s="142">
        <v>0</v>
      </c>
      <c r="AA133" s="143">
        <f t="shared" si="17"/>
        <v>0</v>
      </c>
      <c r="AJ133" s="176">
        <f t="shared" si="0"/>
        <v>0</v>
      </c>
      <c r="AK133" s="176">
        <f t="shared" si="1"/>
        <v>0</v>
      </c>
      <c r="AL133" s="176">
        <f t="shared" si="2"/>
        <v>0</v>
      </c>
      <c r="AM133" s="176">
        <f t="shared" si="3"/>
        <v>0</v>
      </c>
      <c r="AR133" s="17" t="s">
        <v>265</v>
      </c>
      <c r="AT133" s="17" t="s">
        <v>278</v>
      </c>
      <c r="AU133" s="17" t="s">
        <v>148</v>
      </c>
      <c r="AY133" s="17" t="s">
        <v>142</v>
      </c>
      <c r="BE133" s="187">
        <f t="shared" si="4"/>
        <v>0</v>
      </c>
      <c r="BF133" s="187">
        <f t="shared" si="5"/>
        <v>0</v>
      </c>
      <c r="BG133" s="187">
        <f t="shared" si="6"/>
        <v>0</v>
      </c>
      <c r="BH133" s="187">
        <f t="shared" si="7"/>
        <v>0</v>
      </c>
      <c r="BI133" s="187">
        <f t="shared" si="8"/>
        <v>0</v>
      </c>
      <c r="BJ133" s="17" t="s">
        <v>148</v>
      </c>
      <c r="BK133" s="145">
        <f t="shared" si="18"/>
        <v>0</v>
      </c>
      <c r="BL133" s="17" t="s">
        <v>197</v>
      </c>
      <c r="BM133" s="17" t="s">
        <v>256</v>
      </c>
    </row>
    <row r="134" spans="2:65" s="9" customFormat="1" ht="29.85" customHeight="1">
      <c r="B134" s="124"/>
      <c r="C134" s="125"/>
      <c r="D134" s="134" t="s">
        <v>566</v>
      </c>
      <c r="E134" s="134"/>
      <c r="F134" s="134"/>
      <c r="G134" s="134"/>
      <c r="H134" s="134"/>
      <c r="I134" s="134"/>
      <c r="J134" s="134"/>
      <c r="K134" s="134"/>
      <c r="L134" s="134"/>
      <c r="M134" s="134"/>
      <c r="N134" s="378">
        <f>BK134</f>
        <v>0</v>
      </c>
      <c r="O134" s="379"/>
      <c r="P134" s="379"/>
      <c r="Q134" s="379"/>
      <c r="R134" s="127"/>
      <c r="T134" s="128"/>
      <c r="U134" s="125"/>
      <c r="V134" s="125"/>
      <c r="W134" s="129">
        <f>SUM(W135:W136)</f>
        <v>0</v>
      </c>
      <c r="X134" s="125"/>
      <c r="Y134" s="129">
        <f>SUM(Y135:Y136)</f>
        <v>6.5279999999999999E-3</v>
      </c>
      <c r="Z134" s="125"/>
      <c r="AA134" s="130">
        <f>SUM(AA135:AA136)</f>
        <v>0</v>
      </c>
      <c r="AJ134" s="176">
        <f t="shared" si="0"/>
        <v>0</v>
      </c>
      <c r="AK134" s="176">
        <f t="shared" si="1"/>
        <v>0</v>
      </c>
      <c r="AL134" s="176">
        <f t="shared" si="2"/>
        <v>0</v>
      </c>
      <c r="AM134" s="176">
        <f t="shared" si="3"/>
        <v>0</v>
      </c>
      <c r="AR134" s="131" t="s">
        <v>148</v>
      </c>
      <c r="AT134" s="132" t="s">
        <v>68</v>
      </c>
      <c r="AU134" s="132" t="s">
        <v>74</v>
      </c>
      <c r="AY134" s="131" t="s">
        <v>142</v>
      </c>
      <c r="BE134" s="187">
        <f t="shared" si="4"/>
        <v>0</v>
      </c>
      <c r="BF134" s="187">
        <f t="shared" si="5"/>
        <v>0</v>
      </c>
      <c r="BG134" s="187">
        <f t="shared" si="6"/>
        <v>0</v>
      </c>
      <c r="BH134" s="187">
        <f t="shared" si="7"/>
        <v>0</v>
      </c>
      <c r="BI134" s="187">
        <f t="shared" si="8"/>
        <v>0</v>
      </c>
      <c r="BK134" s="133">
        <f>SUM(BK135:BK136)</f>
        <v>0</v>
      </c>
    </row>
    <row r="135" spans="2:65" s="1" customFormat="1" ht="44.25" customHeight="1">
      <c r="B135" s="135"/>
      <c r="C135" s="158" t="s">
        <v>843</v>
      </c>
      <c r="D135" s="158" t="s">
        <v>143</v>
      </c>
      <c r="E135" s="159" t="s">
        <v>582</v>
      </c>
      <c r="F135" s="282" t="s">
        <v>583</v>
      </c>
      <c r="G135" s="282"/>
      <c r="H135" s="282"/>
      <c r="I135" s="282"/>
      <c r="J135" s="160" t="s">
        <v>165</v>
      </c>
      <c r="K135" s="207">
        <v>2.4</v>
      </c>
      <c r="L135" s="283"/>
      <c r="M135" s="283"/>
      <c r="N135" s="323">
        <f>ROUND(L135*K135,3)</f>
        <v>0</v>
      </c>
      <c r="O135" s="323"/>
      <c r="P135" s="323"/>
      <c r="Q135" s="323"/>
      <c r="R135" s="140"/>
      <c r="T135" s="141" t="s">
        <v>5</v>
      </c>
      <c r="U135" s="40" t="s">
        <v>36</v>
      </c>
      <c r="V135" s="142">
        <v>0</v>
      </c>
      <c r="W135" s="142">
        <f>V135*K135</f>
        <v>0</v>
      </c>
      <c r="X135" s="142">
        <v>1.99E-3</v>
      </c>
      <c r="Y135" s="142">
        <f>X135*K135</f>
        <v>4.7759999999999999E-3</v>
      </c>
      <c r="Z135" s="142">
        <v>0</v>
      </c>
      <c r="AA135" s="143">
        <f>Z135*K135</f>
        <v>0</v>
      </c>
      <c r="AC135" s="176"/>
      <c r="AJ135" s="176">
        <f t="shared" ref="AJ135:AJ158" si="19">IF(AC135="OV",N135,0)</f>
        <v>0</v>
      </c>
      <c r="AK135" s="176">
        <f t="shared" ref="AK135:AK158" si="20">IF(AC135="odpocet",N135,0)</f>
        <v>0</v>
      </c>
      <c r="AL135" s="176">
        <f t="shared" ref="AL135:AL158" si="21">IF(AC135="NP",N135,0)</f>
        <v>0</v>
      </c>
      <c r="AM135" s="176">
        <f t="shared" ref="AM135:AM158" si="22">IF(AC135="opakovane",N135,0)</f>
        <v>0</v>
      </c>
      <c r="AR135" s="17" t="s">
        <v>197</v>
      </c>
      <c r="AT135" s="17" t="s">
        <v>143</v>
      </c>
      <c r="AU135" s="17" t="s">
        <v>148</v>
      </c>
      <c r="AY135" s="17" t="s">
        <v>142</v>
      </c>
      <c r="BE135" s="187">
        <f t="shared" si="4"/>
        <v>0</v>
      </c>
      <c r="BF135" s="187">
        <f t="shared" si="5"/>
        <v>0</v>
      </c>
      <c r="BG135" s="187">
        <f t="shared" si="6"/>
        <v>0</v>
      </c>
      <c r="BH135" s="187">
        <f t="shared" si="7"/>
        <v>0</v>
      </c>
      <c r="BI135" s="187">
        <f t="shared" si="8"/>
        <v>0</v>
      </c>
      <c r="BJ135" s="17" t="s">
        <v>148</v>
      </c>
      <c r="BK135" s="145">
        <f>ROUND(L135*K135,3)</f>
        <v>0</v>
      </c>
      <c r="BL135" s="17" t="s">
        <v>197</v>
      </c>
      <c r="BM135" s="17" t="s">
        <v>261</v>
      </c>
    </row>
    <row r="136" spans="2:65" s="1" customFormat="1" ht="22.5" customHeight="1">
      <c r="B136" s="135"/>
      <c r="C136" s="168" t="s">
        <v>844</v>
      </c>
      <c r="D136" s="168" t="s">
        <v>278</v>
      </c>
      <c r="E136" s="169" t="s">
        <v>584</v>
      </c>
      <c r="F136" s="307" t="s">
        <v>585</v>
      </c>
      <c r="G136" s="307"/>
      <c r="H136" s="307"/>
      <c r="I136" s="307"/>
      <c r="J136" s="170" t="s">
        <v>165</v>
      </c>
      <c r="K136" s="208">
        <v>2.4</v>
      </c>
      <c r="L136" s="308"/>
      <c r="M136" s="308"/>
      <c r="N136" s="386">
        <f>ROUND(L136*K136,3)</f>
        <v>0</v>
      </c>
      <c r="O136" s="323"/>
      <c r="P136" s="323"/>
      <c r="Q136" s="323"/>
      <c r="R136" s="140"/>
      <c r="T136" s="141" t="s">
        <v>5</v>
      </c>
      <c r="U136" s="40" t="s">
        <v>36</v>
      </c>
      <c r="V136" s="142">
        <v>0</v>
      </c>
      <c r="W136" s="142">
        <f>V136*K136</f>
        <v>0</v>
      </c>
      <c r="X136" s="142">
        <v>7.2999999999999996E-4</v>
      </c>
      <c r="Y136" s="142">
        <f>X136*K136</f>
        <v>1.7519999999999999E-3</v>
      </c>
      <c r="Z136" s="142">
        <v>0</v>
      </c>
      <c r="AA136" s="143">
        <f>Z136*K136</f>
        <v>0</v>
      </c>
      <c r="AC136" s="176"/>
      <c r="AJ136" s="176">
        <f t="shared" si="19"/>
        <v>0</v>
      </c>
      <c r="AK136" s="176">
        <f t="shared" si="20"/>
        <v>0</v>
      </c>
      <c r="AL136" s="176">
        <f t="shared" si="21"/>
        <v>0</v>
      </c>
      <c r="AM136" s="176">
        <f t="shared" si="22"/>
        <v>0</v>
      </c>
      <c r="AR136" s="17" t="s">
        <v>265</v>
      </c>
      <c r="AT136" s="17" t="s">
        <v>278</v>
      </c>
      <c r="AU136" s="17" t="s">
        <v>148</v>
      </c>
      <c r="AY136" s="17" t="s">
        <v>142</v>
      </c>
      <c r="BE136" s="187">
        <f t="shared" si="4"/>
        <v>0</v>
      </c>
      <c r="BF136" s="187">
        <f t="shared" si="5"/>
        <v>0</v>
      </c>
      <c r="BG136" s="187">
        <f t="shared" si="6"/>
        <v>0</v>
      </c>
      <c r="BH136" s="187">
        <f t="shared" si="7"/>
        <v>0</v>
      </c>
      <c r="BI136" s="187">
        <f t="shared" si="8"/>
        <v>0</v>
      </c>
      <c r="BJ136" s="17" t="s">
        <v>148</v>
      </c>
      <c r="BK136" s="145">
        <f>ROUND(L136*K136,2)</f>
        <v>0</v>
      </c>
      <c r="BL136" s="17" t="s">
        <v>197</v>
      </c>
      <c r="BM136" s="17" t="s">
        <v>263</v>
      </c>
    </row>
    <row r="137" spans="2:65" s="9" customFormat="1" ht="29.85" customHeight="1">
      <c r="B137" s="124"/>
      <c r="C137" s="125"/>
      <c r="D137" s="134" t="s">
        <v>567</v>
      </c>
      <c r="E137" s="134"/>
      <c r="F137" s="134"/>
      <c r="G137" s="134"/>
      <c r="H137" s="134"/>
      <c r="I137" s="134"/>
      <c r="J137" s="134"/>
      <c r="K137" s="134"/>
      <c r="L137" s="134"/>
      <c r="M137" s="134"/>
      <c r="N137" s="378">
        <f>BK137</f>
        <v>0</v>
      </c>
      <c r="O137" s="379"/>
      <c r="P137" s="379"/>
      <c r="Q137" s="379"/>
      <c r="R137" s="127"/>
      <c r="T137" s="128"/>
      <c r="U137" s="125"/>
      <c r="V137" s="125"/>
      <c r="W137" s="129">
        <f>SUM(W138:W155)</f>
        <v>0</v>
      </c>
      <c r="X137" s="125"/>
      <c r="Y137" s="129">
        <f>SUM(Y138:Y155)</f>
        <v>6.7310000000000009E-2</v>
      </c>
      <c r="Z137" s="125"/>
      <c r="AA137" s="130">
        <f>SUM(AA138:AA155)</f>
        <v>0</v>
      </c>
      <c r="AJ137" s="176">
        <f t="shared" si="19"/>
        <v>0</v>
      </c>
      <c r="AK137" s="176">
        <f t="shared" si="20"/>
        <v>0</v>
      </c>
      <c r="AL137" s="176">
        <f t="shared" si="21"/>
        <v>0</v>
      </c>
      <c r="AM137" s="176">
        <f t="shared" si="22"/>
        <v>0</v>
      </c>
      <c r="AR137" s="131" t="s">
        <v>148</v>
      </c>
      <c r="AT137" s="132" t="s">
        <v>68</v>
      </c>
      <c r="AU137" s="132" t="s">
        <v>74</v>
      </c>
      <c r="AY137" s="131" t="s">
        <v>142</v>
      </c>
      <c r="BE137" s="187">
        <f t="shared" si="4"/>
        <v>0</v>
      </c>
      <c r="BF137" s="187">
        <f t="shared" si="5"/>
        <v>0</v>
      </c>
      <c r="BG137" s="187">
        <f t="shared" si="6"/>
        <v>0</v>
      </c>
      <c r="BH137" s="187">
        <f t="shared" si="7"/>
        <v>0</v>
      </c>
      <c r="BI137" s="187">
        <f t="shared" si="8"/>
        <v>0</v>
      </c>
      <c r="BK137" s="133">
        <f>SUM(BK138:BK155)</f>
        <v>0</v>
      </c>
    </row>
    <row r="138" spans="2:65" s="1" customFormat="1" ht="22.5" customHeight="1">
      <c r="B138" s="135"/>
      <c r="C138" s="158" t="s">
        <v>868</v>
      </c>
      <c r="D138" s="158" t="s">
        <v>143</v>
      </c>
      <c r="E138" s="159" t="s">
        <v>586</v>
      </c>
      <c r="F138" s="282" t="s">
        <v>587</v>
      </c>
      <c r="G138" s="282"/>
      <c r="H138" s="282"/>
      <c r="I138" s="282"/>
      <c r="J138" s="160" t="s">
        <v>207</v>
      </c>
      <c r="K138" s="207">
        <v>14</v>
      </c>
      <c r="L138" s="283"/>
      <c r="M138" s="283"/>
      <c r="N138" s="323">
        <f t="shared" ref="N138:N154" si="23">ROUND(L138*K138,3)</f>
        <v>0</v>
      </c>
      <c r="O138" s="323"/>
      <c r="P138" s="323"/>
      <c r="Q138" s="323"/>
      <c r="R138" s="140"/>
      <c r="T138" s="141" t="s">
        <v>5</v>
      </c>
      <c r="U138" s="40" t="s">
        <v>36</v>
      </c>
      <c r="V138" s="142">
        <v>0</v>
      </c>
      <c r="W138" s="142">
        <f t="shared" ref="W138:W154" si="24">V138*K138</f>
        <v>0</v>
      </c>
      <c r="X138" s="142">
        <v>1.09E-3</v>
      </c>
      <c r="Y138" s="142">
        <f t="shared" ref="Y138:Y154" si="25">X138*K138</f>
        <v>1.5260000000000001E-2</v>
      </c>
      <c r="Z138" s="142">
        <v>0</v>
      </c>
      <c r="AA138" s="143">
        <f t="shared" ref="AA138:AA154" si="26">Z138*K138</f>
        <v>0</v>
      </c>
      <c r="AC138" s="176"/>
      <c r="AJ138" s="176">
        <f t="shared" si="19"/>
        <v>0</v>
      </c>
      <c r="AK138" s="176">
        <f t="shared" si="20"/>
        <v>0</v>
      </c>
      <c r="AL138" s="176">
        <f t="shared" si="21"/>
        <v>0</v>
      </c>
      <c r="AM138" s="176">
        <f t="shared" si="22"/>
        <v>0</v>
      </c>
      <c r="AR138" s="17" t="s">
        <v>197</v>
      </c>
      <c r="AT138" s="17" t="s">
        <v>143</v>
      </c>
      <c r="AU138" s="17" t="s">
        <v>148</v>
      </c>
      <c r="AY138" s="17" t="s">
        <v>142</v>
      </c>
      <c r="BE138" s="187">
        <f t="shared" si="4"/>
        <v>0</v>
      </c>
      <c r="BF138" s="187">
        <f t="shared" si="5"/>
        <v>0</v>
      </c>
      <c r="BG138" s="187">
        <f t="shared" si="6"/>
        <v>0</v>
      </c>
      <c r="BH138" s="187">
        <f t="shared" si="7"/>
        <v>0</v>
      </c>
      <c r="BI138" s="187">
        <f t="shared" si="8"/>
        <v>0</v>
      </c>
      <c r="BJ138" s="17" t="s">
        <v>148</v>
      </c>
      <c r="BK138" s="145">
        <f>ROUND(L138*K138,2)</f>
        <v>0</v>
      </c>
      <c r="BL138" s="17" t="s">
        <v>197</v>
      </c>
      <c r="BM138" s="17" t="s">
        <v>302</v>
      </c>
    </row>
    <row r="139" spans="2:65" s="1" customFormat="1" ht="22.5" customHeight="1">
      <c r="B139" s="135"/>
      <c r="C139" s="158" t="s">
        <v>869</v>
      </c>
      <c r="D139" s="158" t="s">
        <v>143</v>
      </c>
      <c r="E139" s="159" t="s">
        <v>588</v>
      </c>
      <c r="F139" s="282" t="s">
        <v>589</v>
      </c>
      <c r="G139" s="282"/>
      <c r="H139" s="282"/>
      <c r="I139" s="282"/>
      <c r="J139" s="160" t="s">
        <v>207</v>
      </c>
      <c r="K139" s="207">
        <v>6.5</v>
      </c>
      <c r="L139" s="283"/>
      <c r="M139" s="283"/>
      <c r="N139" s="323">
        <f t="shared" si="23"/>
        <v>0</v>
      </c>
      <c r="O139" s="323"/>
      <c r="P139" s="323"/>
      <c r="Q139" s="323"/>
      <c r="R139" s="140"/>
      <c r="T139" s="141" t="s">
        <v>5</v>
      </c>
      <c r="U139" s="40" t="s">
        <v>36</v>
      </c>
      <c r="V139" s="142">
        <v>0</v>
      </c>
      <c r="W139" s="142">
        <f t="shared" si="24"/>
        <v>0</v>
      </c>
      <c r="X139" s="142">
        <v>1.08E-3</v>
      </c>
      <c r="Y139" s="142">
        <f t="shared" si="25"/>
        <v>7.0200000000000002E-3</v>
      </c>
      <c r="Z139" s="142">
        <v>0</v>
      </c>
      <c r="AA139" s="143">
        <f t="shared" si="26"/>
        <v>0</v>
      </c>
      <c r="AC139" s="176"/>
      <c r="AJ139" s="176">
        <f t="shared" si="19"/>
        <v>0</v>
      </c>
      <c r="AK139" s="176">
        <f t="shared" si="20"/>
        <v>0</v>
      </c>
      <c r="AL139" s="176">
        <f t="shared" si="21"/>
        <v>0</v>
      </c>
      <c r="AM139" s="176">
        <f t="shared" si="22"/>
        <v>0</v>
      </c>
      <c r="AR139" s="17" t="s">
        <v>197</v>
      </c>
      <c r="AT139" s="17" t="s">
        <v>143</v>
      </c>
      <c r="AU139" s="17" t="s">
        <v>148</v>
      </c>
      <c r="AY139" s="17" t="s">
        <v>142</v>
      </c>
      <c r="BE139" s="187">
        <f t="shared" si="4"/>
        <v>0</v>
      </c>
      <c r="BF139" s="187">
        <f t="shared" si="5"/>
        <v>0</v>
      </c>
      <c r="BG139" s="187">
        <f t="shared" si="6"/>
        <v>0</v>
      </c>
      <c r="BH139" s="187">
        <f t="shared" si="7"/>
        <v>0</v>
      </c>
      <c r="BI139" s="187">
        <f t="shared" si="8"/>
        <v>0</v>
      </c>
      <c r="BJ139" s="17" t="s">
        <v>148</v>
      </c>
      <c r="BK139" s="188">
        <f t="shared" ref="BK139:BK150" si="27">ROUND(L139*K139,2)</f>
        <v>0</v>
      </c>
      <c r="BL139" s="17" t="s">
        <v>197</v>
      </c>
      <c r="BM139" s="17" t="s">
        <v>303</v>
      </c>
    </row>
    <row r="140" spans="2:65" s="1" customFormat="1" ht="22.5" customHeight="1">
      <c r="B140" s="135"/>
      <c r="C140" s="158" t="s">
        <v>854</v>
      </c>
      <c r="D140" s="158" t="s">
        <v>143</v>
      </c>
      <c r="E140" s="159" t="s">
        <v>590</v>
      </c>
      <c r="F140" s="282" t="s">
        <v>591</v>
      </c>
      <c r="G140" s="282"/>
      <c r="H140" s="282"/>
      <c r="I140" s="282"/>
      <c r="J140" s="160" t="s">
        <v>207</v>
      </c>
      <c r="K140" s="207">
        <v>3.5</v>
      </c>
      <c r="L140" s="283"/>
      <c r="M140" s="283"/>
      <c r="N140" s="323">
        <f t="shared" si="23"/>
        <v>0</v>
      </c>
      <c r="O140" s="323"/>
      <c r="P140" s="323"/>
      <c r="Q140" s="323"/>
      <c r="R140" s="140"/>
      <c r="T140" s="141" t="s">
        <v>5</v>
      </c>
      <c r="U140" s="40" t="s">
        <v>36</v>
      </c>
      <c r="V140" s="142">
        <v>0</v>
      </c>
      <c r="W140" s="142">
        <f t="shared" si="24"/>
        <v>0</v>
      </c>
      <c r="X140" s="142">
        <v>1.3799999999999999E-3</v>
      </c>
      <c r="Y140" s="142">
        <f t="shared" si="25"/>
        <v>4.8300000000000001E-3</v>
      </c>
      <c r="Z140" s="142">
        <v>0</v>
      </c>
      <c r="AA140" s="143">
        <f t="shared" si="26"/>
        <v>0</v>
      </c>
      <c r="AC140" s="176"/>
      <c r="AJ140" s="176">
        <f t="shared" si="19"/>
        <v>0</v>
      </c>
      <c r="AK140" s="176">
        <f t="shared" si="20"/>
        <v>0</v>
      </c>
      <c r="AL140" s="176">
        <f t="shared" si="21"/>
        <v>0</v>
      </c>
      <c r="AM140" s="176">
        <f t="shared" si="22"/>
        <v>0</v>
      </c>
      <c r="AR140" s="17" t="s">
        <v>197</v>
      </c>
      <c r="AT140" s="17" t="s">
        <v>143</v>
      </c>
      <c r="AU140" s="17" t="s">
        <v>148</v>
      </c>
      <c r="AY140" s="17" t="s">
        <v>142</v>
      </c>
      <c r="BE140" s="187">
        <f t="shared" si="4"/>
        <v>0</v>
      </c>
      <c r="BF140" s="187">
        <f t="shared" si="5"/>
        <v>0</v>
      </c>
      <c r="BG140" s="187">
        <f t="shared" si="6"/>
        <v>0</v>
      </c>
      <c r="BH140" s="187">
        <f t="shared" si="7"/>
        <v>0</v>
      </c>
      <c r="BI140" s="187">
        <f t="shared" si="8"/>
        <v>0</v>
      </c>
      <c r="BJ140" s="17" t="s">
        <v>148</v>
      </c>
      <c r="BK140" s="188">
        <f t="shared" si="27"/>
        <v>0</v>
      </c>
      <c r="BL140" s="17" t="s">
        <v>197</v>
      </c>
      <c r="BM140" s="17" t="s">
        <v>306</v>
      </c>
    </row>
    <row r="141" spans="2:65" s="1" customFormat="1" ht="31.5" customHeight="1">
      <c r="B141" s="135"/>
      <c r="C141" s="158" t="s">
        <v>870</v>
      </c>
      <c r="D141" s="158" t="s">
        <v>143</v>
      </c>
      <c r="E141" s="159" t="s">
        <v>592</v>
      </c>
      <c r="F141" s="282" t="s">
        <v>593</v>
      </c>
      <c r="G141" s="282"/>
      <c r="H141" s="282"/>
      <c r="I141" s="282"/>
      <c r="J141" s="160" t="s">
        <v>146</v>
      </c>
      <c r="K141" s="207">
        <v>14</v>
      </c>
      <c r="L141" s="283"/>
      <c r="M141" s="283"/>
      <c r="N141" s="323">
        <f t="shared" si="23"/>
        <v>0</v>
      </c>
      <c r="O141" s="323"/>
      <c r="P141" s="323"/>
      <c r="Q141" s="323"/>
      <c r="R141" s="140"/>
      <c r="T141" s="141" t="s">
        <v>5</v>
      </c>
      <c r="U141" s="40" t="s">
        <v>36</v>
      </c>
      <c r="V141" s="142">
        <v>0</v>
      </c>
      <c r="W141" s="142">
        <f t="shared" si="24"/>
        <v>0</v>
      </c>
      <c r="X141" s="142">
        <v>0</v>
      </c>
      <c r="Y141" s="142">
        <f t="shared" si="25"/>
        <v>0</v>
      </c>
      <c r="Z141" s="142">
        <v>0</v>
      </c>
      <c r="AA141" s="143">
        <f t="shared" si="26"/>
        <v>0</v>
      </c>
      <c r="AC141" s="176"/>
      <c r="AJ141" s="176">
        <f t="shared" si="19"/>
        <v>0</v>
      </c>
      <c r="AK141" s="176">
        <f t="shared" si="20"/>
        <v>0</v>
      </c>
      <c r="AL141" s="176">
        <f t="shared" si="21"/>
        <v>0</v>
      </c>
      <c r="AM141" s="176">
        <f t="shared" si="22"/>
        <v>0</v>
      </c>
      <c r="AR141" s="17" t="s">
        <v>197</v>
      </c>
      <c r="AT141" s="17" t="s">
        <v>143</v>
      </c>
      <c r="AU141" s="17" t="s">
        <v>148</v>
      </c>
      <c r="AY141" s="17" t="s">
        <v>142</v>
      </c>
      <c r="BE141" s="187">
        <f t="shared" si="4"/>
        <v>0</v>
      </c>
      <c r="BF141" s="187">
        <f t="shared" si="5"/>
        <v>0</v>
      </c>
      <c r="BG141" s="187">
        <f t="shared" si="6"/>
        <v>0</v>
      </c>
      <c r="BH141" s="187">
        <f t="shared" si="7"/>
        <v>0</v>
      </c>
      <c r="BI141" s="187">
        <f t="shared" si="8"/>
        <v>0</v>
      </c>
      <c r="BJ141" s="17" t="s">
        <v>148</v>
      </c>
      <c r="BK141" s="188">
        <f t="shared" si="27"/>
        <v>0</v>
      </c>
      <c r="BL141" s="17" t="s">
        <v>197</v>
      </c>
      <c r="BM141" s="17" t="s">
        <v>310</v>
      </c>
    </row>
    <row r="142" spans="2:65" s="1" customFormat="1" ht="31.5" customHeight="1">
      <c r="B142" s="135"/>
      <c r="C142" s="158" t="s">
        <v>871</v>
      </c>
      <c r="D142" s="158" t="s">
        <v>143</v>
      </c>
      <c r="E142" s="159" t="s">
        <v>594</v>
      </c>
      <c r="F142" s="282" t="s">
        <v>595</v>
      </c>
      <c r="G142" s="282"/>
      <c r="H142" s="282"/>
      <c r="I142" s="282"/>
      <c r="J142" s="160" t="s">
        <v>146</v>
      </c>
      <c r="K142" s="207">
        <v>14</v>
      </c>
      <c r="L142" s="283"/>
      <c r="M142" s="283"/>
      <c r="N142" s="323">
        <f t="shared" si="23"/>
        <v>0</v>
      </c>
      <c r="O142" s="323"/>
      <c r="P142" s="323"/>
      <c r="Q142" s="323"/>
      <c r="R142" s="140"/>
      <c r="T142" s="141" t="s">
        <v>5</v>
      </c>
      <c r="U142" s="40" t="s">
        <v>36</v>
      </c>
      <c r="V142" s="142">
        <v>0</v>
      </c>
      <c r="W142" s="142">
        <f t="shared" si="24"/>
        <v>0</v>
      </c>
      <c r="X142" s="142">
        <v>0</v>
      </c>
      <c r="Y142" s="142">
        <f t="shared" si="25"/>
        <v>0</v>
      </c>
      <c r="Z142" s="142">
        <v>0</v>
      </c>
      <c r="AA142" s="143">
        <f t="shared" si="26"/>
        <v>0</v>
      </c>
      <c r="AC142" s="176"/>
      <c r="AJ142" s="176">
        <f t="shared" si="19"/>
        <v>0</v>
      </c>
      <c r="AK142" s="176">
        <f t="shared" si="20"/>
        <v>0</v>
      </c>
      <c r="AL142" s="176">
        <f t="shared" si="21"/>
        <v>0</v>
      </c>
      <c r="AM142" s="176">
        <f t="shared" si="22"/>
        <v>0</v>
      </c>
      <c r="AR142" s="17" t="s">
        <v>197</v>
      </c>
      <c r="AT142" s="17" t="s">
        <v>143</v>
      </c>
      <c r="AU142" s="17" t="s">
        <v>148</v>
      </c>
      <c r="AY142" s="17" t="s">
        <v>142</v>
      </c>
      <c r="BE142" s="187">
        <f t="shared" si="4"/>
        <v>0</v>
      </c>
      <c r="BF142" s="187">
        <f t="shared" si="5"/>
        <v>0</v>
      </c>
      <c r="BG142" s="187">
        <f t="shared" si="6"/>
        <v>0</v>
      </c>
      <c r="BH142" s="187">
        <f t="shared" si="7"/>
        <v>0</v>
      </c>
      <c r="BI142" s="187">
        <f t="shared" si="8"/>
        <v>0</v>
      </c>
      <c r="BJ142" s="17" t="s">
        <v>148</v>
      </c>
      <c r="BK142" s="188">
        <f t="shared" si="27"/>
        <v>0</v>
      </c>
      <c r="BL142" s="17" t="s">
        <v>197</v>
      </c>
      <c r="BM142" s="17" t="s">
        <v>315</v>
      </c>
    </row>
    <row r="143" spans="2:65" s="1" customFormat="1" ht="31.5" customHeight="1">
      <c r="B143" s="135"/>
      <c r="C143" s="158" t="s">
        <v>872</v>
      </c>
      <c r="D143" s="158" t="s">
        <v>143</v>
      </c>
      <c r="E143" s="159" t="s">
        <v>596</v>
      </c>
      <c r="F143" s="282" t="s">
        <v>597</v>
      </c>
      <c r="G143" s="282"/>
      <c r="H143" s="282"/>
      <c r="I143" s="282"/>
      <c r="J143" s="160" t="s">
        <v>146</v>
      </c>
      <c r="K143" s="207">
        <v>2</v>
      </c>
      <c r="L143" s="283"/>
      <c r="M143" s="283"/>
      <c r="N143" s="323">
        <f t="shared" si="23"/>
        <v>0</v>
      </c>
      <c r="O143" s="323"/>
      <c r="P143" s="323"/>
      <c r="Q143" s="323"/>
      <c r="R143" s="140"/>
      <c r="T143" s="141" t="s">
        <v>5</v>
      </c>
      <c r="U143" s="40" t="s">
        <v>36</v>
      </c>
      <c r="V143" s="142">
        <v>0</v>
      </c>
      <c r="W143" s="142">
        <f t="shared" si="24"/>
        <v>0</v>
      </c>
      <c r="X143" s="142">
        <v>0</v>
      </c>
      <c r="Y143" s="142">
        <f t="shared" si="25"/>
        <v>0</v>
      </c>
      <c r="Z143" s="142">
        <v>0</v>
      </c>
      <c r="AA143" s="143">
        <f t="shared" si="26"/>
        <v>0</v>
      </c>
      <c r="AC143" s="176"/>
      <c r="AJ143" s="176">
        <f t="shared" si="19"/>
        <v>0</v>
      </c>
      <c r="AK143" s="176">
        <f t="shared" si="20"/>
        <v>0</v>
      </c>
      <c r="AL143" s="176">
        <f t="shared" si="21"/>
        <v>0</v>
      </c>
      <c r="AM143" s="176">
        <f t="shared" si="22"/>
        <v>0</v>
      </c>
      <c r="AR143" s="17" t="s">
        <v>197</v>
      </c>
      <c r="AT143" s="17" t="s">
        <v>143</v>
      </c>
      <c r="AU143" s="17" t="s">
        <v>148</v>
      </c>
      <c r="AY143" s="17" t="s">
        <v>142</v>
      </c>
      <c r="BE143" s="187">
        <f t="shared" si="4"/>
        <v>0</v>
      </c>
      <c r="BF143" s="187">
        <f t="shared" si="5"/>
        <v>0</v>
      </c>
      <c r="BG143" s="187">
        <f t="shared" si="6"/>
        <v>0</v>
      </c>
      <c r="BH143" s="187">
        <f t="shared" si="7"/>
        <v>0</v>
      </c>
      <c r="BI143" s="187">
        <f t="shared" si="8"/>
        <v>0</v>
      </c>
      <c r="BJ143" s="17" t="s">
        <v>148</v>
      </c>
      <c r="BK143" s="188">
        <f t="shared" si="27"/>
        <v>0</v>
      </c>
      <c r="BL143" s="17" t="s">
        <v>197</v>
      </c>
      <c r="BM143" s="17" t="s">
        <v>318</v>
      </c>
    </row>
    <row r="144" spans="2:65" s="1" customFormat="1" ht="22.5" customHeight="1">
      <c r="B144" s="135"/>
      <c r="C144" s="158" t="s">
        <v>873</v>
      </c>
      <c r="D144" s="158" t="s">
        <v>143</v>
      </c>
      <c r="E144" s="159" t="s">
        <v>598</v>
      </c>
      <c r="F144" s="282" t="s">
        <v>599</v>
      </c>
      <c r="G144" s="282"/>
      <c r="H144" s="282"/>
      <c r="I144" s="282"/>
      <c r="J144" s="160" t="s">
        <v>146</v>
      </c>
      <c r="K144" s="207">
        <v>3</v>
      </c>
      <c r="L144" s="283"/>
      <c r="M144" s="283"/>
      <c r="N144" s="323">
        <f t="shared" si="23"/>
        <v>0</v>
      </c>
      <c r="O144" s="323"/>
      <c r="P144" s="323"/>
      <c r="Q144" s="323"/>
      <c r="R144" s="140"/>
      <c r="T144" s="141" t="s">
        <v>5</v>
      </c>
      <c r="U144" s="40" t="s">
        <v>36</v>
      </c>
      <c r="V144" s="142">
        <v>0</v>
      </c>
      <c r="W144" s="142">
        <f t="shared" si="24"/>
        <v>0</v>
      </c>
      <c r="X144" s="142">
        <v>4.0200000000000001E-3</v>
      </c>
      <c r="Y144" s="142">
        <f t="shared" si="25"/>
        <v>1.2060000000000001E-2</v>
      </c>
      <c r="Z144" s="142">
        <v>0</v>
      </c>
      <c r="AA144" s="143">
        <f t="shared" si="26"/>
        <v>0</v>
      </c>
      <c r="AC144" s="176"/>
      <c r="AJ144" s="176">
        <f t="shared" si="19"/>
        <v>0</v>
      </c>
      <c r="AK144" s="176">
        <f t="shared" si="20"/>
        <v>0</v>
      </c>
      <c r="AL144" s="176">
        <f t="shared" si="21"/>
        <v>0</v>
      </c>
      <c r="AM144" s="176">
        <f t="shared" si="22"/>
        <v>0</v>
      </c>
      <c r="AR144" s="17" t="s">
        <v>197</v>
      </c>
      <c r="AT144" s="17" t="s">
        <v>143</v>
      </c>
      <c r="AU144" s="17" t="s">
        <v>148</v>
      </c>
      <c r="AY144" s="17" t="s">
        <v>142</v>
      </c>
      <c r="BE144" s="187">
        <f t="shared" si="4"/>
        <v>0</v>
      </c>
      <c r="BF144" s="187">
        <f t="shared" si="5"/>
        <v>0</v>
      </c>
      <c r="BG144" s="187">
        <f t="shared" si="6"/>
        <v>0</v>
      </c>
      <c r="BH144" s="187">
        <f t="shared" si="7"/>
        <v>0</v>
      </c>
      <c r="BI144" s="187">
        <f t="shared" si="8"/>
        <v>0</v>
      </c>
      <c r="BJ144" s="17" t="s">
        <v>148</v>
      </c>
      <c r="BK144" s="188">
        <f t="shared" si="27"/>
        <v>0</v>
      </c>
      <c r="BL144" s="17" t="s">
        <v>197</v>
      </c>
      <c r="BM144" s="17" t="s">
        <v>320</v>
      </c>
    </row>
    <row r="145" spans="2:65" s="1" customFormat="1" ht="22.5" customHeight="1">
      <c r="B145" s="135"/>
      <c r="C145" s="158" t="s">
        <v>874</v>
      </c>
      <c r="D145" s="158" t="s">
        <v>143</v>
      </c>
      <c r="E145" s="159" t="s">
        <v>600</v>
      </c>
      <c r="F145" s="282" t="s">
        <v>601</v>
      </c>
      <c r="G145" s="282"/>
      <c r="H145" s="282"/>
      <c r="I145" s="282"/>
      <c r="J145" s="160" t="s">
        <v>146</v>
      </c>
      <c r="K145" s="207">
        <v>1</v>
      </c>
      <c r="L145" s="283"/>
      <c r="M145" s="283"/>
      <c r="N145" s="323">
        <f t="shared" si="23"/>
        <v>0</v>
      </c>
      <c r="O145" s="323"/>
      <c r="P145" s="323"/>
      <c r="Q145" s="323"/>
      <c r="R145" s="140"/>
      <c r="T145" s="141" t="s">
        <v>5</v>
      </c>
      <c r="U145" s="40" t="s">
        <v>36</v>
      </c>
      <c r="V145" s="142">
        <v>0</v>
      </c>
      <c r="W145" s="142">
        <f t="shared" si="24"/>
        <v>0</v>
      </c>
      <c r="X145" s="142">
        <v>4.0200000000000001E-3</v>
      </c>
      <c r="Y145" s="142">
        <f t="shared" si="25"/>
        <v>4.0200000000000001E-3</v>
      </c>
      <c r="Z145" s="142">
        <v>0</v>
      </c>
      <c r="AA145" s="143">
        <f t="shared" si="26"/>
        <v>0</v>
      </c>
      <c r="AC145" s="176"/>
      <c r="AJ145" s="176">
        <f t="shared" si="19"/>
        <v>0</v>
      </c>
      <c r="AK145" s="176">
        <f t="shared" si="20"/>
        <v>0</v>
      </c>
      <c r="AL145" s="176">
        <f t="shared" si="21"/>
        <v>0</v>
      </c>
      <c r="AM145" s="176">
        <f t="shared" si="22"/>
        <v>0</v>
      </c>
      <c r="AR145" s="17" t="s">
        <v>197</v>
      </c>
      <c r="AT145" s="17" t="s">
        <v>143</v>
      </c>
      <c r="AU145" s="17" t="s">
        <v>148</v>
      </c>
      <c r="AY145" s="17" t="s">
        <v>142</v>
      </c>
      <c r="BE145" s="187">
        <f t="shared" si="4"/>
        <v>0</v>
      </c>
      <c r="BF145" s="187">
        <f t="shared" si="5"/>
        <v>0</v>
      </c>
      <c r="BG145" s="187">
        <f t="shared" si="6"/>
        <v>0</v>
      </c>
      <c r="BH145" s="187">
        <f t="shared" si="7"/>
        <v>0</v>
      </c>
      <c r="BI145" s="187">
        <f t="shared" si="8"/>
        <v>0</v>
      </c>
      <c r="BJ145" s="17" t="s">
        <v>148</v>
      </c>
      <c r="BK145" s="188">
        <f t="shared" si="27"/>
        <v>0</v>
      </c>
      <c r="BL145" s="17" t="s">
        <v>197</v>
      </c>
      <c r="BM145" s="17" t="s">
        <v>323</v>
      </c>
    </row>
    <row r="146" spans="2:65" s="1" customFormat="1" ht="22.5" customHeight="1">
      <c r="B146" s="135"/>
      <c r="C146" s="136" t="s">
        <v>326</v>
      </c>
      <c r="D146" s="136" t="s">
        <v>143</v>
      </c>
      <c r="E146" s="137" t="s">
        <v>602</v>
      </c>
      <c r="F146" s="288" t="s">
        <v>603</v>
      </c>
      <c r="G146" s="288"/>
      <c r="H146" s="288"/>
      <c r="I146" s="288"/>
      <c r="J146" s="138" t="s">
        <v>146</v>
      </c>
      <c r="K146" s="139">
        <v>1</v>
      </c>
      <c r="L146" s="289"/>
      <c r="M146" s="289"/>
      <c r="N146" s="380">
        <f t="shared" si="23"/>
        <v>0</v>
      </c>
      <c r="O146" s="380"/>
      <c r="P146" s="380"/>
      <c r="Q146" s="380"/>
      <c r="R146" s="140"/>
      <c r="T146" s="141" t="s">
        <v>5</v>
      </c>
      <c r="U146" s="40" t="s">
        <v>36</v>
      </c>
      <c r="V146" s="142">
        <v>0</v>
      </c>
      <c r="W146" s="142">
        <f t="shared" si="24"/>
        <v>0</v>
      </c>
      <c r="X146" s="142">
        <v>4.0200000000000001E-3</v>
      </c>
      <c r="Y146" s="142">
        <f t="shared" si="25"/>
        <v>4.0200000000000001E-3</v>
      </c>
      <c r="Z146" s="142">
        <v>0</v>
      </c>
      <c r="AA146" s="143">
        <f t="shared" si="26"/>
        <v>0</v>
      </c>
      <c r="AC146" s="176"/>
      <c r="AJ146" s="176">
        <f t="shared" si="19"/>
        <v>0</v>
      </c>
      <c r="AK146" s="176">
        <f t="shared" si="20"/>
        <v>0</v>
      </c>
      <c r="AL146" s="176">
        <f t="shared" si="21"/>
        <v>0</v>
      </c>
      <c r="AM146" s="176">
        <f t="shared" si="22"/>
        <v>0</v>
      </c>
      <c r="AR146" s="17" t="s">
        <v>197</v>
      </c>
      <c r="AT146" s="17" t="s">
        <v>143</v>
      </c>
      <c r="AU146" s="17" t="s">
        <v>148</v>
      </c>
      <c r="AY146" s="17" t="s">
        <v>142</v>
      </c>
      <c r="BE146" s="187">
        <f t="shared" si="4"/>
        <v>0</v>
      </c>
      <c r="BF146" s="187">
        <f t="shared" si="5"/>
        <v>0</v>
      </c>
      <c r="BG146" s="187">
        <f t="shared" si="6"/>
        <v>0</v>
      </c>
      <c r="BH146" s="187">
        <f t="shared" si="7"/>
        <v>0</v>
      </c>
      <c r="BI146" s="187">
        <f t="shared" si="8"/>
        <v>0</v>
      </c>
      <c r="BJ146" s="17" t="s">
        <v>148</v>
      </c>
      <c r="BK146" s="188">
        <f t="shared" si="27"/>
        <v>0</v>
      </c>
      <c r="BL146" s="17" t="s">
        <v>197</v>
      </c>
      <c r="BM146" s="17" t="s">
        <v>326</v>
      </c>
    </row>
    <row r="147" spans="2:65" s="1" customFormat="1" ht="22.5" customHeight="1">
      <c r="B147" s="135"/>
      <c r="C147" s="136" t="s">
        <v>328</v>
      </c>
      <c r="D147" s="136" t="s">
        <v>143</v>
      </c>
      <c r="E147" s="137" t="s">
        <v>604</v>
      </c>
      <c r="F147" s="288" t="s">
        <v>605</v>
      </c>
      <c r="G147" s="288"/>
      <c r="H147" s="288"/>
      <c r="I147" s="288"/>
      <c r="J147" s="138" t="s">
        <v>146</v>
      </c>
      <c r="K147" s="139">
        <v>4</v>
      </c>
      <c r="L147" s="289"/>
      <c r="M147" s="289"/>
      <c r="N147" s="380">
        <f t="shared" si="23"/>
        <v>0</v>
      </c>
      <c r="O147" s="380"/>
      <c r="P147" s="380"/>
      <c r="Q147" s="380"/>
      <c r="R147" s="140"/>
      <c r="T147" s="141" t="s">
        <v>5</v>
      </c>
      <c r="U147" s="40" t="s">
        <v>36</v>
      </c>
      <c r="V147" s="142">
        <v>0</v>
      </c>
      <c r="W147" s="142">
        <f t="shared" si="24"/>
        <v>0</v>
      </c>
      <c r="X147" s="142">
        <v>4.0200000000000001E-3</v>
      </c>
      <c r="Y147" s="142">
        <f t="shared" si="25"/>
        <v>1.6080000000000001E-2</v>
      </c>
      <c r="Z147" s="142">
        <v>0</v>
      </c>
      <c r="AA147" s="143">
        <f t="shared" si="26"/>
        <v>0</v>
      </c>
      <c r="AC147" s="176"/>
      <c r="AJ147" s="176">
        <f t="shared" si="19"/>
        <v>0</v>
      </c>
      <c r="AK147" s="176">
        <f t="shared" si="20"/>
        <v>0</v>
      </c>
      <c r="AL147" s="176">
        <f t="shared" si="21"/>
        <v>0</v>
      </c>
      <c r="AM147" s="176">
        <f t="shared" si="22"/>
        <v>0</v>
      </c>
      <c r="AR147" s="17" t="s">
        <v>197</v>
      </c>
      <c r="AT147" s="17" t="s">
        <v>143</v>
      </c>
      <c r="AU147" s="17" t="s">
        <v>148</v>
      </c>
      <c r="AY147" s="17" t="s">
        <v>142</v>
      </c>
      <c r="BE147" s="187">
        <f t="shared" si="4"/>
        <v>0</v>
      </c>
      <c r="BF147" s="187">
        <f t="shared" si="5"/>
        <v>0</v>
      </c>
      <c r="BG147" s="187">
        <f t="shared" si="6"/>
        <v>0</v>
      </c>
      <c r="BH147" s="187">
        <f t="shared" si="7"/>
        <v>0</v>
      </c>
      <c r="BI147" s="187">
        <f t="shared" si="8"/>
        <v>0</v>
      </c>
      <c r="BJ147" s="17" t="s">
        <v>148</v>
      </c>
      <c r="BK147" s="188">
        <f t="shared" si="27"/>
        <v>0</v>
      </c>
      <c r="BL147" s="17" t="s">
        <v>197</v>
      </c>
      <c r="BM147" s="17" t="s">
        <v>328</v>
      </c>
    </row>
    <row r="148" spans="2:65" s="1" customFormat="1" ht="31.5" customHeight="1">
      <c r="B148" s="135"/>
      <c r="C148" s="136" t="s">
        <v>330</v>
      </c>
      <c r="D148" s="136" t="s">
        <v>143</v>
      </c>
      <c r="E148" s="137" t="s">
        <v>606</v>
      </c>
      <c r="F148" s="288" t="s">
        <v>607</v>
      </c>
      <c r="G148" s="288"/>
      <c r="H148" s="288"/>
      <c r="I148" s="288"/>
      <c r="J148" s="138" t="s">
        <v>146</v>
      </c>
      <c r="K148" s="139">
        <v>14</v>
      </c>
      <c r="L148" s="289"/>
      <c r="M148" s="289"/>
      <c r="N148" s="380">
        <f t="shared" si="23"/>
        <v>0</v>
      </c>
      <c r="O148" s="380"/>
      <c r="P148" s="380"/>
      <c r="Q148" s="380"/>
      <c r="R148" s="140"/>
      <c r="T148" s="141" t="s">
        <v>5</v>
      </c>
      <c r="U148" s="40" t="s">
        <v>36</v>
      </c>
      <c r="V148" s="142">
        <v>0</v>
      </c>
      <c r="W148" s="142">
        <f t="shared" si="24"/>
        <v>0</v>
      </c>
      <c r="X148" s="142">
        <v>1.0000000000000001E-5</v>
      </c>
      <c r="Y148" s="142">
        <f t="shared" si="25"/>
        <v>1.4000000000000001E-4</v>
      </c>
      <c r="Z148" s="142">
        <v>0</v>
      </c>
      <c r="AA148" s="143">
        <f t="shared" si="26"/>
        <v>0</v>
      </c>
      <c r="AC148" s="176"/>
      <c r="AJ148" s="176">
        <f t="shared" si="19"/>
        <v>0</v>
      </c>
      <c r="AK148" s="176">
        <f t="shared" si="20"/>
        <v>0</v>
      </c>
      <c r="AL148" s="176">
        <f t="shared" si="21"/>
        <v>0</v>
      </c>
      <c r="AM148" s="176">
        <f t="shared" si="22"/>
        <v>0</v>
      </c>
      <c r="AR148" s="17" t="s">
        <v>197</v>
      </c>
      <c r="AT148" s="17" t="s">
        <v>143</v>
      </c>
      <c r="AU148" s="17" t="s">
        <v>148</v>
      </c>
      <c r="AY148" s="17" t="s">
        <v>142</v>
      </c>
      <c r="BE148" s="187">
        <f t="shared" si="4"/>
        <v>0</v>
      </c>
      <c r="BF148" s="187">
        <f t="shared" si="5"/>
        <v>0</v>
      </c>
      <c r="BG148" s="187">
        <f t="shared" si="6"/>
        <v>0</v>
      </c>
      <c r="BH148" s="187">
        <f t="shared" si="7"/>
        <v>0</v>
      </c>
      <c r="BI148" s="187">
        <f t="shared" si="8"/>
        <v>0</v>
      </c>
      <c r="BJ148" s="17" t="s">
        <v>148</v>
      </c>
      <c r="BK148" s="188">
        <f t="shared" si="27"/>
        <v>0</v>
      </c>
      <c r="BL148" s="17" t="s">
        <v>197</v>
      </c>
      <c r="BM148" s="17" t="s">
        <v>330</v>
      </c>
    </row>
    <row r="149" spans="2:65" s="1" customFormat="1" ht="31.5" customHeight="1">
      <c r="B149" s="135"/>
      <c r="C149" s="146" t="s">
        <v>332</v>
      </c>
      <c r="D149" s="146" t="s">
        <v>278</v>
      </c>
      <c r="E149" s="147" t="s">
        <v>608</v>
      </c>
      <c r="F149" s="302" t="s">
        <v>609</v>
      </c>
      <c r="G149" s="302"/>
      <c r="H149" s="302"/>
      <c r="I149" s="302"/>
      <c r="J149" s="148" t="s">
        <v>146</v>
      </c>
      <c r="K149" s="149">
        <v>14</v>
      </c>
      <c r="L149" s="300"/>
      <c r="M149" s="300"/>
      <c r="N149" s="381">
        <f t="shared" si="23"/>
        <v>0</v>
      </c>
      <c r="O149" s="380"/>
      <c r="P149" s="380"/>
      <c r="Q149" s="380"/>
      <c r="R149" s="140"/>
      <c r="T149" s="141" t="s">
        <v>5</v>
      </c>
      <c r="U149" s="40" t="s">
        <v>36</v>
      </c>
      <c r="V149" s="142">
        <v>0</v>
      </c>
      <c r="W149" s="142">
        <f t="shared" si="24"/>
        <v>0</v>
      </c>
      <c r="X149" s="142">
        <v>2.0000000000000001E-4</v>
      </c>
      <c r="Y149" s="142">
        <f t="shared" si="25"/>
        <v>2.8E-3</v>
      </c>
      <c r="Z149" s="142">
        <v>0</v>
      </c>
      <c r="AA149" s="143">
        <f t="shared" si="26"/>
        <v>0</v>
      </c>
      <c r="AC149" s="176"/>
      <c r="AJ149" s="176">
        <f t="shared" si="19"/>
        <v>0</v>
      </c>
      <c r="AK149" s="176">
        <f t="shared" si="20"/>
        <v>0</v>
      </c>
      <c r="AL149" s="176">
        <f t="shared" si="21"/>
        <v>0</v>
      </c>
      <c r="AM149" s="176">
        <f t="shared" si="22"/>
        <v>0</v>
      </c>
      <c r="AR149" s="17" t="s">
        <v>265</v>
      </c>
      <c r="AT149" s="17" t="s">
        <v>278</v>
      </c>
      <c r="AU149" s="17" t="s">
        <v>148</v>
      </c>
      <c r="AY149" s="17" t="s">
        <v>142</v>
      </c>
      <c r="BE149" s="187">
        <f t="shared" si="4"/>
        <v>0</v>
      </c>
      <c r="BF149" s="187">
        <f t="shared" si="5"/>
        <v>0</v>
      </c>
      <c r="BG149" s="187">
        <f t="shared" si="6"/>
        <v>0</v>
      </c>
      <c r="BH149" s="187">
        <f t="shared" si="7"/>
        <v>0</v>
      </c>
      <c r="BI149" s="187">
        <f t="shared" si="8"/>
        <v>0</v>
      </c>
      <c r="BJ149" s="17" t="s">
        <v>148</v>
      </c>
      <c r="BK149" s="188">
        <f t="shared" si="27"/>
        <v>0</v>
      </c>
      <c r="BL149" s="17" t="s">
        <v>197</v>
      </c>
      <c r="BM149" s="17" t="s">
        <v>332</v>
      </c>
    </row>
    <row r="150" spans="2:65" s="1" customFormat="1" ht="31.5" customHeight="1">
      <c r="B150" s="135"/>
      <c r="C150" s="136" t="s">
        <v>334</v>
      </c>
      <c r="D150" s="136" t="s">
        <v>143</v>
      </c>
      <c r="E150" s="137" t="s">
        <v>610</v>
      </c>
      <c r="F150" s="288" t="s">
        <v>611</v>
      </c>
      <c r="G150" s="288"/>
      <c r="H150" s="288"/>
      <c r="I150" s="288"/>
      <c r="J150" s="138" t="s">
        <v>146</v>
      </c>
      <c r="K150" s="139">
        <v>2</v>
      </c>
      <c r="L150" s="289"/>
      <c r="M150" s="289"/>
      <c r="N150" s="380">
        <f t="shared" si="23"/>
        <v>0</v>
      </c>
      <c r="O150" s="380"/>
      <c r="P150" s="380"/>
      <c r="Q150" s="380"/>
      <c r="R150" s="140"/>
      <c r="T150" s="141" t="s">
        <v>5</v>
      </c>
      <c r="U150" s="40" t="s">
        <v>36</v>
      </c>
      <c r="V150" s="142">
        <v>0</v>
      </c>
      <c r="W150" s="142">
        <f t="shared" si="24"/>
        <v>0</v>
      </c>
      <c r="X150" s="142">
        <v>1.0000000000000001E-5</v>
      </c>
      <c r="Y150" s="142">
        <f t="shared" si="25"/>
        <v>2.0000000000000002E-5</v>
      </c>
      <c r="Z150" s="142">
        <v>0</v>
      </c>
      <c r="AA150" s="143">
        <f t="shared" si="26"/>
        <v>0</v>
      </c>
      <c r="AC150" s="176"/>
      <c r="AJ150" s="176">
        <f t="shared" si="19"/>
        <v>0</v>
      </c>
      <c r="AK150" s="176">
        <f t="shared" si="20"/>
        <v>0</v>
      </c>
      <c r="AL150" s="176">
        <f t="shared" si="21"/>
        <v>0</v>
      </c>
      <c r="AM150" s="176">
        <f t="shared" si="22"/>
        <v>0</v>
      </c>
      <c r="AR150" s="17" t="s">
        <v>197</v>
      </c>
      <c r="AT150" s="17" t="s">
        <v>143</v>
      </c>
      <c r="AU150" s="17" t="s">
        <v>148</v>
      </c>
      <c r="AY150" s="17" t="s">
        <v>142</v>
      </c>
      <c r="BE150" s="187">
        <f t="shared" si="4"/>
        <v>0</v>
      </c>
      <c r="BF150" s="187">
        <f t="shared" si="5"/>
        <v>0</v>
      </c>
      <c r="BG150" s="187">
        <f t="shared" si="6"/>
        <v>0</v>
      </c>
      <c r="BH150" s="187">
        <f t="shared" si="7"/>
        <v>0</v>
      </c>
      <c r="BI150" s="187">
        <f t="shared" si="8"/>
        <v>0</v>
      </c>
      <c r="BJ150" s="17" t="s">
        <v>148</v>
      </c>
      <c r="BK150" s="188">
        <f t="shared" si="27"/>
        <v>0</v>
      </c>
      <c r="BL150" s="17" t="s">
        <v>197</v>
      </c>
      <c r="BM150" s="17" t="s">
        <v>334</v>
      </c>
    </row>
    <row r="151" spans="2:65" s="1" customFormat="1" ht="31.5" customHeight="1">
      <c r="B151" s="135"/>
      <c r="C151" s="146" t="s">
        <v>336</v>
      </c>
      <c r="D151" s="146" t="s">
        <v>278</v>
      </c>
      <c r="E151" s="147" t="s">
        <v>612</v>
      </c>
      <c r="F151" s="302" t="s">
        <v>613</v>
      </c>
      <c r="G151" s="302"/>
      <c r="H151" s="302"/>
      <c r="I151" s="302"/>
      <c r="J151" s="148" t="s">
        <v>146</v>
      </c>
      <c r="K151" s="149">
        <v>2</v>
      </c>
      <c r="L151" s="300"/>
      <c r="M151" s="300"/>
      <c r="N151" s="381">
        <f t="shared" si="23"/>
        <v>0</v>
      </c>
      <c r="O151" s="380"/>
      <c r="P151" s="380"/>
      <c r="Q151" s="380"/>
      <c r="R151" s="140"/>
      <c r="T151" s="141" t="s">
        <v>5</v>
      </c>
      <c r="U151" s="40" t="s">
        <v>36</v>
      </c>
      <c r="V151" s="142">
        <v>0</v>
      </c>
      <c r="W151" s="142">
        <f t="shared" si="24"/>
        <v>0</v>
      </c>
      <c r="X151" s="142">
        <v>3.6000000000000002E-4</v>
      </c>
      <c r="Y151" s="142">
        <f t="shared" si="25"/>
        <v>7.2000000000000005E-4</v>
      </c>
      <c r="Z151" s="142">
        <v>0</v>
      </c>
      <c r="AA151" s="143">
        <f t="shared" si="26"/>
        <v>0</v>
      </c>
      <c r="AC151" s="176"/>
      <c r="AJ151" s="176">
        <f t="shared" si="19"/>
        <v>0</v>
      </c>
      <c r="AK151" s="176">
        <f t="shared" si="20"/>
        <v>0</v>
      </c>
      <c r="AL151" s="176">
        <f t="shared" si="21"/>
        <v>0</v>
      </c>
      <c r="AM151" s="176">
        <f t="shared" si="22"/>
        <v>0</v>
      </c>
      <c r="AR151" s="17" t="s">
        <v>265</v>
      </c>
      <c r="AT151" s="17" t="s">
        <v>278</v>
      </c>
      <c r="AU151" s="17" t="s">
        <v>148</v>
      </c>
      <c r="AY151" s="17" t="s">
        <v>142</v>
      </c>
      <c r="BE151" s="187">
        <f t="shared" si="4"/>
        <v>0</v>
      </c>
      <c r="BF151" s="187">
        <f t="shared" si="5"/>
        <v>0</v>
      </c>
      <c r="BG151" s="187">
        <f t="shared" si="6"/>
        <v>0</v>
      </c>
      <c r="BH151" s="187">
        <f t="shared" si="7"/>
        <v>0</v>
      </c>
      <c r="BI151" s="187">
        <f t="shared" si="8"/>
        <v>0</v>
      </c>
      <c r="BJ151" s="17" t="s">
        <v>148</v>
      </c>
      <c r="BK151" s="145">
        <f>ROUND(L151*K151,0)</f>
        <v>0</v>
      </c>
      <c r="BL151" s="17" t="s">
        <v>197</v>
      </c>
      <c r="BM151" s="17" t="s">
        <v>336</v>
      </c>
    </row>
    <row r="152" spans="2:65" s="1" customFormat="1" ht="31.5" customHeight="1">
      <c r="B152" s="135"/>
      <c r="C152" s="136" t="s">
        <v>338</v>
      </c>
      <c r="D152" s="136" t="s">
        <v>143</v>
      </c>
      <c r="E152" s="137" t="s">
        <v>614</v>
      </c>
      <c r="F152" s="288" t="s">
        <v>615</v>
      </c>
      <c r="G152" s="288"/>
      <c r="H152" s="288"/>
      <c r="I152" s="288"/>
      <c r="J152" s="138" t="s">
        <v>146</v>
      </c>
      <c r="K152" s="139">
        <v>1</v>
      </c>
      <c r="L152" s="289"/>
      <c r="M152" s="289"/>
      <c r="N152" s="380">
        <f t="shared" si="23"/>
        <v>0</v>
      </c>
      <c r="O152" s="380"/>
      <c r="P152" s="380"/>
      <c r="Q152" s="380"/>
      <c r="R152" s="140"/>
      <c r="T152" s="141" t="s">
        <v>5</v>
      </c>
      <c r="U152" s="40" t="s">
        <v>36</v>
      </c>
      <c r="V152" s="142">
        <v>0</v>
      </c>
      <c r="W152" s="142">
        <f t="shared" si="24"/>
        <v>0</v>
      </c>
      <c r="X152" s="142">
        <v>1.0000000000000001E-5</v>
      </c>
      <c r="Y152" s="142">
        <f t="shared" si="25"/>
        <v>1.0000000000000001E-5</v>
      </c>
      <c r="Z152" s="142">
        <v>0</v>
      </c>
      <c r="AA152" s="143">
        <f t="shared" si="26"/>
        <v>0</v>
      </c>
      <c r="AC152" s="176"/>
      <c r="AJ152" s="176">
        <f t="shared" si="19"/>
        <v>0</v>
      </c>
      <c r="AK152" s="176">
        <f t="shared" si="20"/>
        <v>0</v>
      </c>
      <c r="AL152" s="176">
        <f t="shared" si="21"/>
        <v>0</v>
      </c>
      <c r="AM152" s="176">
        <f t="shared" si="22"/>
        <v>0</v>
      </c>
      <c r="AR152" s="17" t="s">
        <v>197</v>
      </c>
      <c r="AT152" s="17" t="s">
        <v>143</v>
      </c>
      <c r="AU152" s="17" t="s">
        <v>148</v>
      </c>
      <c r="AY152" s="17" t="s">
        <v>142</v>
      </c>
      <c r="BE152" s="187">
        <f t="shared" si="4"/>
        <v>0</v>
      </c>
      <c r="BF152" s="187">
        <f t="shared" si="5"/>
        <v>0</v>
      </c>
      <c r="BG152" s="187">
        <f t="shared" si="6"/>
        <v>0</v>
      </c>
      <c r="BH152" s="187">
        <f t="shared" si="7"/>
        <v>0</v>
      </c>
      <c r="BI152" s="187">
        <f t="shared" si="8"/>
        <v>0</v>
      </c>
      <c r="BJ152" s="17" t="s">
        <v>148</v>
      </c>
      <c r="BK152" s="145">
        <f t="shared" ref="BK152:BK154" si="28">ROUND(L152*K152,3)</f>
        <v>0</v>
      </c>
      <c r="BL152" s="17" t="s">
        <v>197</v>
      </c>
      <c r="BM152" s="17" t="s">
        <v>338</v>
      </c>
    </row>
    <row r="153" spans="2:65" s="1" customFormat="1" ht="31.5" customHeight="1">
      <c r="B153" s="135"/>
      <c r="C153" s="146" t="s">
        <v>340</v>
      </c>
      <c r="D153" s="146" t="s">
        <v>278</v>
      </c>
      <c r="E153" s="147" t="s">
        <v>616</v>
      </c>
      <c r="F153" s="302" t="s">
        <v>617</v>
      </c>
      <c r="G153" s="302"/>
      <c r="H153" s="302"/>
      <c r="I153" s="302"/>
      <c r="J153" s="148" t="s">
        <v>146</v>
      </c>
      <c r="K153" s="149">
        <v>1</v>
      </c>
      <c r="L153" s="300"/>
      <c r="M153" s="300"/>
      <c r="N153" s="381">
        <f t="shared" si="23"/>
        <v>0</v>
      </c>
      <c r="O153" s="380"/>
      <c r="P153" s="380"/>
      <c r="Q153" s="380"/>
      <c r="R153" s="140"/>
      <c r="T153" s="141" t="s">
        <v>5</v>
      </c>
      <c r="U153" s="40" t="s">
        <v>36</v>
      </c>
      <c r="V153" s="142">
        <v>0</v>
      </c>
      <c r="W153" s="142">
        <f t="shared" si="24"/>
        <v>0</v>
      </c>
      <c r="X153" s="142">
        <v>3.3E-4</v>
      </c>
      <c r="Y153" s="142">
        <f t="shared" si="25"/>
        <v>3.3E-4</v>
      </c>
      <c r="Z153" s="142">
        <v>0</v>
      </c>
      <c r="AA153" s="143">
        <f t="shared" si="26"/>
        <v>0</v>
      </c>
      <c r="AC153" s="176"/>
      <c r="AJ153" s="176">
        <f t="shared" si="19"/>
        <v>0</v>
      </c>
      <c r="AK153" s="176">
        <f t="shared" si="20"/>
        <v>0</v>
      </c>
      <c r="AL153" s="176">
        <f t="shared" si="21"/>
        <v>0</v>
      </c>
      <c r="AM153" s="176">
        <f t="shared" si="22"/>
        <v>0</v>
      </c>
      <c r="AR153" s="17" t="s">
        <v>265</v>
      </c>
      <c r="AT153" s="17" t="s">
        <v>278</v>
      </c>
      <c r="AU153" s="17" t="s">
        <v>148</v>
      </c>
      <c r="AY153" s="17" t="s">
        <v>142</v>
      </c>
      <c r="BE153" s="187">
        <f t="shared" si="4"/>
        <v>0</v>
      </c>
      <c r="BF153" s="187">
        <f t="shared" si="5"/>
        <v>0</v>
      </c>
      <c r="BG153" s="187">
        <f t="shared" si="6"/>
        <v>0</v>
      </c>
      <c r="BH153" s="187">
        <f t="shared" si="7"/>
        <v>0</v>
      </c>
      <c r="BI153" s="187">
        <f t="shared" si="8"/>
        <v>0</v>
      </c>
      <c r="BJ153" s="17" t="s">
        <v>148</v>
      </c>
      <c r="BK153" s="145">
        <f t="shared" si="28"/>
        <v>0</v>
      </c>
      <c r="BL153" s="17" t="s">
        <v>197</v>
      </c>
      <c r="BM153" s="17" t="s">
        <v>340</v>
      </c>
    </row>
    <row r="154" spans="2:65" s="1" customFormat="1" ht="31.5" customHeight="1">
      <c r="B154" s="135"/>
      <c r="C154" s="158" t="s">
        <v>875</v>
      </c>
      <c r="D154" s="158" t="s">
        <v>143</v>
      </c>
      <c r="E154" s="159" t="s">
        <v>618</v>
      </c>
      <c r="F154" s="282" t="s">
        <v>619</v>
      </c>
      <c r="G154" s="282"/>
      <c r="H154" s="282"/>
      <c r="I154" s="282"/>
      <c r="J154" s="160" t="s">
        <v>207</v>
      </c>
      <c r="K154" s="207">
        <v>77.5</v>
      </c>
      <c r="L154" s="283"/>
      <c r="M154" s="283"/>
      <c r="N154" s="323">
        <f t="shared" si="23"/>
        <v>0</v>
      </c>
      <c r="O154" s="323"/>
      <c r="P154" s="323"/>
      <c r="Q154" s="323"/>
      <c r="R154" s="140"/>
      <c r="T154" s="141" t="s">
        <v>5</v>
      </c>
      <c r="U154" s="40" t="s">
        <v>36</v>
      </c>
      <c r="V154" s="142">
        <v>0</v>
      </c>
      <c r="W154" s="142">
        <f t="shared" si="24"/>
        <v>0</v>
      </c>
      <c r="X154" s="142">
        <v>0</v>
      </c>
      <c r="Y154" s="142">
        <f t="shared" si="25"/>
        <v>0</v>
      </c>
      <c r="Z154" s="142">
        <v>0</v>
      </c>
      <c r="AA154" s="143">
        <f t="shared" si="26"/>
        <v>0</v>
      </c>
      <c r="AC154" s="176"/>
      <c r="AJ154" s="176">
        <f t="shared" si="19"/>
        <v>0</v>
      </c>
      <c r="AK154" s="176">
        <f t="shared" si="20"/>
        <v>0</v>
      </c>
      <c r="AL154" s="176">
        <f t="shared" si="21"/>
        <v>0</v>
      </c>
      <c r="AM154" s="176">
        <f t="shared" si="22"/>
        <v>0</v>
      </c>
      <c r="AR154" s="17" t="s">
        <v>197</v>
      </c>
      <c r="AT154" s="17" t="s">
        <v>143</v>
      </c>
      <c r="AU154" s="17" t="s">
        <v>148</v>
      </c>
      <c r="AY154" s="17" t="s">
        <v>142</v>
      </c>
      <c r="BE154" s="187">
        <f t="shared" si="4"/>
        <v>0</v>
      </c>
      <c r="BF154" s="187">
        <f t="shared" si="5"/>
        <v>0</v>
      </c>
      <c r="BG154" s="187">
        <f t="shared" si="6"/>
        <v>0</v>
      </c>
      <c r="BH154" s="187">
        <f t="shared" si="7"/>
        <v>0</v>
      </c>
      <c r="BI154" s="187">
        <f t="shared" si="8"/>
        <v>0</v>
      </c>
      <c r="BJ154" s="17" t="s">
        <v>148</v>
      </c>
      <c r="BK154" s="145">
        <f t="shared" si="28"/>
        <v>0</v>
      </c>
      <c r="BL154" s="17" t="s">
        <v>197</v>
      </c>
      <c r="BM154" s="17" t="s">
        <v>342</v>
      </c>
    </row>
    <row r="155" spans="2:65" s="176" customFormat="1" ht="31.5" customHeight="1">
      <c r="B155" s="179"/>
      <c r="C155" s="158" t="s">
        <v>345</v>
      </c>
      <c r="D155" s="158" t="s">
        <v>143</v>
      </c>
      <c r="E155" s="159" t="s">
        <v>620</v>
      </c>
      <c r="F155" s="282" t="s">
        <v>621</v>
      </c>
      <c r="G155" s="282"/>
      <c r="H155" s="282"/>
      <c r="I155" s="282"/>
      <c r="J155" s="160" t="s">
        <v>168</v>
      </c>
      <c r="K155" s="207">
        <v>0.06</v>
      </c>
      <c r="L155" s="283"/>
      <c r="M155" s="283"/>
      <c r="N155" s="323">
        <f t="shared" ref="N155" si="29">ROUND(L155*K155,3)</f>
        <v>0</v>
      </c>
      <c r="O155" s="323"/>
      <c r="P155" s="323"/>
      <c r="Q155" s="323"/>
      <c r="R155" s="183"/>
      <c r="T155" s="141" t="s">
        <v>5</v>
      </c>
      <c r="U155" s="40" t="s">
        <v>36</v>
      </c>
      <c r="V155" s="142">
        <v>0</v>
      </c>
      <c r="W155" s="142">
        <f t="shared" ref="W155" si="30">V155*K155</f>
        <v>0</v>
      </c>
      <c r="X155" s="142">
        <v>0</v>
      </c>
      <c r="Y155" s="142">
        <f t="shared" ref="Y155" si="31">X155*K155</f>
        <v>0</v>
      </c>
      <c r="Z155" s="142">
        <v>0</v>
      </c>
      <c r="AA155" s="143">
        <f t="shared" ref="AA155" si="32">Z155*K155</f>
        <v>0</v>
      </c>
      <c r="AJ155" s="176">
        <f t="shared" si="19"/>
        <v>0</v>
      </c>
      <c r="AK155" s="176">
        <f t="shared" si="20"/>
        <v>0</v>
      </c>
      <c r="AL155" s="176">
        <f t="shared" si="21"/>
        <v>0</v>
      </c>
      <c r="AM155" s="176">
        <f t="shared" si="22"/>
        <v>0</v>
      </c>
      <c r="AR155" s="177" t="s">
        <v>197</v>
      </c>
      <c r="AT155" s="177" t="s">
        <v>143</v>
      </c>
      <c r="AU155" s="177" t="s">
        <v>148</v>
      </c>
      <c r="AY155" s="177" t="s">
        <v>142</v>
      </c>
      <c r="BE155" s="187">
        <f t="shared" ref="BE155" si="33">IF(U155="základná",N155,0)</f>
        <v>0</v>
      </c>
      <c r="BF155" s="187">
        <f t="shared" ref="BF155" si="34">IF(U155="znížená",N155,0)</f>
        <v>0</v>
      </c>
      <c r="BG155" s="187">
        <f t="shared" ref="BG155" si="35">IF(U155="zákl. prenesená",N155,0)</f>
        <v>0</v>
      </c>
      <c r="BH155" s="187">
        <f t="shared" ref="BH155" si="36">IF(U155="zníž. prenesená",N155,0)</f>
        <v>0</v>
      </c>
      <c r="BI155" s="187">
        <f t="shared" ref="BI155" si="37">IF(U155="nulová",N155,0)</f>
        <v>0</v>
      </c>
      <c r="BJ155" s="177" t="s">
        <v>148</v>
      </c>
      <c r="BK155" s="188">
        <f>ROUND(L155*K155,3)</f>
        <v>0</v>
      </c>
      <c r="BL155" s="177" t="s">
        <v>197</v>
      </c>
      <c r="BM155" s="177" t="s">
        <v>345</v>
      </c>
    </row>
    <row r="156" spans="2:65" s="9" customFormat="1" ht="29.85" customHeight="1">
      <c r="B156" s="124"/>
      <c r="C156" s="125"/>
      <c r="D156" s="134" t="s">
        <v>127</v>
      </c>
      <c r="E156" s="134"/>
      <c r="F156" s="134"/>
      <c r="G156" s="134"/>
      <c r="H156" s="134"/>
      <c r="I156" s="134"/>
      <c r="J156" s="134"/>
      <c r="K156" s="134"/>
      <c r="L156" s="134"/>
      <c r="M156" s="134"/>
      <c r="N156" s="378">
        <f>BK156</f>
        <v>0</v>
      </c>
      <c r="O156" s="379"/>
      <c r="P156" s="379"/>
      <c r="Q156" s="379"/>
      <c r="R156" s="127"/>
      <c r="T156" s="128"/>
      <c r="U156" s="125"/>
      <c r="V156" s="125"/>
      <c r="W156" s="129">
        <f>SUM(W157:W161)</f>
        <v>0</v>
      </c>
      <c r="X156" s="125"/>
      <c r="Y156" s="129">
        <f>SUM(Y157:Y161)</f>
        <v>0.22719500000000001</v>
      </c>
      <c r="Z156" s="125"/>
      <c r="AA156" s="130">
        <f>SUM(AA157:AA161)</f>
        <v>0</v>
      </c>
      <c r="AJ156" s="176">
        <f t="shared" si="19"/>
        <v>0</v>
      </c>
      <c r="AK156" s="176">
        <f t="shared" si="20"/>
        <v>0</v>
      </c>
      <c r="AL156" s="176">
        <f t="shared" si="21"/>
        <v>0</v>
      </c>
      <c r="AM156" s="176">
        <f t="shared" si="22"/>
        <v>0</v>
      </c>
      <c r="AR156" s="131" t="s">
        <v>148</v>
      </c>
      <c r="AT156" s="132" t="s">
        <v>68</v>
      </c>
      <c r="AU156" s="132" t="s">
        <v>74</v>
      </c>
      <c r="AY156" s="131" t="s">
        <v>142</v>
      </c>
      <c r="BE156" s="187">
        <f t="shared" si="4"/>
        <v>0</v>
      </c>
      <c r="BF156" s="187">
        <f t="shared" si="5"/>
        <v>0</v>
      </c>
      <c r="BG156" s="187">
        <f t="shared" si="6"/>
        <v>0</v>
      </c>
      <c r="BH156" s="187">
        <f t="shared" si="7"/>
        <v>0</v>
      </c>
      <c r="BI156" s="187">
        <f t="shared" si="8"/>
        <v>0</v>
      </c>
      <c r="BK156" s="133">
        <f>SUM(BK157:BK161)</f>
        <v>0</v>
      </c>
    </row>
    <row r="157" spans="2:65" s="1" customFormat="1" ht="44.25" customHeight="1">
      <c r="B157" s="135"/>
      <c r="C157" s="158" t="s">
        <v>876</v>
      </c>
      <c r="D157" s="158" t="s">
        <v>143</v>
      </c>
      <c r="E157" s="159" t="s">
        <v>622</v>
      </c>
      <c r="F157" s="282" t="s">
        <v>623</v>
      </c>
      <c r="G157" s="282"/>
      <c r="H157" s="282"/>
      <c r="I157" s="282"/>
      <c r="J157" s="160" t="s">
        <v>207</v>
      </c>
      <c r="K157" s="207">
        <v>4.5</v>
      </c>
      <c r="L157" s="283"/>
      <c r="M157" s="283"/>
      <c r="N157" s="323">
        <f t="shared" ref="N157:N161" si="38">ROUND(L157*K157,3)</f>
        <v>0</v>
      </c>
      <c r="O157" s="323"/>
      <c r="P157" s="323"/>
      <c r="Q157" s="323"/>
      <c r="R157" s="140"/>
      <c r="T157" s="141" t="s">
        <v>5</v>
      </c>
      <c r="U157" s="40" t="s">
        <v>36</v>
      </c>
      <c r="V157" s="142">
        <v>0</v>
      </c>
      <c r="W157" s="142">
        <f t="shared" ref="W157:W161" si="39">V157*K157</f>
        <v>0</v>
      </c>
      <c r="X157" s="142">
        <v>3.8999999999999998E-3</v>
      </c>
      <c r="Y157" s="142">
        <f t="shared" ref="Y157:Y161" si="40">X157*K157</f>
        <v>1.755E-2</v>
      </c>
      <c r="Z157" s="142">
        <v>0</v>
      </c>
      <c r="AA157" s="143">
        <f t="shared" ref="AA157:AA161" si="41">Z157*K157</f>
        <v>0</v>
      </c>
      <c r="AC157" s="176"/>
      <c r="AJ157" s="176">
        <f t="shared" si="19"/>
        <v>0</v>
      </c>
      <c r="AK157" s="176">
        <f t="shared" si="20"/>
        <v>0</v>
      </c>
      <c r="AL157" s="176">
        <f t="shared" si="21"/>
        <v>0</v>
      </c>
      <c r="AM157" s="176">
        <f t="shared" si="22"/>
        <v>0</v>
      </c>
      <c r="AR157" s="17" t="s">
        <v>197</v>
      </c>
      <c r="AT157" s="17" t="s">
        <v>143</v>
      </c>
      <c r="AU157" s="17" t="s">
        <v>148</v>
      </c>
      <c r="AY157" s="17" t="s">
        <v>142</v>
      </c>
      <c r="BE157" s="187">
        <f t="shared" si="4"/>
        <v>0</v>
      </c>
      <c r="BF157" s="187">
        <f t="shared" si="5"/>
        <v>0</v>
      </c>
      <c r="BG157" s="187">
        <f t="shared" si="6"/>
        <v>0</v>
      </c>
      <c r="BH157" s="187">
        <f t="shared" si="7"/>
        <v>0</v>
      </c>
      <c r="BI157" s="187">
        <f t="shared" si="8"/>
        <v>0</v>
      </c>
      <c r="BJ157" s="17" t="s">
        <v>148</v>
      </c>
      <c r="BK157" s="145">
        <f t="shared" ref="BK157:BK161" si="42">ROUND(L157*K157,3)</f>
        <v>0</v>
      </c>
      <c r="BL157" s="17" t="s">
        <v>197</v>
      </c>
      <c r="BM157" s="17" t="s">
        <v>349</v>
      </c>
    </row>
    <row r="158" spans="2:65" s="1" customFormat="1" ht="44.25" customHeight="1">
      <c r="B158" s="135"/>
      <c r="C158" s="158" t="s">
        <v>877</v>
      </c>
      <c r="D158" s="158" t="s">
        <v>143</v>
      </c>
      <c r="E158" s="159" t="s">
        <v>624</v>
      </c>
      <c r="F158" s="282" t="s">
        <v>625</v>
      </c>
      <c r="G158" s="282"/>
      <c r="H158" s="282"/>
      <c r="I158" s="282"/>
      <c r="J158" s="160" t="s">
        <v>207</v>
      </c>
      <c r="K158" s="207">
        <v>12.5</v>
      </c>
      <c r="L158" s="283"/>
      <c r="M158" s="283"/>
      <c r="N158" s="323">
        <f t="shared" si="38"/>
        <v>0</v>
      </c>
      <c r="O158" s="323"/>
      <c r="P158" s="323"/>
      <c r="Q158" s="323"/>
      <c r="R158" s="140"/>
      <c r="T158" s="141" t="s">
        <v>5</v>
      </c>
      <c r="U158" s="40" t="s">
        <v>36</v>
      </c>
      <c r="V158" s="142">
        <v>0</v>
      </c>
      <c r="W158" s="142">
        <f t="shared" si="39"/>
        <v>0</v>
      </c>
      <c r="X158" s="142">
        <v>1.5129999999999999E-2</v>
      </c>
      <c r="Y158" s="142">
        <f t="shared" si="40"/>
        <v>0.18912499999999999</v>
      </c>
      <c r="Z158" s="142">
        <v>0</v>
      </c>
      <c r="AA158" s="143">
        <f t="shared" si="41"/>
        <v>0</v>
      </c>
      <c r="AC158" s="176"/>
      <c r="AJ158" s="176">
        <f t="shared" si="19"/>
        <v>0</v>
      </c>
      <c r="AK158" s="176">
        <f t="shared" si="20"/>
        <v>0</v>
      </c>
      <c r="AL158" s="176">
        <f t="shared" si="21"/>
        <v>0</v>
      </c>
      <c r="AM158" s="176">
        <f t="shared" si="22"/>
        <v>0</v>
      </c>
      <c r="AR158" s="17" t="s">
        <v>197</v>
      </c>
      <c r="AT158" s="17" t="s">
        <v>143</v>
      </c>
      <c r="AU158" s="17" t="s">
        <v>148</v>
      </c>
      <c r="AY158" s="17" t="s">
        <v>142</v>
      </c>
      <c r="BE158" s="187">
        <f t="shared" si="4"/>
        <v>0</v>
      </c>
      <c r="BF158" s="187">
        <f t="shared" si="5"/>
        <v>0</v>
      </c>
      <c r="BG158" s="187">
        <f t="shared" si="6"/>
        <v>0</v>
      </c>
      <c r="BH158" s="187">
        <f t="shared" si="7"/>
        <v>0</v>
      </c>
      <c r="BI158" s="187">
        <f t="shared" si="8"/>
        <v>0</v>
      </c>
      <c r="BJ158" s="17" t="s">
        <v>148</v>
      </c>
      <c r="BK158" s="145">
        <f t="shared" si="42"/>
        <v>0</v>
      </c>
      <c r="BL158" s="17" t="s">
        <v>197</v>
      </c>
      <c r="BM158" s="17" t="s">
        <v>353</v>
      </c>
    </row>
    <row r="159" spans="2:65" s="1" customFormat="1" ht="31.5" customHeight="1">
      <c r="B159" s="135"/>
      <c r="C159" s="158" t="s">
        <v>878</v>
      </c>
      <c r="D159" s="158" t="s">
        <v>143</v>
      </c>
      <c r="E159" s="159" t="s">
        <v>627</v>
      </c>
      <c r="F159" s="282" t="s">
        <v>628</v>
      </c>
      <c r="G159" s="282"/>
      <c r="H159" s="282"/>
      <c r="I159" s="282"/>
      <c r="J159" s="160" t="s">
        <v>207</v>
      </c>
      <c r="K159" s="207">
        <v>108</v>
      </c>
      <c r="L159" s="283"/>
      <c r="M159" s="283"/>
      <c r="N159" s="323">
        <f t="shared" si="38"/>
        <v>0</v>
      </c>
      <c r="O159" s="323"/>
      <c r="P159" s="323"/>
      <c r="Q159" s="323"/>
      <c r="R159" s="140"/>
      <c r="T159" s="141" t="s">
        <v>5</v>
      </c>
      <c r="U159" s="40" t="s">
        <v>36</v>
      </c>
      <c r="V159" s="142">
        <v>0</v>
      </c>
      <c r="W159" s="142">
        <f t="shared" si="39"/>
        <v>0</v>
      </c>
      <c r="X159" s="142">
        <v>1.8000000000000001E-4</v>
      </c>
      <c r="Y159" s="142">
        <f t="shared" si="40"/>
        <v>1.9440000000000002E-2</v>
      </c>
      <c r="Z159" s="142">
        <v>0</v>
      </c>
      <c r="AA159" s="143">
        <f t="shared" si="41"/>
        <v>0</v>
      </c>
      <c r="AC159" s="176"/>
      <c r="AJ159" s="176">
        <f t="shared" ref="AJ159:AJ210" si="43">IF(AC159="OV",N159,0)</f>
        <v>0</v>
      </c>
      <c r="AK159" s="176">
        <f t="shared" ref="AK159:AK210" si="44">IF(AC159="odpocet",N159,0)</f>
        <v>0</v>
      </c>
      <c r="AL159" s="176">
        <f t="shared" ref="AL159:AL210" si="45">IF(AC159="NP",N159,0)</f>
        <v>0</v>
      </c>
      <c r="AM159" s="176">
        <f t="shared" ref="AM159:AM210" si="46">IF(AC159="opakovane",N159,0)</f>
        <v>0</v>
      </c>
      <c r="AR159" s="17" t="s">
        <v>197</v>
      </c>
      <c r="AT159" s="17" t="s">
        <v>143</v>
      </c>
      <c r="AU159" s="17" t="s">
        <v>148</v>
      </c>
      <c r="AY159" s="17" t="s">
        <v>142</v>
      </c>
      <c r="BE159" s="187">
        <f t="shared" si="4"/>
        <v>0</v>
      </c>
      <c r="BF159" s="187">
        <f t="shared" si="5"/>
        <v>0</v>
      </c>
      <c r="BG159" s="187">
        <f t="shared" si="6"/>
        <v>0</v>
      </c>
      <c r="BH159" s="187">
        <f t="shared" si="7"/>
        <v>0</v>
      </c>
      <c r="BI159" s="187">
        <f t="shared" si="8"/>
        <v>0</v>
      </c>
      <c r="BJ159" s="17" t="s">
        <v>148</v>
      </c>
      <c r="BK159" s="145">
        <f t="shared" si="42"/>
        <v>0</v>
      </c>
      <c r="BL159" s="17" t="s">
        <v>197</v>
      </c>
      <c r="BM159" s="17" t="s">
        <v>429</v>
      </c>
    </row>
    <row r="160" spans="2:65" s="1" customFormat="1" ht="31.5" customHeight="1">
      <c r="B160" s="135"/>
      <c r="C160" s="158" t="s">
        <v>863</v>
      </c>
      <c r="D160" s="158" t="s">
        <v>143</v>
      </c>
      <c r="E160" s="159" t="s">
        <v>629</v>
      </c>
      <c r="F160" s="282" t="s">
        <v>630</v>
      </c>
      <c r="G160" s="282"/>
      <c r="H160" s="282"/>
      <c r="I160" s="282"/>
      <c r="J160" s="160" t="s">
        <v>207</v>
      </c>
      <c r="K160" s="207">
        <v>108</v>
      </c>
      <c r="L160" s="283"/>
      <c r="M160" s="283"/>
      <c r="N160" s="323">
        <f t="shared" si="38"/>
        <v>0</v>
      </c>
      <c r="O160" s="323"/>
      <c r="P160" s="323"/>
      <c r="Q160" s="323"/>
      <c r="R160" s="140"/>
      <c r="T160" s="141" t="s">
        <v>5</v>
      </c>
      <c r="U160" s="40" t="s">
        <v>36</v>
      </c>
      <c r="V160" s="142">
        <v>0</v>
      </c>
      <c r="W160" s="142">
        <f t="shared" si="39"/>
        <v>0</v>
      </c>
      <c r="X160" s="142">
        <v>1.0000000000000001E-5</v>
      </c>
      <c r="Y160" s="142">
        <f t="shared" si="40"/>
        <v>1.08E-3</v>
      </c>
      <c r="Z160" s="142">
        <v>0</v>
      </c>
      <c r="AA160" s="143">
        <f t="shared" si="41"/>
        <v>0</v>
      </c>
      <c r="AC160" s="176"/>
      <c r="AJ160" s="176">
        <f t="shared" si="43"/>
        <v>0</v>
      </c>
      <c r="AK160" s="176">
        <f t="shared" si="44"/>
        <v>0</v>
      </c>
      <c r="AL160" s="176">
        <f t="shared" si="45"/>
        <v>0</v>
      </c>
      <c r="AM160" s="176">
        <f t="shared" si="46"/>
        <v>0</v>
      </c>
      <c r="AR160" s="17" t="s">
        <v>197</v>
      </c>
      <c r="AT160" s="17" t="s">
        <v>143</v>
      </c>
      <c r="AU160" s="17" t="s">
        <v>148</v>
      </c>
      <c r="AY160" s="17" t="s">
        <v>142</v>
      </c>
      <c r="BE160" s="187">
        <f t="shared" si="4"/>
        <v>0</v>
      </c>
      <c r="BF160" s="187">
        <f t="shared" si="5"/>
        <v>0</v>
      </c>
      <c r="BG160" s="187">
        <f t="shared" si="6"/>
        <v>0</v>
      </c>
      <c r="BH160" s="187">
        <f t="shared" si="7"/>
        <v>0</v>
      </c>
      <c r="BI160" s="187">
        <f t="shared" si="8"/>
        <v>0</v>
      </c>
      <c r="BJ160" s="17" t="s">
        <v>148</v>
      </c>
      <c r="BK160" s="145">
        <f>ROUND(L160*K160,2)</f>
        <v>0</v>
      </c>
      <c r="BL160" s="17" t="s">
        <v>197</v>
      </c>
      <c r="BM160" s="17" t="s">
        <v>433</v>
      </c>
    </row>
    <row r="161" spans="2:65" s="1" customFormat="1" ht="31.5" customHeight="1">
      <c r="B161" s="135"/>
      <c r="C161" s="158" t="s">
        <v>864</v>
      </c>
      <c r="D161" s="158" t="s">
        <v>143</v>
      </c>
      <c r="E161" s="159" t="s">
        <v>631</v>
      </c>
      <c r="F161" s="282" t="s">
        <v>632</v>
      </c>
      <c r="G161" s="282"/>
      <c r="H161" s="282"/>
      <c r="I161" s="282"/>
      <c r="J161" s="160" t="s">
        <v>168</v>
      </c>
      <c r="K161" s="207">
        <v>0.48899999999999999</v>
      </c>
      <c r="L161" s="283"/>
      <c r="M161" s="283"/>
      <c r="N161" s="323">
        <f t="shared" si="38"/>
        <v>0</v>
      </c>
      <c r="O161" s="323"/>
      <c r="P161" s="323"/>
      <c r="Q161" s="323"/>
      <c r="R161" s="140"/>
      <c r="T161" s="141" t="s">
        <v>5</v>
      </c>
      <c r="U161" s="40" t="s">
        <v>36</v>
      </c>
      <c r="V161" s="142">
        <v>0</v>
      </c>
      <c r="W161" s="142">
        <f t="shared" si="39"/>
        <v>0</v>
      </c>
      <c r="X161" s="142">
        <v>0</v>
      </c>
      <c r="Y161" s="142">
        <f t="shared" si="40"/>
        <v>0</v>
      </c>
      <c r="Z161" s="142">
        <v>0</v>
      </c>
      <c r="AA161" s="143">
        <f t="shared" si="41"/>
        <v>0</v>
      </c>
      <c r="AC161" s="176"/>
      <c r="AJ161" s="176">
        <f t="shared" si="43"/>
        <v>0</v>
      </c>
      <c r="AK161" s="176">
        <f t="shared" si="44"/>
        <v>0</v>
      </c>
      <c r="AL161" s="176">
        <f t="shared" si="45"/>
        <v>0</v>
      </c>
      <c r="AM161" s="176">
        <f t="shared" si="46"/>
        <v>0</v>
      </c>
      <c r="AR161" s="17" t="s">
        <v>197</v>
      </c>
      <c r="AT161" s="17" t="s">
        <v>143</v>
      </c>
      <c r="AU161" s="17" t="s">
        <v>148</v>
      </c>
      <c r="AY161" s="17" t="s">
        <v>142</v>
      </c>
      <c r="BE161" s="187">
        <f t="shared" si="4"/>
        <v>0</v>
      </c>
      <c r="BF161" s="187">
        <f t="shared" si="5"/>
        <v>0</v>
      </c>
      <c r="BG161" s="187">
        <f t="shared" si="6"/>
        <v>0</v>
      </c>
      <c r="BH161" s="187">
        <f t="shared" si="7"/>
        <v>0</v>
      </c>
      <c r="BI161" s="187">
        <f t="shared" si="8"/>
        <v>0</v>
      </c>
      <c r="BJ161" s="17" t="s">
        <v>148</v>
      </c>
      <c r="BK161" s="145">
        <f t="shared" si="42"/>
        <v>0</v>
      </c>
      <c r="BL161" s="17" t="s">
        <v>197</v>
      </c>
      <c r="BM161" s="17" t="s">
        <v>437</v>
      </c>
    </row>
    <row r="162" spans="2:65" s="9" customFormat="1" ht="29.85" customHeight="1">
      <c r="B162" s="124"/>
      <c r="C162" s="125"/>
      <c r="D162" s="134" t="s">
        <v>568</v>
      </c>
      <c r="E162" s="134"/>
      <c r="F162" s="134"/>
      <c r="G162" s="134"/>
      <c r="H162" s="134"/>
      <c r="I162" s="134"/>
      <c r="J162" s="134"/>
      <c r="K162" s="134"/>
      <c r="L162" s="134"/>
      <c r="M162" s="134"/>
      <c r="N162" s="378">
        <f>BK162</f>
        <v>0</v>
      </c>
      <c r="O162" s="379"/>
      <c r="P162" s="379"/>
      <c r="Q162" s="379"/>
      <c r="R162" s="127"/>
      <c r="T162" s="128"/>
      <c r="U162" s="125"/>
      <c r="V162" s="125"/>
      <c r="W162" s="129">
        <f>SUM(W163:W202)</f>
        <v>0</v>
      </c>
      <c r="X162" s="125"/>
      <c r="Y162" s="129">
        <f>SUM(Y163:Y202)</f>
        <v>0.69645000000000024</v>
      </c>
      <c r="Z162" s="125"/>
      <c r="AA162" s="130">
        <f>SUM(AA163:AA202)</f>
        <v>0</v>
      </c>
      <c r="AJ162" s="176">
        <f t="shared" si="43"/>
        <v>0</v>
      </c>
      <c r="AK162" s="176">
        <f t="shared" si="44"/>
        <v>0</v>
      </c>
      <c r="AL162" s="176">
        <f t="shared" si="45"/>
        <v>0</v>
      </c>
      <c r="AM162" s="176">
        <f t="shared" si="46"/>
        <v>0</v>
      </c>
      <c r="AR162" s="131" t="s">
        <v>148</v>
      </c>
      <c r="AT162" s="132" t="s">
        <v>68</v>
      </c>
      <c r="AU162" s="132" t="s">
        <v>74</v>
      </c>
      <c r="AY162" s="131" t="s">
        <v>142</v>
      </c>
      <c r="BE162" s="187">
        <f t="shared" si="4"/>
        <v>0</v>
      </c>
      <c r="BF162" s="187">
        <f t="shared" si="5"/>
        <v>0</v>
      </c>
      <c r="BG162" s="187">
        <f t="shared" si="6"/>
        <v>0</v>
      </c>
      <c r="BH162" s="187">
        <f t="shared" si="7"/>
        <v>0</v>
      </c>
      <c r="BI162" s="187">
        <f t="shared" si="8"/>
        <v>0</v>
      </c>
      <c r="BK162" s="133">
        <f>SUM(BK163:BK202)</f>
        <v>0</v>
      </c>
    </row>
    <row r="163" spans="2:65" s="1" customFormat="1" ht="22.5" customHeight="1">
      <c r="B163" s="135"/>
      <c r="C163" s="136" t="s">
        <v>441</v>
      </c>
      <c r="D163" s="136" t="s">
        <v>143</v>
      </c>
      <c r="E163" s="137" t="s">
        <v>633</v>
      </c>
      <c r="F163" s="288" t="s">
        <v>634</v>
      </c>
      <c r="G163" s="288"/>
      <c r="H163" s="288"/>
      <c r="I163" s="288"/>
      <c r="J163" s="138" t="s">
        <v>146</v>
      </c>
      <c r="K163" s="139">
        <v>2</v>
      </c>
      <c r="L163" s="289"/>
      <c r="M163" s="289"/>
      <c r="N163" s="380">
        <f t="shared" ref="N163:N202" si="47">ROUND(L163*K163,3)</f>
        <v>0</v>
      </c>
      <c r="O163" s="380"/>
      <c r="P163" s="380"/>
      <c r="Q163" s="380"/>
      <c r="R163" s="140"/>
      <c r="T163" s="141" t="s">
        <v>5</v>
      </c>
      <c r="U163" s="40" t="s">
        <v>36</v>
      </c>
      <c r="V163" s="142">
        <v>0</v>
      </c>
      <c r="W163" s="142">
        <f t="shared" ref="W163:W202" si="48">V163*K163</f>
        <v>0</v>
      </c>
      <c r="X163" s="142">
        <v>1.64E-3</v>
      </c>
      <c r="Y163" s="142">
        <f t="shared" ref="Y163:Y202" si="49">X163*K163</f>
        <v>3.2799999999999999E-3</v>
      </c>
      <c r="Z163" s="142">
        <v>0</v>
      </c>
      <c r="AA163" s="143">
        <f t="shared" ref="AA163:AA202" si="50">Z163*K163</f>
        <v>0</v>
      </c>
      <c r="AC163" s="176"/>
      <c r="AJ163" s="176">
        <f t="shared" si="43"/>
        <v>0</v>
      </c>
      <c r="AK163" s="176">
        <f t="shared" si="44"/>
        <v>0</v>
      </c>
      <c r="AL163" s="176">
        <f t="shared" si="45"/>
        <v>0</v>
      </c>
      <c r="AM163" s="176">
        <f t="shared" si="46"/>
        <v>0</v>
      </c>
      <c r="AR163" s="17" t="s">
        <v>197</v>
      </c>
      <c r="AT163" s="17" t="s">
        <v>143</v>
      </c>
      <c r="AU163" s="17" t="s">
        <v>148</v>
      </c>
      <c r="AY163" s="17" t="s">
        <v>142</v>
      </c>
      <c r="BE163" s="187">
        <f t="shared" si="4"/>
        <v>0</v>
      </c>
      <c r="BF163" s="187">
        <f t="shared" si="5"/>
        <v>0</v>
      </c>
      <c r="BG163" s="187">
        <f t="shared" si="6"/>
        <v>0</v>
      </c>
      <c r="BH163" s="187">
        <f t="shared" si="7"/>
        <v>0</v>
      </c>
      <c r="BI163" s="187">
        <f t="shared" si="8"/>
        <v>0</v>
      </c>
      <c r="BJ163" s="17" t="s">
        <v>148</v>
      </c>
      <c r="BK163" s="145">
        <f t="shared" ref="BK163:BK202" si="51">ROUND(L163*K163,3)</f>
        <v>0</v>
      </c>
      <c r="BL163" s="17" t="s">
        <v>197</v>
      </c>
      <c r="BM163" s="17" t="s">
        <v>441</v>
      </c>
    </row>
    <row r="164" spans="2:65" s="1" customFormat="1" ht="22.5" customHeight="1">
      <c r="B164" s="135"/>
      <c r="C164" s="146" t="s">
        <v>442</v>
      </c>
      <c r="D164" s="146" t="s">
        <v>278</v>
      </c>
      <c r="E164" s="147" t="s">
        <v>635</v>
      </c>
      <c r="F164" s="302" t="s">
        <v>636</v>
      </c>
      <c r="G164" s="302"/>
      <c r="H164" s="302"/>
      <c r="I164" s="302"/>
      <c r="J164" s="148" t="s">
        <v>146</v>
      </c>
      <c r="K164" s="149">
        <v>2</v>
      </c>
      <c r="L164" s="300"/>
      <c r="M164" s="300"/>
      <c r="N164" s="381">
        <f t="shared" si="47"/>
        <v>0</v>
      </c>
      <c r="O164" s="380"/>
      <c r="P164" s="380"/>
      <c r="Q164" s="380"/>
      <c r="R164" s="140"/>
      <c r="T164" s="141" t="s">
        <v>5</v>
      </c>
      <c r="U164" s="40" t="s">
        <v>36</v>
      </c>
      <c r="V164" s="142">
        <v>0</v>
      </c>
      <c r="W164" s="142">
        <f t="shared" si="48"/>
        <v>0</v>
      </c>
      <c r="X164" s="142">
        <v>3.2000000000000003E-4</v>
      </c>
      <c r="Y164" s="142">
        <f t="shared" si="49"/>
        <v>6.4000000000000005E-4</v>
      </c>
      <c r="Z164" s="142">
        <v>0</v>
      </c>
      <c r="AA164" s="143">
        <f t="shared" si="50"/>
        <v>0</v>
      </c>
      <c r="AC164" s="176"/>
      <c r="AJ164" s="176">
        <f t="shared" si="43"/>
        <v>0</v>
      </c>
      <c r="AK164" s="176">
        <f t="shared" si="44"/>
        <v>0</v>
      </c>
      <c r="AL164" s="176">
        <f t="shared" si="45"/>
        <v>0</v>
      </c>
      <c r="AM164" s="176">
        <f t="shared" si="46"/>
        <v>0</v>
      </c>
      <c r="AR164" s="17" t="s">
        <v>265</v>
      </c>
      <c r="AT164" s="17" t="s">
        <v>278</v>
      </c>
      <c r="AU164" s="17" t="s">
        <v>148</v>
      </c>
      <c r="AY164" s="17" t="s">
        <v>142</v>
      </c>
      <c r="BE164" s="187">
        <f t="shared" si="4"/>
        <v>0</v>
      </c>
      <c r="BF164" s="187">
        <f t="shared" si="5"/>
        <v>0</v>
      </c>
      <c r="BG164" s="187">
        <f t="shared" si="6"/>
        <v>0</v>
      </c>
      <c r="BH164" s="187">
        <f t="shared" si="7"/>
        <v>0</v>
      </c>
      <c r="BI164" s="187">
        <f t="shared" si="8"/>
        <v>0</v>
      </c>
      <c r="BJ164" s="17" t="s">
        <v>148</v>
      </c>
      <c r="BK164" s="145">
        <f>ROUND(L164*K164,2)</f>
        <v>0</v>
      </c>
      <c r="BL164" s="17" t="s">
        <v>197</v>
      </c>
      <c r="BM164" s="17" t="s">
        <v>442</v>
      </c>
    </row>
    <row r="165" spans="2:65" s="1" customFormat="1" ht="22.5" customHeight="1">
      <c r="B165" s="135"/>
      <c r="C165" s="136" t="s">
        <v>446</v>
      </c>
      <c r="D165" s="136" t="s">
        <v>143</v>
      </c>
      <c r="E165" s="137" t="s">
        <v>637</v>
      </c>
      <c r="F165" s="288" t="s">
        <v>638</v>
      </c>
      <c r="G165" s="288"/>
      <c r="H165" s="288"/>
      <c r="I165" s="288"/>
      <c r="J165" s="138" t="s">
        <v>626</v>
      </c>
      <c r="K165" s="139">
        <v>10</v>
      </c>
      <c r="L165" s="289"/>
      <c r="M165" s="289"/>
      <c r="N165" s="380">
        <f t="shared" si="47"/>
        <v>0</v>
      </c>
      <c r="O165" s="380"/>
      <c r="P165" s="380"/>
      <c r="Q165" s="380"/>
      <c r="R165" s="140"/>
      <c r="T165" s="141" t="s">
        <v>5</v>
      </c>
      <c r="U165" s="40" t="s">
        <v>36</v>
      </c>
      <c r="V165" s="142">
        <v>0</v>
      </c>
      <c r="W165" s="142">
        <f t="shared" si="48"/>
        <v>0</v>
      </c>
      <c r="X165" s="142">
        <v>7.3999999999999999E-4</v>
      </c>
      <c r="Y165" s="142">
        <f t="shared" si="49"/>
        <v>7.4000000000000003E-3</v>
      </c>
      <c r="Z165" s="142">
        <v>0</v>
      </c>
      <c r="AA165" s="143">
        <f t="shared" si="50"/>
        <v>0</v>
      </c>
      <c r="AC165" s="176"/>
      <c r="AJ165" s="176">
        <f t="shared" si="43"/>
        <v>0</v>
      </c>
      <c r="AK165" s="176">
        <f t="shared" si="44"/>
        <v>0</v>
      </c>
      <c r="AL165" s="176">
        <f t="shared" si="45"/>
        <v>0</v>
      </c>
      <c r="AM165" s="176">
        <f t="shared" si="46"/>
        <v>0</v>
      </c>
      <c r="AR165" s="17" t="s">
        <v>197</v>
      </c>
      <c r="AT165" s="17" t="s">
        <v>143</v>
      </c>
      <c r="AU165" s="17" t="s">
        <v>148</v>
      </c>
      <c r="AY165" s="17" t="s">
        <v>142</v>
      </c>
      <c r="BE165" s="187">
        <f t="shared" si="4"/>
        <v>0</v>
      </c>
      <c r="BF165" s="187">
        <f t="shared" si="5"/>
        <v>0</v>
      </c>
      <c r="BG165" s="187">
        <f t="shared" si="6"/>
        <v>0</v>
      </c>
      <c r="BH165" s="187">
        <f t="shared" si="7"/>
        <v>0</v>
      </c>
      <c r="BI165" s="187">
        <f t="shared" si="8"/>
        <v>0</v>
      </c>
      <c r="BJ165" s="17" t="s">
        <v>148</v>
      </c>
      <c r="BK165" s="145">
        <f t="shared" si="51"/>
        <v>0</v>
      </c>
      <c r="BL165" s="17" t="s">
        <v>197</v>
      </c>
      <c r="BM165" s="17" t="s">
        <v>446</v>
      </c>
    </row>
    <row r="166" spans="2:65" s="1" customFormat="1" ht="22.5" customHeight="1">
      <c r="B166" s="135"/>
      <c r="C166" s="146" t="s">
        <v>450</v>
      </c>
      <c r="D166" s="146" t="s">
        <v>278</v>
      </c>
      <c r="E166" s="147" t="s">
        <v>639</v>
      </c>
      <c r="F166" s="302" t="s">
        <v>640</v>
      </c>
      <c r="G166" s="302"/>
      <c r="H166" s="302"/>
      <c r="I166" s="302"/>
      <c r="J166" s="148" t="s">
        <v>146</v>
      </c>
      <c r="K166" s="149">
        <v>10</v>
      </c>
      <c r="L166" s="300"/>
      <c r="M166" s="300"/>
      <c r="N166" s="381">
        <f t="shared" si="47"/>
        <v>0</v>
      </c>
      <c r="O166" s="380"/>
      <c r="P166" s="380"/>
      <c r="Q166" s="380"/>
      <c r="R166" s="140"/>
      <c r="T166" s="141" t="s">
        <v>5</v>
      </c>
      <c r="U166" s="40" t="s">
        <v>36</v>
      </c>
      <c r="V166" s="142">
        <v>0</v>
      </c>
      <c r="W166" s="142">
        <f t="shared" si="48"/>
        <v>0</v>
      </c>
      <c r="X166" s="142">
        <v>1.4999999999999999E-2</v>
      </c>
      <c r="Y166" s="142">
        <f t="shared" si="49"/>
        <v>0.15</v>
      </c>
      <c r="Z166" s="142">
        <v>0</v>
      </c>
      <c r="AA166" s="143">
        <f t="shared" si="50"/>
        <v>0</v>
      </c>
      <c r="AC166" s="176"/>
      <c r="AJ166" s="176">
        <f t="shared" si="43"/>
        <v>0</v>
      </c>
      <c r="AK166" s="176">
        <f t="shared" si="44"/>
        <v>0</v>
      </c>
      <c r="AL166" s="176">
        <f t="shared" si="45"/>
        <v>0</v>
      </c>
      <c r="AM166" s="176">
        <f t="shared" si="46"/>
        <v>0</v>
      </c>
      <c r="AR166" s="17" t="s">
        <v>265</v>
      </c>
      <c r="AT166" s="17" t="s">
        <v>278</v>
      </c>
      <c r="AU166" s="17" t="s">
        <v>148</v>
      </c>
      <c r="AY166" s="17" t="s">
        <v>142</v>
      </c>
      <c r="BE166" s="187">
        <f t="shared" si="4"/>
        <v>0</v>
      </c>
      <c r="BF166" s="187">
        <f t="shared" si="5"/>
        <v>0</v>
      </c>
      <c r="BG166" s="187">
        <f t="shared" si="6"/>
        <v>0</v>
      </c>
      <c r="BH166" s="187">
        <f t="shared" si="7"/>
        <v>0</v>
      </c>
      <c r="BI166" s="187">
        <f t="shared" si="8"/>
        <v>0</v>
      </c>
      <c r="BJ166" s="17" t="s">
        <v>148</v>
      </c>
      <c r="BK166" s="145">
        <f t="shared" si="51"/>
        <v>0</v>
      </c>
      <c r="BL166" s="17" t="s">
        <v>197</v>
      </c>
      <c r="BM166" s="17" t="s">
        <v>450</v>
      </c>
    </row>
    <row r="167" spans="2:65" s="1" customFormat="1" ht="31.5" customHeight="1">
      <c r="B167" s="135"/>
      <c r="C167" s="136" t="s">
        <v>454</v>
      </c>
      <c r="D167" s="136" t="s">
        <v>143</v>
      </c>
      <c r="E167" s="137" t="s">
        <v>641</v>
      </c>
      <c r="F167" s="288" t="s">
        <v>642</v>
      </c>
      <c r="G167" s="288"/>
      <c r="H167" s="288"/>
      <c r="I167" s="288"/>
      <c r="J167" s="138" t="s">
        <v>146</v>
      </c>
      <c r="K167" s="139">
        <v>2</v>
      </c>
      <c r="L167" s="289"/>
      <c r="M167" s="289"/>
      <c r="N167" s="380">
        <f t="shared" si="47"/>
        <v>0</v>
      </c>
      <c r="O167" s="380"/>
      <c r="P167" s="380"/>
      <c r="Q167" s="380"/>
      <c r="R167" s="140"/>
      <c r="T167" s="141" t="s">
        <v>5</v>
      </c>
      <c r="U167" s="40" t="s">
        <v>36</v>
      </c>
      <c r="V167" s="142">
        <v>0</v>
      </c>
      <c r="W167" s="142">
        <f t="shared" si="48"/>
        <v>0</v>
      </c>
      <c r="X167" s="142">
        <v>7.2000000000000005E-4</v>
      </c>
      <c r="Y167" s="142">
        <f t="shared" si="49"/>
        <v>1.4400000000000001E-3</v>
      </c>
      <c r="Z167" s="142">
        <v>0</v>
      </c>
      <c r="AA167" s="143">
        <f t="shared" si="50"/>
        <v>0</v>
      </c>
      <c r="AC167" s="176"/>
      <c r="AJ167" s="176">
        <f t="shared" si="43"/>
        <v>0</v>
      </c>
      <c r="AK167" s="176">
        <f t="shared" si="44"/>
        <v>0</v>
      </c>
      <c r="AL167" s="176">
        <f t="shared" si="45"/>
        <v>0</v>
      </c>
      <c r="AM167" s="176">
        <f t="shared" si="46"/>
        <v>0</v>
      </c>
      <c r="AR167" s="17" t="s">
        <v>197</v>
      </c>
      <c r="AT167" s="17" t="s">
        <v>143</v>
      </c>
      <c r="AU167" s="17" t="s">
        <v>148</v>
      </c>
      <c r="AY167" s="17" t="s">
        <v>142</v>
      </c>
      <c r="BE167" s="187">
        <f t="shared" si="4"/>
        <v>0</v>
      </c>
      <c r="BF167" s="187">
        <f t="shared" si="5"/>
        <v>0</v>
      </c>
      <c r="BG167" s="187">
        <f t="shared" si="6"/>
        <v>0</v>
      </c>
      <c r="BH167" s="187">
        <f t="shared" si="7"/>
        <v>0</v>
      </c>
      <c r="BI167" s="187">
        <f t="shared" si="8"/>
        <v>0</v>
      </c>
      <c r="BJ167" s="17" t="s">
        <v>148</v>
      </c>
      <c r="BK167" s="145">
        <f>ROUND(L167*K167,2)</f>
        <v>0</v>
      </c>
      <c r="BL167" s="17" t="s">
        <v>197</v>
      </c>
      <c r="BM167" s="17" t="s">
        <v>454</v>
      </c>
    </row>
    <row r="168" spans="2:65" s="1" customFormat="1" ht="22.5" customHeight="1">
      <c r="B168" s="135"/>
      <c r="C168" s="146" t="s">
        <v>458</v>
      </c>
      <c r="D168" s="146" t="s">
        <v>278</v>
      </c>
      <c r="E168" s="147" t="s">
        <v>643</v>
      </c>
      <c r="F168" s="302" t="s">
        <v>644</v>
      </c>
      <c r="G168" s="302"/>
      <c r="H168" s="302"/>
      <c r="I168" s="302"/>
      <c r="J168" s="148" t="s">
        <v>146</v>
      </c>
      <c r="K168" s="149">
        <v>2</v>
      </c>
      <c r="L168" s="300"/>
      <c r="M168" s="300"/>
      <c r="N168" s="381">
        <f t="shared" si="47"/>
        <v>0</v>
      </c>
      <c r="O168" s="380"/>
      <c r="P168" s="380"/>
      <c r="Q168" s="380"/>
      <c r="R168" s="140"/>
      <c r="T168" s="141" t="s">
        <v>5</v>
      </c>
      <c r="U168" s="40" t="s">
        <v>36</v>
      </c>
      <c r="V168" s="142">
        <v>0</v>
      </c>
      <c r="W168" s="142">
        <f t="shared" si="48"/>
        <v>0</v>
      </c>
      <c r="X168" s="142">
        <v>1.4999999999999999E-2</v>
      </c>
      <c r="Y168" s="142">
        <f t="shared" si="49"/>
        <v>0.03</v>
      </c>
      <c r="Z168" s="142">
        <v>0</v>
      </c>
      <c r="AA168" s="143">
        <f t="shared" si="50"/>
        <v>0</v>
      </c>
      <c r="AC168" s="176"/>
      <c r="AJ168" s="176">
        <f t="shared" si="43"/>
        <v>0</v>
      </c>
      <c r="AK168" s="176">
        <f t="shared" si="44"/>
        <v>0</v>
      </c>
      <c r="AL168" s="176">
        <f t="shared" si="45"/>
        <v>0</v>
      </c>
      <c r="AM168" s="176">
        <f t="shared" si="46"/>
        <v>0</v>
      </c>
      <c r="AR168" s="17" t="s">
        <v>265</v>
      </c>
      <c r="AT168" s="17" t="s">
        <v>278</v>
      </c>
      <c r="AU168" s="17" t="s">
        <v>148</v>
      </c>
      <c r="AY168" s="17" t="s">
        <v>142</v>
      </c>
      <c r="BE168" s="187">
        <f t="shared" si="4"/>
        <v>0</v>
      </c>
      <c r="BF168" s="187">
        <f t="shared" si="5"/>
        <v>0</v>
      </c>
      <c r="BG168" s="187">
        <f t="shared" si="6"/>
        <v>0</v>
      </c>
      <c r="BH168" s="187">
        <f t="shared" si="7"/>
        <v>0</v>
      </c>
      <c r="BI168" s="187">
        <f t="shared" si="8"/>
        <v>0</v>
      </c>
      <c r="BJ168" s="17" t="s">
        <v>148</v>
      </c>
      <c r="BK168" s="145">
        <f t="shared" si="51"/>
        <v>0</v>
      </c>
      <c r="BL168" s="17" t="s">
        <v>197</v>
      </c>
      <c r="BM168" s="17" t="s">
        <v>458</v>
      </c>
    </row>
    <row r="169" spans="2:65" s="1" customFormat="1" ht="31.5" customHeight="1">
      <c r="B169" s="135"/>
      <c r="C169" s="136" t="s">
        <v>470</v>
      </c>
      <c r="D169" s="136" t="s">
        <v>143</v>
      </c>
      <c r="E169" s="137" t="s">
        <v>645</v>
      </c>
      <c r="F169" s="288" t="s">
        <v>646</v>
      </c>
      <c r="G169" s="288"/>
      <c r="H169" s="288"/>
      <c r="I169" s="288"/>
      <c r="J169" s="138" t="s">
        <v>626</v>
      </c>
      <c r="K169" s="139">
        <v>1</v>
      </c>
      <c r="L169" s="289"/>
      <c r="M169" s="289"/>
      <c r="N169" s="380">
        <f t="shared" si="47"/>
        <v>0</v>
      </c>
      <c r="O169" s="380"/>
      <c r="P169" s="380"/>
      <c r="Q169" s="380"/>
      <c r="R169" s="140"/>
      <c r="T169" s="141" t="s">
        <v>5</v>
      </c>
      <c r="U169" s="40" t="s">
        <v>36</v>
      </c>
      <c r="V169" s="142">
        <v>0</v>
      </c>
      <c r="W169" s="142">
        <f t="shared" si="48"/>
        <v>0</v>
      </c>
      <c r="X169" s="142">
        <v>0</v>
      </c>
      <c r="Y169" s="142">
        <f t="shared" si="49"/>
        <v>0</v>
      </c>
      <c r="Z169" s="142">
        <v>0</v>
      </c>
      <c r="AA169" s="143">
        <f t="shared" si="50"/>
        <v>0</v>
      </c>
      <c r="AC169" s="176"/>
      <c r="AJ169" s="176">
        <f t="shared" si="43"/>
        <v>0</v>
      </c>
      <c r="AK169" s="176">
        <f t="shared" si="44"/>
        <v>0</v>
      </c>
      <c r="AL169" s="176">
        <f t="shared" si="45"/>
        <v>0</v>
      </c>
      <c r="AM169" s="176">
        <f t="shared" si="46"/>
        <v>0</v>
      </c>
      <c r="AR169" s="17" t="s">
        <v>197</v>
      </c>
      <c r="AT169" s="17" t="s">
        <v>143</v>
      </c>
      <c r="AU169" s="17" t="s">
        <v>148</v>
      </c>
      <c r="AY169" s="17" t="s">
        <v>142</v>
      </c>
      <c r="BE169" s="187">
        <f t="shared" si="4"/>
        <v>0</v>
      </c>
      <c r="BF169" s="187">
        <f t="shared" si="5"/>
        <v>0</v>
      </c>
      <c r="BG169" s="187">
        <f t="shared" si="6"/>
        <v>0</v>
      </c>
      <c r="BH169" s="187">
        <f t="shared" si="7"/>
        <v>0</v>
      </c>
      <c r="BI169" s="187">
        <f t="shared" si="8"/>
        <v>0</v>
      </c>
      <c r="BJ169" s="17" t="s">
        <v>148</v>
      </c>
      <c r="BK169" s="145">
        <f>ROUND(L169*K169,2)</f>
        <v>0</v>
      </c>
      <c r="BL169" s="17" t="s">
        <v>197</v>
      </c>
      <c r="BM169" s="17" t="s">
        <v>470</v>
      </c>
    </row>
    <row r="170" spans="2:65" s="1" customFormat="1" ht="31.5" customHeight="1">
      <c r="B170" s="135"/>
      <c r="C170" s="146" t="s">
        <v>471</v>
      </c>
      <c r="D170" s="146" t="s">
        <v>278</v>
      </c>
      <c r="E170" s="147" t="s">
        <v>647</v>
      </c>
      <c r="F170" s="302" t="s">
        <v>648</v>
      </c>
      <c r="G170" s="302"/>
      <c r="H170" s="302"/>
      <c r="I170" s="302"/>
      <c r="J170" s="148" t="s">
        <v>146</v>
      </c>
      <c r="K170" s="149">
        <v>1</v>
      </c>
      <c r="L170" s="300"/>
      <c r="M170" s="300"/>
      <c r="N170" s="381">
        <f t="shared" si="47"/>
        <v>0</v>
      </c>
      <c r="O170" s="380"/>
      <c r="P170" s="380"/>
      <c r="Q170" s="380"/>
      <c r="R170" s="140"/>
      <c r="T170" s="141" t="s">
        <v>5</v>
      </c>
      <c r="U170" s="40" t="s">
        <v>36</v>
      </c>
      <c r="V170" s="142">
        <v>0</v>
      </c>
      <c r="W170" s="142">
        <f t="shared" si="48"/>
        <v>0</v>
      </c>
      <c r="X170" s="142">
        <v>1.788E-2</v>
      </c>
      <c r="Y170" s="142">
        <f t="shared" si="49"/>
        <v>1.788E-2</v>
      </c>
      <c r="Z170" s="142">
        <v>0</v>
      </c>
      <c r="AA170" s="143">
        <f t="shared" si="50"/>
        <v>0</v>
      </c>
      <c r="AC170" s="176"/>
      <c r="AJ170" s="176">
        <f t="shared" si="43"/>
        <v>0</v>
      </c>
      <c r="AK170" s="176">
        <f t="shared" si="44"/>
        <v>0</v>
      </c>
      <c r="AL170" s="176">
        <f t="shared" si="45"/>
        <v>0</v>
      </c>
      <c r="AM170" s="176">
        <f t="shared" si="46"/>
        <v>0</v>
      </c>
      <c r="AR170" s="17" t="s">
        <v>265</v>
      </c>
      <c r="AT170" s="17" t="s">
        <v>278</v>
      </c>
      <c r="AU170" s="17" t="s">
        <v>148</v>
      </c>
      <c r="AY170" s="17" t="s">
        <v>142</v>
      </c>
      <c r="BE170" s="187">
        <f t="shared" si="4"/>
        <v>0</v>
      </c>
      <c r="BF170" s="187">
        <f t="shared" si="5"/>
        <v>0</v>
      </c>
      <c r="BG170" s="187">
        <f t="shared" si="6"/>
        <v>0</v>
      </c>
      <c r="BH170" s="187">
        <f t="shared" si="7"/>
        <v>0</v>
      </c>
      <c r="BI170" s="187">
        <f t="shared" si="8"/>
        <v>0</v>
      </c>
      <c r="BJ170" s="17" t="s">
        <v>148</v>
      </c>
      <c r="BK170" s="145">
        <f t="shared" si="51"/>
        <v>0</v>
      </c>
      <c r="BL170" s="17" t="s">
        <v>197</v>
      </c>
      <c r="BM170" s="17" t="s">
        <v>471</v>
      </c>
    </row>
    <row r="171" spans="2:65" s="1" customFormat="1" ht="31.5" customHeight="1">
      <c r="B171" s="135"/>
      <c r="C171" s="136" t="s">
        <v>483</v>
      </c>
      <c r="D171" s="136" t="s">
        <v>143</v>
      </c>
      <c r="E171" s="137" t="s">
        <v>649</v>
      </c>
      <c r="F171" s="288" t="s">
        <v>650</v>
      </c>
      <c r="G171" s="288"/>
      <c r="H171" s="288"/>
      <c r="I171" s="288"/>
      <c r="J171" s="138" t="s">
        <v>626</v>
      </c>
      <c r="K171" s="139">
        <v>1</v>
      </c>
      <c r="L171" s="289"/>
      <c r="M171" s="289"/>
      <c r="N171" s="380">
        <f t="shared" si="47"/>
        <v>0</v>
      </c>
      <c r="O171" s="380"/>
      <c r="P171" s="380"/>
      <c r="Q171" s="380"/>
      <c r="R171" s="140"/>
      <c r="T171" s="141" t="s">
        <v>5</v>
      </c>
      <c r="U171" s="40" t="s">
        <v>36</v>
      </c>
      <c r="V171" s="142">
        <v>0</v>
      </c>
      <c r="W171" s="142">
        <f t="shared" si="48"/>
        <v>0</v>
      </c>
      <c r="X171" s="142">
        <v>3.4000000000000002E-4</v>
      </c>
      <c r="Y171" s="142">
        <f t="shared" si="49"/>
        <v>3.4000000000000002E-4</v>
      </c>
      <c r="Z171" s="142">
        <v>0</v>
      </c>
      <c r="AA171" s="143">
        <f t="shared" si="50"/>
        <v>0</v>
      </c>
      <c r="AC171" s="176"/>
      <c r="AJ171" s="176">
        <f t="shared" si="43"/>
        <v>0</v>
      </c>
      <c r="AK171" s="176">
        <f t="shared" si="44"/>
        <v>0</v>
      </c>
      <c r="AL171" s="176">
        <f t="shared" si="45"/>
        <v>0</v>
      </c>
      <c r="AM171" s="176">
        <f t="shared" si="46"/>
        <v>0</v>
      </c>
      <c r="AR171" s="17" t="s">
        <v>197</v>
      </c>
      <c r="AT171" s="17" t="s">
        <v>143</v>
      </c>
      <c r="AU171" s="17" t="s">
        <v>148</v>
      </c>
      <c r="AY171" s="17" t="s">
        <v>142</v>
      </c>
      <c r="BE171" s="187">
        <f t="shared" si="4"/>
        <v>0</v>
      </c>
      <c r="BF171" s="187">
        <f t="shared" si="5"/>
        <v>0</v>
      </c>
      <c r="BG171" s="187">
        <f t="shared" si="6"/>
        <v>0</v>
      </c>
      <c r="BH171" s="187">
        <f t="shared" si="7"/>
        <v>0</v>
      </c>
      <c r="BI171" s="187">
        <f t="shared" si="8"/>
        <v>0</v>
      </c>
      <c r="BJ171" s="17" t="s">
        <v>148</v>
      </c>
      <c r="BK171" s="145">
        <f>ROUND(L171*K171,2)</f>
        <v>0</v>
      </c>
      <c r="BL171" s="17" t="s">
        <v>197</v>
      </c>
      <c r="BM171" s="17" t="s">
        <v>483</v>
      </c>
    </row>
    <row r="172" spans="2:65" s="1" customFormat="1" ht="31.5" customHeight="1">
      <c r="B172" s="135"/>
      <c r="C172" s="146" t="s">
        <v>220</v>
      </c>
      <c r="D172" s="146" t="s">
        <v>278</v>
      </c>
      <c r="E172" s="147" t="s">
        <v>651</v>
      </c>
      <c r="F172" s="302" t="s">
        <v>652</v>
      </c>
      <c r="G172" s="302"/>
      <c r="H172" s="302"/>
      <c r="I172" s="302"/>
      <c r="J172" s="148" t="s">
        <v>146</v>
      </c>
      <c r="K172" s="149">
        <v>1</v>
      </c>
      <c r="L172" s="300"/>
      <c r="M172" s="300"/>
      <c r="N172" s="381">
        <f t="shared" si="47"/>
        <v>0</v>
      </c>
      <c r="O172" s="380"/>
      <c r="P172" s="380"/>
      <c r="Q172" s="380"/>
      <c r="R172" s="140"/>
      <c r="T172" s="141" t="s">
        <v>5</v>
      </c>
      <c r="U172" s="40" t="s">
        <v>36</v>
      </c>
      <c r="V172" s="142">
        <v>0</v>
      </c>
      <c r="W172" s="142">
        <f t="shared" si="48"/>
        <v>0</v>
      </c>
      <c r="X172" s="142">
        <v>0.02</v>
      </c>
      <c r="Y172" s="142">
        <f t="shared" si="49"/>
        <v>0.02</v>
      </c>
      <c r="Z172" s="142">
        <v>0</v>
      </c>
      <c r="AA172" s="143">
        <f t="shared" si="50"/>
        <v>0</v>
      </c>
      <c r="AC172" s="176"/>
      <c r="AJ172" s="176">
        <f t="shared" si="43"/>
        <v>0</v>
      </c>
      <c r="AK172" s="176">
        <f t="shared" si="44"/>
        <v>0</v>
      </c>
      <c r="AL172" s="176">
        <f t="shared" si="45"/>
        <v>0</v>
      </c>
      <c r="AM172" s="176">
        <f t="shared" si="46"/>
        <v>0</v>
      </c>
      <c r="AR172" s="17" t="s">
        <v>265</v>
      </c>
      <c r="AT172" s="17" t="s">
        <v>278</v>
      </c>
      <c r="AU172" s="17" t="s">
        <v>148</v>
      </c>
      <c r="AY172" s="17" t="s">
        <v>142</v>
      </c>
      <c r="BE172" s="187">
        <f t="shared" si="4"/>
        <v>0</v>
      </c>
      <c r="BF172" s="187">
        <f t="shared" si="5"/>
        <v>0</v>
      </c>
      <c r="BG172" s="187">
        <f t="shared" si="6"/>
        <v>0</v>
      </c>
      <c r="BH172" s="187">
        <f t="shared" si="7"/>
        <v>0</v>
      </c>
      <c r="BI172" s="187">
        <f t="shared" si="8"/>
        <v>0</v>
      </c>
      <c r="BJ172" s="17" t="s">
        <v>148</v>
      </c>
      <c r="BK172" s="145">
        <f>ROUND(L172*K172,2)</f>
        <v>0</v>
      </c>
      <c r="BL172" s="17" t="s">
        <v>197</v>
      </c>
      <c r="BM172" s="17" t="s">
        <v>220</v>
      </c>
    </row>
    <row r="173" spans="2:65" s="1" customFormat="1" ht="31.5" customHeight="1">
      <c r="B173" s="135"/>
      <c r="C173" s="136" t="s">
        <v>258</v>
      </c>
      <c r="D173" s="136" t="s">
        <v>143</v>
      </c>
      <c r="E173" s="137" t="s">
        <v>653</v>
      </c>
      <c r="F173" s="288" t="s">
        <v>654</v>
      </c>
      <c r="G173" s="288"/>
      <c r="H173" s="288"/>
      <c r="I173" s="288"/>
      <c r="J173" s="138" t="s">
        <v>626</v>
      </c>
      <c r="K173" s="139">
        <v>12</v>
      </c>
      <c r="L173" s="289"/>
      <c r="M173" s="289"/>
      <c r="N173" s="380">
        <f t="shared" si="47"/>
        <v>0</v>
      </c>
      <c r="O173" s="380"/>
      <c r="P173" s="380"/>
      <c r="Q173" s="380"/>
      <c r="R173" s="140"/>
      <c r="T173" s="141" t="s">
        <v>5</v>
      </c>
      <c r="U173" s="40" t="s">
        <v>36</v>
      </c>
      <c r="V173" s="142">
        <v>0</v>
      </c>
      <c r="W173" s="142">
        <f t="shared" si="48"/>
        <v>0</v>
      </c>
      <c r="X173" s="142">
        <v>3.0000000000000001E-5</v>
      </c>
      <c r="Y173" s="142">
        <f t="shared" si="49"/>
        <v>3.6000000000000002E-4</v>
      </c>
      <c r="Z173" s="142">
        <v>0</v>
      </c>
      <c r="AA173" s="143">
        <f t="shared" si="50"/>
        <v>0</v>
      </c>
      <c r="AC173" s="176"/>
      <c r="AJ173" s="176">
        <f t="shared" si="43"/>
        <v>0</v>
      </c>
      <c r="AK173" s="176">
        <f t="shared" si="44"/>
        <v>0</v>
      </c>
      <c r="AL173" s="176">
        <f t="shared" si="45"/>
        <v>0</v>
      </c>
      <c r="AM173" s="176">
        <f t="shared" si="46"/>
        <v>0</v>
      </c>
      <c r="AR173" s="17" t="s">
        <v>197</v>
      </c>
      <c r="AT173" s="17" t="s">
        <v>143</v>
      </c>
      <c r="AU173" s="17" t="s">
        <v>148</v>
      </c>
      <c r="AY173" s="17" t="s">
        <v>142</v>
      </c>
      <c r="BE173" s="187">
        <f t="shared" ref="BE173:BE210" si="52">IF(U173="základná",N173,0)</f>
        <v>0</v>
      </c>
      <c r="BF173" s="187">
        <f t="shared" ref="BF173:BF210" si="53">IF(U173="znížená",N173,0)</f>
        <v>0</v>
      </c>
      <c r="BG173" s="187">
        <f t="shared" ref="BG173:BG210" si="54">IF(U173="zákl. prenesená",N173,0)</f>
        <v>0</v>
      </c>
      <c r="BH173" s="187">
        <f t="shared" ref="BH173:BH210" si="55">IF(U173="zníž. prenesená",N173,0)</f>
        <v>0</v>
      </c>
      <c r="BI173" s="187">
        <f t="shared" ref="BI173:BI210" si="56">IF(U173="nulová",N173,0)</f>
        <v>0</v>
      </c>
      <c r="BJ173" s="17" t="s">
        <v>148</v>
      </c>
      <c r="BK173" s="145">
        <f t="shared" si="51"/>
        <v>0</v>
      </c>
      <c r="BL173" s="17" t="s">
        <v>197</v>
      </c>
      <c r="BM173" s="17" t="s">
        <v>258</v>
      </c>
    </row>
    <row r="174" spans="2:65" s="1" customFormat="1" ht="22.5" customHeight="1">
      <c r="B174" s="135"/>
      <c r="C174" s="146" t="s">
        <v>260</v>
      </c>
      <c r="D174" s="146" t="s">
        <v>278</v>
      </c>
      <c r="E174" s="147" t="s">
        <v>655</v>
      </c>
      <c r="F174" s="302" t="s">
        <v>656</v>
      </c>
      <c r="G174" s="302"/>
      <c r="H174" s="302"/>
      <c r="I174" s="302"/>
      <c r="J174" s="148" t="s">
        <v>146</v>
      </c>
      <c r="K174" s="149">
        <v>12</v>
      </c>
      <c r="L174" s="300"/>
      <c r="M174" s="300"/>
      <c r="N174" s="381">
        <f t="shared" si="47"/>
        <v>0</v>
      </c>
      <c r="O174" s="380"/>
      <c r="P174" s="380"/>
      <c r="Q174" s="380"/>
      <c r="R174" s="140"/>
      <c r="T174" s="141" t="s">
        <v>5</v>
      </c>
      <c r="U174" s="40" t="s">
        <v>36</v>
      </c>
      <c r="V174" s="142">
        <v>0</v>
      </c>
      <c r="W174" s="142">
        <f t="shared" si="48"/>
        <v>0</v>
      </c>
      <c r="X174" s="142">
        <v>2.3999999999999998E-3</v>
      </c>
      <c r="Y174" s="142">
        <f t="shared" si="49"/>
        <v>2.8799999999999999E-2</v>
      </c>
      <c r="Z174" s="142">
        <v>0</v>
      </c>
      <c r="AA174" s="143">
        <f t="shared" si="50"/>
        <v>0</v>
      </c>
      <c r="AC174" s="176"/>
      <c r="AJ174" s="176">
        <f t="shared" si="43"/>
        <v>0</v>
      </c>
      <c r="AK174" s="176">
        <f t="shared" si="44"/>
        <v>0</v>
      </c>
      <c r="AL174" s="176">
        <f t="shared" si="45"/>
        <v>0</v>
      </c>
      <c r="AM174" s="176">
        <f t="shared" si="46"/>
        <v>0</v>
      </c>
      <c r="AR174" s="17" t="s">
        <v>265</v>
      </c>
      <c r="AT174" s="17" t="s">
        <v>278</v>
      </c>
      <c r="AU174" s="17" t="s">
        <v>148</v>
      </c>
      <c r="AY174" s="17" t="s">
        <v>142</v>
      </c>
      <c r="BE174" s="187">
        <f t="shared" si="52"/>
        <v>0</v>
      </c>
      <c r="BF174" s="187">
        <f t="shared" si="53"/>
        <v>0</v>
      </c>
      <c r="BG174" s="187">
        <f t="shared" si="54"/>
        <v>0</v>
      </c>
      <c r="BH174" s="187">
        <f t="shared" si="55"/>
        <v>0</v>
      </c>
      <c r="BI174" s="187">
        <f t="shared" si="56"/>
        <v>0</v>
      </c>
      <c r="BJ174" s="17" t="s">
        <v>148</v>
      </c>
      <c r="BK174" s="145">
        <f>ROUND(L174*K174,2)</f>
        <v>0</v>
      </c>
      <c r="BL174" s="17" t="s">
        <v>197</v>
      </c>
      <c r="BM174" s="17" t="s">
        <v>260</v>
      </c>
    </row>
    <row r="175" spans="2:65" s="1" customFormat="1" ht="31.5" customHeight="1">
      <c r="B175" s="135"/>
      <c r="C175" s="136" t="s">
        <v>262</v>
      </c>
      <c r="D175" s="136" t="s">
        <v>143</v>
      </c>
      <c r="E175" s="137" t="s">
        <v>657</v>
      </c>
      <c r="F175" s="288" t="s">
        <v>658</v>
      </c>
      <c r="G175" s="288"/>
      <c r="H175" s="288"/>
      <c r="I175" s="288"/>
      <c r="J175" s="138" t="s">
        <v>659</v>
      </c>
      <c r="K175" s="139">
        <v>14</v>
      </c>
      <c r="L175" s="289"/>
      <c r="M175" s="289"/>
      <c r="N175" s="380">
        <f t="shared" si="47"/>
        <v>0</v>
      </c>
      <c r="O175" s="380"/>
      <c r="P175" s="380"/>
      <c r="Q175" s="380"/>
      <c r="R175" s="140"/>
      <c r="T175" s="141" t="s">
        <v>5</v>
      </c>
      <c r="U175" s="40" t="s">
        <v>36</v>
      </c>
      <c r="V175" s="142">
        <v>0</v>
      </c>
      <c r="W175" s="142">
        <f t="shared" si="48"/>
        <v>0</v>
      </c>
      <c r="X175" s="142">
        <v>5.6999999999999998E-4</v>
      </c>
      <c r="Y175" s="142">
        <f t="shared" si="49"/>
        <v>7.9799999999999992E-3</v>
      </c>
      <c r="Z175" s="142">
        <v>0</v>
      </c>
      <c r="AA175" s="143">
        <f t="shared" si="50"/>
        <v>0</v>
      </c>
      <c r="AC175" s="176"/>
      <c r="AJ175" s="176">
        <f t="shared" si="43"/>
        <v>0</v>
      </c>
      <c r="AK175" s="176">
        <f t="shared" si="44"/>
        <v>0</v>
      </c>
      <c r="AL175" s="176">
        <f t="shared" si="45"/>
        <v>0</v>
      </c>
      <c r="AM175" s="176">
        <f t="shared" si="46"/>
        <v>0</v>
      </c>
      <c r="AR175" s="17" t="s">
        <v>197</v>
      </c>
      <c r="AT175" s="17" t="s">
        <v>143</v>
      </c>
      <c r="AU175" s="17" t="s">
        <v>148</v>
      </c>
      <c r="AY175" s="17" t="s">
        <v>142</v>
      </c>
      <c r="BE175" s="187">
        <f t="shared" si="52"/>
        <v>0</v>
      </c>
      <c r="BF175" s="187">
        <f t="shared" si="53"/>
        <v>0</v>
      </c>
      <c r="BG175" s="187">
        <f t="shared" si="54"/>
        <v>0</v>
      </c>
      <c r="BH175" s="187">
        <f t="shared" si="55"/>
        <v>0</v>
      </c>
      <c r="BI175" s="187">
        <f t="shared" si="56"/>
        <v>0</v>
      </c>
      <c r="BJ175" s="17" t="s">
        <v>148</v>
      </c>
      <c r="BK175" s="145">
        <f>ROUND(L175*K175,2)</f>
        <v>0</v>
      </c>
      <c r="BL175" s="17" t="s">
        <v>197</v>
      </c>
      <c r="BM175" s="17" t="s">
        <v>262</v>
      </c>
    </row>
    <row r="176" spans="2:65" s="1" customFormat="1" ht="22.5" customHeight="1">
      <c r="B176" s="135"/>
      <c r="C176" s="146" t="s">
        <v>264</v>
      </c>
      <c r="D176" s="146" t="s">
        <v>278</v>
      </c>
      <c r="E176" s="147" t="s">
        <v>660</v>
      </c>
      <c r="F176" s="302" t="s">
        <v>661</v>
      </c>
      <c r="G176" s="302"/>
      <c r="H176" s="302"/>
      <c r="I176" s="302"/>
      <c r="J176" s="148" t="s">
        <v>146</v>
      </c>
      <c r="K176" s="149">
        <v>10</v>
      </c>
      <c r="L176" s="300"/>
      <c r="M176" s="300"/>
      <c r="N176" s="381">
        <f t="shared" si="47"/>
        <v>0</v>
      </c>
      <c r="O176" s="380"/>
      <c r="P176" s="380"/>
      <c r="Q176" s="380"/>
      <c r="R176" s="140"/>
      <c r="T176" s="141" t="s">
        <v>5</v>
      </c>
      <c r="U176" s="40" t="s">
        <v>36</v>
      </c>
      <c r="V176" s="142">
        <v>0</v>
      </c>
      <c r="W176" s="142">
        <f t="shared" si="48"/>
        <v>0</v>
      </c>
      <c r="X176" s="142">
        <v>1.2E-2</v>
      </c>
      <c r="Y176" s="142">
        <f t="shared" si="49"/>
        <v>0.12</v>
      </c>
      <c r="Z176" s="142">
        <v>0</v>
      </c>
      <c r="AA176" s="143">
        <f t="shared" si="50"/>
        <v>0</v>
      </c>
      <c r="AC176" s="176"/>
      <c r="AJ176" s="176">
        <f t="shared" si="43"/>
        <v>0</v>
      </c>
      <c r="AK176" s="176">
        <f t="shared" si="44"/>
        <v>0</v>
      </c>
      <c r="AL176" s="176">
        <f t="shared" si="45"/>
        <v>0</v>
      </c>
      <c r="AM176" s="176">
        <f t="shared" si="46"/>
        <v>0</v>
      </c>
      <c r="AR176" s="17" t="s">
        <v>265</v>
      </c>
      <c r="AT176" s="17" t="s">
        <v>278</v>
      </c>
      <c r="AU176" s="17" t="s">
        <v>148</v>
      </c>
      <c r="AY176" s="17" t="s">
        <v>142</v>
      </c>
      <c r="BE176" s="187">
        <f t="shared" si="52"/>
        <v>0</v>
      </c>
      <c r="BF176" s="187">
        <f t="shared" si="53"/>
        <v>0</v>
      </c>
      <c r="BG176" s="187">
        <f t="shared" si="54"/>
        <v>0</v>
      </c>
      <c r="BH176" s="187">
        <f t="shared" si="55"/>
        <v>0</v>
      </c>
      <c r="BI176" s="187">
        <f t="shared" si="56"/>
        <v>0</v>
      </c>
      <c r="BJ176" s="17" t="s">
        <v>148</v>
      </c>
      <c r="BK176" s="145">
        <f t="shared" si="51"/>
        <v>0</v>
      </c>
      <c r="BL176" s="17" t="s">
        <v>197</v>
      </c>
      <c r="BM176" s="17" t="s">
        <v>264</v>
      </c>
    </row>
    <row r="177" spans="2:65" s="1" customFormat="1" ht="22.5" customHeight="1">
      <c r="B177" s="135"/>
      <c r="C177" s="146" t="s">
        <v>311</v>
      </c>
      <c r="D177" s="146" t="s">
        <v>278</v>
      </c>
      <c r="E177" s="147" t="s">
        <v>662</v>
      </c>
      <c r="F177" s="302" t="s">
        <v>663</v>
      </c>
      <c r="G177" s="302"/>
      <c r="H177" s="302"/>
      <c r="I177" s="302"/>
      <c r="J177" s="148" t="s">
        <v>146</v>
      </c>
      <c r="K177" s="149">
        <v>2</v>
      </c>
      <c r="L177" s="300"/>
      <c r="M177" s="300"/>
      <c r="N177" s="381">
        <f t="shared" si="47"/>
        <v>0</v>
      </c>
      <c r="O177" s="380"/>
      <c r="P177" s="380"/>
      <c r="Q177" s="380"/>
      <c r="R177" s="140"/>
      <c r="T177" s="141" t="s">
        <v>5</v>
      </c>
      <c r="U177" s="40" t="s">
        <v>36</v>
      </c>
      <c r="V177" s="142">
        <v>0</v>
      </c>
      <c r="W177" s="142">
        <f t="shared" si="48"/>
        <v>0</v>
      </c>
      <c r="X177" s="142">
        <v>1.2E-2</v>
      </c>
      <c r="Y177" s="142">
        <f t="shared" si="49"/>
        <v>2.4E-2</v>
      </c>
      <c r="Z177" s="142">
        <v>0</v>
      </c>
      <c r="AA177" s="143">
        <f t="shared" si="50"/>
        <v>0</v>
      </c>
      <c r="AC177" s="176"/>
      <c r="AJ177" s="176">
        <f t="shared" si="43"/>
        <v>0</v>
      </c>
      <c r="AK177" s="176">
        <f t="shared" si="44"/>
        <v>0</v>
      </c>
      <c r="AL177" s="176">
        <f t="shared" si="45"/>
        <v>0</v>
      </c>
      <c r="AM177" s="176">
        <f t="shared" si="46"/>
        <v>0</v>
      </c>
      <c r="AR177" s="17" t="s">
        <v>265</v>
      </c>
      <c r="AT177" s="17" t="s">
        <v>278</v>
      </c>
      <c r="AU177" s="17" t="s">
        <v>148</v>
      </c>
      <c r="AY177" s="17" t="s">
        <v>142</v>
      </c>
      <c r="BE177" s="187">
        <f t="shared" si="52"/>
        <v>0</v>
      </c>
      <c r="BF177" s="187">
        <f t="shared" si="53"/>
        <v>0</v>
      </c>
      <c r="BG177" s="187">
        <f t="shared" si="54"/>
        <v>0</v>
      </c>
      <c r="BH177" s="187">
        <f t="shared" si="55"/>
        <v>0</v>
      </c>
      <c r="BI177" s="187">
        <f t="shared" si="56"/>
        <v>0</v>
      </c>
      <c r="BJ177" s="17" t="s">
        <v>148</v>
      </c>
      <c r="BK177" s="145">
        <f t="shared" si="51"/>
        <v>0</v>
      </c>
      <c r="BL177" s="17" t="s">
        <v>197</v>
      </c>
      <c r="BM177" s="17" t="s">
        <v>311</v>
      </c>
    </row>
    <row r="178" spans="2:65" s="1" customFormat="1" ht="22.5" customHeight="1">
      <c r="B178" s="135"/>
      <c r="C178" s="146" t="s">
        <v>316</v>
      </c>
      <c r="D178" s="146" t="s">
        <v>278</v>
      </c>
      <c r="E178" s="147" t="s">
        <v>664</v>
      </c>
      <c r="F178" s="302" t="s">
        <v>665</v>
      </c>
      <c r="G178" s="302"/>
      <c r="H178" s="302"/>
      <c r="I178" s="302"/>
      <c r="J178" s="148" t="s">
        <v>146</v>
      </c>
      <c r="K178" s="149">
        <v>2</v>
      </c>
      <c r="L178" s="300"/>
      <c r="M178" s="300"/>
      <c r="N178" s="381">
        <f t="shared" si="47"/>
        <v>0</v>
      </c>
      <c r="O178" s="380"/>
      <c r="P178" s="380"/>
      <c r="Q178" s="380"/>
      <c r="R178" s="140"/>
      <c r="T178" s="141" t="s">
        <v>5</v>
      </c>
      <c r="U178" s="40" t="s">
        <v>36</v>
      </c>
      <c r="V178" s="142">
        <v>0</v>
      </c>
      <c r="W178" s="142">
        <f t="shared" si="48"/>
        <v>0</v>
      </c>
      <c r="X178" s="142">
        <v>8.5000000000000006E-3</v>
      </c>
      <c r="Y178" s="142">
        <f t="shared" si="49"/>
        <v>1.7000000000000001E-2</v>
      </c>
      <c r="Z178" s="142">
        <v>0</v>
      </c>
      <c r="AA178" s="143">
        <f t="shared" si="50"/>
        <v>0</v>
      </c>
      <c r="AC178" s="176"/>
      <c r="AJ178" s="176">
        <f t="shared" si="43"/>
        <v>0</v>
      </c>
      <c r="AK178" s="176">
        <f t="shared" si="44"/>
        <v>0</v>
      </c>
      <c r="AL178" s="176">
        <f t="shared" si="45"/>
        <v>0</v>
      </c>
      <c r="AM178" s="176">
        <f t="shared" si="46"/>
        <v>0</v>
      </c>
      <c r="AR178" s="17" t="s">
        <v>265</v>
      </c>
      <c r="AT178" s="17" t="s">
        <v>278</v>
      </c>
      <c r="AU178" s="17" t="s">
        <v>148</v>
      </c>
      <c r="AY178" s="17" t="s">
        <v>142</v>
      </c>
      <c r="BE178" s="187">
        <f t="shared" si="52"/>
        <v>0</v>
      </c>
      <c r="BF178" s="187">
        <f t="shared" si="53"/>
        <v>0</v>
      </c>
      <c r="BG178" s="187">
        <f t="shared" si="54"/>
        <v>0</v>
      </c>
      <c r="BH178" s="187">
        <f t="shared" si="55"/>
        <v>0</v>
      </c>
      <c r="BI178" s="187">
        <f t="shared" si="56"/>
        <v>0</v>
      </c>
      <c r="BJ178" s="17" t="s">
        <v>148</v>
      </c>
      <c r="BK178" s="145">
        <f t="shared" si="51"/>
        <v>0</v>
      </c>
      <c r="BL178" s="17" t="s">
        <v>197</v>
      </c>
      <c r="BM178" s="17" t="s">
        <v>316</v>
      </c>
    </row>
    <row r="179" spans="2:65" s="1" customFormat="1" ht="22.5" customHeight="1">
      <c r="B179" s="135"/>
      <c r="C179" s="136" t="s">
        <v>313</v>
      </c>
      <c r="D179" s="136" t="s">
        <v>143</v>
      </c>
      <c r="E179" s="137" t="s">
        <v>666</v>
      </c>
      <c r="F179" s="288" t="s">
        <v>667</v>
      </c>
      <c r="G179" s="288"/>
      <c r="H179" s="288"/>
      <c r="I179" s="288"/>
      <c r="J179" s="138" t="s">
        <v>626</v>
      </c>
      <c r="K179" s="139">
        <v>14</v>
      </c>
      <c r="L179" s="289"/>
      <c r="M179" s="289"/>
      <c r="N179" s="380">
        <f t="shared" si="47"/>
        <v>0</v>
      </c>
      <c r="O179" s="380"/>
      <c r="P179" s="380"/>
      <c r="Q179" s="380"/>
      <c r="R179" s="140"/>
      <c r="T179" s="141" t="s">
        <v>5</v>
      </c>
      <c r="U179" s="40" t="s">
        <v>36</v>
      </c>
      <c r="V179" s="142">
        <v>0</v>
      </c>
      <c r="W179" s="142">
        <f t="shared" si="48"/>
        <v>0</v>
      </c>
      <c r="X179" s="142">
        <v>3.0000000000000001E-3</v>
      </c>
      <c r="Y179" s="142">
        <f t="shared" si="49"/>
        <v>4.2000000000000003E-2</v>
      </c>
      <c r="Z179" s="142">
        <v>0</v>
      </c>
      <c r="AA179" s="143">
        <f t="shared" si="50"/>
        <v>0</v>
      </c>
      <c r="AC179" s="176"/>
      <c r="AJ179" s="176">
        <f t="shared" si="43"/>
        <v>0</v>
      </c>
      <c r="AK179" s="176">
        <f t="shared" si="44"/>
        <v>0</v>
      </c>
      <c r="AL179" s="176">
        <f t="shared" si="45"/>
        <v>0</v>
      </c>
      <c r="AM179" s="176">
        <f t="shared" si="46"/>
        <v>0</v>
      </c>
      <c r="AR179" s="17" t="s">
        <v>197</v>
      </c>
      <c r="AT179" s="17" t="s">
        <v>143</v>
      </c>
      <c r="AU179" s="17" t="s">
        <v>148</v>
      </c>
      <c r="AY179" s="17" t="s">
        <v>142</v>
      </c>
      <c r="BE179" s="187">
        <f t="shared" si="52"/>
        <v>0</v>
      </c>
      <c r="BF179" s="187">
        <f t="shared" si="53"/>
        <v>0</v>
      </c>
      <c r="BG179" s="187">
        <f t="shared" si="54"/>
        <v>0</v>
      </c>
      <c r="BH179" s="187">
        <f t="shared" si="55"/>
        <v>0</v>
      </c>
      <c r="BI179" s="187">
        <f t="shared" si="56"/>
        <v>0</v>
      </c>
      <c r="BJ179" s="17" t="s">
        <v>148</v>
      </c>
      <c r="BK179" s="145">
        <f t="shared" si="51"/>
        <v>0</v>
      </c>
      <c r="BL179" s="17" t="s">
        <v>197</v>
      </c>
      <c r="BM179" s="17" t="s">
        <v>313</v>
      </c>
    </row>
    <row r="180" spans="2:65" s="1" customFormat="1" ht="22.5" customHeight="1">
      <c r="B180" s="135"/>
      <c r="C180" s="146" t="s">
        <v>321</v>
      </c>
      <c r="D180" s="146" t="s">
        <v>278</v>
      </c>
      <c r="E180" s="147" t="s">
        <v>668</v>
      </c>
      <c r="F180" s="302" t="s">
        <v>669</v>
      </c>
      <c r="G180" s="302"/>
      <c r="H180" s="302"/>
      <c r="I180" s="302"/>
      <c r="J180" s="148" t="s">
        <v>146</v>
      </c>
      <c r="K180" s="149">
        <v>14</v>
      </c>
      <c r="L180" s="300"/>
      <c r="M180" s="300"/>
      <c r="N180" s="381">
        <f t="shared" si="47"/>
        <v>0</v>
      </c>
      <c r="O180" s="380"/>
      <c r="P180" s="380"/>
      <c r="Q180" s="380"/>
      <c r="R180" s="140"/>
      <c r="T180" s="141" t="s">
        <v>5</v>
      </c>
      <c r="U180" s="40" t="s">
        <v>36</v>
      </c>
      <c r="V180" s="142">
        <v>0</v>
      </c>
      <c r="W180" s="142">
        <f t="shared" si="48"/>
        <v>0</v>
      </c>
      <c r="X180" s="142">
        <v>9.1999999999999998E-3</v>
      </c>
      <c r="Y180" s="142">
        <f t="shared" si="49"/>
        <v>0.1288</v>
      </c>
      <c r="Z180" s="142">
        <v>0</v>
      </c>
      <c r="AA180" s="143">
        <f t="shared" si="50"/>
        <v>0</v>
      </c>
      <c r="AC180" s="176"/>
      <c r="AJ180" s="176">
        <f t="shared" si="43"/>
        <v>0</v>
      </c>
      <c r="AK180" s="176">
        <f t="shared" si="44"/>
        <v>0</v>
      </c>
      <c r="AL180" s="176">
        <f t="shared" si="45"/>
        <v>0</v>
      </c>
      <c r="AM180" s="176">
        <f t="shared" si="46"/>
        <v>0</v>
      </c>
      <c r="AR180" s="17" t="s">
        <v>265</v>
      </c>
      <c r="AT180" s="17" t="s">
        <v>278</v>
      </c>
      <c r="AU180" s="17" t="s">
        <v>148</v>
      </c>
      <c r="AY180" s="17" t="s">
        <v>142</v>
      </c>
      <c r="BE180" s="187">
        <f t="shared" si="52"/>
        <v>0</v>
      </c>
      <c r="BF180" s="187">
        <f t="shared" si="53"/>
        <v>0</v>
      </c>
      <c r="BG180" s="187">
        <f t="shared" si="54"/>
        <v>0</v>
      </c>
      <c r="BH180" s="187">
        <f t="shared" si="55"/>
        <v>0</v>
      </c>
      <c r="BI180" s="187">
        <f t="shared" si="56"/>
        <v>0</v>
      </c>
      <c r="BJ180" s="17" t="s">
        <v>148</v>
      </c>
      <c r="BK180" s="145">
        <f t="shared" si="51"/>
        <v>0</v>
      </c>
      <c r="BL180" s="17" t="s">
        <v>197</v>
      </c>
      <c r="BM180" s="17" t="s">
        <v>321</v>
      </c>
    </row>
    <row r="181" spans="2:65" s="1" customFormat="1" ht="44.25" customHeight="1">
      <c r="B181" s="135"/>
      <c r="C181" s="136" t="s">
        <v>324</v>
      </c>
      <c r="D181" s="136" t="s">
        <v>143</v>
      </c>
      <c r="E181" s="137" t="s">
        <v>670</v>
      </c>
      <c r="F181" s="288" t="s">
        <v>671</v>
      </c>
      <c r="G181" s="288"/>
      <c r="H181" s="288"/>
      <c r="I181" s="288"/>
      <c r="J181" s="138" t="s">
        <v>626</v>
      </c>
      <c r="K181" s="139">
        <v>2</v>
      </c>
      <c r="L181" s="289"/>
      <c r="M181" s="289"/>
      <c r="N181" s="380">
        <f t="shared" si="47"/>
        <v>0</v>
      </c>
      <c r="O181" s="380"/>
      <c r="P181" s="380"/>
      <c r="Q181" s="380"/>
      <c r="R181" s="140"/>
      <c r="T181" s="141" t="s">
        <v>5</v>
      </c>
      <c r="U181" s="40" t="s">
        <v>36</v>
      </c>
      <c r="V181" s="142">
        <v>0</v>
      </c>
      <c r="W181" s="142">
        <f t="shared" si="48"/>
        <v>0</v>
      </c>
      <c r="X181" s="142">
        <v>2.5000000000000001E-4</v>
      </c>
      <c r="Y181" s="142">
        <f t="shared" si="49"/>
        <v>5.0000000000000001E-4</v>
      </c>
      <c r="Z181" s="142">
        <v>0</v>
      </c>
      <c r="AA181" s="143">
        <f t="shared" si="50"/>
        <v>0</v>
      </c>
      <c r="AC181" s="176"/>
      <c r="AJ181" s="176">
        <f t="shared" si="43"/>
        <v>0</v>
      </c>
      <c r="AK181" s="176">
        <f t="shared" si="44"/>
        <v>0</v>
      </c>
      <c r="AL181" s="176">
        <f t="shared" si="45"/>
        <v>0</v>
      </c>
      <c r="AM181" s="176">
        <f t="shared" si="46"/>
        <v>0</v>
      </c>
      <c r="AR181" s="17" t="s">
        <v>197</v>
      </c>
      <c r="AT181" s="17" t="s">
        <v>143</v>
      </c>
      <c r="AU181" s="17" t="s">
        <v>148</v>
      </c>
      <c r="AY181" s="17" t="s">
        <v>142</v>
      </c>
      <c r="BE181" s="187">
        <f t="shared" si="52"/>
        <v>0</v>
      </c>
      <c r="BF181" s="187">
        <f t="shared" si="53"/>
        <v>0</v>
      </c>
      <c r="BG181" s="187">
        <f t="shared" si="54"/>
        <v>0</v>
      </c>
      <c r="BH181" s="187">
        <f t="shared" si="55"/>
        <v>0</v>
      </c>
      <c r="BI181" s="187">
        <f t="shared" si="56"/>
        <v>0</v>
      </c>
      <c r="BJ181" s="17" t="s">
        <v>148</v>
      </c>
      <c r="BK181" s="145">
        <f>ROUND(L181*K181,2)</f>
        <v>0</v>
      </c>
      <c r="BL181" s="17" t="s">
        <v>197</v>
      </c>
      <c r="BM181" s="17" t="s">
        <v>324</v>
      </c>
    </row>
    <row r="182" spans="2:65" s="1" customFormat="1" ht="22.5" customHeight="1">
      <c r="B182" s="135"/>
      <c r="C182" s="146" t="s">
        <v>344</v>
      </c>
      <c r="D182" s="146" t="s">
        <v>278</v>
      </c>
      <c r="E182" s="147" t="s">
        <v>672</v>
      </c>
      <c r="F182" s="302" t="s">
        <v>673</v>
      </c>
      <c r="G182" s="302"/>
      <c r="H182" s="302"/>
      <c r="I182" s="302"/>
      <c r="J182" s="148" t="s">
        <v>146</v>
      </c>
      <c r="K182" s="149">
        <v>2</v>
      </c>
      <c r="L182" s="300"/>
      <c r="M182" s="300"/>
      <c r="N182" s="381">
        <f t="shared" si="47"/>
        <v>0</v>
      </c>
      <c r="O182" s="380"/>
      <c r="P182" s="380"/>
      <c r="Q182" s="380"/>
      <c r="R182" s="140"/>
      <c r="T182" s="141" t="s">
        <v>5</v>
      </c>
      <c r="U182" s="40" t="s">
        <v>36</v>
      </c>
      <c r="V182" s="142">
        <v>0</v>
      </c>
      <c r="W182" s="142">
        <f t="shared" si="48"/>
        <v>0</v>
      </c>
      <c r="X182" s="142">
        <v>2.82E-3</v>
      </c>
      <c r="Y182" s="142">
        <f t="shared" si="49"/>
        <v>5.64E-3</v>
      </c>
      <c r="Z182" s="142">
        <v>0</v>
      </c>
      <c r="AA182" s="143">
        <f t="shared" si="50"/>
        <v>0</v>
      </c>
      <c r="AC182" s="176"/>
      <c r="AJ182" s="176">
        <f t="shared" si="43"/>
        <v>0</v>
      </c>
      <c r="AK182" s="176">
        <f t="shared" si="44"/>
        <v>0</v>
      </c>
      <c r="AL182" s="176">
        <f t="shared" si="45"/>
        <v>0</v>
      </c>
      <c r="AM182" s="176">
        <f t="shared" si="46"/>
        <v>0</v>
      </c>
      <c r="AR182" s="17" t="s">
        <v>265</v>
      </c>
      <c r="AT182" s="17" t="s">
        <v>278</v>
      </c>
      <c r="AU182" s="17" t="s">
        <v>148</v>
      </c>
      <c r="AY182" s="17" t="s">
        <v>142</v>
      </c>
      <c r="BE182" s="187">
        <f t="shared" si="52"/>
        <v>0</v>
      </c>
      <c r="BF182" s="187">
        <f t="shared" si="53"/>
        <v>0</v>
      </c>
      <c r="BG182" s="187">
        <f t="shared" si="54"/>
        <v>0</v>
      </c>
      <c r="BH182" s="187">
        <f t="shared" si="55"/>
        <v>0</v>
      </c>
      <c r="BI182" s="187">
        <f t="shared" si="56"/>
        <v>0</v>
      </c>
      <c r="BJ182" s="17" t="s">
        <v>148</v>
      </c>
      <c r="BK182" s="145">
        <f t="shared" si="51"/>
        <v>0</v>
      </c>
      <c r="BL182" s="17" t="s">
        <v>197</v>
      </c>
      <c r="BM182" s="17" t="s">
        <v>344</v>
      </c>
    </row>
    <row r="183" spans="2:65" s="1" customFormat="1" ht="31.5" customHeight="1">
      <c r="B183" s="135"/>
      <c r="C183" s="136" t="s">
        <v>157</v>
      </c>
      <c r="D183" s="136" t="s">
        <v>143</v>
      </c>
      <c r="E183" s="137" t="s">
        <v>674</v>
      </c>
      <c r="F183" s="288" t="s">
        <v>675</v>
      </c>
      <c r="G183" s="288"/>
      <c r="H183" s="288"/>
      <c r="I183" s="288"/>
      <c r="J183" s="138" t="s">
        <v>626</v>
      </c>
      <c r="K183" s="139">
        <v>2</v>
      </c>
      <c r="L183" s="289"/>
      <c r="M183" s="289"/>
      <c r="N183" s="380">
        <f t="shared" si="47"/>
        <v>0</v>
      </c>
      <c r="O183" s="380"/>
      <c r="P183" s="380"/>
      <c r="Q183" s="380"/>
      <c r="R183" s="140"/>
      <c r="T183" s="141" t="s">
        <v>5</v>
      </c>
      <c r="U183" s="40" t="s">
        <v>36</v>
      </c>
      <c r="V183" s="142">
        <v>0</v>
      </c>
      <c r="W183" s="142">
        <f t="shared" si="48"/>
        <v>0</v>
      </c>
      <c r="X183" s="142">
        <v>1.8000000000000001E-4</v>
      </c>
      <c r="Y183" s="142">
        <f t="shared" si="49"/>
        <v>3.6000000000000002E-4</v>
      </c>
      <c r="Z183" s="142">
        <v>0</v>
      </c>
      <c r="AA183" s="143">
        <f t="shared" si="50"/>
        <v>0</v>
      </c>
      <c r="AC183" s="176"/>
      <c r="AJ183" s="176">
        <f t="shared" si="43"/>
        <v>0</v>
      </c>
      <c r="AK183" s="176">
        <f t="shared" si="44"/>
        <v>0</v>
      </c>
      <c r="AL183" s="176">
        <f t="shared" si="45"/>
        <v>0</v>
      </c>
      <c r="AM183" s="176">
        <f t="shared" si="46"/>
        <v>0</v>
      </c>
      <c r="AR183" s="17" t="s">
        <v>197</v>
      </c>
      <c r="AT183" s="17" t="s">
        <v>143</v>
      </c>
      <c r="AU183" s="17" t="s">
        <v>148</v>
      </c>
      <c r="AY183" s="17" t="s">
        <v>142</v>
      </c>
      <c r="BE183" s="187">
        <f t="shared" si="52"/>
        <v>0</v>
      </c>
      <c r="BF183" s="187">
        <f t="shared" si="53"/>
        <v>0</v>
      </c>
      <c r="BG183" s="187">
        <f t="shared" si="54"/>
        <v>0</v>
      </c>
      <c r="BH183" s="187">
        <f t="shared" si="55"/>
        <v>0</v>
      </c>
      <c r="BI183" s="187">
        <f t="shared" si="56"/>
        <v>0</v>
      </c>
      <c r="BJ183" s="17" t="s">
        <v>148</v>
      </c>
      <c r="BK183" s="145">
        <f t="shared" si="51"/>
        <v>0</v>
      </c>
      <c r="BL183" s="17" t="s">
        <v>197</v>
      </c>
      <c r="BM183" s="17" t="s">
        <v>157</v>
      </c>
    </row>
    <row r="184" spans="2:65" s="1" customFormat="1" ht="22.5" customHeight="1">
      <c r="B184" s="135"/>
      <c r="C184" s="146" t="s">
        <v>174</v>
      </c>
      <c r="D184" s="146" t="s">
        <v>278</v>
      </c>
      <c r="E184" s="147" t="s">
        <v>676</v>
      </c>
      <c r="F184" s="302" t="s">
        <v>677</v>
      </c>
      <c r="G184" s="302"/>
      <c r="H184" s="302"/>
      <c r="I184" s="302"/>
      <c r="J184" s="148" t="s">
        <v>146</v>
      </c>
      <c r="K184" s="149">
        <v>2</v>
      </c>
      <c r="L184" s="300"/>
      <c r="M184" s="300"/>
      <c r="N184" s="381">
        <f t="shared" si="47"/>
        <v>0</v>
      </c>
      <c r="O184" s="380"/>
      <c r="P184" s="380"/>
      <c r="Q184" s="380"/>
      <c r="R184" s="140"/>
      <c r="T184" s="141" t="s">
        <v>5</v>
      </c>
      <c r="U184" s="40" t="s">
        <v>36</v>
      </c>
      <c r="V184" s="142">
        <v>0</v>
      </c>
      <c r="W184" s="142">
        <f t="shared" si="48"/>
        <v>0</v>
      </c>
      <c r="X184" s="142">
        <v>7.4999999999999997E-3</v>
      </c>
      <c r="Y184" s="142">
        <f t="shared" si="49"/>
        <v>1.4999999999999999E-2</v>
      </c>
      <c r="Z184" s="142">
        <v>0</v>
      </c>
      <c r="AA184" s="143">
        <f t="shared" si="50"/>
        <v>0</v>
      </c>
      <c r="AC184" s="176"/>
      <c r="AJ184" s="176">
        <f t="shared" si="43"/>
        <v>0</v>
      </c>
      <c r="AK184" s="176">
        <f t="shared" si="44"/>
        <v>0</v>
      </c>
      <c r="AL184" s="176">
        <f t="shared" si="45"/>
        <v>0</v>
      </c>
      <c r="AM184" s="176">
        <f t="shared" si="46"/>
        <v>0</v>
      </c>
      <c r="AR184" s="17" t="s">
        <v>265</v>
      </c>
      <c r="AT184" s="17" t="s">
        <v>278</v>
      </c>
      <c r="AU184" s="17" t="s">
        <v>148</v>
      </c>
      <c r="AY184" s="17" t="s">
        <v>142</v>
      </c>
      <c r="BE184" s="187">
        <f t="shared" si="52"/>
        <v>0</v>
      </c>
      <c r="BF184" s="187">
        <f t="shared" si="53"/>
        <v>0</v>
      </c>
      <c r="BG184" s="187">
        <f t="shared" si="54"/>
        <v>0</v>
      </c>
      <c r="BH184" s="187">
        <f t="shared" si="55"/>
        <v>0</v>
      </c>
      <c r="BI184" s="187">
        <f t="shared" si="56"/>
        <v>0</v>
      </c>
      <c r="BJ184" s="17" t="s">
        <v>148</v>
      </c>
      <c r="BK184" s="145">
        <f>ROUND(L184*K184,2)</f>
        <v>0</v>
      </c>
      <c r="BL184" s="17" t="s">
        <v>197</v>
      </c>
      <c r="BM184" s="17" t="s">
        <v>174</v>
      </c>
    </row>
    <row r="185" spans="2:65" s="1" customFormat="1" ht="31.5" customHeight="1">
      <c r="B185" s="135"/>
      <c r="C185" s="136" t="s">
        <v>533</v>
      </c>
      <c r="D185" s="136" t="s">
        <v>143</v>
      </c>
      <c r="E185" s="137" t="s">
        <v>678</v>
      </c>
      <c r="F185" s="288" t="s">
        <v>679</v>
      </c>
      <c r="G185" s="288"/>
      <c r="H185" s="288"/>
      <c r="I185" s="288"/>
      <c r="J185" s="138" t="s">
        <v>146</v>
      </c>
      <c r="K185" s="139">
        <v>16</v>
      </c>
      <c r="L185" s="289"/>
      <c r="M185" s="289"/>
      <c r="N185" s="380">
        <f t="shared" si="47"/>
        <v>0</v>
      </c>
      <c r="O185" s="380"/>
      <c r="P185" s="380"/>
      <c r="Q185" s="380"/>
      <c r="R185" s="140"/>
      <c r="T185" s="141" t="s">
        <v>5</v>
      </c>
      <c r="U185" s="40" t="s">
        <v>36</v>
      </c>
      <c r="V185" s="142">
        <v>0</v>
      </c>
      <c r="W185" s="142">
        <f t="shared" si="48"/>
        <v>0</v>
      </c>
      <c r="X185" s="142">
        <v>1E-4</v>
      </c>
      <c r="Y185" s="142">
        <f t="shared" si="49"/>
        <v>1.6000000000000001E-3</v>
      </c>
      <c r="Z185" s="142">
        <v>0</v>
      </c>
      <c r="AA185" s="143">
        <f t="shared" si="50"/>
        <v>0</v>
      </c>
      <c r="AC185" s="176"/>
      <c r="AJ185" s="176">
        <f t="shared" si="43"/>
        <v>0</v>
      </c>
      <c r="AK185" s="176">
        <f t="shared" si="44"/>
        <v>0</v>
      </c>
      <c r="AL185" s="176">
        <f t="shared" si="45"/>
        <v>0</v>
      </c>
      <c r="AM185" s="176">
        <f t="shared" si="46"/>
        <v>0</v>
      </c>
      <c r="AR185" s="17" t="s">
        <v>197</v>
      </c>
      <c r="AT185" s="17" t="s">
        <v>143</v>
      </c>
      <c r="AU185" s="17" t="s">
        <v>148</v>
      </c>
      <c r="AY185" s="17" t="s">
        <v>142</v>
      </c>
      <c r="BE185" s="187">
        <f t="shared" si="52"/>
        <v>0</v>
      </c>
      <c r="BF185" s="187">
        <f t="shared" si="53"/>
        <v>0</v>
      </c>
      <c r="BG185" s="187">
        <f t="shared" si="54"/>
        <v>0</v>
      </c>
      <c r="BH185" s="187">
        <f t="shared" si="55"/>
        <v>0</v>
      </c>
      <c r="BI185" s="187">
        <f t="shared" si="56"/>
        <v>0</v>
      </c>
      <c r="BJ185" s="17" t="s">
        <v>148</v>
      </c>
      <c r="BK185" s="145">
        <f>ROUND(L185*K185,2)</f>
        <v>0</v>
      </c>
      <c r="BL185" s="17" t="s">
        <v>197</v>
      </c>
      <c r="BM185" s="17" t="s">
        <v>533</v>
      </c>
    </row>
    <row r="186" spans="2:65" s="1" customFormat="1" ht="22.5" customHeight="1">
      <c r="B186" s="135"/>
      <c r="C186" s="146" t="s">
        <v>201</v>
      </c>
      <c r="D186" s="146" t="s">
        <v>278</v>
      </c>
      <c r="E186" s="147" t="s">
        <v>680</v>
      </c>
      <c r="F186" s="302" t="s">
        <v>681</v>
      </c>
      <c r="G186" s="302"/>
      <c r="H186" s="302"/>
      <c r="I186" s="302"/>
      <c r="J186" s="148" t="s">
        <v>146</v>
      </c>
      <c r="K186" s="149">
        <v>10</v>
      </c>
      <c r="L186" s="300"/>
      <c r="M186" s="300"/>
      <c r="N186" s="381">
        <f t="shared" si="47"/>
        <v>0</v>
      </c>
      <c r="O186" s="380"/>
      <c r="P186" s="380"/>
      <c r="Q186" s="380"/>
      <c r="R186" s="140"/>
      <c r="T186" s="141" t="s">
        <v>5</v>
      </c>
      <c r="U186" s="40" t="s">
        <v>36</v>
      </c>
      <c r="V186" s="142">
        <v>0</v>
      </c>
      <c r="W186" s="142">
        <f t="shared" si="48"/>
        <v>0</v>
      </c>
      <c r="X186" s="142">
        <v>1E-3</v>
      </c>
      <c r="Y186" s="142">
        <f t="shared" si="49"/>
        <v>0.01</v>
      </c>
      <c r="Z186" s="142">
        <v>0</v>
      </c>
      <c r="AA186" s="143">
        <f t="shared" si="50"/>
        <v>0</v>
      </c>
      <c r="AC186" s="176"/>
      <c r="AJ186" s="176">
        <f t="shared" si="43"/>
        <v>0</v>
      </c>
      <c r="AK186" s="176">
        <f t="shared" si="44"/>
        <v>0</v>
      </c>
      <c r="AL186" s="176">
        <f t="shared" si="45"/>
        <v>0</v>
      </c>
      <c r="AM186" s="176">
        <f t="shared" si="46"/>
        <v>0</v>
      </c>
      <c r="AR186" s="17" t="s">
        <v>265</v>
      </c>
      <c r="AT186" s="17" t="s">
        <v>278</v>
      </c>
      <c r="AU186" s="17" t="s">
        <v>148</v>
      </c>
      <c r="AY186" s="17" t="s">
        <v>142</v>
      </c>
      <c r="BE186" s="187">
        <f t="shared" si="52"/>
        <v>0</v>
      </c>
      <c r="BF186" s="187">
        <f t="shared" si="53"/>
        <v>0</v>
      </c>
      <c r="BG186" s="187">
        <f t="shared" si="54"/>
        <v>0</v>
      </c>
      <c r="BH186" s="187">
        <f t="shared" si="55"/>
        <v>0</v>
      </c>
      <c r="BI186" s="187">
        <f t="shared" si="56"/>
        <v>0</v>
      </c>
      <c r="BJ186" s="17" t="s">
        <v>148</v>
      </c>
      <c r="BK186" s="145">
        <f t="shared" si="51"/>
        <v>0</v>
      </c>
      <c r="BL186" s="17" t="s">
        <v>197</v>
      </c>
      <c r="BM186" s="17" t="s">
        <v>201</v>
      </c>
    </row>
    <row r="187" spans="2:65" s="1" customFormat="1" ht="22.5" customHeight="1">
      <c r="B187" s="135"/>
      <c r="C187" s="146" t="s">
        <v>209</v>
      </c>
      <c r="D187" s="146" t="s">
        <v>278</v>
      </c>
      <c r="E187" s="147" t="s">
        <v>682</v>
      </c>
      <c r="F187" s="302" t="s">
        <v>683</v>
      </c>
      <c r="G187" s="302"/>
      <c r="H187" s="302"/>
      <c r="I187" s="302"/>
      <c r="J187" s="148" t="s">
        <v>146</v>
      </c>
      <c r="K187" s="149">
        <v>4</v>
      </c>
      <c r="L187" s="300"/>
      <c r="M187" s="300"/>
      <c r="N187" s="381">
        <f t="shared" si="47"/>
        <v>0</v>
      </c>
      <c r="O187" s="380"/>
      <c r="P187" s="380"/>
      <c r="Q187" s="380"/>
      <c r="R187" s="140"/>
      <c r="T187" s="141" t="s">
        <v>5</v>
      </c>
      <c r="U187" s="40" t="s">
        <v>36</v>
      </c>
      <c r="V187" s="142">
        <v>0</v>
      </c>
      <c r="W187" s="142">
        <f t="shared" si="48"/>
        <v>0</v>
      </c>
      <c r="X187" s="142">
        <v>1.24E-3</v>
      </c>
      <c r="Y187" s="142">
        <f t="shared" si="49"/>
        <v>4.96E-3</v>
      </c>
      <c r="Z187" s="142">
        <v>0</v>
      </c>
      <c r="AA187" s="143">
        <f t="shared" si="50"/>
        <v>0</v>
      </c>
      <c r="AC187" s="176"/>
      <c r="AJ187" s="176">
        <f t="shared" si="43"/>
        <v>0</v>
      </c>
      <c r="AK187" s="176">
        <f t="shared" si="44"/>
        <v>0</v>
      </c>
      <c r="AL187" s="176">
        <f t="shared" si="45"/>
        <v>0</v>
      </c>
      <c r="AM187" s="176">
        <f t="shared" si="46"/>
        <v>0</v>
      </c>
      <c r="AR187" s="17" t="s">
        <v>265</v>
      </c>
      <c r="AT187" s="17" t="s">
        <v>278</v>
      </c>
      <c r="AU187" s="17" t="s">
        <v>148</v>
      </c>
      <c r="AY187" s="17" t="s">
        <v>142</v>
      </c>
      <c r="BE187" s="187">
        <f t="shared" si="52"/>
        <v>0</v>
      </c>
      <c r="BF187" s="187">
        <f t="shared" si="53"/>
        <v>0</v>
      </c>
      <c r="BG187" s="187">
        <f t="shared" si="54"/>
        <v>0</v>
      </c>
      <c r="BH187" s="187">
        <f t="shared" si="55"/>
        <v>0</v>
      </c>
      <c r="BI187" s="187">
        <f t="shared" si="56"/>
        <v>0</v>
      </c>
      <c r="BJ187" s="17" t="s">
        <v>148</v>
      </c>
      <c r="BK187" s="145">
        <f t="shared" si="51"/>
        <v>0</v>
      </c>
      <c r="BL187" s="17" t="s">
        <v>197</v>
      </c>
      <c r="BM187" s="17" t="s">
        <v>209</v>
      </c>
    </row>
    <row r="188" spans="2:65" s="1" customFormat="1" ht="22.5" customHeight="1">
      <c r="B188" s="135"/>
      <c r="C188" s="146" t="s">
        <v>204</v>
      </c>
      <c r="D188" s="146" t="s">
        <v>278</v>
      </c>
      <c r="E188" s="147" t="s">
        <v>684</v>
      </c>
      <c r="F188" s="302" t="s">
        <v>685</v>
      </c>
      <c r="G188" s="302"/>
      <c r="H188" s="302"/>
      <c r="I188" s="302"/>
      <c r="J188" s="148" t="s">
        <v>146</v>
      </c>
      <c r="K188" s="149">
        <v>2</v>
      </c>
      <c r="L188" s="300"/>
      <c r="M188" s="300"/>
      <c r="N188" s="381">
        <f t="shared" si="47"/>
        <v>0</v>
      </c>
      <c r="O188" s="380"/>
      <c r="P188" s="380"/>
      <c r="Q188" s="380"/>
      <c r="R188" s="140"/>
      <c r="T188" s="141" t="s">
        <v>5</v>
      </c>
      <c r="U188" s="40" t="s">
        <v>36</v>
      </c>
      <c r="V188" s="142">
        <v>0</v>
      </c>
      <c r="W188" s="142">
        <f t="shared" si="48"/>
        <v>0</v>
      </c>
      <c r="X188" s="142">
        <v>1E-3</v>
      </c>
      <c r="Y188" s="142">
        <f t="shared" si="49"/>
        <v>2E-3</v>
      </c>
      <c r="Z188" s="142">
        <v>0</v>
      </c>
      <c r="AA188" s="143">
        <f t="shared" si="50"/>
        <v>0</v>
      </c>
      <c r="AC188" s="176"/>
      <c r="AJ188" s="176">
        <f t="shared" si="43"/>
        <v>0</v>
      </c>
      <c r="AK188" s="176">
        <f t="shared" si="44"/>
        <v>0</v>
      </c>
      <c r="AL188" s="176">
        <f t="shared" si="45"/>
        <v>0</v>
      </c>
      <c r="AM188" s="176">
        <f t="shared" si="46"/>
        <v>0</v>
      </c>
      <c r="AR188" s="17" t="s">
        <v>265</v>
      </c>
      <c r="AT188" s="17" t="s">
        <v>278</v>
      </c>
      <c r="AU188" s="17" t="s">
        <v>148</v>
      </c>
      <c r="AY188" s="17" t="s">
        <v>142</v>
      </c>
      <c r="BE188" s="187">
        <f t="shared" si="52"/>
        <v>0</v>
      </c>
      <c r="BF188" s="187">
        <f t="shared" si="53"/>
        <v>0</v>
      </c>
      <c r="BG188" s="187">
        <f t="shared" si="54"/>
        <v>0</v>
      </c>
      <c r="BH188" s="187">
        <f t="shared" si="55"/>
        <v>0</v>
      </c>
      <c r="BI188" s="187">
        <f t="shared" si="56"/>
        <v>0</v>
      </c>
      <c r="BJ188" s="17" t="s">
        <v>148</v>
      </c>
      <c r="BK188" s="145">
        <f t="shared" si="51"/>
        <v>0</v>
      </c>
      <c r="BL188" s="17" t="s">
        <v>197</v>
      </c>
      <c r="BM188" s="17" t="s">
        <v>204</v>
      </c>
    </row>
    <row r="189" spans="2:65" s="1" customFormat="1" ht="31.5" customHeight="1">
      <c r="B189" s="135"/>
      <c r="C189" s="136" t="s">
        <v>225</v>
      </c>
      <c r="D189" s="136" t="s">
        <v>143</v>
      </c>
      <c r="E189" s="137" t="s">
        <v>686</v>
      </c>
      <c r="F189" s="288" t="s">
        <v>687</v>
      </c>
      <c r="G189" s="288"/>
      <c r="H189" s="288"/>
      <c r="I189" s="288"/>
      <c r="J189" s="138" t="s">
        <v>626</v>
      </c>
      <c r="K189" s="139">
        <v>44</v>
      </c>
      <c r="L189" s="289"/>
      <c r="M189" s="289"/>
      <c r="N189" s="380">
        <f t="shared" si="47"/>
        <v>0</v>
      </c>
      <c r="O189" s="380"/>
      <c r="P189" s="380"/>
      <c r="Q189" s="380"/>
      <c r="R189" s="140"/>
      <c r="T189" s="141" t="s">
        <v>5</v>
      </c>
      <c r="U189" s="40" t="s">
        <v>36</v>
      </c>
      <c r="V189" s="142">
        <v>0</v>
      </c>
      <c r="W189" s="142">
        <f t="shared" si="48"/>
        <v>0</v>
      </c>
      <c r="X189" s="142">
        <v>2.7999999999999998E-4</v>
      </c>
      <c r="Y189" s="142">
        <f t="shared" si="49"/>
        <v>1.2319999999999999E-2</v>
      </c>
      <c r="Z189" s="142">
        <v>0</v>
      </c>
      <c r="AA189" s="143">
        <f t="shared" si="50"/>
        <v>0</v>
      </c>
      <c r="AC189" s="176"/>
      <c r="AJ189" s="176">
        <f t="shared" si="43"/>
        <v>0</v>
      </c>
      <c r="AK189" s="176">
        <f t="shared" si="44"/>
        <v>0</v>
      </c>
      <c r="AL189" s="176">
        <f t="shared" si="45"/>
        <v>0</v>
      </c>
      <c r="AM189" s="176">
        <f t="shared" si="46"/>
        <v>0</v>
      </c>
      <c r="AR189" s="17" t="s">
        <v>197</v>
      </c>
      <c r="AT189" s="17" t="s">
        <v>143</v>
      </c>
      <c r="AU189" s="17" t="s">
        <v>148</v>
      </c>
      <c r="AY189" s="17" t="s">
        <v>142</v>
      </c>
      <c r="BE189" s="187">
        <f t="shared" si="52"/>
        <v>0</v>
      </c>
      <c r="BF189" s="187">
        <f t="shared" si="53"/>
        <v>0</v>
      </c>
      <c r="BG189" s="187">
        <f t="shared" si="54"/>
        <v>0</v>
      </c>
      <c r="BH189" s="187">
        <f t="shared" si="55"/>
        <v>0</v>
      </c>
      <c r="BI189" s="187">
        <f t="shared" si="56"/>
        <v>0</v>
      </c>
      <c r="BJ189" s="17" t="s">
        <v>148</v>
      </c>
      <c r="BK189" s="145">
        <f t="shared" si="51"/>
        <v>0</v>
      </c>
      <c r="BL189" s="17" t="s">
        <v>197</v>
      </c>
      <c r="BM189" s="17" t="s">
        <v>225</v>
      </c>
    </row>
    <row r="190" spans="2:65" s="1" customFormat="1" ht="44.25" customHeight="1">
      <c r="B190" s="135"/>
      <c r="C190" s="146" t="s">
        <v>229</v>
      </c>
      <c r="D190" s="146" t="s">
        <v>278</v>
      </c>
      <c r="E190" s="147" t="s">
        <v>688</v>
      </c>
      <c r="F190" s="302" t="s">
        <v>689</v>
      </c>
      <c r="G190" s="302"/>
      <c r="H190" s="302"/>
      <c r="I190" s="302"/>
      <c r="J190" s="148" t="s">
        <v>146</v>
      </c>
      <c r="K190" s="149">
        <v>44</v>
      </c>
      <c r="L190" s="300"/>
      <c r="M190" s="300"/>
      <c r="N190" s="381">
        <f t="shared" si="47"/>
        <v>0</v>
      </c>
      <c r="O190" s="380"/>
      <c r="P190" s="380"/>
      <c r="Q190" s="380"/>
      <c r="R190" s="140"/>
      <c r="T190" s="141" t="s">
        <v>5</v>
      </c>
      <c r="U190" s="40" t="s">
        <v>36</v>
      </c>
      <c r="V190" s="142">
        <v>0</v>
      </c>
      <c r="W190" s="142">
        <f t="shared" si="48"/>
        <v>0</v>
      </c>
      <c r="X190" s="142">
        <v>2.4000000000000001E-4</v>
      </c>
      <c r="Y190" s="142">
        <f t="shared" si="49"/>
        <v>1.056E-2</v>
      </c>
      <c r="Z190" s="142">
        <v>0</v>
      </c>
      <c r="AA190" s="143">
        <f t="shared" si="50"/>
        <v>0</v>
      </c>
      <c r="AC190" s="176"/>
      <c r="AJ190" s="176">
        <f t="shared" si="43"/>
        <v>0</v>
      </c>
      <c r="AK190" s="176">
        <f t="shared" si="44"/>
        <v>0</v>
      </c>
      <c r="AL190" s="176">
        <f t="shared" si="45"/>
        <v>0</v>
      </c>
      <c r="AM190" s="176">
        <f t="shared" si="46"/>
        <v>0</v>
      </c>
      <c r="AR190" s="17" t="s">
        <v>265</v>
      </c>
      <c r="AT190" s="17" t="s">
        <v>278</v>
      </c>
      <c r="AU190" s="17" t="s">
        <v>148</v>
      </c>
      <c r="AY190" s="17" t="s">
        <v>142</v>
      </c>
      <c r="BE190" s="187">
        <f t="shared" si="52"/>
        <v>0</v>
      </c>
      <c r="BF190" s="187">
        <f t="shared" si="53"/>
        <v>0</v>
      </c>
      <c r="BG190" s="187">
        <f t="shared" si="54"/>
        <v>0</v>
      </c>
      <c r="BH190" s="187">
        <f t="shared" si="55"/>
        <v>0</v>
      </c>
      <c r="BI190" s="187">
        <f t="shared" si="56"/>
        <v>0</v>
      </c>
      <c r="BJ190" s="17" t="s">
        <v>148</v>
      </c>
      <c r="BK190" s="145">
        <f t="shared" si="51"/>
        <v>0</v>
      </c>
      <c r="BL190" s="17" t="s">
        <v>197</v>
      </c>
      <c r="BM190" s="17" t="s">
        <v>229</v>
      </c>
    </row>
    <row r="191" spans="2:65" s="1" customFormat="1" ht="22.5" customHeight="1">
      <c r="B191" s="135"/>
      <c r="C191" s="136" t="s">
        <v>232</v>
      </c>
      <c r="D191" s="136" t="s">
        <v>143</v>
      </c>
      <c r="E191" s="137" t="s">
        <v>690</v>
      </c>
      <c r="F191" s="288" t="s">
        <v>691</v>
      </c>
      <c r="G191" s="288"/>
      <c r="H191" s="288"/>
      <c r="I191" s="288"/>
      <c r="J191" s="138" t="s">
        <v>626</v>
      </c>
      <c r="K191" s="139">
        <v>2</v>
      </c>
      <c r="L191" s="289"/>
      <c r="M191" s="289"/>
      <c r="N191" s="380">
        <f t="shared" si="47"/>
        <v>0</v>
      </c>
      <c r="O191" s="380"/>
      <c r="P191" s="380"/>
      <c r="Q191" s="380"/>
      <c r="R191" s="140"/>
      <c r="T191" s="141" t="s">
        <v>5</v>
      </c>
      <c r="U191" s="40" t="s">
        <v>36</v>
      </c>
      <c r="V191" s="142">
        <v>0</v>
      </c>
      <c r="W191" s="142">
        <f t="shared" si="48"/>
        <v>0</v>
      </c>
      <c r="X191" s="142">
        <v>1.2E-4</v>
      </c>
      <c r="Y191" s="142">
        <f t="shared" si="49"/>
        <v>2.4000000000000001E-4</v>
      </c>
      <c r="Z191" s="142">
        <v>0</v>
      </c>
      <c r="AA191" s="143">
        <f t="shared" si="50"/>
        <v>0</v>
      </c>
      <c r="AC191" s="176"/>
      <c r="AJ191" s="176">
        <f t="shared" si="43"/>
        <v>0</v>
      </c>
      <c r="AK191" s="176">
        <f t="shared" si="44"/>
        <v>0</v>
      </c>
      <c r="AL191" s="176">
        <f t="shared" si="45"/>
        <v>0</v>
      </c>
      <c r="AM191" s="176">
        <f t="shared" si="46"/>
        <v>0</v>
      </c>
      <c r="AR191" s="17" t="s">
        <v>197</v>
      </c>
      <c r="AT191" s="17" t="s">
        <v>143</v>
      </c>
      <c r="AU191" s="17" t="s">
        <v>148</v>
      </c>
      <c r="AY191" s="17" t="s">
        <v>142</v>
      </c>
      <c r="BE191" s="187">
        <f t="shared" si="52"/>
        <v>0</v>
      </c>
      <c r="BF191" s="187">
        <f t="shared" si="53"/>
        <v>0</v>
      </c>
      <c r="BG191" s="187">
        <f t="shared" si="54"/>
        <v>0</v>
      </c>
      <c r="BH191" s="187">
        <f t="shared" si="55"/>
        <v>0</v>
      </c>
      <c r="BI191" s="187">
        <f t="shared" si="56"/>
        <v>0</v>
      </c>
      <c r="BJ191" s="17" t="s">
        <v>148</v>
      </c>
      <c r="BK191" s="145">
        <f t="shared" si="51"/>
        <v>0</v>
      </c>
      <c r="BL191" s="17" t="s">
        <v>197</v>
      </c>
      <c r="BM191" s="17" t="s">
        <v>232</v>
      </c>
    </row>
    <row r="192" spans="2:65" s="1" customFormat="1" ht="31.5" customHeight="1">
      <c r="B192" s="135"/>
      <c r="C192" s="146" t="s">
        <v>236</v>
      </c>
      <c r="D192" s="146" t="s">
        <v>278</v>
      </c>
      <c r="E192" s="147" t="s">
        <v>692</v>
      </c>
      <c r="F192" s="302" t="s">
        <v>693</v>
      </c>
      <c r="G192" s="302"/>
      <c r="H192" s="302"/>
      <c r="I192" s="302"/>
      <c r="J192" s="148" t="s">
        <v>146</v>
      </c>
      <c r="K192" s="149">
        <v>2</v>
      </c>
      <c r="L192" s="300"/>
      <c r="M192" s="300"/>
      <c r="N192" s="381">
        <f t="shared" si="47"/>
        <v>0</v>
      </c>
      <c r="O192" s="380"/>
      <c r="P192" s="380"/>
      <c r="Q192" s="380"/>
      <c r="R192" s="140"/>
      <c r="T192" s="141" t="s">
        <v>5</v>
      </c>
      <c r="U192" s="40" t="s">
        <v>36</v>
      </c>
      <c r="V192" s="142">
        <v>0</v>
      </c>
      <c r="W192" s="142">
        <f t="shared" si="48"/>
        <v>0</v>
      </c>
      <c r="X192" s="142">
        <v>3.8500000000000001E-3</v>
      </c>
      <c r="Y192" s="142">
        <f t="shared" si="49"/>
        <v>7.7000000000000002E-3</v>
      </c>
      <c r="Z192" s="142">
        <v>0</v>
      </c>
      <c r="AA192" s="143">
        <f t="shared" si="50"/>
        <v>0</v>
      </c>
      <c r="AC192" s="176"/>
      <c r="AJ192" s="176">
        <f t="shared" si="43"/>
        <v>0</v>
      </c>
      <c r="AK192" s="176">
        <f t="shared" si="44"/>
        <v>0</v>
      </c>
      <c r="AL192" s="176">
        <f t="shared" si="45"/>
        <v>0</v>
      </c>
      <c r="AM192" s="176">
        <f t="shared" si="46"/>
        <v>0</v>
      </c>
      <c r="AR192" s="17" t="s">
        <v>265</v>
      </c>
      <c r="AT192" s="17" t="s">
        <v>278</v>
      </c>
      <c r="AU192" s="17" t="s">
        <v>148</v>
      </c>
      <c r="AY192" s="17" t="s">
        <v>142</v>
      </c>
      <c r="BE192" s="187">
        <f t="shared" si="52"/>
        <v>0</v>
      </c>
      <c r="BF192" s="187">
        <f t="shared" si="53"/>
        <v>0</v>
      </c>
      <c r="BG192" s="187">
        <f t="shared" si="54"/>
        <v>0</v>
      </c>
      <c r="BH192" s="187">
        <f t="shared" si="55"/>
        <v>0</v>
      </c>
      <c r="BI192" s="187">
        <f t="shared" si="56"/>
        <v>0</v>
      </c>
      <c r="BJ192" s="17" t="s">
        <v>148</v>
      </c>
      <c r="BK192" s="145">
        <f t="shared" si="51"/>
        <v>0</v>
      </c>
      <c r="BL192" s="17" t="s">
        <v>197</v>
      </c>
      <c r="BM192" s="17" t="s">
        <v>236</v>
      </c>
    </row>
    <row r="193" spans="2:65" s="1" customFormat="1" ht="31.5" customHeight="1">
      <c r="B193" s="135"/>
      <c r="C193" s="146" t="s">
        <v>240</v>
      </c>
      <c r="D193" s="146" t="s">
        <v>278</v>
      </c>
      <c r="E193" s="147" t="s">
        <v>694</v>
      </c>
      <c r="F193" s="302" t="s">
        <v>695</v>
      </c>
      <c r="G193" s="302"/>
      <c r="H193" s="302"/>
      <c r="I193" s="302"/>
      <c r="J193" s="148" t="s">
        <v>146</v>
      </c>
      <c r="K193" s="149">
        <v>2</v>
      </c>
      <c r="L193" s="300"/>
      <c r="M193" s="300"/>
      <c r="N193" s="381">
        <f t="shared" si="47"/>
        <v>0</v>
      </c>
      <c r="O193" s="380"/>
      <c r="P193" s="380"/>
      <c r="Q193" s="380"/>
      <c r="R193" s="140"/>
      <c r="T193" s="141" t="s">
        <v>5</v>
      </c>
      <c r="U193" s="40" t="s">
        <v>36</v>
      </c>
      <c r="V193" s="142">
        <v>0</v>
      </c>
      <c r="W193" s="142">
        <f t="shared" si="48"/>
        <v>0</v>
      </c>
      <c r="X193" s="142">
        <v>1.7000000000000001E-4</v>
      </c>
      <c r="Y193" s="142">
        <f t="shared" si="49"/>
        <v>3.4000000000000002E-4</v>
      </c>
      <c r="Z193" s="142">
        <v>0</v>
      </c>
      <c r="AA193" s="143">
        <f t="shared" si="50"/>
        <v>0</v>
      </c>
      <c r="AC193" s="176"/>
      <c r="AJ193" s="176">
        <f t="shared" si="43"/>
        <v>0</v>
      </c>
      <c r="AK193" s="176">
        <f t="shared" si="44"/>
        <v>0</v>
      </c>
      <c r="AL193" s="176">
        <f t="shared" si="45"/>
        <v>0</v>
      </c>
      <c r="AM193" s="176">
        <f t="shared" si="46"/>
        <v>0</v>
      </c>
      <c r="AR193" s="17" t="s">
        <v>265</v>
      </c>
      <c r="AT193" s="17" t="s">
        <v>278</v>
      </c>
      <c r="AU193" s="17" t="s">
        <v>148</v>
      </c>
      <c r="AY193" s="17" t="s">
        <v>142</v>
      </c>
      <c r="BE193" s="187">
        <f t="shared" si="52"/>
        <v>0</v>
      </c>
      <c r="BF193" s="187">
        <f t="shared" si="53"/>
        <v>0</v>
      </c>
      <c r="BG193" s="187">
        <f t="shared" si="54"/>
        <v>0</v>
      </c>
      <c r="BH193" s="187">
        <f t="shared" si="55"/>
        <v>0</v>
      </c>
      <c r="BI193" s="187">
        <f t="shared" si="56"/>
        <v>0</v>
      </c>
      <c r="BJ193" s="17" t="s">
        <v>148</v>
      </c>
      <c r="BK193" s="145">
        <f t="shared" si="51"/>
        <v>0</v>
      </c>
      <c r="BL193" s="17" t="s">
        <v>197</v>
      </c>
      <c r="BM193" s="17" t="s">
        <v>240</v>
      </c>
    </row>
    <row r="194" spans="2:65" s="1" customFormat="1" ht="31.5" customHeight="1">
      <c r="B194" s="135"/>
      <c r="C194" s="136" t="s">
        <v>269</v>
      </c>
      <c r="D194" s="136" t="s">
        <v>143</v>
      </c>
      <c r="E194" s="137" t="s">
        <v>696</v>
      </c>
      <c r="F194" s="288" t="s">
        <v>697</v>
      </c>
      <c r="G194" s="288"/>
      <c r="H194" s="288"/>
      <c r="I194" s="288"/>
      <c r="J194" s="138" t="s">
        <v>146</v>
      </c>
      <c r="K194" s="139">
        <v>1</v>
      </c>
      <c r="L194" s="289"/>
      <c r="M194" s="289"/>
      <c r="N194" s="380">
        <f t="shared" si="47"/>
        <v>0</v>
      </c>
      <c r="O194" s="380"/>
      <c r="P194" s="380"/>
      <c r="Q194" s="380"/>
      <c r="R194" s="140"/>
      <c r="T194" s="141" t="s">
        <v>5</v>
      </c>
      <c r="U194" s="40" t="s">
        <v>36</v>
      </c>
      <c r="V194" s="142">
        <v>0</v>
      </c>
      <c r="W194" s="142">
        <f t="shared" si="48"/>
        <v>0</v>
      </c>
      <c r="X194" s="142">
        <v>4.0000000000000003E-5</v>
      </c>
      <c r="Y194" s="142">
        <f t="shared" si="49"/>
        <v>4.0000000000000003E-5</v>
      </c>
      <c r="Z194" s="142">
        <v>0</v>
      </c>
      <c r="AA194" s="143">
        <f t="shared" si="50"/>
        <v>0</v>
      </c>
      <c r="AC194" s="176"/>
      <c r="AJ194" s="176">
        <f t="shared" si="43"/>
        <v>0</v>
      </c>
      <c r="AK194" s="176">
        <f t="shared" si="44"/>
        <v>0</v>
      </c>
      <c r="AL194" s="176">
        <f t="shared" si="45"/>
        <v>0</v>
      </c>
      <c r="AM194" s="176">
        <f t="shared" si="46"/>
        <v>0</v>
      </c>
      <c r="AR194" s="17" t="s">
        <v>197</v>
      </c>
      <c r="AT194" s="17" t="s">
        <v>143</v>
      </c>
      <c r="AU194" s="17" t="s">
        <v>148</v>
      </c>
      <c r="AY194" s="17" t="s">
        <v>142</v>
      </c>
      <c r="BE194" s="187">
        <f t="shared" si="52"/>
        <v>0</v>
      </c>
      <c r="BF194" s="187">
        <f t="shared" si="53"/>
        <v>0</v>
      </c>
      <c r="BG194" s="187">
        <f t="shared" si="54"/>
        <v>0</v>
      </c>
      <c r="BH194" s="187">
        <f t="shared" si="55"/>
        <v>0</v>
      </c>
      <c r="BI194" s="187">
        <f t="shared" si="56"/>
        <v>0</v>
      </c>
      <c r="BJ194" s="17" t="s">
        <v>148</v>
      </c>
      <c r="BK194" s="145">
        <f>ROUND(L194*K194,2)</f>
        <v>0</v>
      </c>
      <c r="BL194" s="17" t="s">
        <v>197</v>
      </c>
      <c r="BM194" s="17" t="s">
        <v>269</v>
      </c>
    </row>
    <row r="195" spans="2:65" s="1" customFormat="1" ht="31.5" customHeight="1">
      <c r="B195" s="135"/>
      <c r="C195" s="146" t="s">
        <v>272</v>
      </c>
      <c r="D195" s="146" t="s">
        <v>278</v>
      </c>
      <c r="E195" s="147" t="s">
        <v>698</v>
      </c>
      <c r="F195" s="302" t="s">
        <v>699</v>
      </c>
      <c r="G195" s="302"/>
      <c r="H195" s="302"/>
      <c r="I195" s="302"/>
      <c r="J195" s="148" t="s">
        <v>146</v>
      </c>
      <c r="K195" s="149">
        <v>1</v>
      </c>
      <c r="L195" s="300"/>
      <c r="M195" s="300"/>
      <c r="N195" s="381">
        <f t="shared" si="47"/>
        <v>0</v>
      </c>
      <c r="O195" s="380"/>
      <c r="P195" s="380"/>
      <c r="Q195" s="380"/>
      <c r="R195" s="140"/>
      <c r="T195" s="141" t="s">
        <v>5</v>
      </c>
      <c r="U195" s="40" t="s">
        <v>36</v>
      </c>
      <c r="V195" s="142">
        <v>0</v>
      </c>
      <c r="W195" s="142">
        <f t="shared" si="48"/>
        <v>0</v>
      </c>
      <c r="X195" s="142">
        <v>3.8500000000000001E-3</v>
      </c>
      <c r="Y195" s="142">
        <f t="shared" si="49"/>
        <v>3.8500000000000001E-3</v>
      </c>
      <c r="Z195" s="142">
        <v>0</v>
      </c>
      <c r="AA195" s="143">
        <f t="shared" si="50"/>
        <v>0</v>
      </c>
      <c r="AC195" s="176"/>
      <c r="AJ195" s="176">
        <f t="shared" si="43"/>
        <v>0</v>
      </c>
      <c r="AK195" s="176">
        <f t="shared" si="44"/>
        <v>0</v>
      </c>
      <c r="AL195" s="176">
        <f t="shared" si="45"/>
        <v>0</v>
      </c>
      <c r="AM195" s="176">
        <f t="shared" si="46"/>
        <v>0</v>
      </c>
      <c r="AR195" s="17" t="s">
        <v>265</v>
      </c>
      <c r="AT195" s="17" t="s">
        <v>278</v>
      </c>
      <c r="AU195" s="17" t="s">
        <v>148</v>
      </c>
      <c r="AY195" s="17" t="s">
        <v>142</v>
      </c>
      <c r="BE195" s="187">
        <f t="shared" si="52"/>
        <v>0</v>
      </c>
      <c r="BF195" s="187">
        <f t="shared" si="53"/>
        <v>0</v>
      </c>
      <c r="BG195" s="187">
        <f t="shared" si="54"/>
        <v>0</v>
      </c>
      <c r="BH195" s="187">
        <f t="shared" si="55"/>
        <v>0</v>
      </c>
      <c r="BI195" s="187">
        <f t="shared" si="56"/>
        <v>0</v>
      </c>
      <c r="BJ195" s="17" t="s">
        <v>148</v>
      </c>
      <c r="BK195" s="145">
        <f>ROUND(L195*K195,2)</f>
        <v>0</v>
      </c>
      <c r="BL195" s="17" t="s">
        <v>197</v>
      </c>
      <c r="BM195" s="17" t="s">
        <v>272</v>
      </c>
    </row>
    <row r="196" spans="2:65" s="1" customFormat="1" ht="22.5" customHeight="1">
      <c r="B196" s="135"/>
      <c r="C196" s="136" t="s">
        <v>273</v>
      </c>
      <c r="D196" s="136" t="s">
        <v>143</v>
      </c>
      <c r="E196" s="137" t="s">
        <v>700</v>
      </c>
      <c r="F196" s="288" t="s">
        <v>701</v>
      </c>
      <c r="G196" s="288"/>
      <c r="H196" s="288"/>
      <c r="I196" s="288"/>
      <c r="J196" s="138" t="s">
        <v>146</v>
      </c>
      <c r="K196" s="139">
        <v>6</v>
      </c>
      <c r="L196" s="289"/>
      <c r="M196" s="289"/>
      <c r="N196" s="380">
        <f t="shared" si="47"/>
        <v>0</v>
      </c>
      <c r="O196" s="380"/>
      <c r="P196" s="380"/>
      <c r="Q196" s="380"/>
      <c r="R196" s="140"/>
      <c r="T196" s="141" t="s">
        <v>5</v>
      </c>
      <c r="U196" s="40" t="s">
        <v>36</v>
      </c>
      <c r="V196" s="142">
        <v>0</v>
      </c>
      <c r="W196" s="142">
        <f t="shared" si="48"/>
        <v>0</v>
      </c>
      <c r="X196" s="142">
        <v>0</v>
      </c>
      <c r="Y196" s="142">
        <f t="shared" si="49"/>
        <v>0</v>
      </c>
      <c r="Z196" s="142">
        <v>0</v>
      </c>
      <c r="AA196" s="143">
        <f t="shared" si="50"/>
        <v>0</v>
      </c>
      <c r="AC196" s="176"/>
      <c r="AJ196" s="176">
        <f t="shared" si="43"/>
        <v>0</v>
      </c>
      <c r="AK196" s="176">
        <f t="shared" si="44"/>
        <v>0</v>
      </c>
      <c r="AL196" s="176">
        <f t="shared" si="45"/>
        <v>0</v>
      </c>
      <c r="AM196" s="176">
        <f t="shared" si="46"/>
        <v>0</v>
      </c>
      <c r="AR196" s="17" t="s">
        <v>197</v>
      </c>
      <c r="AT196" s="17" t="s">
        <v>143</v>
      </c>
      <c r="AU196" s="17" t="s">
        <v>148</v>
      </c>
      <c r="AY196" s="17" t="s">
        <v>142</v>
      </c>
      <c r="BE196" s="187">
        <f t="shared" si="52"/>
        <v>0</v>
      </c>
      <c r="BF196" s="187">
        <f t="shared" si="53"/>
        <v>0</v>
      </c>
      <c r="BG196" s="187">
        <f t="shared" si="54"/>
        <v>0</v>
      </c>
      <c r="BH196" s="187">
        <f t="shared" si="55"/>
        <v>0</v>
      </c>
      <c r="BI196" s="187">
        <f t="shared" si="56"/>
        <v>0</v>
      </c>
      <c r="BJ196" s="17" t="s">
        <v>148</v>
      </c>
      <c r="BK196" s="145">
        <f>ROUND(L196*K196,2)</f>
        <v>0</v>
      </c>
      <c r="BL196" s="17" t="s">
        <v>197</v>
      </c>
      <c r="BM196" s="17" t="s">
        <v>273</v>
      </c>
    </row>
    <row r="197" spans="2:65" s="1" customFormat="1" ht="22.5" customHeight="1">
      <c r="B197" s="135"/>
      <c r="C197" s="146" t="s">
        <v>277</v>
      </c>
      <c r="D197" s="146" t="s">
        <v>278</v>
      </c>
      <c r="E197" s="147" t="s">
        <v>702</v>
      </c>
      <c r="F197" s="302" t="s">
        <v>703</v>
      </c>
      <c r="G197" s="302"/>
      <c r="H197" s="302"/>
      <c r="I197" s="302"/>
      <c r="J197" s="148" t="s">
        <v>146</v>
      </c>
      <c r="K197" s="149">
        <v>6</v>
      </c>
      <c r="L197" s="300"/>
      <c r="M197" s="300"/>
      <c r="N197" s="381">
        <f t="shared" si="47"/>
        <v>0</v>
      </c>
      <c r="O197" s="380"/>
      <c r="P197" s="380"/>
      <c r="Q197" s="380"/>
      <c r="R197" s="140"/>
      <c r="T197" s="141" t="s">
        <v>5</v>
      </c>
      <c r="U197" s="40" t="s">
        <v>36</v>
      </c>
      <c r="V197" s="142">
        <v>0</v>
      </c>
      <c r="W197" s="142">
        <f t="shared" si="48"/>
        <v>0</v>
      </c>
      <c r="X197" s="142">
        <v>1.0200000000000001E-3</v>
      </c>
      <c r="Y197" s="142">
        <f t="shared" si="49"/>
        <v>6.1200000000000004E-3</v>
      </c>
      <c r="Z197" s="142">
        <v>0</v>
      </c>
      <c r="AA197" s="143">
        <f t="shared" si="50"/>
        <v>0</v>
      </c>
      <c r="AC197" s="176"/>
      <c r="AJ197" s="176">
        <f t="shared" si="43"/>
        <v>0</v>
      </c>
      <c r="AK197" s="176">
        <f t="shared" si="44"/>
        <v>0</v>
      </c>
      <c r="AL197" s="176">
        <f t="shared" si="45"/>
        <v>0</v>
      </c>
      <c r="AM197" s="176">
        <f t="shared" si="46"/>
        <v>0</v>
      </c>
      <c r="AR197" s="17" t="s">
        <v>265</v>
      </c>
      <c r="AT197" s="17" t="s">
        <v>278</v>
      </c>
      <c r="AU197" s="17" t="s">
        <v>148</v>
      </c>
      <c r="AY197" s="17" t="s">
        <v>142</v>
      </c>
      <c r="BE197" s="187">
        <f t="shared" si="52"/>
        <v>0</v>
      </c>
      <c r="BF197" s="187">
        <f t="shared" si="53"/>
        <v>0</v>
      </c>
      <c r="BG197" s="187">
        <f t="shared" si="54"/>
        <v>0</v>
      </c>
      <c r="BH197" s="187">
        <f t="shared" si="55"/>
        <v>0</v>
      </c>
      <c r="BI197" s="187">
        <f t="shared" si="56"/>
        <v>0</v>
      </c>
      <c r="BJ197" s="17" t="s">
        <v>148</v>
      </c>
      <c r="BK197" s="145">
        <f t="shared" si="51"/>
        <v>0</v>
      </c>
      <c r="BL197" s="17" t="s">
        <v>197</v>
      </c>
      <c r="BM197" s="17" t="s">
        <v>277</v>
      </c>
    </row>
    <row r="198" spans="2:65" s="176" customFormat="1" ht="22.5" customHeight="1">
      <c r="B198" s="179"/>
      <c r="C198" s="240">
        <v>171</v>
      </c>
      <c r="D198" s="240" t="s">
        <v>278</v>
      </c>
      <c r="E198" s="241" t="s">
        <v>702</v>
      </c>
      <c r="F198" s="313" t="s">
        <v>817</v>
      </c>
      <c r="G198" s="313"/>
      <c r="H198" s="313"/>
      <c r="I198" s="313"/>
      <c r="J198" s="242" t="s">
        <v>146</v>
      </c>
      <c r="K198" s="243">
        <v>7</v>
      </c>
      <c r="L198" s="314"/>
      <c r="M198" s="314"/>
      <c r="N198" s="382">
        <f t="shared" si="47"/>
        <v>0</v>
      </c>
      <c r="O198" s="323"/>
      <c r="P198" s="323"/>
      <c r="Q198" s="323"/>
      <c r="R198" s="183"/>
      <c r="T198" s="184" t="s">
        <v>5</v>
      </c>
      <c r="U198" s="178" t="s">
        <v>36</v>
      </c>
      <c r="V198" s="185">
        <v>0</v>
      </c>
      <c r="W198" s="185">
        <f t="shared" si="48"/>
        <v>0</v>
      </c>
      <c r="X198" s="185">
        <v>1.0200000000000001E-3</v>
      </c>
      <c r="Y198" s="185">
        <f t="shared" si="49"/>
        <v>7.1400000000000005E-3</v>
      </c>
      <c r="Z198" s="185">
        <v>0</v>
      </c>
      <c r="AA198" s="186">
        <f t="shared" si="50"/>
        <v>0</v>
      </c>
      <c r="AJ198" s="176">
        <f t="shared" si="43"/>
        <v>0</v>
      </c>
      <c r="AK198" s="176">
        <f t="shared" si="44"/>
        <v>0</v>
      </c>
      <c r="AL198" s="176">
        <f t="shared" si="45"/>
        <v>0</v>
      </c>
      <c r="AM198" s="176">
        <f t="shared" si="46"/>
        <v>0</v>
      </c>
      <c r="AR198" s="177" t="s">
        <v>265</v>
      </c>
      <c r="AT198" s="177" t="s">
        <v>278</v>
      </c>
      <c r="AU198" s="177" t="s">
        <v>148</v>
      </c>
      <c r="AY198" s="177" t="s">
        <v>142</v>
      </c>
      <c r="BE198" s="187">
        <f t="shared" si="52"/>
        <v>0</v>
      </c>
      <c r="BF198" s="187">
        <f t="shared" si="53"/>
        <v>0</v>
      </c>
      <c r="BG198" s="187">
        <f t="shared" si="54"/>
        <v>0</v>
      </c>
      <c r="BH198" s="187">
        <f t="shared" si="55"/>
        <v>0</v>
      </c>
      <c r="BI198" s="187">
        <f t="shared" si="56"/>
        <v>0</v>
      </c>
      <c r="BJ198" s="177" t="s">
        <v>148</v>
      </c>
      <c r="BK198" s="188">
        <f t="shared" si="51"/>
        <v>0</v>
      </c>
      <c r="BL198" s="177" t="s">
        <v>197</v>
      </c>
      <c r="BM198" s="177" t="s">
        <v>277</v>
      </c>
    </row>
    <row r="199" spans="2:65" s="176" customFormat="1" ht="39" customHeight="1">
      <c r="B199" s="179"/>
      <c r="C199" s="158">
        <v>172</v>
      </c>
      <c r="D199" s="158" t="s">
        <v>143</v>
      </c>
      <c r="E199" s="159" t="s">
        <v>700</v>
      </c>
      <c r="F199" s="282" t="s">
        <v>818</v>
      </c>
      <c r="G199" s="282"/>
      <c r="H199" s="282"/>
      <c r="I199" s="282"/>
      <c r="J199" s="160" t="s">
        <v>626</v>
      </c>
      <c r="K199" s="207">
        <v>7</v>
      </c>
      <c r="L199" s="283"/>
      <c r="M199" s="283"/>
      <c r="N199" s="323">
        <f t="shared" si="47"/>
        <v>0</v>
      </c>
      <c r="O199" s="323"/>
      <c r="P199" s="323"/>
      <c r="Q199" s="323"/>
      <c r="R199" s="183"/>
      <c r="T199" s="184" t="s">
        <v>5</v>
      </c>
      <c r="U199" s="178" t="s">
        <v>36</v>
      </c>
      <c r="V199" s="185">
        <v>0</v>
      </c>
      <c r="W199" s="185">
        <f t="shared" si="48"/>
        <v>0</v>
      </c>
      <c r="X199" s="185">
        <v>0</v>
      </c>
      <c r="Y199" s="185">
        <f t="shared" si="49"/>
        <v>0</v>
      </c>
      <c r="Z199" s="185">
        <v>0</v>
      </c>
      <c r="AA199" s="186">
        <f t="shared" si="50"/>
        <v>0</v>
      </c>
      <c r="AJ199" s="176">
        <f t="shared" si="43"/>
        <v>0</v>
      </c>
      <c r="AK199" s="176">
        <f t="shared" si="44"/>
        <v>0</v>
      </c>
      <c r="AL199" s="176">
        <f t="shared" si="45"/>
        <v>0</v>
      </c>
      <c r="AM199" s="176">
        <f t="shared" si="46"/>
        <v>0</v>
      </c>
      <c r="AR199" s="177" t="s">
        <v>197</v>
      </c>
      <c r="AT199" s="177" t="s">
        <v>143</v>
      </c>
      <c r="AU199" s="177" t="s">
        <v>148</v>
      </c>
      <c r="AY199" s="177" t="s">
        <v>142</v>
      </c>
      <c r="BE199" s="187">
        <f t="shared" si="52"/>
        <v>0</v>
      </c>
      <c r="BF199" s="187">
        <f t="shared" si="53"/>
        <v>0</v>
      </c>
      <c r="BG199" s="187">
        <f t="shared" si="54"/>
        <v>0</v>
      </c>
      <c r="BH199" s="187">
        <f t="shared" si="55"/>
        <v>0</v>
      </c>
      <c r="BI199" s="187">
        <f t="shared" si="56"/>
        <v>0</v>
      </c>
      <c r="BJ199" s="177" t="s">
        <v>148</v>
      </c>
      <c r="BK199" s="188">
        <f t="shared" si="51"/>
        <v>0</v>
      </c>
      <c r="BL199" s="177" t="s">
        <v>197</v>
      </c>
      <c r="BM199" s="177" t="s">
        <v>273</v>
      </c>
    </row>
    <row r="200" spans="2:65" s="176" customFormat="1" ht="22.5" customHeight="1">
      <c r="B200" s="179"/>
      <c r="C200" s="158">
        <v>173</v>
      </c>
      <c r="D200" s="158" t="s">
        <v>143</v>
      </c>
      <c r="E200" s="159" t="s">
        <v>700</v>
      </c>
      <c r="F200" s="282" t="s">
        <v>819</v>
      </c>
      <c r="G200" s="282"/>
      <c r="H200" s="282"/>
      <c r="I200" s="282"/>
      <c r="J200" s="160" t="s">
        <v>146</v>
      </c>
      <c r="K200" s="207">
        <v>8</v>
      </c>
      <c r="L200" s="283"/>
      <c r="M200" s="283"/>
      <c r="N200" s="283">
        <f t="shared" si="47"/>
        <v>0</v>
      </c>
      <c r="O200" s="283"/>
      <c r="P200" s="283"/>
      <c r="Q200" s="283"/>
      <c r="R200" s="183"/>
      <c r="T200" s="184" t="s">
        <v>5</v>
      </c>
      <c r="U200" s="178" t="s">
        <v>36</v>
      </c>
      <c r="V200" s="185">
        <v>0</v>
      </c>
      <c r="W200" s="185">
        <f t="shared" si="48"/>
        <v>0</v>
      </c>
      <c r="X200" s="185">
        <v>0</v>
      </c>
      <c r="Y200" s="185">
        <f t="shared" si="49"/>
        <v>0</v>
      </c>
      <c r="Z200" s="185">
        <v>0</v>
      </c>
      <c r="AA200" s="186">
        <f t="shared" si="50"/>
        <v>0</v>
      </c>
      <c r="AJ200" s="176">
        <f t="shared" si="43"/>
        <v>0</v>
      </c>
      <c r="AK200" s="176">
        <f t="shared" si="44"/>
        <v>0</v>
      </c>
      <c r="AL200" s="176">
        <f t="shared" si="45"/>
        <v>0</v>
      </c>
      <c r="AM200" s="176">
        <f t="shared" si="46"/>
        <v>0</v>
      </c>
      <c r="AR200" s="177" t="s">
        <v>197</v>
      </c>
      <c r="AT200" s="177" t="s">
        <v>143</v>
      </c>
      <c r="AU200" s="177" t="s">
        <v>148</v>
      </c>
      <c r="AY200" s="177" t="s">
        <v>142</v>
      </c>
      <c r="BE200" s="187">
        <f t="shared" si="52"/>
        <v>0</v>
      </c>
      <c r="BF200" s="187">
        <f t="shared" si="53"/>
        <v>0</v>
      </c>
      <c r="BG200" s="187">
        <f t="shared" si="54"/>
        <v>0</v>
      </c>
      <c r="BH200" s="187">
        <f t="shared" si="55"/>
        <v>0</v>
      </c>
      <c r="BI200" s="187">
        <f t="shared" si="56"/>
        <v>0</v>
      </c>
      <c r="BJ200" s="177" t="s">
        <v>148</v>
      </c>
      <c r="BK200" s="188">
        <f t="shared" si="51"/>
        <v>0</v>
      </c>
      <c r="BL200" s="177" t="s">
        <v>197</v>
      </c>
      <c r="BM200" s="177" t="s">
        <v>259</v>
      </c>
    </row>
    <row r="201" spans="2:65" s="176" customFormat="1" ht="22.5" customHeight="1">
      <c r="B201" s="179"/>
      <c r="C201" s="240">
        <v>174</v>
      </c>
      <c r="D201" s="240" t="s">
        <v>278</v>
      </c>
      <c r="E201" s="241" t="s">
        <v>702</v>
      </c>
      <c r="F201" s="313" t="s">
        <v>820</v>
      </c>
      <c r="G201" s="313"/>
      <c r="H201" s="313"/>
      <c r="I201" s="313"/>
      <c r="J201" s="242" t="s">
        <v>146</v>
      </c>
      <c r="K201" s="243">
        <v>8</v>
      </c>
      <c r="L201" s="314"/>
      <c r="M201" s="314"/>
      <c r="N201" s="314">
        <f t="shared" si="47"/>
        <v>0</v>
      </c>
      <c r="O201" s="283"/>
      <c r="P201" s="283"/>
      <c r="Q201" s="283"/>
      <c r="R201" s="183"/>
      <c r="T201" s="184" t="s">
        <v>5</v>
      </c>
      <c r="U201" s="178" t="s">
        <v>36</v>
      </c>
      <c r="V201" s="185">
        <v>0</v>
      </c>
      <c r="W201" s="185">
        <f t="shared" si="48"/>
        <v>0</v>
      </c>
      <c r="X201" s="185">
        <v>1.0200000000000001E-3</v>
      </c>
      <c r="Y201" s="185">
        <f t="shared" si="49"/>
        <v>8.1600000000000006E-3</v>
      </c>
      <c r="Z201" s="185">
        <v>0</v>
      </c>
      <c r="AA201" s="186">
        <f t="shared" si="50"/>
        <v>0</v>
      </c>
      <c r="AJ201" s="176">
        <f t="shared" si="43"/>
        <v>0</v>
      </c>
      <c r="AK201" s="176">
        <f t="shared" si="44"/>
        <v>0</v>
      </c>
      <c r="AL201" s="176">
        <f t="shared" si="45"/>
        <v>0</v>
      </c>
      <c r="AM201" s="176">
        <f t="shared" si="46"/>
        <v>0</v>
      </c>
      <c r="AR201" s="177" t="s">
        <v>265</v>
      </c>
      <c r="AT201" s="177" t="s">
        <v>278</v>
      </c>
      <c r="AU201" s="177" t="s">
        <v>148</v>
      </c>
      <c r="AY201" s="177" t="s">
        <v>142</v>
      </c>
      <c r="BE201" s="187">
        <f t="shared" si="52"/>
        <v>0</v>
      </c>
      <c r="BF201" s="187">
        <f t="shared" si="53"/>
        <v>0</v>
      </c>
      <c r="BG201" s="187">
        <f t="shared" si="54"/>
        <v>0</v>
      </c>
      <c r="BH201" s="187">
        <f t="shared" si="55"/>
        <v>0</v>
      </c>
      <c r="BI201" s="187">
        <f t="shared" si="56"/>
        <v>0</v>
      </c>
      <c r="BJ201" s="177" t="s">
        <v>148</v>
      </c>
      <c r="BK201" s="188">
        <f t="shared" si="51"/>
        <v>0</v>
      </c>
      <c r="BL201" s="177" t="s">
        <v>197</v>
      </c>
      <c r="BM201" s="177" t="s">
        <v>261</v>
      </c>
    </row>
    <row r="202" spans="2:65" s="1" customFormat="1" ht="31.5" customHeight="1">
      <c r="B202" s="135"/>
      <c r="C202" s="136" t="s">
        <v>282</v>
      </c>
      <c r="D202" s="136" t="s">
        <v>143</v>
      </c>
      <c r="E202" s="137" t="s">
        <v>704</v>
      </c>
      <c r="F202" s="288" t="s">
        <v>705</v>
      </c>
      <c r="G202" s="288"/>
      <c r="H202" s="288"/>
      <c r="I202" s="288"/>
      <c r="J202" s="138" t="s">
        <v>168</v>
      </c>
      <c r="K202" s="139">
        <v>0.71699999999999997</v>
      </c>
      <c r="L202" s="289"/>
      <c r="M202" s="289"/>
      <c r="N202" s="380">
        <f t="shared" si="47"/>
        <v>0</v>
      </c>
      <c r="O202" s="380"/>
      <c r="P202" s="380"/>
      <c r="Q202" s="380"/>
      <c r="R202" s="140"/>
      <c r="T202" s="141" t="s">
        <v>5</v>
      </c>
      <c r="U202" s="40" t="s">
        <v>36</v>
      </c>
      <c r="V202" s="142">
        <v>0</v>
      </c>
      <c r="W202" s="142">
        <f t="shared" si="48"/>
        <v>0</v>
      </c>
      <c r="X202" s="142">
        <v>0</v>
      </c>
      <c r="Y202" s="142">
        <f t="shared" si="49"/>
        <v>0</v>
      </c>
      <c r="Z202" s="142">
        <v>0</v>
      </c>
      <c r="AA202" s="143">
        <f t="shared" si="50"/>
        <v>0</v>
      </c>
      <c r="AC202" s="176"/>
      <c r="AJ202" s="176">
        <f t="shared" si="43"/>
        <v>0</v>
      </c>
      <c r="AK202" s="176">
        <f t="shared" si="44"/>
        <v>0</v>
      </c>
      <c r="AL202" s="176">
        <f t="shared" si="45"/>
        <v>0</v>
      </c>
      <c r="AM202" s="176">
        <f t="shared" si="46"/>
        <v>0</v>
      </c>
      <c r="AR202" s="17" t="s">
        <v>197</v>
      </c>
      <c r="AT202" s="17" t="s">
        <v>143</v>
      </c>
      <c r="AU202" s="17" t="s">
        <v>148</v>
      </c>
      <c r="AY202" s="17" t="s">
        <v>142</v>
      </c>
      <c r="BE202" s="187">
        <f t="shared" si="52"/>
        <v>0</v>
      </c>
      <c r="BF202" s="187">
        <f t="shared" si="53"/>
        <v>0</v>
      </c>
      <c r="BG202" s="187">
        <f t="shared" si="54"/>
        <v>0</v>
      </c>
      <c r="BH202" s="187">
        <f t="shared" si="55"/>
        <v>0</v>
      </c>
      <c r="BI202" s="187">
        <f t="shared" si="56"/>
        <v>0</v>
      </c>
      <c r="BJ202" s="17" t="s">
        <v>148</v>
      </c>
      <c r="BK202" s="145">
        <f t="shared" si="51"/>
        <v>0</v>
      </c>
      <c r="BL202" s="17" t="s">
        <v>197</v>
      </c>
      <c r="BM202" s="17" t="s">
        <v>282</v>
      </c>
    </row>
    <row r="203" spans="2:65" s="9" customFormat="1" ht="37.35" customHeight="1">
      <c r="B203" s="124"/>
      <c r="C203" s="125"/>
      <c r="D203" s="126" t="s">
        <v>138</v>
      </c>
      <c r="E203" s="126"/>
      <c r="F203" s="126"/>
      <c r="G203" s="126"/>
      <c r="H203" s="126"/>
      <c r="I203" s="126"/>
      <c r="J203" s="126"/>
      <c r="K203" s="126"/>
      <c r="L203" s="126"/>
      <c r="M203" s="126"/>
      <c r="N203" s="384">
        <f>BK203</f>
        <v>0</v>
      </c>
      <c r="O203" s="385"/>
      <c r="P203" s="385"/>
      <c r="Q203" s="385"/>
      <c r="R203" s="127"/>
      <c r="T203" s="128"/>
      <c r="U203" s="125"/>
      <c r="V203" s="125"/>
      <c r="W203" s="129">
        <f>W204</f>
        <v>0</v>
      </c>
      <c r="X203" s="125"/>
      <c r="Y203" s="129">
        <f>Y204</f>
        <v>0</v>
      </c>
      <c r="Z203" s="125"/>
      <c r="AA203" s="130">
        <f>AA204</f>
        <v>0</v>
      </c>
      <c r="AJ203" s="176">
        <f t="shared" si="43"/>
        <v>0</v>
      </c>
      <c r="AK203" s="176">
        <f t="shared" si="44"/>
        <v>0</v>
      </c>
      <c r="AL203" s="176">
        <f t="shared" si="45"/>
        <v>0</v>
      </c>
      <c r="AM203" s="176">
        <f t="shared" si="46"/>
        <v>0</v>
      </c>
      <c r="AR203" s="131" t="s">
        <v>147</v>
      </c>
      <c r="AT203" s="132" t="s">
        <v>68</v>
      </c>
      <c r="AU203" s="132" t="s">
        <v>69</v>
      </c>
      <c r="AY203" s="131" t="s">
        <v>142</v>
      </c>
      <c r="BE203" s="187">
        <f t="shared" si="52"/>
        <v>0</v>
      </c>
      <c r="BF203" s="187">
        <f t="shared" si="53"/>
        <v>0</v>
      </c>
      <c r="BG203" s="187">
        <f t="shared" si="54"/>
        <v>0</v>
      </c>
      <c r="BH203" s="187">
        <f t="shared" si="55"/>
        <v>0</v>
      </c>
      <c r="BI203" s="187">
        <f t="shared" si="56"/>
        <v>0</v>
      </c>
      <c r="BK203" s="133">
        <f>BK204+BK208</f>
        <v>0</v>
      </c>
    </row>
    <row r="204" spans="2:65" s="9" customFormat="1" ht="19.899999999999999" customHeight="1">
      <c r="B204" s="124"/>
      <c r="C204" s="125"/>
      <c r="D204" s="134" t="s">
        <v>569</v>
      </c>
      <c r="E204" s="134"/>
      <c r="F204" s="134"/>
      <c r="G204" s="134"/>
      <c r="H204" s="134"/>
      <c r="I204" s="134"/>
      <c r="J204" s="134"/>
      <c r="K204" s="134"/>
      <c r="L204" s="134"/>
      <c r="M204" s="134"/>
      <c r="N204" s="373">
        <f>BK204</f>
        <v>0</v>
      </c>
      <c r="O204" s="374"/>
      <c r="P204" s="374"/>
      <c r="Q204" s="374"/>
      <c r="R204" s="127"/>
      <c r="T204" s="128"/>
      <c r="U204" s="125"/>
      <c r="V204" s="125"/>
      <c r="W204" s="129">
        <f>W205+SUM(W206:W208)</f>
        <v>0</v>
      </c>
      <c r="X204" s="125"/>
      <c r="Y204" s="129">
        <f>Y205+SUM(Y206:Y208)</f>
        <v>0</v>
      </c>
      <c r="Z204" s="125"/>
      <c r="AA204" s="130">
        <f>AA205+SUM(AA206:AA208)</f>
        <v>0</v>
      </c>
      <c r="AJ204" s="176">
        <f t="shared" si="43"/>
        <v>0</v>
      </c>
      <c r="AK204" s="176">
        <f t="shared" si="44"/>
        <v>0</v>
      </c>
      <c r="AL204" s="176">
        <f t="shared" si="45"/>
        <v>0</v>
      </c>
      <c r="AM204" s="176">
        <f t="shared" si="46"/>
        <v>0</v>
      </c>
      <c r="AR204" s="131" t="s">
        <v>147</v>
      </c>
      <c r="AT204" s="132" t="s">
        <v>68</v>
      </c>
      <c r="AU204" s="132" t="s">
        <v>74</v>
      </c>
      <c r="AY204" s="131" t="s">
        <v>142</v>
      </c>
      <c r="BE204" s="187">
        <f t="shared" si="52"/>
        <v>0</v>
      </c>
      <c r="BF204" s="187">
        <f t="shared" si="53"/>
        <v>0</v>
      </c>
      <c r="BG204" s="187">
        <f t="shared" si="54"/>
        <v>0</v>
      </c>
      <c r="BH204" s="187">
        <f t="shared" si="55"/>
        <v>0</v>
      </c>
      <c r="BI204" s="187">
        <f t="shared" si="56"/>
        <v>0</v>
      </c>
      <c r="BK204" s="133">
        <f>BK205+SUM(BK206:BK207)</f>
        <v>0</v>
      </c>
    </row>
    <row r="205" spans="2:65" s="1" customFormat="1" ht="22.5" customHeight="1">
      <c r="B205" s="135"/>
      <c r="C205" s="158" t="s">
        <v>879</v>
      </c>
      <c r="D205" s="158" t="s">
        <v>143</v>
      </c>
      <c r="E205" s="159" t="s">
        <v>706</v>
      </c>
      <c r="F205" s="282" t="s">
        <v>707</v>
      </c>
      <c r="G205" s="282"/>
      <c r="H205" s="282"/>
      <c r="I205" s="282"/>
      <c r="J205" s="160" t="s">
        <v>160</v>
      </c>
      <c r="K205" s="207">
        <v>1</v>
      </c>
      <c r="L205" s="283"/>
      <c r="M205" s="283"/>
      <c r="N205" s="323">
        <f>ROUND(L205*K205,3)</f>
        <v>0</v>
      </c>
      <c r="O205" s="323"/>
      <c r="P205" s="323"/>
      <c r="Q205" s="323"/>
      <c r="R205" s="140"/>
      <c r="T205" s="141" t="s">
        <v>5</v>
      </c>
      <c r="U205" s="40" t="s">
        <v>36</v>
      </c>
      <c r="V205" s="142">
        <v>0</v>
      </c>
      <c r="W205" s="142">
        <f>V205*K205</f>
        <v>0</v>
      </c>
      <c r="X205" s="142">
        <v>0</v>
      </c>
      <c r="Y205" s="142">
        <f>X205*K205</f>
        <v>0</v>
      </c>
      <c r="Z205" s="142">
        <v>0</v>
      </c>
      <c r="AA205" s="143">
        <f>Z205*K205</f>
        <v>0</v>
      </c>
      <c r="AC205" s="176"/>
      <c r="AJ205" s="176">
        <f t="shared" si="43"/>
        <v>0</v>
      </c>
      <c r="AK205" s="176">
        <f t="shared" si="44"/>
        <v>0</v>
      </c>
      <c r="AL205" s="176">
        <f t="shared" si="45"/>
        <v>0</v>
      </c>
      <c r="AM205" s="176">
        <f t="shared" si="46"/>
        <v>0</v>
      </c>
      <c r="AR205" s="17" t="s">
        <v>399</v>
      </c>
      <c r="AT205" s="17" t="s">
        <v>143</v>
      </c>
      <c r="AU205" s="17" t="s">
        <v>148</v>
      </c>
      <c r="AY205" s="17" t="s">
        <v>142</v>
      </c>
      <c r="BE205" s="187">
        <f t="shared" si="52"/>
        <v>0</v>
      </c>
      <c r="BF205" s="187">
        <f t="shared" si="53"/>
        <v>0</v>
      </c>
      <c r="BG205" s="187">
        <f t="shared" si="54"/>
        <v>0</v>
      </c>
      <c r="BH205" s="187">
        <f t="shared" si="55"/>
        <v>0</v>
      </c>
      <c r="BI205" s="187">
        <f t="shared" si="56"/>
        <v>0</v>
      </c>
      <c r="BJ205" s="17" t="s">
        <v>148</v>
      </c>
      <c r="BK205" s="145">
        <f>ROUND(L205*K205,3)</f>
        <v>0</v>
      </c>
      <c r="BL205" s="17" t="s">
        <v>399</v>
      </c>
      <c r="BM205" s="17" t="s">
        <v>286</v>
      </c>
    </row>
    <row r="206" spans="2:65" s="1" customFormat="1" ht="22.5" customHeight="1">
      <c r="B206" s="135"/>
      <c r="C206" s="158" t="s">
        <v>880</v>
      </c>
      <c r="D206" s="158" t="s">
        <v>143</v>
      </c>
      <c r="E206" s="159" t="s">
        <v>708</v>
      </c>
      <c r="F206" s="282" t="s">
        <v>709</v>
      </c>
      <c r="G206" s="282"/>
      <c r="H206" s="282"/>
      <c r="I206" s="282"/>
      <c r="J206" s="160" t="s">
        <v>160</v>
      </c>
      <c r="K206" s="207">
        <v>2</v>
      </c>
      <c r="L206" s="283"/>
      <c r="M206" s="283"/>
      <c r="N206" s="323">
        <f>ROUND(L206*K206,3)</f>
        <v>0</v>
      </c>
      <c r="O206" s="323"/>
      <c r="P206" s="323"/>
      <c r="Q206" s="323"/>
      <c r="R206" s="140"/>
      <c r="T206" s="141" t="s">
        <v>5</v>
      </c>
      <c r="U206" s="40" t="s">
        <v>36</v>
      </c>
      <c r="V206" s="142">
        <v>0</v>
      </c>
      <c r="W206" s="142">
        <f>V206*K206</f>
        <v>0</v>
      </c>
      <c r="X206" s="142">
        <v>0</v>
      </c>
      <c r="Y206" s="142">
        <f>X206*K206</f>
        <v>0</v>
      </c>
      <c r="Z206" s="142">
        <v>0</v>
      </c>
      <c r="AA206" s="143">
        <f>Z206*K206</f>
        <v>0</v>
      </c>
      <c r="AC206" s="176"/>
      <c r="AJ206" s="176">
        <f t="shared" si="43"/>
        <v>0</v>
      </c>
      <c r="AK206" s="176">
        <f t="shared" si="44"/>
        <v>0</v>
      </c>
      <c r="AL206" s="176">
        <f t="shared" si="45"/>
        <v>0</v>
      </c>
      <c r="AM206" s="176">
        <f t="shared" si="46"/>
        <v>0</v>
      </c>
      <c r="AR206" s="17" t="s">
        <v>399</v>
      </c>
      <c r="AT206" s="17" t="s">
        <v>143</v>
      </c>
      <c r="AU206" s="17" t="s">
        <v>148</v>
      </c>
      <c r="AY206" s="17" t="s">
        <v>142</v>
      </c>
      <c r="BE206" s="187">
        <f t="shared" si="52"/>
        <v>0</v>
      </c>
      <c r="BF206" s="187">
        <f t="shared" si="53"/>
        <v>0</v>
      </c>
      <c r="BG206" s="187">
        <f t="shared" si="54"/>
        <v>0</v>
      </c>
      <c r="BH206" s="187">
        <f t="shared" si="55"/>
        <v>0</v>
      </c>
      <c r="BI206" s="187">
        <f t="shared" si="56"/>
        <v>0</v>
      </c>
      <c r="BJ206" s="17" t="s">
        <v>148</v>
      </c>
      <c r="BK206" s="145">
        <f>ROUND(L206*K206,3)</f>
        <v>0</v>
      </c>
      <c r="BL206" s="17" t="s">
        <v>399</v>
      </c>
      <c r="BM206" s="17" t="s">
        <v>290</v>
      </c>
    </row>
    <row r="207" spans="2:65" s="1" customFormat="1" ht="22.5" customHeight="1">
      <c r="B207" s="135"/>
      <c r="C207" s="158" t="s">
        <v>881</v>
      </c>
      <c r="D207" s="158" t="s">
        <v>143</v>
      </c>
      <c r="E207" s="159" t="s">
        <v>710</v>
      </c>
      <c r="F207" s="282" t="s">
        <v>711</v>
      </c>
      <c r="G207" s="282"/>
      <c r="H207" s="282"/>
      <c r="I207" s="282"/>
      <c r="J207" s="160" t="s">
        <v>160</v>
      </c>
      <c r="K207" s="207">
        <v>2</v>
      </c>
      <c r="L207" s="283"/>
      <c r="M207" s="283"/>
      <c r="N207" s="323">
        <f>ROUND(L207*K207,3)</f>
        <v>0</v>
      </c>
      <c r="O207" s="323"/>
      <c r="P207" s="323"/>
      <c r="Q207" s="323"/>
      <c r="R207" s="140"/>
      <c r="T207" s="141" t="s">
        <v>5</v>
      </c>
      <c r="U207" s="40" t="s">
        <v>36</v>
      </c>
      <c r="V207" s="142">
        <v>0</v>
      </c>
      <c r="W207" s="142">
        <f>V207*K207</f>
        <v>0</v>
      </c>
      <c r="X207" s="142">
        <v>0</v>
      </c>
      <c r="Y207" s="142">
        <f>X207*K207</f>
        <v>0</v>
      </c>
      <c r="Z207" s="142">
        <v>0</v>
      </c>
      <c r="AA207" s="143">
        <f>Z207*K207</f>
        <v>0</v>
      </c>
      <c r="AC207" s="176"/>
      <c r="AJ207" s="176">
        <f t="shared" si="43"/>
        <v>0</v>
      </c>
      <c r="AK207" s="176">
        <f t="shared" si="44"/>
        <v>0</v>
      </c>
      <c r="AL207" s="176">
        <f t="shared" si="45"/>
        <v>0</v>
      </c>
      <c r="AM207" s="176">
        <f t="shared" si="46"/>
        <v>0</v>
      </c>
      <c r="AR207" s="17" t="s">
        <v>399</v>
      </c>
      <c r="AT207" s="17" t="s">
        <v>143</v>
      </c>
      <c r="AU207" s="17" t="s">
        <v>148</v>
      </c>
      <c r="AY207" s="17" t="s">
        <v>142</v>
      </c>
      <c r="BE207" s="187">
        <f t="shared" si="52"/>
        <v>0</v>
      </c>
      <c r="BF207" s="187">
        <f t="shared" si="53"/>
        <v>0</v>
      </c>
      <c r="BG207" s="187">
        <f t="shared" si="54"/>
        <v>0</v>
      </c>
      <c r="BH207" s="187">
        <f t="shared" si="55"/>
        <v>0</v>
      </c>
      <c r="BI207" s="187">
        <f t="shared" si="56"/>
        <v>0</v>
      </c>
      <c r="BJ207" s="17" t="s">
        <v>148</v>
      </c>
      <c r="BK207" s="145">
        <f>ROUND(L207*K207,3)</f>
        <v>0</v>
      </c>
      <c r="BL207" s="17" t="s">
        <v>399</v>
      </c>
      <c r="BM207" s="17" t="s">
        <v>387</v>
      </c>
    </row>
    <row r="208" spans="2:65" s="9" customFormat="1" ht="22.35" customHeight="1">
      <c r="B208" s="124"/>
      <c r="C208" s="125"/>
      <c r="D208" s="134" t="s">
        <v>570</v>
      </c>
      <c r="E208" s="134"/>
      <c r="F208" s="134"/>
      <c r="G208" s="134"/>
      <c r="H208" s="134"/>
      <c r="I208" s="134"/>
      <c r="J208" s="134"/>
      <c r="K208" s="134"/>
      <c r="L208" s="134"/>
      <c r="M208" s="134"/>
      <c r="N208" s="378">
        <f>BK208</f>
        <v>0</v>
      </c>
      <c r="O208" s="379"/>
      <c r="P208" s="379"/>
      <c r="Q208" s="379"/>
      <c r="R208" s="127"/>
      <c r="T208" s="128"/>
      <c r="U208" s="125"/>
      <c r="V208" s="125"/>
      <c r="W208" s="129">
        <f>W210</f>
        <v>0</v>
      </c>
      <c r="X208" s="125"/>
      <c r="Y208" s="129">
        <f>Y210</f>
        <v>0</v>
      </c>
      <c r="Z208" s="125"/>
      <c r="AA208" s="130">
        <f>AA210</f>
        <v>0</v>
      </c>
      <c r="AJ208" s="176">
        <f t="shared" si="43"/>
        <v>0</v>
      </c>
      <c r="AK208" s="176">
        <f t="shared" si="44"/>
        <v>0</v>
      </c>
      <c r="AL208" s="176">
        <f t="shared" si="45"/>
        <v>0</v>
      </c>
      <c r="AM208" s="176">
        <f t="shared" si="46"/>
        <v>0</v>
      </c>
      <c r="AR208" s="131" t="s">
        <v>74</v>
      </c>
      <c r="AT208" s="132" t="s">
        <v>68</v>
      </c>
      <c r="AU208" s="132" t="s">
        <v>148</v>
      </c>
      <c r="AY208" s="131" t="s">
        <v>142</v>
      </c>
      <c r="BE208" s="187">
        <f t="shared" si="52"/>
        <v>0</v>
      </c>
      <c r="BF208" s="187">
        <f t="shared" si="53"/>
        <v>0</v>
      </c>
      <c r="BG208" s="187">
        <f t="shared" si="54"/>
        <v>0</v>
      </c>
      <c r="BH208" s="187">
        <f t="shared" si="55"/>
        <v>0</v>
      </c>
      <c r="BI208" s="187">
        <f t="shared" si="56"/>
        <v>0</v>
      </c>
      <c r="BK208" s="133">
        <f>BK210+BK209</f>
        <v>0</v>
      </c>
    </row>
    <row r="209" spans="2:65" s="176" customFormat="1" ht="22.5" customHeight="1">
      <c r="B209" s="179"/>
      <c r="C209" s="180" t="s">
        <v>866</v>
      </c>
      <c r="D209" s="180" t="s">
        <v>143</v>
      </c>
      <c r="E209" s="181" t="s">
        <v>484</v>
      </c>
      <c r="F209" s="288" t="s">
        <v>485</v>
      </c>
      <c r="G209" s="288"/>
      <c r="H209" s="288"/>
      <c r="I209" s="288"/>
      <c r="J209" s="182" t="s">
        <v>486</v>
      </c>
      <c r="K209" s="199">
        <v>0.5</v>
      </c>
      <c r="L209" s="289"/>
      <c r="M209" s="289"/>
      <c r="N209" s="380">
        <f>ROUND(L209*K209,3)</f>
        <v>0</v>
      </c>
      <c r="O209" s="380"/>
      <c r="P209" s="380"/>
      <c r="Q209" s="380"/>
      <c r="R209" s="183"/>
      <c r="T209" s="141" t="s">
        <v>5</v>
      </c>
      <c r="U209" s="150" t="s">
        <v>36</v>
      </c>
      <c r="V209" s="151">
        <v>0</v>
      </c>
      <c r="W209" s="151">
        <f>V209*K209</f>
        <v>0</v>
      </c>
      <c r="X209" s="151">
        <v>0</v>
      </c>
      <c r="Y209" s="151">
        <f>X209*K209</f>
        <v>0</v>
      </c>
      <c r="Z209" s="151">
        <v>0</v>
      </c>
      <c r="AA209" s="152">
        <f>Z209*K209</f>
        <v>0</v>
      </c>
      <c r="AJ209" s="176">
        <f t="shared" si="43"/>
        <v>0</v>
      </c>
      <c r="AK209" s="176">
        <f t="shared" si="44"/>
        <v>0</v>
      </c>
      <c r="AL209" s="176">
        <f t="shared" si="45"/>
        <v>0</v>
      </c>
      <c r="AM209" s="176">
        <f t="shared" si="46"/>
        <v>0</v>
      </c>
      <c r="AR209" s="177" t="s">
        <v>147</v>
      </c>
      <c r="AT209" s="177" t="s">
        <v>143</v>
      </c>
      <c r="AU209" s="177" t="s">
        <v>150</v>
      </c>
      <c r="AY209" s="177" t="s">
        <v>142</v>
      </c>
      <c r="BE209" s="187">
        <f t="shared" ref="BE209" si="57">IF(U209="základná",N209,0)</f>
        <v>0</v>
      </c>
      <c r="BF209" s="187">
        <f t="shared" ref="BF209" si="58">IF(U209="znížená",N209,0)</f>
        <v>0</v>
      </c>
      <c r="BG209" s="187">
        <f t="shared" ref="BG209" si="59">IF(U209="zákl. prenesená",N209,0)</f>
        <v>0</v>
      </c>
      <c r="BH209" s="187">
        <f t="shared" ref="BH209" si="60">IF(U209="zníž. prenesená",N209,0)</f>
        <v>0</v>
      </c>
      <c r="BI209" s="187">
        <f t="shared" ref="BI209" si="61">IF(U209="nulová",N209,0)</f>
        <v>0</v>
      </c>
      <c r="BJ209" s="177" t="s">
        <v>148</v>
      </c>
      <c r="BK209" s="188">
        <f>ROUND(L209*K209,3)</f>
        <v>0</v>
      </c>
      <c r="BL209" s="177" t="s">
        <v>147</v>
      </c>
      <c r="BM209" s="177" t="s">
        <v>712</v>
      </c>
    </row>
    <row r="210" spans="2:65" s="1" customFormat="1" ht="22.5" customHeight="1">
      <c r="B210" s="135"/>
      <c r="C210" s="158" t="s">
        <v>858</v>
      </c>
      <c r="D210" s="158" t="s">
        <v>143</v>
      </c>
      <c r="E210" s="159" t="s">
        <v>484</v>
      </c>
      <c r="F210" s="282" t="s">
        <v>485</v>
      </c>
      <c r="G210" s="282"/>
      <c r="H210" s="282"/>
      <c r="I210" s="282"/>
      <c r="J210" s="160" t="s">
        <v>486</v>
      </c>
      <c r="K210" s="207">
        <v>0.5</v>
      </c>
      <c r="L210" s="283"/>
      <c r="M210" s="283"/>
      <c r="N210" s="323">
        <f>ROUND(L210*K210,3)</f>
        <v>0</v>
      </c>
      <c r="O210" s="323"/>
      <c r="P210" s="323"/>
      <c r="Q210" s="323"/>
      <c r="R210" s="140"/>
      <c r="T210" s="141" t="s">
        <v>5</v>
      </c>
      <c r="U210" s="150" t="s">
        <v>36</v>
      </c>
      <c r="V210" s="151">
        <v>0</v>
      </c>
      <c r="W210" s="151">
        <f>V210*K210</f>
        <v>0</v>
      </c>
      <c r="X210" s="151">
        <v>0</v>
      </c>
      <c r="Y210" s="151">
        <f>X210*K210</f>
        <v>0</v>
      </c>
      <c r="Z210" s="151">
        <v>0</v>
      </c>
      <c r="AA210" s="152">
        <f>Z210*K210</f>
        <v>0</v>
      </c>
      <c r="AC210" s="176"/>
      <c r="AJ210" s="176">
        <f t="shared" si="43"/>
        <v>0</v>
      </c>
      <c r="AK210" s="176">
        <f t="shared" si="44"/>
        <v>0</v>
      </c>
      <c r="AL210" s="176">
        <f t="shared" si="45"/>
        <v>0</v>
      </c>
      <c r="AM210" s="176">
        <f t="shared" si="46"/>
        <v>0</v>
      </c>
      <c r="AR210" s="17" t="s">
        <v>147</v>
      </c>
      <c r="AT210" s="17" t="s">
        <v>143</v>
      </c>
      <c r="AU210" s="17" t="s">
        <v>150</v>
      </c>
      <c r="AY210" s="17" t="s">
        <v>142</v>
      </c>
      <c r="BE210" s="187">
        <f t="shared" si="52"/>
        <v>0</v>
      </c>
      <c r="BF210" s="187">
        <f t="shared" si="53"/>
        <v>0</v>
      </c>
      <c r="BG210" s="187">
        <f t="shared" si="54"/>
        <v>0</v>
      </c>
      <c r="BH210" s="187">
        <f t="shared" si="55"/>
        <v>0</v>
      </c>
      <c r="BI210" s="187">
        <f t="shared" si="56"/>
        <v>0</v>
      </c>
      <c r="BJ210" s="17" t="s">
        <v>148</v>
      </c>
      <c r="BK210" s="145">
        <f>ROUND(L210*K210,3)</f>
        <v>0</v>
      </c>
      <c r="BL210" s="17" t="s">
        <v>147</v>
      </c>
      <c r="BM210" s="17" t="s">
        <v>712</v>
      </c>
    </row>
    <row r="211" spans="2:65" s="1" customFormat="1" ht="6.95" customHeight="1">
      <c r="B211" s="55"/>
      <c r="C211" s="56"/>
      <c r="D211" s="56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O211" s="56"/>
      <c r="P211" s="56"/>
      <c r="Q211" s="56"/>
      <c r="R211" s="57"/>
    </row>
  </sheetData>
  <mergeCells count="308">
    <mergeCell ref="F127:I127"/>
    <mergeCell ref="L127:M127"/>
    <mergeCell ref="N127:Q127"/>
    <mergeCell ref="D12:L12"/>
    <mergeCell ref="D15:L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O15:P15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N98:Q98"/>
    <mergeCell ref="N99:Q99"/>
    <mergeCell ref="N100:Q100"/>
    <mergeCell ref="N102:Q102"/>
    <mergeCell ref="L104:Q104"/>
    <mergeCell ref="C110:Q110"/>
    <mergeCell ref="F112:P112"/>
    <mergeCell ref="F113:P113"/>
    <mergeCell ref="M115:P115"/>
    <mergeCell ref="M117:Q117"/>
    <mergeCell ref="M118:Q118"/>
    <mergeCell ref="F120:I120"/>
    <mergeCell ref="L120:M120"/>
    <mergeCell ref="N120:Q120"/>
    <mergeCell ref="N124:Q124"/>
    <mergeCell ref="L124:M124"/>
    <mergeCell ref="F124:I124"/>
    <mergeCell ref="N123:Q123"/>
    <mergeCell ref="L123:M123"/>
    <mergeCell ref="F123:I123"/>
    <mergeCell ref="F128:I128"/>
    <mergeCell ref="L128:M128"/>
    <mergeCell ref="N128:Q128"/>
    <mergeCell ref="F131:I131"/>
    <mergeCell ref="L131:M131"/>
    <mergeCell ref="N131:Q131"/>
    <mergeCell ref="F132:I132"/>
    <mergeCell ref="L132:M132"/>
    <mergeCell ref="N132:Q132"/>
    <mergeCell ref="F133:I133"/>
    <mergeCell ref="L133:M133"/>
    <mergeCell ref="N133:Q133"/>
    <mergeCell ref="F135:I135"/>
    <mergeCell ref="L135:M135"/>
    <mergeCell ref="N135:Q135"/>
    <mergeCell ref="F136:I136"/>
    <mergeCell ref="L136:M136"/>
    <mergeCell ref="N136:Q136"/>
    <mergeCell ref="F138:I138"/>
    <mergeCell ref="L138:M138"/>
    <mergeCell ref="N138:Q138"/>
    <mergeCell ref="F139:I139"/>
    <mergeCell ref="L139:M139"/>
    <mergeCell ref="N139:Q139"/>
    <mergeCell ref="F140:I140"/>
    <mergeCell ref="L140:M140"/>
    <mergeCell ref="N140:Q140"/>
    <mergeCell ref="F141:I141"/>
    <mergeCell ref="L141:M141"/>
    <mergeCell ref="N141:Q141"/>
    <mergeCell ref="F142:I142"/>
    <mergeCell ref="L142:M142"/>
    <mergeCell ref="N142:Q142"/>
    <mergeCell ref="F143:I143"/>
    <mergeCell ref="L143:M143"/>
    <mergeCell ref="N143:Q143"/>
    <mergeCell ref="F144:I144"/>
    <mergeCell ref="L144:M144"/>
    <mergeCell ref="N144:Q144"/>
    <mergeCell ref="F145:I145"/>
    <mergeCell ref="L145:M145"/>
    <mergeCell ref="N145:Q145"/>
    <mergeCell ref="F146:I146"/>
    <mergeCell ref="L146:M146"/>
    <mergeCell ref="N146:Q146"/>
    <mergeCell ref="F147:I147"/>
    <mergeCell ref="L147:M147"/>
    <mergeCell ref="N147:Q147"/>
    <mergeCell ref="F148:I148"/>
    <mergeCell ref="L148:M148"/>
    <mergeCell ref="N148:Q148"/>
    <mergeCell ref="F149:I149"/>
    <mergeCell ref="L149:M149"/>
    <mergeCell ref="N149:Q149"/>
    <mergeCell ref="F150:I150"/>
    <mergeCell ref="L150:M150"/>
    <mergeCell ref="N150:Q150"/>
    <mergeCell ref="F151:I151"/>
    <mergeCell ref="L151:M151"/>
    <mergeCell ref="N151:Q151"/>
    <mergeCell ref="F152:I152"/>
    <mergeCell ref="L152:M152"/>
    <mergeCell ref="N152:Q152"/>
    <mergeCell ref="F153:I153"/>
    <mergeCell ref="L153:M153"/>
    <mergeCell ref="N153:Q153"/>
    <mergeCell ref="F154:I154"/>
    <mergeCell ref="L154:M154"/>
    <mergeCell ref="N154:Q154"/>
    <mergeCell ref="F155:I155"/>
    <mergeCell ref="L155:M155"/>
    <mergeCell ref="N155:Q155"/>
    <mergeCell ref="F159:I159"/>
    <mergeCell ref="L159:M159"/>
    <mergeCell ref="N159:Q159"/>
    <mergeCell ref="F157:I157"/>
    <mergeCell ref="L157:M157"/>
    <mergeCell ref="N157:Q157"/>
    <mergeCell ref="F158:I158"/>
    <mergeCell ref="L158:M158"/>
    <mergeCell ref="N158:Q158"/>
    <mergeCell ref="F160:I160"/>
    <mergeCell ref="L160:M160"/>
    <mergeCell ref="N160:Q160"/>
    <mergeCell ref="F161:I161"/>
    <mergeCell ref="L161:M161"/>
    <mergeCell ref="N161:Q161"/>
    <mergeCell ref="F163:I163"/>
    <mergeCell ref="L163:M163"/>
    <mergeCell ref="N163:Q163"/>
    <mergeCell ref="F164:I164"/>
    <mergeCell ref="L164:M164"/>
    <mergeCell ref="N164:Q164"/>
    <mergeCell ref="F165:I165"/>
    <mergeCell ref="L165:M165"/>
    <mergeCell ref="N165:Q165"/>
    <mergeCell ref="F166:I166"/>
    <mergeCell ref="L166:M166"/>
    <mergeCell ref="N166:Q166"/>
    <mergeCell ref="F167:I167"/>
    <mergeCell ref="L167:M167"/>
    <mergeCell ref="N167:Q167"/>
    <mergeCell ref="F168:I168"/>
    <mergeCell ref="L168:M168"/>
    <mergeCell ref="N168:Q168"/>
    <mergeCell ref="F169:I169"/>
    <mergeCell ref="L169:M169"/>
    <mergeCell ref="N169:Q169"/>
    <mergeCell ref="F170:I170"/>
    <mergeCell ref="L170:M170"/>
    <mergeCell ref="N170:Q170"/>
    <mergeCell ref="F171:I171"/>
    <mergeCell ref="L171:M171"/>
    <mergeCell ref="N171:Q171"/>
    <mergeCell ref="F172:I172"/>
    <mergeCell ref="L172:M172"/>
    <mergeCell ref="N172:Q172"/>
    <mergeCell ref="F173:I173"/>
    <mergeCell ref="L173:M173"/>
    <mergeCell ref="N173:Q173"/>
    <mergeCell ref="F174:I174"/>
    <mergeCell ref="L174:M174"/>
    <mergeCell ref="N174:Q174"/>
    <mergeCell ref="F175:I175"/>
    <mergeCell ref="L175:M175"/>
    <mergeCell ref="N175:Q175"/>
    <mergeCell ref="F176:I176"/>
    <mergeCell ref="L176:M176"/>
    <mergeCell ref="N176:Q176"/>
    <mergeCell ref="F177:I177"/>
    <mergeCell ref="L177:M177"/>
    <mergeCell ref="N177:Q177"/>
    <mergeCell ref="F178:I178"/>
    <mergeCell ref="L178:M178"/>
    <mergeCell ref="N178:Q178"/>
    <mergeCell ref="F179:I179"/>
    <mergeCell ref="L179:M179"/>
    <mergeCell ref="N179:Q179"/>
    <mergeCell ref="F180:I180"/>
    <mergeCell ref="L180:M180"/>
    <mergeCell ref="N180:Q180"/>
    <mergeCell ref="F181:I181"/>
    <mergeCell ref="L181:M181"/>
    <mergeCell ref="N181:Q181"/>
    <mergeCell ref="F182:I182"/>
    <mergeCell ref="L182:M182"/>
    <mergeCell ref="N182:Q182"/>
    <mergeCell ref="F183:I183"/>
    <mergeCell ref="L183:M183"/>
    <mergeCell ref="N183:Q183"/>
    <mergeCell ref="F184:I184"/>
    <mergeCell ref="L184:M184"/>
    <mergeCell ref="N184:Q184"/>
    <mergeCell ref="F190:I190"/>
    <mergeCell ref="L190:M190"/>
    <mergeCell ref="N190:Q190"/>
    <mergeCell ref="F185:I185"/>
    <mergeCell ref="L185:M185"/>
    <mergeCell ref="N185:Q185"/>
    <mergeCell ref="F186:I186"/>
    <mergeCell ref="L186:M186"/>
    <mergeCell ref="N186:Q186"/>
    <mergeCell ref="F187:I187"/>
    <mergeCell ref="L187:M187"/>
    <mergeCell ref="N187:Q187"/>
    <mergeCell ref="H1:K1"/>
    <mergeCell ref="S2:AC2"/>
    <mergeCell ref="F207:I207"/>
    <mergeCell ref="L207:M207"/>
    <mergeCell ref="N207:Q207"/>
    <mergeCell ref="F210:I210"/>
    <mergeCell ref="L210:M210"/>
    <mergeCell ref="N210:Q210"/>
    <mergeCell ref="N121:Q121"/>
    <mergeCell ref="N122:Q122"/>
    <mergeCell ref="N125:Q125"/>
    <mergeCell ref="N126:Q126"/>
    <mergeCell ref="N129:Q129"/>
    <mergeCell ref="N130:Q130"/>
    <mergeCell ref="N134:Q134"/>
    <mergeCell ref="N137:Q137"/>
    <mergeCell ref="N156:Q156"/>
    <mergeCell ref="N162:Q162"/>
    <mergeCell ref="N203:Q203"/>
    <mergeCell ref="N204:Q204"/>
    <mergeCell ref="N208:Q208"/>
    <mergeCell ref="F197:I197"/>
    <mergeCell ref="L197:M197"/>
    <mergeCell ref="N197:Q197"/>
    <mergeCell ref="F188:I188"/>
    <mergeCell ref="L188:M188"/>
    <mergeCell ref="N188:Q188"/>
    <mergeCell ref="F206:I206"/>
    <mergeCell ref="L206:M206"/>
    <mergeCell ref="N206:Q206"/>
    <mergeCell ref="F202:I202"/>
    <mergeCell ref="L202:M202"/>
    <mergeCell ref="N202:Q202"/>
    <mergeCell ref="F205:I205"/>
    <mergeCell ref="L205:M205"/>
    <mergeCell ref="N205:Q205"/>
    <mergeCell ref="F201:I201"/>
    <mergeCell ref="L201:M201"/>
    <mergeCell ref="N201:Q201"/>
    <mergeCell ref="F198:I198"/>
    <mergeCell ref="L198:M198"/>
    <mergeCell ref="N198:Q198"/>
    <mergeCell ref="F199:I199"/>
    <mergeCell ref="L199:M199"/>
    <mergeCell ref="N199:Q199"/>
    <mergeCell ref="F189:I189"/>
    <mergeCell ref="L189:M189"/>
    <mergeCell ref="N189:Q189"/>
    <mergeCell ref="F194:I194"/>
    <mergeCell ref="L194:M194"/>
    <mergeCell ref="N194:Q194"/>
    <mergeCell ref="F195:I195"/>
    <mergeCell ref="L195:M195"/>
    <mergeCell ref="N195:Q195"/>
    <mergeCell ref="F191:I191"/>
    <mergeCell ref="L191:M191"/>
    <mergeCell ref="N191:Q191"/>
    <mergeCell ref="F192:I192"/>
    <mergeCell ref="L192:M192"/>
    <mergeCell ref="N192:Q192"/>
    <mergeCell ref="F193:I193"/>
    <mergeCell ref="L193:M193"/>
    <mergeCell ref="N193:Q193"/>
    <mergeCell ref="F196:I196"/>
    <mergeCell ref="L196:M196"/>
    <mergeCell ref="N196:Q196"/>
    <mergeCell ref="F209:I209"/>
    <mergeCell ref="L209:M209"/>
    <mergeCell ref="N209:Q209"/>
    <mergeCell ref="F200:I200"/>
    <mergeCell ref="L200:M200"/>
    <mergeCell ref="N200:Q200"/>
  </mergeCells>
  <hyperlinks>
    <hyperlink ref="F1:G1" location="C2" display="1) Krycí list rozpočtu"/>
    <hyperlink ref="H1:K1" location="C86" display="2) Rekapitulácia rozpočtu"/>
    <hyperlink ref="L1" location="C123" display="3) Rozpočet"/>
    <hyperlink ref="S1:T1" location="'Rekapitulácia stavby'!C2" display="Rekapitulácia stavby"/>
  </hyperlinks>
  <pageMargins left="0.59055118110236227" right="0.59055118110236227" top="0.51181102362204722" bottom="0.47244094488188981" header="0" footer="0"/>
  <pageSetup paperSize="9" scale="95" fitToHeight="100" orientation="portrait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N149"/>
  <sheetViews>
    <sheetView showGridLines="0" workbookViewId="0">
      <pane ySplit="1" topLeftCell="A5" activePane="bottomLeft" state="frozen"/>
      <selection pane="bottomLeft" activeCell="D16" sqref="D16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36" max="62" width="9.33203125" hidden="1" customWidth="1"/>
    <col min="63" max="63" width="11" hidden="1" customWidth="1"/>
    <col min="64" max="65" width="9.33203125" hidden="1" customWidth="1"/>
    <col min="66" max="66" width="9.33203125" customWidth="1"/>
  </cols>
  <sheetData>
    <row r="1" spans="1:66" ht="21.75" customHeight="1">
      <c r="A1" s="99"/>
      <c r="B1" s="11"/>
      <c r="C1" s="11"/>
      <c r="D1" s="12" t="s">
        <v>1</v>
      </c>
      <c r="E1" s="11"/>
      <c r="F1" s="13" t="s">
        <v>91</v>
      </c>
      <c r="G1" s="13"/>
      <c r="H1" s="297" t="s">
        <v>92</v>
      </c>
      <c r="I1" s="297"/>
      <c r="J1" s="297"/>
      <c r="K1" s="297"/>
      <c r="L1" s="13" t="s">
        <v>93</v>
      </c>
      <c r="M1" s="11"/>
      <c r="N1" s="11"/>
      <c r="O1" s="12" t="s">
        <v>94</v>
      </c>
      <c r="P1" s="11"/>
      <c r="Q1" s="11"/>
      <c r="R1" s="11"/>
      <c r="S1" s="13" t="s">
        <v>95</v>
      </c>
      <c r="T1" s="13"/>
      <c r="U1" s="99"/>
      <c r="V1" s="99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ht="36.950000000000003" customHeight="1">
      <c r="C2" s="277" t="s">
        <v>7</v>
      </c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S2" s="246" t="s">
        <v>8</v>
      </c>
      <c r="T2" s="247"/>
      <c r="U2" s="247"/>
      <c r="V2" s="247"/>
      <c r="W2" s="247"/>
      <c r="X2" s="247"/>
      <c r="Y2" s="247"/>
      <c r="Z2" s="247"/>
      <c r="AA2" s="247"/>
      <c r="AB2" s="247"/>
      <c r="AC2" s="247"/>
      <c r="AT2" s="17" t="s">
        <v>86</v>
      </c>
    </row>
    <row r="3" spans="1:6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0"/>
      <c r="AT3" s="17" t="s">
        <v>69</v>
      </c>
    </row>
    <row r="4" spans="1:66" ht="36.950000000000003" customHeight="1">
      <c r="B4" s="21"/>
      <c r="C4" s="269" t="s">
        <v>96</v>
      </c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2"/>
      <c r="T4" s="23" t="s">
        <v>12</v>
      </c>
      <c r="AT4" s="17" t="s">
        <v>6</v>
      </c>
    </row>
    <row r="5" spans="1:66" ht="6.95" customHeight="1">
      <c r="B5" s="21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2"/>
    </row>
    <row r="6" spans="1:66" ht="25.35" customHeight="1">
      <c r="B6" s="21"/>
      <c r="C6" s="24"/>
      <c r="D6" s="28" t="s">
        <v>15</v>
      </c>
      <c r="E6" s="24"/>
      <c r="F6" s="339" t="str">
        <f>'Rekapitulácia stavby'!K6</f>
        <v>ROZŠÍRENIE KAPACÍT MŠ HÚSKOVA - MČ KVP - dokumentácia rozostavanej stavby 2019</v>
      </c>
      <c r="G6" s="340"/>
      <c r="H6" s="340"/>
      <c r="I6" s="340"/>
      <c r="J6" s="340"/>
      <c r="K6" s="340"/>
      <c r="L6" s="340"/>
      <c r="M6" s="340"/>
      <c r="N6" s="340"/>
      <c r="O6" s="340"/>
      <c r="P6" s="340"/>
      <c r="Q6" s="24"/>
      <c r="R6" s="22"/>
    </row>
    <row r="7" spans="1:66" s="1" customFormat="1" ht="32.85" customHeight="1">
      <c r="B7" s="31"/>
      <c r="C7" s="32"/>
      <c r="D7" s="27" t="s">
        <v>119</v>
      </c>
      <c r="E7" s="32"/>
      <c r="F7" s="348" t="s">
        <v>713</v>
      </c>
      <c r="G7" s="338"/>
      <c r="H7" s="338"/>
      <c r="I7" s="338"/>
      <c r="J7" s="338"/>
      <c r="K7" s="338"/>
      <c r="L7" s="338"/>
      <c r="M7" s="338"/>
      <c r="N7" s="338"/>
      <c r="O7" s="338"/>
      <c r="P7" s="338"/>
      <c r="Q7" s="32"/>
      <c r="R7" s="33"/>
    </row>
    <row r="8" spans="1:66" s="1" customFormat="1" ht="14.45" customHeight="1">
      <c r="B8" s="31"/>
      <c r="C8" s="32"/>
      <c r="D8" s="28" t="s">
        <v>16</v>
      </c>
      <c r="E8" s="32"/>
      <c r="F8" s="26" t="s">
        <v>19</v>
      </c>
      <c r="G8" s="32"/>
      <c r="H8" s="32"/>
      <c r="I8" s="32"/>
      <c r="J8" s="32"/>
      <c r="K8" s="32"/>
      <c r="L8" s="32"/>
      <c r="M8" s="28" t="s">
        <v>17</v>
      </c>
      <c r="N8" s="32"/>
      <c r="O8" s="26" t="s">
        <v>5</v>
      </c>
      <c r="P8" s="32"/>
      <c r="Q8" s="32"/>
      <c r="R8" s="33"/>
    </row>
    <row r="9" spans="1:66" s="1" customFormat="1" ht="14.45" customHeight="1">
      <c r="B9" s="31"/>
      <c r="C9" s="32"/>
      <c r="D9" s="28" t="s">
        <v>18</v>
      </c>
      <c r="E9" s="32"/>
      <c r="F9" s="26" t="s">
        <v>19</v>
      </c>
      <c r="G9" s="32"/>
      <c r="H9" s="32"/>
      <c r="I9" s="32"/>
      <c r="J9" s="32"/>
      <c r="K9" s="32"/>
      <c r="L9" s="32"/>
      <c r="M9" s="28" t="s">
        <v>20</v>
      </c>
      <c r="N9" s="32"/>
      <c r="O9" s="341">
        <f>'Rekapitulácia stavby'!AN8</f>
        <v>0</v>
      </c>
      <c r="P9" s="341"/>
      <c r="Q9" s="32"/>
      <c r="R9" s="33"/>
    </row>
    <row r="10" spans="1:66" s="1" customFormat="1" ht="10.9" customHeight="1"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3"/>
    </row>
    <row r="11" spans="1:66" s="1" customFormat="1" ht="14.45" customHeight="1">
      <c r="B11" s="31"/>
      <c r="C11" s="32"/>
      <c r="D11" s="28" t="s">
        <v>21</v>
      </c>
      <c r="E11" s="32"/>
      <c r="F11" s="32"/>
      <c r="G11" s="32"/>
      <c r="H11" s="32"/>
      <c r="I11" s="32"/>
      <c r="J11" s="32"/>
      <c r="K11" s="32"/>
      <c r="L11" s="32"/>
      <c r="M11" s="28" t="s">
        <v>22</v>
      </c>
      <c r="N11" s="32"/>
      <c r="O11" s="279" t="str">
        <f>IF('Rekapitulácia stavby'!AN10="","",'Rekapitulácia stavby'!AN10)</f>
        <v/>
      </c>
      <c r="P11" s="279"/>
      <c r="Q11" s="32"/>
      <c r="R11" s="33"/>
    </row>
    <row r="12" spans="1:66" s="1" customFormat="1" ht="18" customHeight="1">
      <c r="B12" s="31"/>
      <c r="C12" s="32"/>
      <c r="D12" s="279" t="str">
        <f>'Rekapitulácia stavby'!D11:AI11</f>
        <v>Mesto Košice, Tr. SNP 48/A, 040 11 Košice</v>
      </c>
      <c r="E12" s="279"/>
      <c r="F12" s="279"/>
      <c r="G12" s="279"/>
      <c r="H12" s="279"/>
      <c r="I12" s="279"/>
      <c r="J12" s="279"/>
      <c r="K12" s="279"/>
      <c r="L12" s="279"/>
      <c r="M12" s="28" t="s">
        <v>23</v>
      </c>
      <c r="N12" s="32"/>
      <c r="O12" s="279" t="str">
        <f>IF('Rekapitulácia stavby'!AN11="","",'Rekapitulácia stavby'!AN11)</f>
        <v/>
      </c>
      <c r="P12" s="279"/>
      <c r="Q12" s="32"/>
      <c r="R12" s="33"/>
    </row>
    <row r="13" spans="1:66" s="1" customFormat="1" ht="6.95" customHeight="1">
      <c r="B13" s="31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3"/>
    </row>
    <row r="14" spans="1:66" s="1" customFormat="1" ht="14.45" customHeight="1">
      <c r="B14" s="31"/>
      <c r="C14" s="32"/>
      <c r="D14" s="28" t="s">
        <v>24</v>
      </c>
      <c r="E14" s="32"/>
      <c r="F14" s="32"/>
      <c r="G14" s="32"/>
      <c r="H14" s="32"/>
      <c r="I14" s="32"/>
      <c r="J14" s="32"/>
      <c r="K14" s="32"/>
      <c r="L14" s="32"/>
      <c r="M14" s="28" t="s">
        <v>22</v>
      </c>
      <c r="N14" s="32"/>
      <c r="O14" s="279" t="str">
        <f>IF('Rekapitulácia stavby'!AN13="","",'Rekapitulácia stavby'!AN13)</f>
        <v/>
      </c>
      <c r="P14" s="279"/>
      <c r="Q14" s="32"/>
      <c r="R14" s="33"/>
    </row>
    <row r="15" spans="1:66" s="1" customFormat="1" ht="18" customHeight="1">
      <c r="B15" s="31"/>
      <c r="C15" s="32"/>
      <c r="D15" s="279">
        <f>'Rekapitulácia stavby'!D14:AH15</f>
        <v>0</v>
      </c>
      <c r="E15" s="279"/>
      <c r="F15" s="279"/>
      <c r="G15" s="279"/>
      <c r="H15" s="279"/>
      <c r="I15" s="279"/>
      <c r="J15" s="279"/>
      <c r="K15" s="279"/>
      <c r="L15" s="279"/>
      <c r="M15" s="28" t="s">
        <v>23</v>
      </c>
      <c r="N15" s="32"/>
      <c r="O15" s="279" t="str">
        <f>IF('Rekapitulácia stavby'!AN14="","",'Rekapitulácia stavby'!AN14)</f>
        <v/>
      </c>
      <c r="P15" s="279"/>
      <c r="Q15" s="32"/>
      <c r="R15" s="33"/>
    </row>
    <row r="16" spans="1:66" s="1" customFormat="1" ht="6.95" customHeight="1">
      <c r="B16" s="31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3"/>
    </row>
    <row r="17" spans="2:18" s="1" customFormat="1" ht="14.45" customHeight="1">
      <c r="B17" s="31"/>
      <c r="C17" s="32"/>
      <c r="D17" s="28" t="s">
        <v>25</v>
      </c>
      <c r="E17" s="32"/>
      <c r="F17" s="32"/>
      <c r="G17" s="32"/>
      <c r="H17" s="32"/>
      <c r="I17" s="32"/>
      <c r="J17" s="32"/>
      <c r="K17" s="32"/>
      <c r="L17" s="32"/>
      <c r="M17" s="28" t="s">
        <v>22</v>
      </c>
      <c r="N17" s="32"/>
      <c r="O17" s="279" t="str">
        <f>IF('Rekapitulácia stavby'!AN16="","",'Rekapitulácia stavby'!AN16)</f>
        <v/>
      </c>
      <c r="P17" s="279"/>
      <c r="Q17" s="32"/>
      <c r="R17" s="33"/>
    </row>
    <row r="18" spans="2:18" s="1" customFormat="1" ht="18" customHeight="1">
      <c r="B18" s="31"/>
      <c r="C18" s="32"/>
      <c r="D18" s="32"/>
      <c r="E18" s="26" t="str">
        <f>IF('Rekapitulácia stavby'!E17="","",'Rekapitulácia stavby'!E17)</f>
        <v xml:space="preserve"> </v>
      </c>
      <c r="F18" s="32"/>
      <c r="G18" s="32"/>
      <c r="H18" s="32"/>
      <c r="I18" s="32"/>
      <c r="J18" s="32"/>
      <c r="K18" s="32"/>
      <c r="L18" s="32"/>
      <c r="M18" s="28" t="s">
        <v>23</v>
      </c>
      <c r="N18" s="32"/>
      <c r="O18" s="279" t="str">
        <f>IF('Rekapitulácia stavby'!AN17="","",'Rekapitulácia stavby'!AN17)</f>
        <v/>
      </c>
      <c r="P18" s="279"/>
      <c r="Q18" s="32"/>
      <c r="R18" s="33"/>
    </row>
    <row r="19" spans="2:18" s="1" customFormat="1" ht="6.95" customHeight="1">
      <c r="B19" s="31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3"/>
    </row>
    <row r="20" spans="2:18" s="1" customFormat="1" ht="14.45" customHeight="1">
      <c r="B20" s="31"/>
      <c r="C20" s="32"/>
      <c r="D20" s="28" t="s">
        <v>28</v>
      </c>
      <c r="E20" s="32"/>
      <c r="F20" s="32"/>
      <c r="G20" s="32"/>
      <c r="H20" s="32"/>
      <c r="I20" s="32"/>
      <c r="J20" s="32"/>
      <c r="K20" s="32"/>
      <c r="L20" s="32"/>
      <c r="M20" s="28" t="s">
        <v>22</v>
      </c>
      <c r="N20" s="32"/>
      <c r="O20" s="279" t="str">
        <f>IF('Rekapitulácia stavby'!AN19="","",'Rekapitulácia stavby'!AN19)</f>
        <v/>
      </c>
      <c r="P20" s="279"/>
      <c r="Q20" s="32"/>
      <c r="R20" s="33"/>
    </row>
    <row r="21" spans="2:18" s="1" customFormat="1" ht="18" customHeight="1">
      <c r="B21" s="31"/>
      <c r="C21" s="32"/>
      <c r="D21" s="32"/>
      <c r="E21" s="26" t="str">
        <f>IF('Rekapitulácia stavby'!E20="","",'Rekapitulácia stavby'!E20)</f>
        <v xml:space="preserve"> </v>
      </c>
      <c r="F21" s="32"/>
      <c r="G21" s="32"/>
      <c r="H21" s="32"/>
      <c r="I21" s="32"/>
      <c r="J21" s="32"/>
      <c r="K21" s="32"/>
      <c r="L21" s="32"/>
      <c r="M21" s="28" t="s">
        <v>23</v>
      </c>
      <c r="N21" s="32"/>
      <c r="O21" s="279" t="str">
        <f>IF('Rekapitulácia stavby'!AN20="","",'Rekapitulácia stavby'!AN20)</f>
        <v/>
      </c>
      <c r="P21" s="279"/>
      <c r="Q21" s="32"/>
      <c r="R21" s="33"/>
    </row>
    <row r="22" spans="2:18" s="1" customFormat="1" ht="6.95" customHeight="1">
      <c r="B22" s="31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3"/>
    </row>
    <row r="23" spans="2:18" s="1" customFormat="1" ht="14.45" customHeight="1">
      <c r="B23" s="31"/>
      <c r="C23" s="32"/>
      <c r="D23" s="28" t="s">
        <v>29</v>
      </c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3"/>
    </row>
    <row r="24" spans="2:18" s="1" customFormat="1" ht="22.5" customHeight="1">
      <c r="B24" s="31"/>
      <c r="C24" s="32"/>
      <c r="D24" s="32"/>
      <c r="E24" s="281" t="s">
        <v>5</v>
      </c>
      <c r="F24" s="281"/>
      <c r="G24" s="281"/>
      <c r="H24" s="281"/>
      <c r="I24" s="281"/>
      <c r="J24" s="281"/>
      <c r="K24" s="281"/>
      <c r="L24" s="281"/>
      <c r="M24" s="32"/>
      <c r="N24" s="32"/>
      <c r="O24" s="32"/>
      <c r="P24" s="32"/>
      <c r="Q24" s="32"/>
      <c r="R24" s="33"/>
    </row>
    <row r="25" spans="2:18" s="1" customFormat="1" ht="6.95" customHeight="1">
      <c r="B25" s="31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3"/>
    </row>
    <row r="26" spans="2:18" s="1" customFormat="1" ht="6.95" customHeight="1">
      <c r="B26" s="31"/>
      <c r="C26" s="32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32"/>
      <c r="R26" s="33"/>
    </row>
    <row r="27" spans="2:18" s="1" customFormat="1" ht="14.45" customHeight="1">
      <c r="B27" s="31"/>
      <c r="C27" s="32"/>
      <c r="D27" s="100" t="s">
        <v>97</v>
      </c>
      <c r="E27" s="32"/>
      <c r="F27" s="32"/>
      <c r="G27" s="32"/>
      <c r="H27" s="32"/>
      <c r="I27" s="32"/>
      <c r="J27" s="32"/>
      <c r="K27" s="32"/>
      <c r="L27" s="32"/>
      <c r="M27" s="250">
        <f>N88</f>
        <v>0</v>
      </c>
      <c r="N27" s="250"/>
      <c r="O27" s="250"/>
      <c r="P27" s="250"/>
      <c r="Q27" s="32"/>
      <c r="R27" s="33"/>
    </row>
    <row r="28" spans="2:18" s="1" customFormat="1" ht="14.45" customHeight="1">
      <c r="B28" s="31"/>
      <c r="C28" s="32"/>
      <c r="D28" s="30" t="s">
        <v>98</v>
      </c>
      <c r="E28" s="32"/>
      <c r="F28" s="32"/>
      <c r="G28" s="32"/>
      <c r="H28" s="32"/>
      <c r="I28" s="32"/>
      <c r="J28" s="32"/>
      <c r="K28" s="32"/>
      <c r="L28" s="32"/>
      <c r="M28" s="250">
        <f>N97</f>
        <v>0</v>
      </c>
      <c r="N28" s="250"/>
      <c r="O28" s="250"/>
      <c r="P28" s="250"/>
      <c r="Q28" s="32"/>
      <c r="R28" s="33"/>
    </row>
    <row r="29" spans="2:18" s="1" customFormat="1" ht="6.95" customHeight="1">
      <c r="B29" s="31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3"/>
    </row>
    <row r="30" spans="2:18" s="1" customFormat="1" ht="25.35" customHeight="1">
      <c r="B30" s="31"/>
      <c r="C30" s="32"/>
      <c r="D30" s="101" t="s">
        <v>32</v>
      </c>
      <c r="E30" s="32"/>
      <c r="F30" s="32"/>
      <c r="G30" s="32"/>
      <c r="H30" s="32"/>
      <c r="I30" s="32"/>
      <c r="J30" s="32"/>
      <c r="K30" s="32"/>
      <c r="L30" s="32"/>
      <c r="M30" s="347">
        <f>ROUND(M27+M28,2)</f>
        <v>0</v>
      </c>
      <c r="N30" s="338"/>
      <c r="O30" s="338"/>
      <c r="P30" s="338"/>
      <c r="Q30" s="32"/>
      <c r="R30" s="33"/>
    </row>
    <row r="31" spans="2:18" s="1" customFormat="1" ht="6.95" customHeight="1">
      <c r="B31" s="31"/>
      <c r="C31" s="32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32"/>
      <c r="R31" s="33"/>
    </row>
    <row r="32" spans="2:18" s="1" customFormat="1" ht="14.45" customHeight="1">
      <c r="B32" s="31"/>
      <c r="C32" s="32"/>
      <c r="D32" s="38" t="s">
        <v>33</v>
      </c>
      <c r="E32" s="38" t="s">
        <v>34</v>
      </c>
      <c r="F32" s="39">
        <v>0.2</v>
      </c>
      <c r="G32" s="102" t="s">
        <v>35</v>
      </c>
      <c r="H32" s="344">
        <f>ROUND((SUM(BE97:BE98)+SUM(BE116:BE148)), 2)</f>
        <v>0</v>
      </c>
      <c r="I32" s="338"/>
      <c r="J32" s="338"/>
      <c r="K32" s="32"/>
      <c r="L32" s="32"/>
      <c r="M32" s="344">
        <f>ROUND(ROUND((SUM(BE97:BE98)+SUM(BE116:BE148)), 2)*F32, 2)</f>
        <v>0</v>
      </c>
      <c r="N32" s="338"/>
      <c r="O32" s="338"/>
      <c r="P32" s="338"/>
      <c r="Q32" s="32"/>
      <c r="R32" s="33"/>
    </row>
    <row r="33" spans="2:18" s="1" customFormat="1" ht="14.45" customHeight="1">
      <c r="B33" s="31"/>
      <c r="C33" s="32"/>
      <c r="D33" s="32"/>
      <c r="E33" s="38" t="s">
        <v>36</v>
      </c>
      <c r="F33" s="39">
        <v>0.2</v>
      </c>
      <c r="G33" s="102" t="s">
        <v>35</v>
      </c>
      <c r="H33" s="344">
        <f>ROUND(M27, 2)</f>
        <v>0</v>
      </c>
      <c r="I33" s="338"/>
      <c r="J33" s="338"/>
      <c r="K33" s="32"/>
      <c r="L33" s="32"/>
      <c r="M33" s="344">
        <f>ROUND(H33*F33, 2)</f>
        <v>0</v>
      </c>
      <c r="N33" s="338"/>
      <c r="O33" s="338"/>
      <c r="P33" s="338"/>
      <c r="Q33" s="32"/>
      <c r="R33" s="33"/>
    </row>
    <row r="34" spans="2:18" s="1" customFormat="1" ht="14.45" hidden="1" customHeight="1">
      <c r="B34" s="31"/>
      <c r="C34" s="32"/>
      <c r="D34" s="32"/>
      <c r="E34" s="38" t="s">
        <v>37</v>
      </c>
      <c r="F34" s="39">
        <v>0.2</v>
      </c>
      <c r="G34" s="102" t="s">
        <v>35</v>
      </c>
      <c r="H34" s="344">
        <f>ROUND((SUM(BG97:BG98)+SUM(BG116:BG148)), 2)</f>
        <v>0</v>
      </c>
      <c r="I34" s="338"/>
      <c r="J34" s="338"/>
      <c r="K34" s="32"/>
      <c r="L34" s="32"/>
      <c r="M34" s="344">
        <v>0</v>
      </c>
      <c r="N34" s="338"/>
      <c r="O34" s="338"/>
      <c r="P34" s="338"/>
      <c r="Q34" s="32"/>
      <c r="R34" s="33"/>
    </row>
    <row r="35" spans="2:18" s="1" customFormat="1" ht="14.45" hidden="1" customHeight="1">
      <c r="B35" s="31"/>
      <c r="C35" s="32"/>
      <c r="D35" s="32"/>
      <c r="E35" s="38" t="s">
        <v>38</v>
      </c>
      <c r="F35" s="39">
        <v>0.2</v>
      </c>
      <c r="G35" s="102" t="s">
        <v>35</v>
      </c>
      <c r="H35" s="344">
        <f>ROUND((SUM(BH97:BH98)+SUM(BH116:BH148)), 2)</f>
        <v>0</v>
      </c>
      <c r="I35" s="338"/>
      <c r="J35" s="338"/>
      <c r="K35" s="32"/>
      <c r="L35" s="32"/>
      <c r="M35" s="344">
        <v>0</v>
      </c>
      <c r="N35" s="338"/>
      <c r="O35" s="338"/>
      <c r="P35" s="338"/>
      <c r="Q35" s="32"/>
      <c r="R35" s="33"/>
    </row>
    <row r="36" spans="2:18" s="1" customFormat="1" ht="14.45" hidden="1" customHeight="1">
      <c r="B36" s="31"/>
      <c r="C36" s="32"/>
      <c r="D36" s="32"/>
      <c r="E36" s="38" t="s">
        <v>39</v>
      </c>
      <c r="F36" s="39">
        <v>0</v>
      </c>
      <c r="G36" s="102" t="s">
        <v>35</v>
      </c>
      <c r="H36" s="344">
        <f>ROUND((SUM(BI97:BI98)+SUM(BI116:BI148)), 2)</f>
        <v>0</v>
      </c>
      <c r="I36" s="338"/>
      <c r="J36" s="338"/>
      <c r="K36" s="32"/>
      <c r="L36" s="32"/>
      <c r="M36" s="344">
        <v>0</v>
      </c>
      <c r="N36" s="338"/>
      <c r="O36" s="338"/>
      <c r="P36" s="338"/>
      <c r="Q36" s="32"/>
      <c r="R36" s="33"/>
    </row>
    <row r="37" spans="2:18" s="1" customFormat="1" ht="6.95" customHeight="1">
      <c r="B37" s="31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3"/>
    </row>
    <row r="38" spans="2:18" s="1" customFormat="1" ht="25.35" customHeight="1">
      <c r="B38" s="31"/>
      <c r="C38" s="98"/>
      <c r="D38" s="103" t="s">
        <v>40</v>
      </c>
      <c r="E38" s="70"/>
      <c r="F38" s="70"/>
      <c r="G38" s="104" t="s">
        <v>41</v>
      </c>
      <c r="H38" s="105" t="s">
        <v>42</v>
      </c>
      <c r="I38" s="70"/>
      <c r="J38" s="70"/>
      <c r="K38" s="70"/>
      <c r="L38" s="345">
        <f>M27+M33</f>
        <v>0</v>
      </c>
      <c r="M38" s="345"/>
      <c r="N38" s="345"/>
      <c r="O38" s="345"/>
      <c r="P38" s="346"/>
      <c r="Q38" s="98"/>
      <c r="R38" s="33"/>
    </row>
    <row r="39" spans="2:18" s="1" customFormat="1" ht="14.45" customHeight="1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3"/>
    </row>
    <row r="40" spans="2:18" s="1" customFormat="1" ht="14.45" customHeight="1">
      <c r="B40" s="31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3"/>
    </row>
    <row r="41" spans="2:18">
      <c r="B41" s="21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2"/>
    </row>
    <row r="42" spans="2:18">
      <c r="B42" s="21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2"/>
    </row>
    <row r="43" spans="2:18">
      <c r="B43" s="21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2"/>
    </row>
    <row r="44" spans="2:18">
      <c r="B44" s="21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2"/>
    </row>
    <row r="45" spans="2:18">
      <c r="B45" s="21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2"/>
    </row>
    <row r="46" spans="2:18">
      <c r="B46" s="21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2"/>
    </row>
    <row r="47" spans="2:18">
      <c r="B47" s="21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2"/>
    </row>
    <row r="48" spans="2:18">
      <c r="B48" s="21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2"/>
    </row>
    <row r="49" spans="2:18">
      <c r="B49" s="21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2"/>
    </row>
    <row r="50" spans="2:18" s="1" customFormat="1" ht="15">
      <c r="B50" s="31"/>
      <c r="C50" s="32"/>
      <c r="D50" s="46" t="s">
        <v>43</v>
      </c>
      <c r="E50" s="47"/>
      <c r="F50" s="47"/>
      <c r="G50" s="47"/>
      <c r="H50" s="48"/>
      <c r="I50" s="32"/>
      <c r="J50" s="46" t="s">
        <v>44</v>
      </c>
      <c r="K50" s="47"/>
      <c r="L50" s="47"/>
      <c r="M50" s="47"/>
      <c r="N50" s="47"/>
      <c r="O50" s="47"/>
      <c r="P50" s="48"/>
      <c r="Q50" s="32"/>
      <c r="R50" s="33"/>
    </row>
    <row r="51" spans="2:18">
      <c r="B51" s="21"/>
      <c r="C51" s="24"/>
      <c r="D51" s="49"/>
      <c r="E51" s="24"/>
      <c r="F51" s="24"/>
      <c r="G51" s="24"/>
      <c r="H51" s="50"/>
      <c r="I51" s="24"/>
      <c r="J51" s="49"/>
      <c r="K51" s="24"/>
      <c r="L51" s="24"/>
      <c r="M51" s="24"/>
      <c r="N51" s="24"/>
      <c r="O51" s="24"/>
      <c r="P51" s="50"/>
      <c r="Q51" s="24"/>
      <c r="R51" s="22"/>
    </row>
    <row r="52" spans="2:18">
      <c r="B52" s="21"/>
      <c r="C52" s="24"/>
      <c r="D52" s="49"/>
      <c r="E52" s="24"/>
      <c r="F52" s="24"/>
      <c r="G52" s="24"/>
      <c r="H52" s="50"/>
      <c r="I52" s="24"/>
      <c r="J52" s="49"/>
      <c r="K52" s="24"/>
      <c r="L52" s="24"/>
      <c r="M52" s="24"/>
      <c r="N52" s="24"/>
      <c r="O52" s="24"/>
      <c r="P52" s="50"/>
      <c r="Q52" s="24"/>
      <c r="R52" s="22"/>
    </row>
    <row r="53" spans="2:18">
      <c r="B53" s="21"/>
      <c r="C53" s="24"/>
      <c r="D53" s="49"/>
      <c r="E53" s="24"/>
      <c r="F53" s="24"/>
      <c r="G53" s="24"/>
      <c r="H53" s="50"/>
      <c r="I53" s="24"/>
      <c r="J53" s="49"/>
      <c r="K53" s="24"/>
      <c r="L53" s="24"/>
      <c r="M53" s="24"/>
      <c r="N53" s="24"/>
      <c r="O53" s="24"/>
      <c r="P53" s="50"/>
      <c r="Q53" s="24"/>
      <c r="R53" s="22"/>
    </row>
    <row r="54" spans="2:18">
      <c r="B54" s="21"/>
      <c r="C54" s="24"/>
      <c r="D54" s="49"/>
      <c r="E54" s="24"/>
      <c r="F54" s="24"/>
      <c r="G54" s="24"/>
      <c r="H54" s="50"/>
      <c r="I54" s="24"/>
      <c r="J54" s="49"/>
      <c r="K54" s="24"/>
      <c r="L54" s="24"/>
      <c r="M54" s="24"/>
      <c r="N54" s="24"/>
      <c r="O54" s="24"/>
      <c r="P54" s="50"/>
      <c r="Q54" s="24"/>
      <c r="R54" s="22"/>
    </row>
    <row r="55" spans="2:18">
      <c r="B55" s="21"/>
      <c r="C55" s="24"/>
      <c r="D55" s="49"/>
      <c r="E55" s="24"/>
      <c r="F55" s="24"/>
      <c r="G55" s="24"/>
      <c r="H55" s="50"/>
      <c r="I55" s="24"/>
      <c r="J55" s="49"/>
      <c r="K55" s="24"/>
      <c r="L55" s="24"/>
      <c r="M55" s="24"/>
      <c r="N55" s="24"/>
      <c r="O55" s="24"/>
      <c r="P55" s="50"/>
      <c r="Q55" s="24"/>
      <c r="R55" s="22"/>
    </row>
    <row r="56" spans="2:18">
      <c r="B56" s="21"/>
      <c r="C56" s="24"/>
      <c r="D56" s="49"/>
      <c r="E56" s="24"/>
      <c r="F56" s="24"/>
      <c r="G56" s="24"/>
      <c r="H56" s="50"/>
      <c r="I56" s="24"/>
      <c r="J56" s="49"/>
      <c r="K56" s="24"/>
      <c r="L56" s="24"/>
      <c r="M56" s="24"/>
      <c r="N56" s="24"/>
      <c r="O56" s="24"/>
      <c r="P56" s="50"/>
      <c r="Q56" s="24"/>
      <c r="R56" s="22"/>
    </row>
    <row r="57" spans="2:18">
      <c r="B57" s="21"/>
      <c r="C57" s="24"/>
      <c r="D57" s="49"/>
      <c r="E57" s="24"/>
      <c r="F57" s="24"/>
      <c r="G57" s="24"/>
      <c r="H57" s="50"/>
      <c r="I57" s="24"/>
      <c r="J57" s="49"/>
      <c r="K57" s="24"/>
      <c r="L57" s="24"/>
      <c r="M57" s="24"/>
      <c r="N57" s="24"/>
      <c r="O57" s="24"/>
      <c r="P57" s="50"/>
      <c r="Q57" s="24"/>
      <c r="R57" s="22"/>
    </row>
    <row r="58" spans="2:18">
      <c r="B58" s="21"/>
      <c r="C58" s="24"/>
      <c r="D58" s="49"/>
      <c r="E58" s="24"/>
      <c r="F58" s="24"/>
      <c r="G58" s="24"/>
      <c r="H58" s="50"/>
      <c r="I58" s="24"/>
      <c r="J58" s="49"/>
      <c r="K58" s="24"/>
      <c r="L58" s="24"/>
      <c r="M58" s="24"/>
      <c r="N58" s="24"/>
      <c r="O58" s="24"/>
      <c r="P58" s="50"/>
      <c r="Q58" s="24"/>
      <c r="R58" s="22"/>
    </row>
    <row r="59" spans="2:18" s="1" customFormat="1" ht="15">
      <c r="B59" s="31"/>
      <c r="C59" s="32"/>
      <c r="D59" s="51" t="s">
        <v>45</v>
      </c>
      <c r="E59" s="52"/>
      <c r="F59" s="52"/>
      <c r="G59" s="53" t="s">
        <v>46</v>
      </c>
      <c r="H59" s="54"/>
      <c r="I59" s="32"/>
      <c r="J59" s="51" t="s">
        <v>45</v>
      </c>
      <c r="K59" s="52"/>
      <c r="L59" s="52"/>
      <c r="M59" s="52"/>
      <c r="N59" s="53" t="s">
        <v>46</v>
      </c>
      <c r="O59" s="52"/>
      <c r="P59" s="54"/>
      <c r="Q59" s="32"/>
      <c r="R59" s="33"/>
    </row>
    <row r="60" spans="2:18">
      <c r="B60" s="21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2"/>
    </row>
    <row r="61" spans="2:18" s="1" customFormat="1" ht="15">
      <c r="B61" s="31"/>
      <c r="C61" s="32"/>
      <c r="D61" s="46" t="s">
        <v>47</v>
      </c>
      <c r="E61" s="47"/>
      <c r="F61" s="47"/>
      <c r="G61" s="47"/>
      <c r="H61" s="48"/>
      <c r="I61" s="32"/>
      <c r="J61" s="46" t="s">
        <v>48</v>
      </c>
      <c r="K61" s="47"/>
      <c r="L61" s="47"/>
      <c r="M61" s="47"/>
      <c r="N61" s="47"/>
      <c r="O61" s="47"/>
      <c r="P61" s="48"/>
      <c r="Q61" s="32"/>
      <c r="R61" s="33"/>
    </row>
    <row r="62" spans="2:18">
      <c r="B62" s="21"/>
      <c r="C62" s="24"/>
      <c r="D62" s="49"/>
      <c r="E62" s="24"/>
      <c r="F62" s="24"/>
      <c r="G62" s="24"/>
      <c r="H62" s="50"/>
      <c r="I62" s="24"/>
      <c r="J62" s="49"/>
      <c r="K62" s="24"/>
      <c r="L62" s="24"/>
      <c r="M62" s="24"/>
      <c r="N62" s="24"/>
      <c r="O62" s="24"/>
      <c r="P62" s="50"/>
      <c r="Q62" s="24"/>
      <c r="R62" s="22"/>
    </row>
    <row r="63" spans="2:18">
      <c r="B63" s="21"/>
      <c r="C63" s="24"/>
      <c r="D63" s="49"/>
      <c r="E63" s="24"/>
      <c r="F63" s="24"/>
      <c r="G63" s="24"/>
      <c r="H63" s="50"/>
      <c r="I63" s="24"/>
      <c r="J63" s="49"/>
      <c r="K63" s="24"/>
      <c r="L63" s="24"/>
      <c r="M63" s="24"/>
      <c r="N63" s="24"/>
      <c r="O63" s="24"/>
      <c r="P63" s="50"/>
      <c r="Q63" s="24"/>
      <c r="R63" s="22"/>
    </row>
    <row r="64" spans="2:18">
      <c r="B64" s="21"/>
      <c r="C64" s="24"/>
      <c r="D64" s="49"/>
      <c r="E64" s="24"/>
      <c r="F64" s="24"/>
      <c r="G64" s="24"/>
      <c r="H64" s="50"/>
      <c r="I64" s="24"/>
      <c r="J64" s="49"/>
      <c r="K64" s="24"/>
      <c r="L64" s="24"/>
      <c r="M64" s="24"/>
      <c r="N64" s="24"/>
      <c r="O64" s="24"/>
      <c r="P64" s="50"/>
      <c r="Q64" s="24"/>
      <c r="R64" s="22"/>
    </row>
    <row r="65" spans="2:18">
      <c r="B65" s="21"/>
      <c r="C65" s="24"/>
      <c r="D65" s="49"/>
      <c r="E65" s="24"/>
      <c r="F65" s="24"/>
      <c r="G65" s="24"/>
      <c r="H65" s="50"/>
      <c r="I65" s="24"/>
      <c r="J65" s="49"/>
      <c r="K65" s="24"/>
      <c r="L65" s="24"/>
      <c r="M65" s="24"/>
      <c r="N65" s="24"/>
      <c r="O65" s="24"/>
      <c r="P65" s="50"/>
      <c r="Q65" s="24"/>
      <c r="R65" s="22"/>
    </row>
    <row r="66" spans="2:18">
      <c r="B66" s="21"/>
      <c r="C66" s="24"/>
      <c r="D66" s="49"/>
      <c r="E66" s="24"/>
      <c r="F66" s="24"/>
      <c r="G66" s="24"/>
      <c r="H66" s="50"/>
      <c r="I66" s="24"/>
      <c r="J66" s="49"/>
      <c r="K66" s="24"/>
      <c r="L66" s="24"/>
      <c r="M66" s="24"/>
      <c r="N66" s="24"/>
      <c r="O66" s="24"/>
      <c r="P66" s="50"/>
      <c r="Q66" s="24"/>
      <c r="R66" s="22"/>
    </row>
    <row r="67" spans="2:18">
      <c r="B67" s="21"/>
      <c r="C67" s="24"/>
      <c r="D67" s="49"/>
      <c r="E67" s="24"/>
      <c r="F67" s="24"/>
      <c r="G67" s="24"/>
      <c r="H67" s="50"/>
      <c r="I67" s="24"/>
      <c r="J67" s="49"/>
      <c r="K67" s="24"/>
      <c r="L67" s="24"/>
      <c r="M67" s="24"/>
      <c r="N67" s="24"/>
      <c r="O67" s="24"/>
      <c r="P67" s="50"/>
      <c r="Q67" s="24"/>
      <c r="R67" s="22"/>
    </row>
    <row r="68" spans="2:18">
      <c r="B68" s="21"/>
      <c r="C68" s="24"/>
      <c r="D68" s="49"/>
      <c r="E68" s="24"/>
      <c r="F68" s="24"/>
      <c r="G68" s="24"/>
      <c r="H68" s="50"/>
      <c r="I68" s="24"/>
      <c r="J68" s="49"/>
      <c r="K68" s="24"/>
      <c r="L68" s="24"/>
      <c r="M68" s="24"/>
      <c r="N68" s="24"/>
      <c r="O68" s="24"/>
      <c r="P68" s="50"/>
      <c r="Q68" s="24"/>
      <c r="R68" s="22"/>
    </row>
    <row r="69" spans="2:18">
      <c r="B69" s="21"/>
      <c r="C69" s="24"/>
      <c r="D69" s="49"/>
      <c r="E69" s="24"/>
      <c r="F69" s="24"/>
      <c r="G69" s="24"/>
      <c r="H69" s="50"/>
      <c r="I69" s="24"/>
      <c r="J69" s="49"/>
      <c r="K69" s="24"/>
      <c r="L69" s="24"/>
      <c r="M69" s="24"/>
      <c r="N69" s="24"/>
      <c r="O69" s="24"/>
      <c r="P69" s="50"/>
      <c r="Q69" s="24"/>
      <c r="R69" s="22"/>
    </row>
    <row r="70" spans="2:18" s="1" customFormat="1" ht="15">
      <c r="B70" s="31"/>
      <c r="C70" s="32"/>
      <c r="D70" s="51" t="s">
        <v>45</v>
      </c>
      <c r="E70" s="52"/>
      <c r="F70" s="52"/>
      <c r="G70" s="53" t="s">
        <v>46</v>
      </c>
      <c r="H70" s="54"/>
      <c r="I70" s="32"/>
      <c r="J70" s="51" t="s">
        <v>45</v>
      </c>
      <c r="K70" s="52"/>
      <c r="L70" s="52"/>
      <c r="M70" s="52"/>
      <c r="N70" s="53" t="s">
        <v>46</v>
      </c>
      <c r="O70" s="52"/>
      <c r="P70" s="54"/>
      <c r="Q70" s="32"/>
      <c r="R70" s="33"/>
    </row>
    <row r="71" spans="2:18" s="1" customFormat="1" ht="14.45" customHeight="1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7"/>
    </row>
    <row r="75" spans="2:18" s="1" customFormat="1" ht="6.95" customHeight="1">
      <c r="B75" s="58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60"/>
    </row>
    <row r="76" spans="2:18" s="1" customFormat="1" ht="36.950000000000003" customHeight="1">
      <c r="B76" s="31"/>
      <c r="C76" s="269" t="s">
        <v>99</v>
      </c>
      <c r="D76" s="270"/>
      <c r="E76" s="270"/>
      <c r="F76" s="270"/>
      <c r="G76" s="270"/>
      <c r="H76" s="270"/>
      <c r="I76" s="270"/>
      <c r="J76" s="270"/>
      <c r="K76" s="270"/>
      <c r="L76" s="270"/>
      <c r="M76" s="270"/>
      <c r="N76" s="270"/>
      <c r="O76" s="270"/>
      <c r="P76" s="270"/>
      <c r="Q76" s="270"/>
      <c r="R76" s="33"/>
    </row>
    <row r="77" spans="2:18" s="1" customFormat="1" ht="6.95" customHeight="1"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3"/>
    </row>
    <row r="78" spans="2:18" s="1" customFormat="1" ht="30" customHeight="1">
      <c r="B78" s="31"/>
      <c r="C78" s="28" t="s">
        <v>15</v>
      </c>
      <c r="D78" s="32"/>
      <c r="E78" s="32"/>
      <c r="F78" s="339" t="str">
        <f>F6</f>
        <v>ROZŠÍRENIE KAPACÍT MŠ HÚSKOVA - MČ KVP - dokumentácia rozostavanej stavby 2019</v>
      </c>
      <c r="G78" s="340"/>
      <c r="H78" s="340"/>
      <c r="I78" s="340"/>
      <c r="J78" s="340"/>
      <c r="K78" s="340"/>
      <c r="L78" s="340"/>
      <c r="M78" s="340"/>
      <c r="N78" s="340"/>
      <c r="O78" s="340"/>
      <c r="P78" s="340"/>
      <c r="Q78" s="32"/>
      <c r="R78" s="33"/>
    </row>
    <row r="79" spans="2:18" s="1" customFormat="1" ht="36.950000000000003" customHeight="1">
      <c r="B79" s="31"/>
      <c r="C79" s="65" t="s">
        <v>119</v>
      </c>
      <c r="D79" s="32"/>
      <c r="E79" s="32"/>
      <c r="F79" s="271" t="str">
        <f>F7</f>
        <v>0004 - Vykurovanie</v>
      </c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2"/>
      <c r="R79" s="33"/>
    </row>
    <row r="80" spans="2:18" s="1" customFormat="1" ht="6.95" customHeight="1"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3"/>
    </row>
    <row r="81" spans="2:47" s="1" customFormat="1" ht="18" customHeight="1">
      <c r="B81" s="31"/>
      <c r="C81" s="28" t="s">
        <v>18</v>
      </c>
      <c r="D81" s="32"/>
      <c r="E81" s="32"/>
      <c r="F81" s="26" t="str">
        <f>F9</f>
        <v xml:space="preserve"> </v>
      </c>
      <c r="G81" s="32"/>
      <c r="H81" s="32"/>
      <c r="I81" s="32"/>
      <c r="J81" s="32"/>
      <c r="K81" s="28" t="s">
        <v>20</v>
      </c>
      <c r="L81" s="32"/>
      <c r="M81" s="341">
        <f>IF(O9="","",O9)</f>
        <v>0</v>
      </c>
      <c r="N81" s="341"/>
      <c r="O81" s="341"/>
      <c r="P81" s="341"/>
      <c r="Q81" s="32"/>
      <c r="R81" s="33"/>
    </row>
    <row r="82" spans="2:47" s="1" customFormat="1" ht="6.95" customHeight="1"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3"/>
    </row>
    <row r="83" spans="2:47" s="1" customFormat="1" ht="15">
      <c r="B83" s="31"/>
      <c r="C83" s="28" t="s">
        <v>21</v>
      </c>
      <c r="D83" s="32"/>
      <c r="E83" s="32"/>
      <c r="F83" s="26" t="str">
        <f>D12</f>
        <v>Mesto Košice, Tr. SNP 48/A, 040 11 Košice</v>
      </c>
      <c r="G83" s="32"/>
      <c r="H83" s="32"/>
      <c r="I83" s="32"/>
      <c r="J83" s="32"/>
      <c r="K83" s="28" t="s">
        <v>25</v>
      </c>
      <c r="L83" s="32"/>
      <c r="M83" s="279" t="str">
        <f>E18</f>
        <v xml:space="preserve"> </v>
      </c>
      <c r="N83" s="279"/>
      <c r="O83" s="279"/>
      <c r="P83" s="279"/>
      <c r="Q83" s="279"/>
      <c r="R83" s="33"/>
    </row>
    <row r="84" spans="2:47" s="1" customFormat="1" ht="14.45" customHeight="1">
      <c r="B84" s="31"/>
      <c r="C84" s="28" t="s">
        <v>24</v>
      </c>
      <c r="D84" s="32"/>
      <c r="E84" s="32"/>
      <c r="F84" s="26">
        <f>IF(D15="","",D15)</f>
        <v>0</v>
      </c>
      <c r="G84" s="32"/>
      <c r="H84" s="32"/>
      <c r="I84" s="32"/>
      <c r="J84" s="32"/>
      <c r="K84" s="28" t="s">
        <v>28</v>
      </c>
      <c r="L84" s="32"/>
      <c r="M84" s="279" t="str">
        <f>E21</f>
        <v xml:space="preserve"> </v>
      </c>
      <c r="N84" s="279"/>
      <c r="O84" s="279"/>
      <c r="P84" s="279"/>
      <c r="Q84" s="279"/>
      <c r="R84" s="33"/>
    </row>
    <row r="85" spans="2:47" s="1" customFormat="1" ht="10.35" customHeight="1"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3"/>
    </row>
    <row r="86" spans="2:47" s="1" customFormat="1" ht="29.25" customHeight="1">
      <c r="B86" s="31"/>
      <c r="C86" s="342" t="s">
        <v>100</v>
      </c>
      <c r="D86" s="343"/>
      <c r="E86" s="343"/>
      <c r="F86" s="343"/>
      <c r="G86" s="343"/>
      <c r="H86" s="98"/>
      <c r="I86" s="98"/>
      <c r="J86" s="98"/>
      <c r="K86" s="98"/>
      <c r="L86" s="98"/>
      <c r="M86" s="98"/>
      <c r="N86" s="342" t="s">
        <v>101</v>
      </c>
      <c r="O86" s="343"/>
      <c r="P86" s="343"/>
      <c r="Q86" s="343"/>
      <c r="R86" s="33"/>
    </row>
    <row r="87" spans="2:47" s="1" customFormat="1" ht="10.35" customHeight="1">
      <c r="B87" s="31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3"/>
    </row>
    <row r="88" spans="2:47" s="1" customFormat="1" ht="29.25" customHeight="1">
      <c r="B88" s="31"/>
      <c r="C88" s="106" t="s">
        <v>102</v>
      </c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244">
        <f>N116</f>
        <v>0</v>
      </c>
      <c r="O88" s="336"/>
      <c r="P88" s="336"/>
      <c r="Q88" s="336"/>
      <c r="R88" s="33"/>
      <c r="AU88" s="17" t="s">
        <v>103</v>
      </c>
    </row>
    <row r="89" spans="2:47" s="7" customFormat="1" ht="24.95" customHeight="1">
      <c r="B89" s="114"/>
      <c r="C89" s="115"/>
      <c r="D89" s="116" t="s">
        <v>121</v>
      </c>
      <c r="E89" s="115"/>
      <c r="F89" s="115"/>
      <c r="G89" s="115"/>
      <c r="H89" s="115"/>
      <c r="I89" s="115"/>
      <c r="J89" s="115"/>
      <c r="K89" s="115"/>
      <c r="L89" s="115"/>
      <c r="M89" s="115"/>
      <c r="N89" s="334">
        <f>N117</f>
        <v>0</v>
      </c>
      <c r="O89" s="335"/>
      <c r="P89" s="335"/>
      <c r="Q89" s="335"/>
      <c r="R89" s="117"/>
    </row>
    <row r="90" spans="2:47" s="7" customFormat="1" ht="24.95" customHeight="1">
      <c r="B90" s="114"/>
      <c r="C90" s="115"/>
      <c r="D90" s="116" t="s">
        <v>714</v>
      </c>
      <c r="E90" s="115"/>
      <c r="F90" s="115"/>
      <c r="G90" s="115"/>
      <c r="H90" s="115"/>
      <c r="I90" s="115"/>
      <c r="J90" s="115"/>
      <c r="K90" s="115"/>
      <c r="L90" s="115"/>
      <c r="M90" s="115"/>
      <c r="N90" s="334">
        <f>N123</f>
        <v>0</v>
      </c>
      <c r="O90" s="335"/>
      <c r="P90" s="335"/>
      <c r="Q90" s="335"/>
      <c r="R90" s="117"/>
    </row>
    <row r="91" spans="2:47" s="7" customFormat="1" ht="24.95" customHeight="1">
      <c r="B91" s="114"/>
      <c r="C91" s="115"/>
      <c r="D91" s="116" t="s">
        <v>126</v>
      </c>
      <c r="E91" s="115"/>
      <c r="F91" s="115"/>
      <c r="G91" s="115"/>
      <c r="H91" s="115"/>
      <c r="I91" s="115"/>
      <c r="J91" s="115"/>
      <c r="K91" s="115"/>
      <c r="L91" s="115"/>
      <c r="M91" s="115"/>
      <c r="N91" s="334">
        <f>N126</f>
        <v>0</v>
      </c>
      <c r="O91" s="335"/>
      <c r="P91" s="335"/>
      <c r="Q91" s="335"/>
      <c r="R91" s="117"/>
    </row>
    <row r="92" spans="2:47" s="8" customFormat="1" ht="19.899999999999999" customHeight="1">
      <c r="B92" s="118"/>
      <c r="C92" s="119"/>
      <c r="D92" s="120" t="s">
        <v>715</v>
      </c>
      <c r="E92" s="119"/>
      <c r="F92" s="119"/>
      <c r="G92" s="119"/>
      <c r="H92" s="119"/>
      <c r="I92" s="119"/>
      <c r="J92" s="119"/>
      <c r="K92" s="119"/>
      <c r="L92" s="119"/>
      <c r="M92" s="119"/>
      <c r="N92" s="332">
        <f>N130</f>
        <v>0</v>
      </c>
      <c r="O92" s="333"/>
      <c r="P92" s="333"/>
      <c r="Q92" s="333"/>
      <c r="R92" s="121"/>
    </row>
    <row r="93" spans="2:47" s="8" customFormat="1" ht="19.899999999999999" customHeight="1">
      <c r="B93" s="118"/>
      <c r="C93" s="119"/>
      <c r="D93" s="120" t="s">
        <v>716</v>
      </c>
      <c r="E93" s="119"/>
      <c r="F93" s="119"/>
      <c r="G93" s="119"/>
      <c r="H93" s="119"/>
      <c r="I93" s="119"/>
      <c r="J93" s="119"/>
      <c r="K93" s="119"/>
      <c r="L93" s="119"/>
      <c r="M93" s="119"/>
      <c r="N93" s="332">
        <f>N132</f>
        <v>0</v>
      </c>
      <c r="O93" s="333"/>
      <c r="P93" s="333"/>
      <c r="Q93" s="333"/>
      <c r="R93" s="121"/>
    </row>
    <row r="94" spans="2:47" s="8" customFormat="1" ht="19.899999999999999" customHeight="1">
      <c r="B94" s="118"/>
      <c r="C94" s="119"/>
      <c r="D94" s="120" t="s">
        <v>128</v>
      </c>
      <c r="E94" s="119"/>
      <c r="F94" s="119"/>
      <c r="G94" s="119"/>
      <c r="H94" s="119"/>
      <c r="I94" s="119"/>
      <c r="J94" s="119"/>
      <c r="K94" s="119"/>
      <c r="L94" s="119"/>
      <c r="M94" s="119"/>
      <c r="N94" s="332">
        <f>N137</f>
        <v>0</v>
      </c>
      <c r="O94" s="333"/>
      <c r="P94" s="333"/>
      <c r="Q94" s="333"/>
      <c r="R94" s="121"/>
    </row>
    <row r="95" spans="2:47" s="7" customFormat="1" ht="24.95" customHeight="1">
      <c r="B95" s="114"/>
      <c r="C95" s="115"/>
      <c r="D95" s="116" t="s">
        <v>141</v>
      </c>
      <c r="E95" s="115"/>
      <c r="F95" s="115"/>
      <c r="G95" s="115"/>
      <c r="H95" s="115"/>
      <c r="I95" s="115"/>
      <c r="J95" s="115"/>
      <c r="K95" s="115"/>
      <c r="L95" s="115"/>
      <c r="M95" s="115"/>
      <c r="N95" s="334">
        <f>N147</f>
        <v>0</v>
      </c>
      <c r="O95" s="335"/>
      <c r="P95" s="335"/>
      <c r="Q95" s="335"/>
      <c r="R95" s="117"/>
    </row>
    <row r="96" spans="2:47" s="1" customFormat="1" ht="21.75" customHeight="1">
      <c r="B96" s="31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3"/>
    </row>
    <row r="97" spans="2:21" s="1" customFormat="1" ht="29.25" customHeight="1">
      <c r="B97" s="31"/>
      <c r="C97" s="106" t="s">
        <v>104</v>
      </c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36">
        <v>0</v>
      </c>
      <c r="O97" s="337"/>
      <c r="P97" s="337"/>
      <c r="Q97" s="337"/>
      <c r="R97" s="33"/>
      <c r="T97" s="107"/>
      <c r="U97" s="108" t="s">
        <v>33</v>
      </c>
    </row>
    <row r="98" spans="2:21" s="1" customFormat="1" ht="18" customHeight="1"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3"/>
    </row>
    <row r="99" spans="2:21" s="1" customFormat="1" ht="29.25" customHeight="1">
      <c r="B99" s="31"/>
      <c r="C99" s="97" t="s">
        <v>90</v>
      </c>
      <c r="D99" s="98"/>
      <c r="E99" s="98"/>
      <c r="F99" s="98"/>
      <c r="G99" s="98"/>
      <c r="H99" s="98"/>
      <c r="I99" s="98"/>
      <c r="J99" s="98"/>
      <c r="K99" s="98"/>
      <c r="L99" s="245">
        <f>ROUND(SUM(N88+N97),2)</f>
        <v>0</v>
      </c>
      <c r="M99" s="245"/>
      <c r="N99" s="245"/>
      <c r="O99" s="245"/>
      <c r="P99" s="245"/>
      <c r="Q99" s="245"/>
      <c r="R99" s="33"/>
    </row>
    <row r="100" spans="2:21" s="1" customFormat="1" ht="6.95" customHeight="1">
      <c r="B100" s="55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7"/>
    </row>
    <row r="104" spans="2:21" s="1" customFormat="1" ht="6.95" customHeight="1">
      <c r="B104" s="58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60"/>
    </row>
    <row r="105" spans="2:21" s="1" customFormat="1" ht="36.950000000000003" customHeight="1">
      <c r="B105" s="31"/>
      <c r="C105" s="269" t="s">
        <v>105</v>
      </c>
      <c r="D105" s="338"/>
      <c r="E105" s="338"/>
      <c r="F105" s="338"/>
      <c r="G105" s="338"/>
      <c r="H105" s="338"/>
      <c r="I105" s="338"/>
      <c r="J105" s="338"/>
      <c r="K105" s="338"/>
      <c r="L105" s="338"/>
      <c r="M105" s="338"/>
      <c r="N105" s="338"/>
      <c r="O105" s="338"/>
      <c r="P105" s="338"/>
      <c r="Q105" s="338"/>
      <c r="R105" s="33"/>
    </row>
    <row r="106" spans="2:21" s="1" customFormat="1" ht="6.95" customHeight="1">
      <c r="B106" s="31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3"/>
    </row>
    <row r="107" spans="2:21" s="1" customFormat="1" ht="30" customHeight="1">
      <c r="B107" s="31"/>
      <c r="C107" s="28" t="s">
        <v>15</v>
      </c>
      <c r="D107" s="32"/>
      <c r="E107" s="32"/>
      <c r="F107" s="339" t="str">
        <f>F6</f>
        <v>ROZŠÍRENIE KAPACÍT MŠ HÚSKOVA - MČ KVP - dokumentácia rozostavanej stavby 2019</v>
      </c>
      <c r="G107" s="340"/>
      <c r="H107" s="340"/>
      <c r="I107" s="340"/>
      <c r="J107" s="340"/>
      <c r="K107" s="340"/>
      <c r="L107" s="340"/>
      <c r="M107" s="340"/>
      <c r="N107" s="340"/>
      <c r="O107" s="340"/>
      <c r="P107" s="340"/>
      <c r="Q107" s="32"/>
      <c r="R107" s="33"/>
    </row>
    <row r="108" spans="2:21" s="1" customFormat="1" ht="36.950000000000003" customHeight="1">
      <c r="B108" s="31"/>
      <c r="C108" s="65" t="s">
        <v>119</v>
      </c>
      <c r="D108" s="32"/>
      <c r="E108" s="32"/>
      <c r="F108" s="271" t="str">
        <f>F7</f>
        <v>0004 - Vykurovanie</v>
      </c>
      <c r="G108" s="338"/>
      <c r="H108" s="338"/>
      <c r="I108" s="338"/>
      <c r="J108" s="338"/>
      <c r="K108" s="338"/>
      <c r="L108" s="338"/>
      <c r="M108" s="338"/>
      <c r="N108" s="338"/>
      <c r="O108" s="338"/>
      <c r="P108" s="338"/>
      <c r="Q108" s="32"/>
      <c r="R108" s="33"/>
    </row>
    <row r="109" spans="2:21" s="1" customFormat="1" ht="6.95" customHeight="1">
      <c r="B109" s="31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3"/>
    </row>
    <row r="110" spans="2:21" s="1" customFormat="1" ht="18" customHeight="1">
      <c r="B110" s="31"/>
      <c r="C110" s="28" t="s">
        <v>18</v>
      </c>
      <c r="D110" s="32"/>
      <c r="E110" s="32"/>
      <c r="F110" s="26" t="str">
        <f>F9</f>
        <v xml:space="preserve"> </v>
      </c>
      <c r="G110" s="32"/>
      <c r="H110" s="32"/>
      <c r="I110" s="32"/>
      <c r="J110" s="32"/>
      <c r="K110" s="28" t="s">
        <v>20</v>
      </c>
      <c r="L110" s="32"/>
      <c r="M110" s="341">
        <f>IF(O9="","",O9)</f>
        <v>0</v>
      </c>
      <c r="N110" s="341"/>
      <c r="O110" s="341"/>
      <c r="P110" s="341"/>
      <c r="Q110" s="32"/>
      <c r="R110" s="33"/>
    </row>
    <row r="111" spans="2:21" s="1" customFormat="1" ht="6.95" customHeight="1">
      <c r="B111" s="31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3"/>
    </row>
    <row r="112" spans="2:21" s="1" customFormat="1" ht="15">
      <c r="B112" s="31"/>
      <c r="C112" s="28" t="s">
        <v>21</v>
      </c>
      <c r="D112" s="32"/>
      <c r="E112" s="32"/>
      <c r="F112" s="26" t="str">
        <f>D12</f>
        <v>Mesto Košice, Tr. SNP 48/A, 040 11 Košice</v>
      </c>
      <c r="G112" s="32"/>
      <c r="H112" s="32"/>
      <c r="I112" s="32"/>
      <c r="J112" s="32"/>
      <c r="K112" s="28" t="s">
        <v>25</v>
      </c>
      <c r="L112" s="32"/>
      <c r="M112" s="279" t="str">
        <f>E18</f>
        <v xml:space="preserve"> </v>
      </c>
      <c r="N112" s="279"/>
      <c r="O112" s="279"/>
      <c r="P112" s="279"/>
      <c r="Q112" s="279"/>
      <c r="R112" s="33"/>
    </row>
    <row r="113" spans="2:65" s="1" customFormat="1" ht="14.45" customHeight="1">
      <c r="B113" s="31"/>
      <c r="C113" s="28" t="s">
        <v>24</v>
      </c>
      <c r="D113" s="32"/>
      <c r="E113" s="32"/>
      <c r="F113" s="26">
        <f>IF(D15="","",D15)</f>
        <v>0</v>
      </c>
      <c r="G113" s="32"/>
      <c r="H113" s="32"/>
      <c r="I113" s="32"/>
      <c r="J113" s="32"/>
      <c r="K113" s="28" t="s">
        <v>28</v>
      </c>
      <c r="L113" s="32"/>
      <c r="M113" s="279" t="str">
        <f>E21</f>
        <v xml:space="preserve"> </v>
      </c>
      <c r="N113" s="279"/>
      <c r="O113" s="279"/>
      <c r="P113" s="279"/>
      <c r="Q113" s="279"/>
      <c r="R113" s="33"/>
    </row>
    <row r="114" spans="2:65" s="1" customFormat="1" ht="10.35" customHeight="1">
      <c r="B114" s="31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3"/>
    </row>
    <row r="115" spans="2:65" s="6" customFormat="1" ht="29.25" customHeight="1">
      <c r="B115" s="109"/>
      <c r="C115" s="110" t="s">
        <v>106</v>
      </c>
      <c r="D115" s="111" t="s">
        <v>107</v>
      </c>
      <c r="E115" s="111" t="s">
        <v>51</v>
      </c>
      <c r="F115" s="324" t="s">
        <v>108</v>
      </c>
      <c r="G115" s="324"/>
      <c r="H115" s="324"/>
      <c r="I115" s="324"/>
      <c r="J115" s="111" t="s">
        <v>109</v>
      </c>
      <c r="K115" s="111" t="s">
        <v>110</v>
      </c>
      <c r="L115" s="325" t="s">
        <v>111</v>
      </c>
      <c r="M115" s="325"/>
      <c r="N115" s="324" t="s">
        <v>101</v>
      </c>
      <c r="O115" s="324"/>
      <c r="P115" s="324"/>
      <c r="Q115" s="326"/>
      <c r="R115" s="112"/>
      <c r="T115" s="71" t="s">
        <v>112</v>
      </c>
      <c r="U115" s="72" t="s">
        <v>33</v>
      </c>
      <c r="V115" s="72" t="s">
        <v>113</v>
      </c>
      <c r="W115" s="72" t="s">
        <v>114</v>
      </c>
      <c r="X115" s="72" t="s">
        <v>115</v>
      </c>
      <c r="Y115" s="72" t="s">
        <v>116</v>
      </c>
      <c r="Z115" s="72" t="s">
        <v>117</v>
      </c>
      <c r="AA115" s="73" t="s">
        <v>118</v>
      </c>
    </row>
    <row r="116" spans="2:65" s="1" customFormat="1" ht="29.25" customHeight="1">
      <c r="B116" s="31"/>
      <c r="C116" s="75" t="s">
        <v>97</v>
      </c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70">
        <f>BK116</f>
        <v>0</v>
      </c>
      <c r="O116" s="371"/>
      <c r="P116" s="371"/>
      <c r="Q116" s="371"/>
      <c r="R116" s="33"/>
      <c r="T116" s="74"/>
      <c r="U116" s="47"/>
      <c r="V116" s="47"/>
      <c r="W116" s="122" t="e">
        <f>W117+W123+W126+W147</f>
        <v>#REF!</v>
      </c>
      <c r="X116" s="47"/>
      <c r="Y116" s="122" t="e">
        <f>Y117+Y123+Y126+Y147</f>
        <v>#REF!</v>
      </c>
      <c r="Z116" s="47"/>
      <c r="AA116" s="123" t="e">
        <f>AA117+AA123+AA126+AA147</f>
        <v>#REF!</v>
      </c>
      <c r="AJ116" s="200" t="s">
        <v>845</v>
      </c>
      <c r="AK116" s="200" t="s">
        <v>846</v>
      </c>
      <c r="AL116" s="200" t="s">
        <v>847</v>
      </c>
      <c r="AM116" s="200" t="s">
        <v>848</v>
      </c>
      <c r="AT116" s="17" t="s">
        <v>68</v>
      </c>
      <c r="AU116" s="17" t="s">
        <v>103</v>
      </c>
      <c r="BK116" s="113">
        <f>BK117+BK126+BK147</f>
        <v>0</v>
      </c>
    </row>
    <row r="117" spans="2:65" s="9" customFormat="1" ht="37.35" customHeight="1">
      <c r="B117" s="124"/>
      <c r="C117" s="125"/>
      <c r="D117" s="126" t="s">
        <v>121</v>
      </c>
      <c r="E117" s="126"/>
      <c r="F117" s="126"/>
      <c r="G117" s="126"/>
      <c r="H117" s="126"/>
      <c r="I117" s="126"/>
      <c r="J117" s="126"/>
      <c r="K117" s="126"/>
      <c r="L117" s="126"/>
      <c r="M117" s="126"/>
      <c r="N117" s="372">
        <f>BK117</f>
        <v>0</v>
      </c>
      <c r="O117" s="334"/>
      <c r="P117" s="334"/>
      <c r="Q117" s="334"/>
      <c r="R117" s="127"/>
      <c r="T117" s="128"/>
      <c r="U117" s="125"/>
      <c r="V117" s="125"/>
      <c r="W117" s="129" t="e">
        <f>#REF!+#REF!</f>
        <v>#REF!</v>
      </c>
      <c r="X117" s="125"/>
      <c r="Y117" s="129" t="e">
        <f>#REF!+#REF!</f>
        <v>#REF!</v>
      </c>
      <c r="Z117" s="125"/>
      <c r="AA117" s="130" t="e">
        <f>#REF!+#REF!</f>
        <v>#REF!</v>
      </c>
      <c r="AJ117" s="200">
        <f>SUM(AJ119:AJ329)</f>
        <v>0</v>
      </c>
      <c r="AK117" s="200">
        <f>SUM(AK119:AK329)</f>
        <v>0</v>
      </c>
      <c r="AL117" s="200">
        <f>SUM(AL119:AL329)</f>
        <v>0</v>
      </c>
      <c r="AM117" s="200">
        <f>SUM(AM119:AM329)</f>
        <v>0</v>
      </c>
      <c r="AR117" s="131" t="s">
        <v>74</v>
      </c>
      <c r="AT117" s="132" t="s">
        <v>68</v>
      </c>
      <c r="AU117" s="132" t="s">
        <v>69</v>
      </c>
      <c r="AY117" s="131" t="s">
        <v>142</v>
      </c>
      <c r="BK117" s="133">
        <f>BK118+BK120+BK123</f>
        <v>0</v>
      </c>
    </row>
    <row r="118" spans="2:65" s="9" customFormat="1" ht="19.899999999999999" customHeight="1">
      <c r="B118" s="124"/>
      <c r="C118" s="125"/>
      <c r="D118" s="134" t="s">
        <v>840</v>
      </c>
      <c r="E118" s="134"/>
      <c r="F118" s="134"/>
      <c r="G118" s="134"/>
      <c r="H118" s="134"/>
      <c r="I118" s="134"/>
      <c r="J118" s="134"/>
      <c r="K118" s="134"/>
      <c r="L118" s="134"/>
      <c r="M118" s="134"/>
      <c r="N118" s="373">
        <f>BK118</f>
        <v>0</v>
      </c>
      <c r="O118" s="374"/>
      <c r="P118" s="374"/>
      <c r="Q118" s="374"/>
      <c r="R118" s="127"/>
      <c r="T118" s="128"/>
      <c r="U118" s="125"/>
      <c r="V118" s="125"/>
      <c r="W118" s="129">
        <f>W119</f>
        <v>0</v>
      </c>
      <c r="X118" s="125"/>
      <c r="Y118" s="129">
        <f>Y119</f>
        <v>0</v>
      </c>
      <c r="Z118" s="125"/>
      <c r="AA118" s="130">
        <f>AA119</f>
        <v>1</v>
      </c>
      <c r="AR118" s="131" t="s">
        <v>74</v>
      </c>
      <c r="AT118" s="132" t="s">
        <v>68</v>
      </c>
      <c r="AU118" s="132" t="s">
        <v>74</v>
      </c>
      <c r="AY118" s="131" t="s">
        <v>142</v>
      </c>
      <c r="BK118" s="133">
        <f>BK119</f>
        <v>0</v>
      </c>
    </row>
    <row r="119" spans="2:65" s="176" customFormat="1" ht="44.25" customHeight="1">
      <c r="B119" s="179"/>
      <c r="C119" s="180" t="s">
        <v>74</v>
      </c>
      <c r="D119" s="180" t="s">
        <v>143</v>
      </c>
      <c r="E119" s="181" t="s">
        <v>841</v>
      </c>
      <c r="F119" s="288" t="s">
        <v>842</v>
      </c>
      <c r="G119" s="288"/>
      <c r="H119" s="288"/>
      <c r="I119" s="288"/>
      <c r="J119" s="182" t="s">
        <v>165</v>
      </c>
      <c r="K119" s="197">
        <v>2</v>
      </c>
      <c r="L119" s="289"/>
      <c r="M119" s="289"/>
      <c r="N119" s="380">
        <f>ROUND(L119*K119,3)</f>
        <v>0</v>
      </c>
      <c r="O119" s="380"/>
      <c r="P119" s="380"/>
      <c r="Q119" s="380"/>
      <c r="R119" s="183"/>
      <c r="T119" s="141" t="s">
        <v>5</v>
      </c>
      <c r="U119" s="40" t="s">
        <v>36</v>
      </c>
      <c r="V119" s="142">
        <v>0</v>
      </c>
      <c r="W119" s="142">
        <f>V119*K119</f>
        <v>0</v>
      </c>
      <c r="X119" s="142">
        <v>0</v>
      </c>
      <c r="Y119" s="142">
        <f>X119*K119</f>
        <v>0</v>
      </c>
      <c r="Z119" s="142">
        <v>0.5</v>
      </c>
      <c r="AA119" s="143">
        <f>Z119*K119</f>
        <v>1</v>
      </c>
      <c r="AJ119" s="176">
        <f>IF(AC119="OV",N119,0)</f>
        <v>0</v>
      </c>
      <c r="AK119" s="176">
        <f>IF(AC119="odpocet",N119,0)</f>
        <v>0</v>
      </c>
      <c r="AL119" s="176">
        <f>IF(AC119="NP",N119,0)</f>
        <v>0</v>
      </c>
      <c r="AM119" s="176">
        <f>IF(AC119="opakovane",N119,0)</f>
        <v>0</v>
      </c>
      <c r="AR119" s="177" t="s">
        <v>147</v>
      </c>
      <c r="AT119" s="177" t="s">
        <v>143</v>
      </c>
      <c r="AU119" s="177" t="s">
        <v>148</v>
      </c>
      <c r="AY119" s="177" t="s">
        <v>142</v>
      </c>
      <c r="BE119" s="187">
        <f>IF(U119="základná",N119,0)</f>
        <v>0</v>
      </c>
      <c r="BF119" s="187">
        <f>IF(U119="znížená",N119,0)</f>
        <v>0</v>
      </c>
      <c r="BG119" s="187">
        <f>IF(U119="zákl. prenesená",N119,0)</f>
        <v>0</v>
      </c>
      <c r="BH119" s="187">
        <f>IF(U119="zníž. prenesená",N119,0)</f>
        <v>0</v>
      </c>
      <c r="BI119" s="187">
        <f>IF(U119="nulová",N119,0)</f>
        <v>0</v>
      </c>
      <c r="BJ119" s="177" t="s">
        <v>148</v>
      </c>
      <c r="BK119" s="188">
        <f>ROUND(L119*K119,2)</f>
        <v>0</v>
      </c>
      <c r="BL119" s="177" t="s">
        <v>147</v>
      </c>
      <c r="BM119" s="177" t="s">
        <v>74</v>
      </c>
    </row>
    <row r="120" spans="2:65" s="9" customFormat="1" ht="29.85" customHeight="1">
      <c r="B120" s="124"/>
      <c r="C120" s="125"/>
      <c r="D120" s="134" t="s">
        <v>123</v>
      </c>
      <c r="E120" s="134"/>
      <c r="F120" s="134"/>
      <c r="G120" s="134"/>
      <c r="H120" s="134"/>
      <c r="I120" s="134"/>
      <c r="J120" s="134"/>
      <c r="K120" s="134"/>
      <c r="L120" s="134"/>
      <c r="M120" s="134"/>
      <c r="N120" s="378">
        <f>BK120</f>
        <v>0</v>
      </c>
      <c r="O120" s="379"/>
      <c r="P120" s="379"/>
      <c r="Q120" s="379"/>
      <c r="R120" s="127"/>
      <c r="T120" s="128"/>
      <c r="U120" s="125"/>
      <c r="V120" s="125"/>
      <c r="W120" s="129">
        <f>SUM(W121:W122)</f>
        <v>0</v>
      </c>
      <c r="X120" s="125"/>
      <c r="Y120" s="129">
        <f>SUM(Y121:Y122)</f>
        <v>0.29241016000000003</v>
      </c>
      <c r="Z120" s="125"/>
      <c r="AA120" s="130">
        <f>SUM(AA121:AA122)</f>
        <v>0</v>
      </c>
      <c r="AJ120" s="176">
        <f t="shared" ref="AJ120:AJ148" si="0">IF(AC120="OV",N120,0)</f>
        <v>0</v>
      </c>
      <c r="AK120" s="176">
        <f t="shared" ref="AK120:AK148" si="1">IF(AC120="odpocet",N120,0)</f>
        <v>0</v>
      </c>
      <c r="AL120" s="176">
        <f t="shared" ref="AL120:AL148" si="2">IF(AC120="NP",N120,0)</f>
        <v>0</v>
      </c>
      <c r="AM120" s="176">
        <f t="shared" ref="AM120:AM148" si="3">IF(AC120="opakovane",N120,0)</f>
        <v>0</v>
      </c>
      <c r="AR120" s="131" t="s">
        <v>74</v>
      </c>
      <c r="AT120" s="132" t="s">
        <v>68</v>
      </c>
      <c r="AU120" s="132" t="s">
        <v>74</v>
      </c>
      <c r="AY120" s="131" t="s">
        <v>142</v>
      </c>
      <c r="BK120" s="133">
        <f>SUM(BK121:BK122)</f>
        <v>0</v>
      </c>
    </row>
    <row r="121" spans="2:65" s="176" customFormat="1" ht="31.5" customHeight="1">
      <c r="B121" s="179"/>
      <c r="C121" s="180" t="s">
        <v>148</v>
      </c>
      <c r="D121" s="180" t="s">
        <v>143</v>
      </c>
      <c r="E121" s="181" t="s">
        <v>575</v>
      </c>
      <c r="F121" s="288" t="s">
        <v>576</v>
      </c>
      <c r="G121" s="288"/>
      <c r="H121" s="288"/>
      <c r="I121" s="288"/>
      <c r="J121" s="182" t="s">
        <v>163</v>
      </c>
      <c r="K121" s="197">
        <v>0.12</v>
      </c>
      <c r="L121" s="289"/>
      <c r="M121" s="289"/>
      <c r="N121" s="380">
        <f>ROUND(L121*K121,3)</f>
        <v>0</v>
      </c>
      <c r="O121" s="380"/>
      <c r="P121" s="380"/>
      <c r="Q121" s="380"/>
      <c r="R121" s="183"/>
      <c r="T121" s="141" t="s">
        <v>5</v>
      </c>
      <c r="U121" s="40" t="s">
        <v>36</v>
      </c>
      <c r="V121" s="142">
        <v>0</v>
      </c>
      <c r="W121" s="142">
        <f>V121*K121</f>
        <v>0</v>
      </c>
      <c r="X121" s="142">
        <v>2.3264800000000001</v>
      </c>
      <c r="Y121" s="142">
        <f>X121*K121</f>
        <v>0.27917760000000003</v>
      </c>
      <c r="Z121" s="142">
        <v>0</v>
      </c>
      <c r="AA121" s="143">
        <f>Z121*K121</f>
        <v>0</v>
      </c>
      <c r="AJ121" s="176">
        <f t="shared" si="0"/>
        <v>0</v>
      </c>
      <c r="AK121" s="176">
        <f t="shared" si="1"/>
        <v>0</v>
      </c>
      <c r="AL121" s="176">
        <f t="shared" si="2"/>
        <v>0</v>
      </c>
      <c r="AM121" s="176">
        <f t="shared" si="3"/>
        <v>0</v>
      </c>
      <c r="AR121" s="177" t="s">
        <v>147</v>
      </c>
      <c r="AT121" s="177" t="s">
        <v>143</v>
      </c>
      <c r="AU121" s="177" t="s">
        <v>148</v>
      </c>
      <c r="AY121" s="177" t="s">
        <v>142</v>
      </c>
      <c r="BE121" s="187">
        <f>IF(U121="základná",N121,0)</f>
        <v>0</v>
      </c>
      <c r="BF121" s="187">
        <f>IF(U121="znížená",N121,0)</f>
        <v>0</v>
      </c>
      <c r="BG121" s="187">
        <f>IF(U121="zákl. prenesená",N121,0)</f>
        <v>0</v>
      </c>
      <c r="BH121" s="187">
        <f>IF(U121="zníž. prenesená",N121,0)</f>
        <v>0</v>
      </c>
      <c r="BI121" s="187">
        <f>IF(U121="nulová",N121,0)</f>
        <v>0</v>
      </c>
      <c r="BJ121" s="177" t="s">
        <v>148</v>
      </c>
      <c r="BK121" s="188">
        <f>ROUND(L121*K121,3)</f>
        <v>0</v>
      </c>
      <c r="BL121" s="177" t="s">
        <v>147</v>
      </c>
      <c r="BM121" s="177" t="s">
        <v>148</v>
      </c>
    </row>
    <row r="122" spans="2:65" s="176" customFormat="1" ht="44.25" customHeight="1">
      <c r="B122" s="179"/>
      <c r="C122" s="180" t="s">
        <v>150</v>
      </c>
      <c r="D122" s="180" t="s">
        <v>143</v>
      </c>
      <c r="E122" s="181" t="s">
        <v>577</v>
      </c>
      <c r="F122" s="288" t="s">
        <v>578</v>
      </c>
      <c r="G122" s="288"/>
      <c r="H122" s="288"/>
      <c r="I122" s="288"/>
      <c r="J122" s="182" t="s">
        <v>168</v>
      </c>
      <c r="K122" s="197">
        <v>1.0999999999999999E-2</v>
      </c>
      <c r="L122" s="289"/>
      <c r="M122" s="289"/>
      <c r="N122" s="380">
        <f>ROUND(L122*K122,3)</f>
        <v>0</v>
      </c>
      <c r="O122" s="380"/>
      <c r="P122" s="380"/>
      <c r="Q122" s="380"/>
      <c r="R122" s="183"/>
      <c r="T122" s="141" t="s">
        <v>5</v>
      </c>
      <c r="U122" s="40" t="s">
        <v>36</v>
      </c>
      <c r="V122" s="142">
        <v>0</v>
      </c>
      <c r="W122" s="142">
        <f>V122*K122</f>
        <v>0</v>
      </c>
      <c r="X122" s="142">
        <v>1.20296</v>
      </c>
      <c r="Y122" s="142">
        <f>X122*K122</f>
        <v>1.3232559999999999E-2</v>
      </c>
      <c r="Z122" s="142">
        <v>0</v>
      </c>
      <c r="AA122" s="143">
        <f>Z122*K122</f>
        <v>0</v>
      </c>
      <c r="AJ122" s="176">
        <f t="shared" si="0"/>
        <v>0</v>
      </c>
      <c r="AK122" s="176">
        <f t="shared" si="1"/>
        <v>0</v>
      </c>
      <c r="AL122" s="176">
        <f t="shared" si="2"/>
        <v>0</v>
      </c>
      <c r="AM122" s="176">
        <f t="shared" si="3"/>
        <v>0</v>
      </c>
      <c r="AR122" s="177" t="s">
        <v>147</v>
      </c>
      <c r="AT122" s="177" t="s">
        <v>143</v>
      </c>
      <c r="AU122" s="177" t="s">
        <v>148</v>
      </c>
      <c r="AY122" s="177" t="s">
        <v>142</v>
      </c>
      <c r="BE122" s="187">
        <f>IF(U122="základná",N122,0)</f>
        <v>0</v>
      </c>
      <c r="BF122" s="187">
        <f>IF(U122="znížená",N122,0)</f>
        <v>0</v>
      </c>
      <c r="BG122" s="187">
        <f>IF(U122="zákl. prenesená",N122,0)</f>
        <v>0</v>
      </c>
      <c r="BH122" s="187">
        <f>IF(U122="zníž. prenesená",N122,0)</f>
        <v>0</v>
      </c>
      <c r="BI122" s="187">
        <f>IF(U122="nulová",N122,0)</f>
        <v>0</v>
      </c>
      <c r="BJ122" s="177" t="s">
        <v>148</v>
      </c>
      <c r="BK122" s="188">
        <f>ROUND(L122*K122,3)</f>
        <v>0</v>
      </c>
      <c r="BL122" s="177" t="s">
        <v>147</v>
      </c>
      <c r="BM122" s="177" t="s">
        <v>150</v>
      </c>
    </row>
    <row r="123" spans="2:65" s="9" customFormat="1" ht="37.35" customHeight="1">
      <c r="B123" s="124"/>
      <c r="C123" s="125"/>
      <c r="D123" s="126" t="s">
        <v>714</v>
      </c>
      <c r="E123" s="126"/>
      <c r="F123" s="126"/>
      <c r="G123" s="126"/>
      <c r="H123" s="126"/>
      <c r="I123" s="126"/>
      <c r="J123" s="126"/>
      <c r="K123" s="126"/>
      <c r="L123" s="126"/>
      <c r="M123" s="126"/>
      <c r="N123" s="360">
        <f>BK123</f>
        <v>0</v>
      </c>
      <c r="O123" s="361"/>
      <c r="P123" s="361"/>
      <c r="Q123" s="361"/>
      <c r="R123" s="127"/>
      <c r="T123" s="128"/>
      <c r="U123" s="125"/>
      <c r="V123" s="125"/>
      <c r="W123" s="129">
        <f>SUM(W124:W125)</f>
        <v>0</v>
      </c>
      <c r="X123" s="125"/>
      <c r="Y123" s="129">
        <f>SUM(Y124:Y125)</f>
        <v>5.1199999999999996E-3</v>
      </c>
      <c r="Z123" s="125"/>
      <c r="AA123" s="130">
        <f>SUM(AA124:AA125)</f>
        <v>0</v>
      </c>
      <c r="AJ123" s="176">
        <f t="shared" si="0"/>
        <v>0</v>
      </c>
      <c r="AK123" s="176">
        <f t="shared" si="1"/>
        <v>0</v>
      </c>
      <c r="AL123" s="176">
        <f t="shared" si="2"/>
        <v>0</v>
      </c>
      <c r="AM123" s="176">
        <f t="shared" si="3"/>
        <v>0</v>
      </c>
      <c r="AR123" s="131" t="s">
        <v>147</v>
      </c>
      <c r="AT123" s="132" t="s">
        <v>68</v>
      </c>
      <c r="AU123" s="132" t="s">
        <v>69</v>
      </c>
      <c r="AY123" s="131" t="s">
        <v>142</v>
      </c>
      <c r="BK123" s="133">
        <f>SUM(BK124:BK125)</f>
        <v>0</v>
      </c>
    </row>
    <row r="124" spans="2:65" s="1" customFormat="1" ht="31.5" customHeight="1">
      <c r="B124" s="135"/>
      <c r="C124" s="158" t="s">
        <v>147</v>
      </c>
      <c r="D124" s="158" t="s">
        <v>143</v>
      </c>
      <c r="E124" s="159" t="s">
        <v>717</v>
      </c>
      <c r="F124" s="282" t="s">
        <v>718</v>
      </c>
      <c r="G124" s="282"/>
      <c r="H124" s="282"/>
      <c r="I124" s="282"/>
      <c r="J124" s="160" t="s">
        <v>207</v>
      </c>
      <c r="K124" s="207">
        <v>32</v>
      </c>
      <c r="L124" s="283"/>
      <c r="M124" s="283"/>
      <c r="N124" s="323">
        <f>ROUND(L124*K124,3)</f>
        <v>0</v>
      </c>
      <c r="O124" s="323"/>
      <c r="P124" s="323"/>
      <c r="Q124" s="323"/>
      <c r="R124" s="140"/>
      <c r="T124" s="141" t="s">
        <v>5</v>
      </c>
      <c r="U124" s="40" t="s">
        <v>36</v>
      </c>
      <c r="V124" s="142">
        <v>0</v>
      </c>
      <c r="W124" s="142">
        <f>V124*K124</f>
        <v>0</v>
      </c>
      <c r="X124" s="142">
        <v>2.0000000000000002E-5</v>
      </c>
      <c r="Y124" s="142">
        <f>X124*K124</f>
        <v>6.4000000000000005E-4</v>
      </c>
      <c r="Z124" s="142">
        <v>0</v>
      </c>
      <c r="AA124" s="143">
        <f>Z124*K124</f>
        <v>0</v>
      </c>
      <c r="AC124" s="176"/>
      <c r="AJ124" s="176">
        <f t="shared" si="0"/>
        <v>0</v>
      </c>
      <c r="AK124" s="176">
        <f t="shared" si="1"/>
        <v>0</v>
      </c>
      <c r="AL124" s="176">
        <f t="shared" si="2"/>
        <v>0</v>
      </c>
      <c r="AM124" s="176">
        <f t="shared" si="3"/>
        <v>0</v>
      </c>
      <c r="AR124" s="17" t="s">
        <v>197</v>
      </c>
      <c r="AT124" s="17" t="s">
        <v>143</v>
      </c>
      <c r="AU124" s="17" t="s">
        <v>74</v>
      </c>
      <c r="AY124" s="17" t="s">
        <v>142</v>
      </c>
      <c r="BE124" s="144">
        <f>IF(U124="základná",N124,0)</f>
        <v>0</v>
      </c>
      <c r="BF124" s="144">
        <f>IF(U124="znížená",N124,0)</f>
        <v>0</v>
      </c>
      <c r="BG124" s="144">
        <f>IF(U124="zákl. prenesená",N124,0)</f>
        <v>0</v>
      </c>
      <c r="BH124" s="144">
        <f>IF(U124="zníž. prenesená",N124,0)</f>
        <v>0</v>
      </c>
      <c r="BI124" s="144">
        <f>IF(U124="nulová",N124,0)</f>
        <v>0</v>
      </c>
      <c r="BJ124" s="17" t="s">
        <v>148</v>
      </c>
      <c r="BK124" s="145">
        <f>ROUND(L124*K124,2)</f>
        <v>0</v>
      </c>
      <c r="BL124" s="17" t="s">
        <v>197</v>
      </c>
      <c r="BM124" s="17" t="s">
        <v>147</v>
      </c>
    </row>
    <row r="125" spans="2:65" s="176" customFormat="1" ht="22.5" customHeight="1">
      <c r="B125" s="179"/>
      <c r="C125" s="168" t="s">
        <v>162</v>
      </c>
      <c r="D125" s="168" t="s">
        <v>278</v>
      </c>
      <c r="E125" s="169" t="s">
        <v>719</v>
      </c>
      <c r="F125" s="307" t="s">
        <v>720</v>
      </c>
      <c r="G125" s="307"/>
      <c r="H125" s="307"/>
      <c r="I125" s="307"/>
      <c r="J125" s="170" t="s">
        <v>207</v>
      </c>
      <c r="K125" s="208">
        <v>32</v>
      </c>
      <c r="L125" s="308"/>
      <c r="M125" s="308"/>
      <c r="N125" s="386">
        <f>ROUND(L125*K125,3)</f>
        <v>0</v>
      </c>
      <c r="O125" s="323"/>
      <c r="P125" s="323"/>
      <c r="Q125" s="323"/>
      <c r="R125" s="183"/>
      <c r="T125" s="141" t="s">
        <v>5</v>
      </c>
      <c r="U125" s="40" t="s">
        <v>36</v>
      </c>
      <c r="V125" s="142">
        <v>0</v>
      </c>
      <c r="W125" s="142">
        <f>V125*K125</f>
        <v>0</v>
      </c>
      <c r="X125" s="142">
        <v>1.3999999999999999E-4</v>
      </c>
      <c r="Y125" s="142">
        <f>X125*K125</f>
        <v>4.4799999999999996E-3</v>
      </c>
      <c r="Z125" s="142">
        <v>0</v>
      </c>
      <c r="AA125" s="143">
        <f>Z125*K125</f>
        <v>0</v>
      </c>
      <c r="AJ125" s="176">
        <f t="shared" si="0"/>
        <v>0</v>
      </c>
      <c r="AK125" s="176">
        <f t="shared" si="1"/>
        <v>0</v>
      </c>
      <c r="AL125" s="176">
        <f t="shared" si="2"/>
        <v>0</v>
      </c>
      <c r="AM125" s="176">
        <f t="shared" si="3"/>
        <v>0</v>
      </c>
      <c r="AR125" s="177" t="s">
        <v>265</v>
      </c>
      <c r="AT125" s="177" t="s">
        <v>278</v>
      </c>
      <c r="AU125" s="177" t="s">
        <v>74</v>
      </c>
      <c r="AY125" s="177" t="s">
        <v>142</v>
      </c>
      <c r="BE125" s="187">
        <f t="shared" ref="BE125:BE148" si="4">IF(U125="základná",N125,0)</f>
        <v>0</v>
      </c>
      <c r="BF125" s="187">
        <f t="shared" ref="BF125:BF148" si="5">IF(U125="znížená",N125,0)</f>
        <v>0</v>
      </c>
      <c r="BG125" s="187">
        <f t="shared" ref="BG125:BG148" si="6">IF(U125="zákl. prenesená",N125,0)</f>
        <v>0</v>
      </c>
      <c r="BH125" s="187">
        <f t="shared" ref="BH125:BH148" si="7">IF(U125="zníž. prenesená",N125,0)</f>
        <v>0</v>
      </c>
      <c r="BI125" s="187">
        <f t="shared" ref="BI125:BI148" si="8">IF(U125="nulová",N125,0)</f>
        <v>0</v>
      </c>
      <c r="BJ125" s="177" t="s">
        <v>148</v>
      </c>
      <c r="BK125" s="188">
        <f>ROUND(L125*K125,2)</f>
        <v>0</v>
      </c>
      <c r="BL125" s="177" t="s">
        <v>197</v>
      </c>
      <c r="BM125" s="177" t="s">
        <v>162</v>
      </c>
    </row>
    <row r="126" spans="2:65" s="9" customFormat="1" ht="37.35" customHeight="1">
      <c r="B126" s="124"/>
      <c r="C126" s="125"/>
      <c r="D126" s="126" t="s">
        <v>126</v>
      </c>
      <c r="E126" s="126"/>
      <c r="F126" s="126"/>
      <c r="G126" s="126"/>
      <c r="H126" s="126"/>
      <c r="I126" s="126"/>
      <c r="J126" s="126"/>
      <c r="K126" s="126"/>
      <c r="L126" s="126"/>
      <c r="M126" s="126"/>
      <c r="N126" s="384">
        <f>BK126</f>
        <v>0</v>
      </c>
      <c r="O126" s="385"/>
      <c r="P126" s="385"/>
      <c r="Q126" s="385"/>
      <c r="R126" s="127"/>
      <c r="T126" s="128"/>
      <c r="U126" s="125"/>
      <c r="V126" s="125"/>
      <c r="W126" s="129" t="e">
        <f>#REF!+W130+W132+W137</f>
        <v>#REF!</v>
      </c>
      <c r="X126" s="125"/>
      <c r="Y126" s="129" t="e">
        <f>#REF!+Y130+Y132+Y137</f>
        <v>#REF!</v>
      </c>
      <c r="Z126" s="125"/>
      <c r="AA126" s="130" t="e">
        <f>#REF!+AA130+AA132+AA137</f>
        <v>#REF!</v>
      </c>
      <c r="AJ126" s="176">
        <f t="shared" si="0"/>
        <v>0</v>
      </c>
      <c r="AK126" s="176">
        <f t="shared" si="1"/>
        <v>0</v>
      </c>
      <c r="AL126" s="176">
        <f t="shared" si="2"/>
        <v>0</v>
      </c>
      <c r="AM126" s="176">
        <f t="shared" si="3"/>
        <v>0</v>
      </c>
      <c r="AR126" s="131" t="s">
        <v>148</v>
      </c>
      <c r="AT126" s="132" t="s">
        <v>68</v>
      </c>
      <c r="AU126" s="132" t="s">
        <v>69</v>
      </c>
      <c r="AY126" s="131" t="s">
        <v>142</v>
      </c>
      <c r="BE126" s="187">
        <f t="shared" si="4"/>
        <v>0</v>
      </c>
      <c r="BF126" s="187">
        <f t="shared" si="5"/>
        <v>0</v>
      </c>
      <c r="BG126" s="187">
        <f t="shared" si="6"/>
        <v>0</v>
      </c>
      <c r="BH126" s="187">
        <f t="shared" si="7"/>
        <v>0</v>
      </c>
      <c r="BI126" s="187">
        <f t="shared" si="8"/>
        <v>0</v>
      </c>
      <c r="BK126" s="133">
        <f>BK127+BK130+BK132+BK137</f>
        <v>0</v>
      </c>
    </row>
    <row r="127" spans="2:65" s="9" customFormat="1" ht="19.899999999999999" customHeight="1">
      <c r="B127" s="124"/>
      <c r="C127" s="125"/>
      <c r="D127" s="134" t="s">
        <v>566</v>
      </c>
      <c r="E127" s="134"/>
      <c r="F127" s="134"/>
      <c r="G127" s="134"/>
      <c r="H127" s="134"/>
      <c r="I127" s="134"/>
      <c r="J127" s="134"/>
      <c r="K127" s="134"/>
      <c r="L127" s="134"/>
      <c r="M127" s="134"/>
      <c r="N127" s="373">
        <f>BK127</f>
        <v>0</v>
      </c>
      <c r="O127" s="374"/>
      <c r="P127" s="374"/>
      <c r="Q127" s="374"/>
      <c r="R127" s="127"/>
      <c r="T127" s="128"/>
      <c r="U127" s="125"/>
      <c r="V127" s="125"/>
      <c r="W127" s="129">
        <f>SUM(W128:W129)</f>
        <v>0</v>
      </c>
      <c r="X127" s="125"/>
      <c r="Y127" s="129">
        <f>SUM(Y128:Y129)</f>
        <v>5.4400000000000004E-3</v>
      </c>
      <c r="Z127" s="125"/>
      <c r="AA127" s="130">
        <f>SUM(AA128:AA129)</f>
        <v>0</v>
      </c>
      <c r="AJ127" s="176">
        <f t="shared" si="0"/>
        <v>0</v>
      </c>
      <c r="AK127" s="176">
        <f t="shared" si="1"/>
        <v>0</v>
      </c>
      <c r="AL127" s="176">
        <f t="shared" si="2"/>
        <v>0</v>
      </c>
      <c r="AM127" s="176">
        <f t="shared" si="3"/>
        <v>0</v>
      </c>
      <c r="AR127" s="131" t="s">
        <v>148</v>
      </c>
      <c r="AT127" s="132" t="s">
        <v>68</v>
      </c>
      <c r="AU127" s="132" t="s">
        <v>74</v>
      </c>
      <c r="AY127" s="131" t="s">
        <v>142</v>
      </c>
      <c r="BK127" s="133">
        <f>SUM(BK128:BK129)</f>
        <v>0</v>
      </c>
    </row>
    <row r="128" spans="2:65" s="176" customFormat="1" ht="44.25" customHeight="1">
      <c r="B128" s="179"/>
      <c r="C128" s="180" t="s">
        <v>164</v>
      </c>
      <c r="D128" s="180" t="s">
        <v>143</v>
      </c>
      <c r="E128" s="181" t="s">
        <v>582</v>
      </c>
      <c r="F128" s="288" t="s">
        <v>583</v>
      </c>
      <c r="G128" s="288"/>
      <c r="H128" s="288"/>
      <c r="I128" s="288"/>
      <c r="J128" s="182" t="s">
        <v>165</v>
      </c>
      <c r="K128" s="197">
        <v>2</v>
      </c>
      <c r="L128" s="289"/>
      <c r="M128" s="289"/>
      <c r="N128" s="380">
        <f>ROUND(L128*K128,3)</f>
        <v>0</v>
      </c>
      <c r="O128" s="380"/>
      <c r="P128" s="380"/>
      <c r="Q128" s="380"/>
      <c r="R128" s="183"/>
      <c r="T128" s="141" t="s">
        <v>5</v>
      </c>
      <c r="U128" s="40" t="s">
        <v>36</v>
      </c>
      <c r="V128" s="142">
        <v>0</v>
      </c>
      <c r="W128" s="142">
        <f>V128*K128</f>
        <v>0</v>
      </c>
      <c r="X128" s="142">
        <v>1.99E-3</v>
      </c>
      <c r="Y128" s="142">
        <f>X128*K128</f>
        <v>3.98E-3</v>
      </c>
      <c r="Z128" s="142">
        <v>0</v>
      </c>
      <c r="AA128" s="143">
        <f>Z128*K128</f>
        <v>0</v>
      </c>
      <c r="AJ128" s="176">
        <f t="shared" si="0"/>
        <v>0</v>
      </c>
      <c r="AK128" s="176">
        <f t="shared" si="1"/>
        <v>0</v>
      </c>
      <c r="AL128" s="176">
        <f t="shared" si="2"/>
        <v>0</v>
      </c>
      <c r="AM128" s="176">
        <f t="shared" si="3"/>
        <v>0</v>
      </c>
      <c r="AR128" s="177" t="s">
        <v>197</v>
      </c>
      <c r="AT128" s="177" t="s">
        <v>143</v>
      </c>
      <c r="AU128" s="177" t="s">
        <v>148</v>
      </c>
      <c r="AY128" s="177" t="s">
        <v>142</v>
      </c>
      <c r="BE128" s="187">
        <f>IF(U128="základná",N128,0)</f>
        <v>0</v>
      </c>
      <c r="BF128" s="187">
        <f>IF(U128="znížená",N128,0)</f>
        <v>0</v>
      </c>
      <c r="BG128" s="187">
        <f>IF(U128="zákl. prenesená",N128,0)</f>
        <v>0</v>
      </c>
      <c r="BH128" s="187">
        <f>IF(U128="zníž. prenesená",N128,0)</f>
        <v>0</v>
      </c>
      <c r="BI128" s="187">
        <f>IF(U128="nulová",N128,0)</f>
        <v>0</v>
      </c>
      <c r="BJ128" s="177" t="s">
        <v>148</v>
      </c>
      <c r="BK128" s="188">
        <f>ROUND(L128*K128,2)</f>
        <v>0</v>
      </c>
      <c r="BL128" s="177" t="s">
        <v>197</v>
      </c>
      <c r="BM128" s="177" t="s">
        <v>164</v>
      </c>
    </row>
    <row r="129" spans="2:65" s="176" customFormat="1" ht="22.5" customHeight="1">
      <c r="B129" s="179"/>
      <c r="C129" s="146" t="s">
        <v>166</v>
      </c>
      <c r="D129" s="146" t="s">
        <v>278</v>
      </c>
      <c r="E129" s="147" t="s">
        <v>584</v>
      </c>
      <c r="F129" s="302" t="s">
        <v>585</v>
      </c>
      <c r="G129" s="302"/>
      <c r="H129" s="302"/>
      <c r="I129" s="302"/>
      <c r="J129" s="148" t="s">
        <v>165</v>
      </c>
      <c r="K129" s="198">
        <v>2</v>
      </c>
      <c r="L129" s="300"/>
      <c r="M129" s="300"/>
      <c r="N129" s="381">
        <f>ROUND(L129*K129,3)</f>
        <v>0</v>
      </c>
      <c r="O129" s="380"/>
      <c r="P129" s="380"/>
      <c r="Q129" s="380"/>
      <c r="R129" s="183"/>
      <c r="T129" s="141" t="s">
        <v>5</v>
      </c>
      <c r="U129" s="40" t="s">
        <v>36</v>
      </c>
      <c r="V129" s="142">
        <v>0</v>
      </c>
      <c r="W129" s="142">
        <f>V129*K129</f>
        <v>0</v>
      </c>
      <c r="X129" s="142">
        <v>7.2999999999999996E-4</v>
      </c>
      <c r="Y129" s="142">
        <f>X129*K129</f>
        <v>1.4599999999999999E-3</v>
      </c>
      <c r="Z129" s="142">
        <v>0</v>
      </c>
      <c r="AA129" s="143">
        <f>Z129*K129</f>
        <v>0</v>
      </c>
      <c r="AJ129" s="176">
        <f t="shared" si="0"/>
        <v>0</v>
      </c>
      <c r="AK129" s="176">
        <f t="shared" si="1"/>
        <v>0</v>
      </c>
      <c r="AL129" s="176">
        <f t="shared" si="2"/>
        <v>0</v>
      </c>
      <c r="AM129" s="176">
        <f t="shared" si="3"/>
        <v>0</v>
      </c>
      <c r="AR129" s="177" t="s">
        <v>265</v>
      </c>
      <c r="AT129" s="177" t="s">
        <v>278</v>
      </c>
      <c r="AU129" s="177" t="s">
        <v>148</v>
      </c>
      <c r="AY129" s="177" t="s">
        <v>142</v>
      </c>
      <c r="BE129" s="187">
        <f>IF(U129="základná",N129,0)</f>
        <v>0</v>
      </c>
      <c r="BF129" s="187">
        <f>IF(U129="znížená",N129,0)</f>
        <v>0</v>
      </c>
      <c r="BG129" s="187">
        <f>IF(U129="zákl. prenesená",N129,0)</f>
        <v>0</v>
      </c>
      <c r="BH129" s="187">
        <f>IF(U129="zníž. prenesená",N129,0)</f>
        <v>0</v>
      </c>
      <c r="BI129" s="187">
        <f>IF(U129="nulová",N129,0)</f>
        <v>0</v>
      </c>
      <c r="BJ129" s="177" t="s">
        <v>148</v>
      </c>
      <c r="BK129" s="188">
        <f>ROUND(L129*K129,3)</f>
        <v>0</v>
      </c>
      <c r="BL129" s="177" t="s">
        <v>197</v>
      </c>
      <c r="BM129" s="177" t="s">
        <v>166</v>
      </c>
    </row>
    <row r="130" spans="2:65" s="9" customFormat="1" ht="29.85" customHeight="1">
      <c r="B130" s="124"/>
      <c r="C130" s="125"/>
      <c r="D130" s="134" t="s">
        <v>715</v>
      </c>
      <c r="E130" s="134"/>
      <c r="F130" s="134"/>
      <c r="G130" s="134"/>
      <c r="H130" s="134"/>
      <c r="I130" s="134"/>
      <c r="J130" s="134"/>
      <c r="K130" s="134"/>
      <c r="L130" s="134"/>
      <c r="M130" s="134"/>
      <c r="N130" s="378">
        <f>BK130</f>
        <v>0</v>
      </c>
      <c r="O130" s="379"/>
      <c r="P130" s="379"/>
      <c r="Q130" s="379"/>
      <c r="R130" s="127"/>
      <c r="T130" s="128"/>
      <c r="U130" s="125"/>
      <c r="V130" s="125"/>
      <c r="W130" s="129" t="e">
        <f>#REF!</f>
        <v>#REF!</v>
      </c>
      <c r="X130" s="125"/>
      <c r="Y130" s="129" t="e">
        <f>#REF!</f>
        <v>#REF!</v>
      </c>
      <c r="Z130" s="125"/>
      <c r="AA130" s="130" t="e">
        <f>#REF!</f>
        <v>#REF!</v>
      </c>
      <c r="AJ130" s="176">
        <f t="shared" si="0"/>
        <v>0</v>
      </c>
      <c r="AK130" s="176">
        <f t="shared" si="1"/>
        <v>0</v>
      </c>
      <c r="AL130" s="176">
        <f t="shared" si="2"/>
        <v>0</v>
      </c>
      <c r="AM130" s="176">
        <f t="shared" si="3"/>
        <v>0</v>
      </c>
      <c r="AR130" s="131" t="s">
        <v>148</v>
      </c>
      <c r="AT130" s="132" t="s">
        <v>68</v>
      </c>
      <c r="AU130" s="132" t="s">
        <v>74</v>
      </c>
      <c r="AY130" s="131" t="s">
        <v>142</v>
      </c>
      <c r="BE130" s="187">
        <f t="shared" si="4"/>
        <v>0</v>
      </c>
      <c r="BF130" s="187">
        <f t="shared" si="5"/>
        <v>0</v>
      </c>
      <c r="BG130" s="187">
        <f t="shared" si="6"/>
        <v>0</v>
      </c>
      <c r="BH130" s="187">
        <f t="shared" si="7"/>
        <v>0</v>
      </c>
      <c r="BI130" s="187">
        <f t="shared" si="8"/>
        <v>0</v>
      </c>
      <c r="BK130" s="133">
        <f>SUM(BK131:BK131)</f>
        <v>0</v>
      </c>
    </row>
    <row r="131" spans="2:65" s="176" customFormat="1" ht="22.5" customHeight="1">
      <c r="B131" s="179"/>
      <c r="C131" s="158" t="s">
        <v>167</v>
      </c>
      <c r="D131" s="158" t="s">
        <v>143</v>
      </c>
      <c r="E131" s="159" t="s">
        <v>721</v>
      </c>
      <c r="F131" s="282" t="s">
        <v>722</v>
      </c>
      <c r="G131" s="282"/>
      <c r="H131" s="282"/>
      <c r="I131" s="282"/>
      <c r="J131" s="160" t="s">
        <v>207</v>
      </c>
      <c r="K131" s="207">
        <v>32</v>
      </c>
      <c r="L131" s="283"/>
      <c r="M131" s="283"/>
      <c r="N131" s="323">
        <f>ROUND(L131*K131,3)</f>
        <v>0</v>
      </c>
      <c r="O131" s="323"/>
      <c r="P131" s="323"/>
      <c r="Q131" s="323"/>
      <c r="R131" s="183"/>
      <c r="T131" s="141" t="s">
        <v>5</v>
      </c>
      <c r="U131" s="40" t="s">
        <v>36</v>
      </c>
      <c r="V131" s="142">
        <v>0</v>
      </c>
      <c r="W131" s="142">
        <f>V131*K131</f>
        <v>0</v>
      </c>
      <c r="X131" s="142">
        <v>1.65E-3</v>
      </c>
      <c r="Y131" s="142">
        <f>X131*K131</f>
        <v>5.28E-2</v>
      </c>
      <c r="Z131" s="142">
        <v>0</v>
      </c>
      <c r="AA131" s="143">
        <f>Z131*K131</f>
        <v>0</v>
      </c>
      <c r="AJ131" s="176">
        <f t="shared" si="0"/>
        <v>0</v>
      </c>
      <c r="AK131" s="176">
        <f t="shared" si="1"/>
        <v>0</v>
      </c>
      <c r="AL131" s="176">
        <f t="shared" si="2"/>
        <v>0</v>
      </c>
      <c r="AM131" s="176">
        <f t="shared" si="3"/>
        <v>0</v>
      </c>
      <c r="AR131" s="177" t="s">
        <v>197</v>
      </c>
      <c r="AT131" s="177" t="s">
        <v>143</v>
      </c>
      <c r="AU131" s="177" t="s">
        <v>148</v>
      </c>
      <c r="AY131" s="177" t="s">
        <v>142</v>
      </c>
      <c r="BE131" s="187">
        <f t="shared" si="4"/>
        <v>0</v>
      </c>
      <c r="BF131" s="187">
        <f t="shared" si="5"/>
        <v>0</v>
      </c>
      <c r="BG131" s="187">
        <f t="shared" si="6"/>
        <v>0</v>
      </c>
      <c r="BH131" s="187">
        <f t="shared" si="7"/>
        <v>0</v>
      </c>
      <c r="BI131" s="187">
        <f t="shared" si="8"/>
        <v>0</v>
      </c>
      <c r="BJ131" s="177" t="s">
        <v>148</v>
      </c>
      <c r="BK131" s="188">
        <f>ROUND(L131*K131,2)</f>
        <v>0</v>
      </c>
      <c r="BL131" s="177" t="s">
        <v>197</v>
      </c>
      <c r="BM131" s="177" t="s">
        <v>167</v>
      </c>
    </row>
    <row r="132" spans="2:65" s="9" customFormat="1" ht="29.85" customHeight="1">
      <c r="B132" s="124"/>
      <c r="C132" s="125"/>
      <c r="D132" s="134" t="s">
        <v>716</v>
      </c>
      <c r="E132" s="134"/>
      <c r="F132" s="134"/>
      <c r="G132" s="134"/>
      <c r="H132" s="134"/>
      <c r="I132" s="134"/>
      <c r="J132" s="134"/>
      <c r="K132" s="134"/>
      <c r="L132" s="134"/>
      <c r="M132" s="134"/>
      <c r="N132" s="378">
        <f>BK132</f>
        <v>0</v>
      </c>
      <c r="O132" s="379"/>
      <c r="P132" s="379"/>
      <c r="Q132" s="379"/>
      <c r="R132" s="127"/>
      <c r="T132" s="128"/>
      <c r="U132" s="125"/>
      <c r="V132" s="125"/>
      <c r="W132" s="129">
        <f>SUM(W133:W136)</f>
        <v>0</v>
      </c>
      <c r="X132" s="125"/>
      <c r="Y132" s="129">
        <f>SUM(Y133:Y136)</f>
        <v>1.4849999999999999E-2</v>
      </c>
      <c r="Z132" s="125"/>
      <c r="AA132" s="130">
        <f>SUM(AA133:AA136)</f>
        <v>0</v>
      </c>
      <c r="AJ132" s="176">
        <f t="shared" si="0"/>
        <v>0</v>
      </c>
      <c r="AK132" s="176">
        <f t="shared" si="1"/>
        <v>0</v>
      </c>
      <c r="AL132" s="176">
        <f t="shared" si="2"/>
        <v>0</v>
      </c>
      <c r="AM132" s="176">
        <f t="shared" si="3"/>
        <v>0</v>
      </c>
      <c r="AR132" s="131" t="s">
        <v>148</v>
      </c>
      <c r="AT132" s="132" t="s">
        <v>68</v>
      </c>
      <c r="AU132" s="132" t="s">
        <v>74</v>
      </c>
      <c r="AY132" s="131" t="s">
        <v>142</v>
      </c>
      <c r="BE132" s="187">
        <f t="shared" si="4"/>
        <v>0</v>
      </c>
      <c r="BF132" s="187">
        <f t="shared" si="5"/>
        <v>0</v>
      </c>
      <c r="BG132" s="187">
        <f t="shared" si="6"/>
        <v>0</v>
      </c>
      <c r="BH132" s="187">
        <f t="shared" si="7"/>
        <v>0</v>
      </c>
      <c r="BI132" s="187">
        <f t="shared" si="8"/>
        <v>0</v>
      </c>
      <c r="BK132" s="133">
        <f>SUM(BK133:BK136)</f>
        <v>0</v>
      </c>
    </row>
    <row r="133" spans="2:65" s="1" customFormat="1" ht="31.5" customHeight="1">
      <c r="B133" s="135"/>
      <c r="C133" s="158" t="s">
        <v>169</v>
      </c>
      <c r="D133" s="158" t="s">
        <v>143</v>
      </c>
      <c r="E133" s="159" t="s">
        <v>723</v>
      </c>
      <c r="F133" s="282" t="s">
        <v>724</v>
      </c>
      <c r="G133" s="282"/>
      <c r="H133" s="282"/>
      <c r="I133" s="282"/>
      <c r="J133" s="160" t="s">
        <v>146</v>
      </c>
      <c r="K133" s="207">
        <v>60</v>
      </c>
      <c r="L133" s="283"/>
      <c r="M133" s="283"/>
      <c r="N133" s="323">
        <f t="shared" ref="N133:N136" si="9">ROUND(L133*K133,3)</f>
        <v>0</v>
      </c>
      <c r="O133" s="323"/>
      <c r="P133" s="323"/>
      <c r="Q133" s="323"/>
      <c r="R133" s="140"/>
      <c r="T133" s="141" t="s">
        <v>5</v>
      </c>
      <c r="U133" s="40" t="s">
        <v>36</v>
      </c>
      <c r="V133" s="142">
        <v>0</v>
      </c>
      <c r="W133" s="142">
        <f t="shared" ref="W133:W136" si="10">V133*K133</f>
        <v>0</v>
      </c>
      <c r="X133" s="142">
        <v>3.0000000000000001E-5</v>
      </c>
      <c r="Y133" s="142">
        <f t="shared" ref="Y133:Y136" si="11">X133*K133</f>
        <v>1.8E-3</v>
      </c>
      <c r="Z133" s="142">
        <v>0</v>
      </c>
      <c r="AA133" s="143">
        <f t="shared" ref="AA133:AA136" si="12">Z133*K133</f>
        <v>0</v>
      </c>
      <c r="AC133" s="176"/>
      <c r="AJ133" s="176">
        <f t="shared" si="0"/>
        <v>0</v>
      </c>
      <c r="AK133" s="176">
        <f t="shared" si="1"/>
        <v>0</v>
      </c>
      <c r="AL133" s="176">
        <f t="shared" si="2"/>
        <v>0</v>
      </c>
      <c r="AM133" s="176">
        <f t="shared" si="3"/>
        <v>0</v>
      </c>
      <c r="AR133" s="17" t="s">
        <v>197</v>
      </c>
      <c r="AT133" s="17" t="s">
        <v>143</v>
      </c>
      <c r="AU133" s="17" t="s">
        <v>148</v>
      </c>
      <c r="AY133" s="17" t="s">
        <v>142</v>
      </c>
      <c r="BE133" s="187">
        <f t="shared" si="4"/>
        <v>0</v>
      </c>
      <c r="BF133" s="187">
        <f t="shared" si="5"/>
        <v>0</v>
      </c>
      <c r="BG133" s="187">
        <f t="shared" si="6"/>
        <v>0</v>
      </c>
      <c r="BH133" s="187">
        <f t="shared" si="7"/>
        <v>0</v>
      </c>
      <c r="BI133" s="187">
        <f t="shared" si="8"/>
        <v>0</v>
      </c>
      <c r="BJ133" s="17" t="s">
        <v>148</v>
      </c>
      <c r="BK133" s="145">
        <f t="shared" ref="BK133:BK136" si="13">ROUND(L133*K133,3)</f>
        <v>0</v>
      </c>
      <c r="BL133" s="17" t="s">
        <v>197</v>
      </c>
      <c r="BM133" s="17" t="s">
        <v>169</v>
      </c>
    </row>
    <row r="134" spans="2:65" s="1" customFormat="1" ht="31.5" customHeight="1">
      <c r="B134" s="135"/>
      <c r="C134" s="168" t="s">
        <v>170</v>
      </c>
      <c r="D134" s="168" t="s">
        <v>278</v>
      </c>
      <c r="E134" s="169" t="s">
        <v>725</v>
      </c>
      <c r="F134" s="307" t="s">
        <v>726</v>
      </c>
      <c r="G134" s="307"/>
      <c r="H134" s="307"/>
      <c r="I134" s="307"/>
      <c r="J134" s="170" t="s">
        <v>146</v>
      </c>
      <c r="K134" s="208">
        <v>25</v>
      </c>
      <c r="L134" s="308"/>
      <c r="M134" s="308"/>
      <c r="N134" s="386">
        <f t="shared" si="9"/>
        <v>0</v>
      </c>
      <c r="O134" s="323"/>
      <c r="P134" s="323"/>
      <c r="Q134" s="323"/>
      <c r="R134" s="140"/>
      <c r="T134" s="141" t="s">
        <v>5</v>
      </c>
      <c r="U134" s="40" t="s">
        <v>36</v>
      </c>
      <c r="V134" s="142">
        <v>0</v>
      </c>
      <c r="W134" s="142">
        <f t="shared" si="10"/>
        <v>0</v>
      </c>
      <c r="X134" s="142">
        <v>2.5000000000000001E-4</v>
      </c>
      <c r="Y134" s="142">
        <f t="shared" si="11"/>
        <v>6.2500000000000003E-3</v>
      </c>
      <c r="Z134" s="142">
        <v>0</v>
      </c>
      <c r="AA134" s="143">
        <f t="shared" si="12"/>
        <v>0</v>
      </c>
      <c r="AC134" s="176"/>
      <c r="AJ134" s="176">
        <f t="shared" si="0"/>
        <v>0</v>
      </c>
      <c r="AK134" s="176">
        <f t="shared" si="1"/>
        <v>0</v>
      </c>
      <c r="AL134" s="176">
        <f t="shared" si="2"/>
        <v>0</v>
      </c>
      <c r="AM134" s="176">
        <f t="shared" si="3"/>
        <v>0</v>
      </c>
      <c r="AR134" s="17" t="s">
        <v>265</v>
      </c>
      <c r="AT134" s="17" t="s">
        <v>278</v>
      </c>
      <c r="AU134" s="17" t="s">
        <v>148</v>
      </c>
      <c r="AY134" s="17" t="s">
        <v>142</v>
      </c>
      <c r="BE134" s="187">
        <f t="shared" si="4"/>
        <v>0</v>
      </c>
      <c r="BF134" s="187">
        <f t="shared" si="5"/>
        <v>0</v>
      </c>
      <c r="BG134" s="187">
        <f t="shared" si="6"/>
        <v>0</v>
      </c>
      <c r="BH134" s="187">
        <f t="shared" si="7"/>
        <v>0</v>
      </c>
      <c r="BI134" s="187">
        <f t="shared" si="8"/>
        <v>0</v>
      </c>
      <c r="BJ134" s="17" t="s">
        <v>148</v>
      </c>
      <c r="BK134" s="145">
        <f t="shared" si="13"/>
        <v>0</v>
      </c>
      <c r="BL134" s="17" t="s">
        <v>197</v>
      </c>
      <c r="BM134" s="17" t="s">
        <v>170</v>
      </c>
    </row>
    <row r="135" spans="2:65" s="1" customFormat="1" ht="22.5" customHeight="1">
      <c r="B135" s="135"/>
      <c r="C135" s="168" t="s">
        <v>178</v>
      </c>
      <c r="D135" s="168" t="s">
        <v>278</v>
      </c>
      <c r="E135" s="169" t="s">
        <v>727</v>
      </c>
      <c r="F135" s="307" t="s">
        <v>728</v>
      </c>
      <c r="G135" s="307"/>
      <c r="H135" s="307"/>
      <c r="I135" s="307"/>
      <c r="J135" s="170" t="s">
        <v>146</v>
      </c>
      <c r="K135" s="208">
        <v>25</v>
      </c>
      <c r="L135" s="308"/>
      <c r="M135" s="308"/>
      <c r="N135" s="386">
        <f t="shared" si="9"/>
        <v>0</v>
      </c>
      <c r="O135" s="323"/>
      <c r="P135" s="323"/>
      <c r="Q135" s="323"/>
      <c r="R135" s="140"/>
      <c r="T135" s="141" t="s">
        <v>5</v>
      </c>
      <c r="U135" s="40" t="s">
        <v>36</v>
      </c>
      <c r="V135" s="142">
        <v>0</v>
      </c>
      <c r="W135" s="142">
        <f t="shared" si="10"/>
        <v>0</v>
      </c>
      <c r="X135" s="142">
        <v>2.0000000000000001E-4</v>
      </c>
      <c r="Y135" s="142">
        <f t="shared" si="11"/>
        <v>5.0000000000000001E-3</v>
      </c>
      <c r="Z135" s="142">
        <v>0</v>
      </c>
      <c r="AA135" s="143">
        <f t="shared" si="12"/>
        <v>0</v>
      </c>
      <c r="AC135" s="176"/>
      <c r="AJ135" s="176">
        <f t="shared" si="0"/>
        <v>0</v>
      </c>
      <c r="AK135" s="176">
        <f t="shared" si="1"/>
        <v>0</v>
      </c>
      <c r="AL135" s="176">
        <f t="shared" si="2"/>
        <v>0</v>
      </c>
      <c r="AM135" s="176">
        <f t="shared" si="3"/>
        <v>0</v>
      </c>
      <c r="AR135" s="17" t="s">
        <v>265</v>
      </c>
      <c r="AT135" s="17" t="s">
        <v>278</v>
      </c>
      <c r="AU135" s="17" t="s">
        <v>148</v>
      </c>
      <c r="AY135" s="17" t="s">
        <v>142</v>
      </c>
      <c r="BE135" s="187">
        <f t="shared" si="4"/>
        <v>0</v>
      </c>
      <c r="BF135" s="187">
        <f t="shared" si="5"/>
        <v>0</v>
      </c>
      <c r="BG135" s="187">
        <f t="shared" si="6"/>
        <v>0</v>
      </c>
      <c r="BH135" s="187">
        <f t="shared" si="7"/>
        <v>0</v>
      </c>
      <c r="BI135" s="187">
        <f t="shared" si="8"/>
        <v>0</v>
      </c>
      <c r="BJ135" s="17" t="s">
        <v>148</v>
      </c>
      <c r="BK135" s="145">
        <f t="shared" si="13"/>
        <v>0</v>
      </c>
      <c r="BL135" s="17" t="s">
        <v>197</v>
      </c>
      <c r="BM135" s="17" t="s">
        <v>178</v>
      </c>
    </row>
    <row r="136" spans="2:65" s="176" customFormat="1" ht="22.5" customHeight="1">
      <c r="B136" s="179"/>
      <c r="C136" s="158" t="s">
        <v>182</v>
      </c>
      <c r="D136" s="158" t="s">
        <v>143</v>
      </c>
      <c r="E136" s="159" t="s">
        <v>729</v>
      </c>
      <c r="F136" s="282" t="s">
        <v>730</v>
      </c>
      <c r="G136" s="282"/>
      <c r="H136" s="282"/>
      <c r="I136" s="282"/>
      <c r="J136" s="160" t="s">
        <v>160</v>
      </c>
      <c r="K136" s="207">
        <v>60</v>
      </c>
      <c r="L136" s="283"/>
      <c r="M136" s="283"/>
      <c r="N136" s="323">
        <f t="shared" si="9"/>
        <v>0</v>
      </c>
      <c r="O136" s="323"/>
      <c r="P136" s="323"/>
      <c r="Q136" s="323"/>
      <c r="R136" s="183"/>
      <c r="T136" s="141" t="s">
        <v>5</v>
      </c>
      <c r="U136" s="40" t="s">
        <v>36</v>
      </c>
      <c r="V136" s="142">
        <v>0</v>
      </c>
      <c r="W136" s="142">
        <f t="shared" si="10"/>
        <v>0</v>
      </c>
      <c r="X136" s="142">
        <v>3.0000000000000001E-5</v>
      </c>
      <c r="Y136" s="142">
        <f t="shared" si="11"/>
        <v>1.8E-3</v>
      </c>
      <c r="Z136" s="142">
        <v>0</v>
      </c>
      <c r="AA136" s="143">
        <f t="shared" si="12"/>
        <v>0</v>
      </c>
      <c r="AJ136" s="176">
        <f t="shared" si="0"/>
        <v>0</v>
      </c>
      <c r="AK136" s="176">
        <f t="shared" si="1"/>
        <v>0</v>
      </c>
      <c r="AL136" s="176">
        <f t="shared" si="2"/>
        <v>0</v>
      </c>
      <c r="AM136" s="176">
        <f t="shared" si="3"/>
        <v>0</v>
      </c>
      <c r="AR136" s="177" t="s">
        <v>197</v>
      </c>
      <c r="AT136" s="177" t="s">
        <v>143</v>
      </c>
      <c r="AU136" s="177" t="s">
        <v>148</v>
      </c>
      <c r="AY136" s="177" t="s">
        <v>142</v>
      </c>
      <c r="BE136" s="187">
        <f t="shared" si="4"/>
        <v>0</v>
      </c>
      <c r="BF136" s="187">
        <f t="shared" si="5"/>
        <v>0</v>
      </c>
      <c r="BG136" s="187">
        <f t="shared" si="6"/>
        <v>0</v>
      </c>
      <c r="BH136" s="187">
        <f t="shared" si="7"/>
        <v>0</v>
      </c>
      <c r="BI136" s="187">
        <f t="shared" si="8"/>
        <v>0</v>
      </c>
      <c r="BJ136" s="177" t="s">
        <v>148</v>
      </c>
      <c r="BK136" s="188">
        <f t="shared" si="13"/>
        <v>0</v>
      </c>
      <c r="BL136" s="177" t="s">
        <v>197</v>
      </c>
      <c r="BM136" s="177" t="s">
        <v>182</v>
      </c>
    </row>
    <row r="137" spans="2:65" s="9" customFormat="1" ht="29.85" customHeight="1">
      <c r="B137" s="124"/>
      <c r="C137" s="125"/>
      <c r="D137" s="134" t="s">
        <v>128</v>
      </c>
      <c r="E137" s="134"/>
      <c r="F137" s="134"/>
      <c r="G137" s="134"/>
      <c r="H137" s="134"/>
      <c r="I137" s="134"/>
      <c r="J137" s="134"/>
      <c r="K137" s="134"/>
      <c r="L137" s="134"/>
      <c r="M137" s="134"/>
      <c r="N137" s="378">
        <f>BK137</f>
        <v>0</v>
      </c>
      <c r="O137" s="379"/>
      <c r="P137" s="379"/>
      <c r="Q137" s="379"/>
      <c r="R137" s="127"/>
      <c r="T137" s="128"/>
      <c r="U137" s="125"/>
      <c r="V137" s="125"/>
      <c r="W137" s="129">
        <f>SUM(W138:W146)</f>
        <v>0</v>
      </c>
      <c r="X137" s="125"/>
      <c r="Y137" s="129">
        <f>SUM(Y138:Y146)</f>
        <v>0.51600000000000001</v>
      </c>
      <c r="Z137" s="125"/>
      <c r="AA137" s="130">
        <f>SUM(AA138:AA146)</f>
        <v>1.16875</v>
      </c>
      <c r="AJ137" s="176">
        <f t="shared" si="0"/>
        <v>0</v>
      </c>
      <c r="AK137" s="176">
        <f t="shared" si="1"/>
        <v>0</v>
      </c>
      <c r="AL137" s="176">
        <f t="shared" si="2"/>
        <v>0</v>
      </c>
      <c r="AM137" s="176">
        <f t="shared" si="3"/>
        <v>0</v>
      </c>
      <c r="AR137" s="131" t="s">
        <v>148</v>
      </c>
      <c r="AT137" s="132" t="s">
        <v>68</v>
      </c>
      <c r="AU137" s="132" t="s">
        <v>74</v>
      </c>
      <c r="AY137" s="131" t="s">
        <v>142</v>
      </c>
      <c r="BE137" s="187">
        <f t="shared" si="4"/>
        <v>0</v>
      </c>
      <c r="BF137" s="187">
        <f t="shared" si="5"/>
        <v>0</v>
      </c>
      <c r="BG137" s="187">
        <f t="shared" si="6"/>
        <v>0</v>
      </c>
      <c r="BH137" s="187">
        <f t="shared" si="7"/>
        <v>0</v>
      </c>
      <c r="BI137" s="187">
        <f t="shared" si="8"/>
        <v>0</v>
      </c>
      <c r="BK137" s="133">
        <f>SUM(BK138:BK146)</f>
        <v>0</v>
      </c>
    </row>
    <row r="138" spans="2:65" s="1" customFormat="1" ht="22.5" customHeight="1">
      <c r="B138" s="135"/>
      <c r="C138" s="158" t="s">
        <v>185</v>
      </c>
      <c r="D138" s="158" t="s">
        <v>143</v>
      </c>
      <c r="E138" s="159" t="s">
        <v>731</v>
      </c>
      <c r="F138" s="282" t="s">
        <v>732</v>
      </c>
      <c r="G138" s="282"/>
      <c r="H138" s="282"/>
      <c r="I138" s="282"/>
      <c r="J138" s="160" t="s">
        <v>146</v>
      </c>
      <c r="K138" s="207">
        <v>25</v>
      </c>
      <c r="L138" s="283"/>
      <c r="M138" s="283"/>
      <c r="N138" s="323">
        <f t="shared" ref="N138:N146" si="14">ROUND(L138*K138,3)</f>
        <v>0</v>
      </c>
      <c r="O138" s="323"/>
      <c r="P138" s="323"/>
      <c r="Q138" s="323"/>
      <c r="R138" s="140"/>
      <c r="T138" s="141" t="s">
        <v>5</v>
      </c>
      <c r="U138" s="40" t="s">
        <v>36</v>
      </c>
      <c r="V138" s="142">
        <v>0</v>
      </c>
      <c r="W138" s="142">
        <f t="shared" ref="W138:W146" si="15">V138*K138</f>
        <v>0</v>
      </c>
      <c r="X138" s="142">
        <v>8.0000000000000007E-5</v>
      </c>
      <c r="Y138" s="142">
        <f t="shared" ref="Y138:Y146" si="16">X138*K138</f>
        <v>2E-3</v>
      </c>
      <c r="Z138" s="142">
        <v>4.675E-2</v>
      </c>
      <c r="AA138" s="143">
        <f t="shared" ref="AA138:AA146" si="17">Z138*K138</f>
        <v>1.16875</v>
      </c>
      <c r="AC138" s="176"/>
      <c r="AJ138" s="176">
        <f t="shared" si="0"/>
        <v>0</v>
      </c>
      <c r="AK138" s="176">
        <f t="shared" si="1"/>
        <v>0</v>
      </c>
      <c r="AL138" s="176">
        <f t="shared" si="2"/>
        <v>0</v>
      </c>
      <c r="AM138" s="176">
        <f t="shared" si="3"/>
        <v>0</v>
      </c>
      <c r="AR138" s="17" t="s">
        <v>197</v>
      </c>
      <c r="AT138" s="17" t="s">
        <v>143</v>
      </c>
      <c r="AU138" s="17" t="s">
        <v>148</v>
      </c>
      <c r="AY138" s="17" t="s">
        <v>142</v>
      </c>
      <c r="BE138" s="187">
        <f t="shared" si="4"/>
        <v>0</v>
      </c>
      <c r="BF138" s="187">
        <f t="shared" si="5"/>
        <v>0</v>
      </c>
      <c r="BG138" s="187">
        <f t="shared" si="6"/>
        <v>0</v>
      </c>
      <c r="BH138" s="187">
        <f t="shared" si="7"/>
        <v>0</v>
      </c>
      <c r="BI138" s="187">
        <f t="shared" si="8"/>
        <v>0</v>
      </c>
      <c r="BJ138" s="17" t="s">
        <v>148</v>
      </c>
      <c r="BK138" s="145">
        <f t="shared" ref="BK138:BK146" si="18">ROUND(L138*K138,3)</f>
        <v>0</v>
      </c>
      <c r="BL138" s="17" t="s">
        <v>197</v>
      </c>
      <c r="BM138" s="17" t="s">
        <v>185</v>
      </c>
    </row>
    <row r="139" spans="2:65" s="1" customFormat="1" ht="31.5" customHeight="1">
      <c r="B139" s="135"/>
      <c r="C139" s="158" t="s">
        <v>189</v>
      </c>
      <c r="D139" s="158" t="s">
        <v>143</v>
      </c>
      <c r="E139" s="159" t="s">
        <v>733</v>
      </c>
      <c r="F139" s="282" t="s">
        <v>734</v>
      </c>
      <c r="G139" s="282"/>
      <c r="H139" s="282"/>
      <c r="I139" s="282"/>
      <c r="J139" s="160" t="s">
        <v>146</v>
      </c>
      <c r="K139" s="207">
        <v>16</v>
      </c>
      <c r="L139" s="283"/>
      <c r="M139" s="283"/>
      <c r="N139" s="323">
        <f t="shared" si="14"/>
        <v>0</v>
      </c>
      <c r="O139" s="323"/>
      <c r="P139" s="323"/>
      <c r="Q139" s="323"/>
      <c r="R139" s="140"/>
      <c r="T139" s="141" t="s">
        <v>5</v>
      </c>
      <c r="U139" s="40" t="s">
        <v>36</v>
      </c>
      <c r="V139" s="142">
        <v>0</v>
      </c>
      <c r="W139" s="142">
        <f t="shared" si="15"/>
        <v>0</v>
      </c>
      <c r="X139" s="142">
        <v>0</v>
      </c>
      <c r="Y139" s="142">
        <f t="shared" si="16"/>
        <v>0</v>
      </c>
      <c r="Z139" s="142">
        <v>0</v>
      </c>
      <c r="AA139" s="143">
        <f t="shared" si="17"/>
        <v>0</v>
      </c>
      <c r="AC139" s="176"/>
      <c r="AJ139" s="176">
        <f t="shared" si="0"/>
        <v>0</v>
      </c>
      <c r="AK139" s="176">
        <f t="shared" si="1"/>
        <v>0</v>
      </c>
      <c r="AL139" s="176">
        <f t="shared" si="2"/>
        <v>0</v>
      </c>
      <c r="AM139" s="176">
        <f t="shared" si="3"/>
        <v>0</v>
      </c>
      <c r="AR139" s="17" t="s">
        <v>197</v>
      </c>
      <c r="AT139" s="17" t="s">
        <v>143</v>
      </c>
      <c r="AU139" s="17" t="s">
        <v>148</v>
      </c>
      <c r="AY139" s="17" t="s">
        <v>142</v>
      </c>
      <c r="BE139" s="187">
        <f t="shared" si="4"/>
        <v>0</v>
      </c>
      <c r="BF139" s="187">
        <f t="shared" si="5"/>
        <v>0</v>
      </c>
      <c r="BG139" s="187">
        <f t="shared" si="6"/>
        <v>0</v>
      </c>
      <c r="BH139" s="187">
        <f t="shared" si="7"/>
        <v>0</v>
      </c>
      <c r="BI139" s="187">
        <f t="shared" si="8"/>
        <v>0</v>
      </c>
      <c r="BJ139" s="17" t="s">
        <v>148</v>
      </c>
      <c r="BK139" s="145">
        <f t="shared" si="18"/>
        <v>0</v>
      </c>
      <c r="BL139" s="17" t="s">
        <v>197</v>
      </c>
      <c r="BM139" s="17" t="s">
        <v>189</v>
      </c>
    </row>
    <row r="140" spans="2:65" s="153" customFormat="1" ht="44.25" customHeight="1">
      <c r="B140" s="154"/>
      <c r="C140" s="240">
        <v>29</v>
      </c>
      <c r="D140" s="240" t="s">
        <v>278</v>
      </c>
      <c r="E140" s="241" t="s">
        <v>279</v>
      </c>
      <c r="F140" s="313" t="s">
        <v>280</v>
      </c>
      <c r="G140" s="313"/>
      <c r="H140" s="313"/>
      <c r="I140" s="313"/>
      <c r="J140" s="242" t="s">
        <v>146</v>
      </c>
      <c r="K140" s="243">
        <v>10</v>
      </c>
      <c r="L140" s="314"/>
      <c r="M140" s="314"/>
      <c r="N140" s="387">
        <f>ROUND(L140*K140,3)</f>
        <v>0</v>
      </c>
      <c r="O140" s="284"/>
      <c r="P140" s="284"/>
      <c r="Q140" s="284"/>
      <c r="R140" s="155"/>
      <c r="T140" s="189" t="s">
        <v>5</v>
      </c>
      <c r="U140" s="190" t="s">
        <v>36</v>
      </c>
      <c r="V140" s="191">
        <v>0</v>
      </c>
      <c r="W140" s="191">
        <f>V140*K140</f>
        <v>0</v>
      </c>
      <c r="X140" s="191">
        <v>0</v>
      </c>
      <c r="Y140" s="191">
        <f>X140*K140</f>
        <v>0</v>
      </c>
      <c r="Z140" s="191">
        <v>0</v>
      </c>
      <c r="AA140" s="192">
        <f>Z140*K140</f>
        <v>0</v>
      </c>
      <c r="AJ140" s="176">
        <f t="shared" si="0"/>
        <v>0</v>
      </c>
      <c r="AK140" s="176">
        <f t="shared" si="1"/>
        <v>0</v>
      </c>
      <c r="AL140" s="176">
        <f t="shared" si="2"/>
        <v>0</v>
      </c>
      <c r="AM140" s="176">
        <f t="shared" si="3"/>
        <v>0</v>
      </c>
      <c r="AR140" s="156" t="s">
        <v>167</v>
      </c>
      <c r="AT140" s="156" t="s">
        <v>278</v>
      </c>
      <c r="AU140" s="156" t="s">
        <v>148</v>
      </c>
      <c r="AY140" s="156" t="s">
        <v>142</v>
      </c>
      <c r="BE140" s="187">
        <f t="shared" si="4"/>
        <v>0</v>
      </c>
      <c r="BF140" s="187">
        <f t="shared" si="5"/>
        <v>0</v>
      </c>
      <c r="BG140" s="187">
        <f t="shared" si="6"/>
        <v>0</v>
      </c>
      <c r="BH140" s="187">
        <f t="shared" si="7"/>
        <v>0</v>
      </c>
      <c r="BI140" s="187">
        <f t="shared" si="8"/>
        <v>0</v>
      </c>
      <c r="BJ140" s="156" t="s">
        <v>148</v>
      </c>
      <c r="BK140" s="157">
        <f>ROUND(L140*K140,3)</f>
        <v>0</v>
      </c>
      <c r="BL140" s="156" t="s">
        <v>147</v>
      </c>
      <c r="BM140" s="156" t="s">
        <v>281</v>
      </c>
    </row>
    <row r="141" spans="2:65" s="1" customFormat="1" ht="44.25" customHeight="1">
      <c r="B141" s="135"/>
      <c r="C141" s="146" t="s">
        <v>193</v>
      </c>
      <c r="D141" s="146" t="s">
        <v>278</v>
      </c>
      <c r="E141" s="147" t="s">
        <v>735</v>
      </c>
      <c r="F141" s="302" t="s">
        <v>736</v>
      </c>
      <c r="G141" s="302"/>
      <c r="H141" s="302"/>
      <c r="I141" s="302"/>
      <c r="J141" s="148" t="s">
        <v>146</v>
      </c>
      <c r="K141" s="149">
        <v>10</v>
      </c>
      <c r="L141" s="300"/>
      <c r="M141" s="300"/>
      <c r="N141" s="381">
        <f t="shared" si="14"/>
        <v>0</v>
      </c>
      <c r="O141" s="380"/>
      <c r="P141" s="380"/>
      <c r="Q141" s="380"/>
      <c r="R141" s="140"/>
      <c r="T141" s="141" t="s">
        <v>5</v>
      </c>
      <c r="U141" s="40" t="s">
        <v>36</v>
      </c>
      <c r="V141" s="142">
        <v>0</v>
      </c>
      <c r="W141" s="142">
        <f t="shared" si="15"/>
        <v>0</v>
      </c>
      <c r="X141" s="142">
        <v>2.9000000000000001E-2</v>
      </c>
      <c r="Y141" s="142">
        <f t="shared" si="16"/>
        <v>0.29000000000000004</v>
      </c>
      <c r="Z141" s="142">
        <v>0</v>
      </c>
      <c r="AA141" s="143">
        <f t="shared" si="17"/>
        <v>0</v>
      </c>
      <c r="AJ141" s="176">
        <f t="shared" si="0"/>
        <v>0</v>
      </c>
      <c r="AK141" s="176">
        <f t="shared" si="1"/>
        <v>0</v>
      </c>
      <c r="AL141" s="176">
        <f t="shared" si="2"/>
        <v>0</v>
      </c>
      <c r="AM141" s="176">
        <f t="shared" si="3"/>
        <v>0</v>
      </c>
      <c r="AR141" s="17" t="s">
        <v>265</v>
      </c>
      <c r="AT141" s="17" t="s">
        <v>278</v>
      </c>
      <c r="AU141" s="17" t="s">
        <v>148</v>
      </c>
      <c r="AY141" s="17" t="s">
        <v>142</v>
      </c>
      <c r="BE141" s="187">
        <f t="shared" si="4"/>
        <v>0</v>
      </c>
      <c r="BF141" s="187">
        <f t="shared" si="5"/>
        <v>0</v>
      </c>
      <c r="BG141" s="187">
        <f t="shared" si="6"/>
        <v>0</v>
      </c>
      <c r="BH141" s="187">
        <f t="shared" si="7"/>
        <v>0</v>
      </c>
      <c r="BI141" s="187">
        <f t="shared" si="8"/>
        <v>0</v>
      </c>
      <c r="BJ141" s="17" t="s">
        <v>148</v>
      </c>
      <c r="BK141" s="145">
        <f t="shared" si="18"/>
        <v>0</v>
      </c>
      <c r="BL141" s="17" t="s">
        <v>197</v>
      </c>
      <c r="BM141" s="17" t="s">
        <v>193</v>
      </c>
    </row>
    <row r="142" spans="2:65" s="1" customFormat="1" ht="44.25" customHeight="1">
      <c r="B142" s="135"/>
      <c r="C142" s="168" t="s">
        <v>197</v>
      </c>
      <c r="D142" s="168" t="s">
        <v>278</v>
      </c>
      <c r="E142" s="169" t="s">
        <v>737</v>
      </c>
      <c r="F142" s="307" t="s">
        <v>738</v>
      </c>
      <c r="G142" s="307"/>
      <c r="H142" s="307"/>
      <c r="I142" s="307"/>
      <c r="J142" s="170" t="s">
        <v>146</v>
      </c>
      <c r="K142" s="208">
        <v>3</v>
      </c>
      <c r="L142" s="308"/>
      <c r="M142" s="308"/>
      <c r="N142" s="386">
        <f t="shared" si="14"/>
        <v>0</v>
      </c>
      <c r="O142" s="323"/>
      <c r="P142" s="323"/>
      <c r="Q142" s="323"/>
      <c r="R142" s="140"/>
      <c r="T142" s="141" t="s">
        <v>5</v>
      </c>
      <c r="U142" s="40" t="s">
        <v>36</v>
      </c>
      <c r="V142" s="142">
        <v>0</v>
      </c>
      <c r="W142" s="142">
        <f t="shared" si="15"/>
        <v>0</v>
      </c>
      <c r="X142" s="142">
        <v>3.2000000000000001E-2</v>
      </c>
      <c r="Y142" s="142">
        <f t="shared" si="16"/>
        <v>9.6000000000000002E-2</v>
      </c>
      <c r="Z142" s="142">
        <v>0</v>
      </c>
      <c r="AA142" s="143">
        <f t="shared" si="17"/>
        <v>0</v>
      </c>
      <c r="AJ142" s="176">
        <f t="shared" si="0"/>
        <v>0</v>
      </c>
      <c r="AK142" s="176">
        <f t="shared" si="1"/>
        <v>0</v>
      </c>
      <c r="AL142" s="176">
        <f t="shared" si="2"/>
        <v>0</v>
      </c>
      <c r="AM142" s="176">
        <f t="shared" si="3"/>
        <v>0</v>
      </c>
      <c r="AR142" s="17" t="s">
        <v>265</v>
      </c>
      <c r="AT142" s="17" t="s">
        <v>278</v>
      </c>
      <c r="AU142" s="17" t="s">
        <v>148</v>
      </c>
      <c r="AY142" s="17" t="s">
        <v>142</v>
      </c>
      <c r="BE142" s="187">
        <f t="shared" si="4"/>
        <v>0</v>
      </c>
      <c r="BF142" s="187">
        <f t="shared" si="5"/>
        <v>0</v>
      </c>
      <c r="BG142" s="187">
        <f t="shared" si="6"/>
        <v>0</v>
      </c>
      <c r="BH142" s="187">
        <f t="shared" si="7"/>
        <v>0</v>
      </c>
      <c r="BI142" s="187">
        <f t="shared" si="8"/>
        <v>0</v>
      </c>
      <c r="BJ142" s="17" t="s">
        <v>148</v>
      </c>
      <c r="BK142" s="145">
        <f t="shared" si="18"/>
        <v>0</v>
      </c>
      <c r="BL142" s="17" t="s">
        <v>197</v>
      </c>
      <c r="BM142" s="17" t="s">
        <v>197</v>
      </c>
    </row>
    <row r="143" spans="2:65" s="176" customFormat="1" ht="44.25" customHeight="1">
      <c r="B143" s="179"/>
      <c r="C143" s="240">
        <v>32</v>
      </c>
      <c r="D143" s="240" t="s">
        <v>278</v>
      </c>
      <c r="E143" s="241" t="s">
        <v>822</v>
      </c>
      <c r="F143" s="313" t="s">
        <v>821</v>
      </c>
      <c r="G143" s="313"/>
      <c r="H143" s="313"/>
      <c r="I143" s="313"/>
      <c r="J143" s="242" t="s">
        <v>146</v>
      </c>
      <c r="K143" s="243">
        <v>1</v>
      </c>
      <c r="L143" s="314"/>
      <c r="M143" s="314"/>
      <c r="N143" s="382">
        <f t="shared" ref="N143" si="19">ROUND(L143*K143,3)</f>
        <v>0</v>
      </c>
      <c r="O143" s="323"/>
      <c r="P143" s="323"/>
      <c r="Q143" s="323"/>
      <c r="R143" s="183"/>
      <c r="T143" s="184" t="s">
        <v>5</v>
      </c>
      <c r="U143" s="178" t="s">
        <v>36</v>
      </c>
      <c r="V143" s="185">
        <v>0</v>
      </c>
      <c r="W143" s="185">
        <f t="shared" ref="W143" si="20">V143*K143</f>
        <v>0</v>
      </c>
      <c r="X143" s="185">
        <v>4.2000000000000003E-2</v>
      </c>
      <c r="Y143" s="185">
        <f t="shared" ref="Y143" si="21">X143*K143</f>
        <v>4.2000000000000003E-2</v>
      </c>
      <c r="Z143" s="185">
        <v>0</v>
      </c>
      <c r="AA143" s="186">
        <f t="shared" ref="AA143" si="22">Z143*K143</f>
        <v>0</v>
      </c>
      <c r="AJ143" s="176">
        <f t="shared" si="0"/>
        <v>0</v>
      </c>
      <c r="AK143" s="176">
        <f t="shared" si="1"/>
        <v>0</v>
      </c>
      <c r="AL143" s="176">
        <f t="shared" si="2"/>
        <v>0</v>
      </c>
      <c r="AM143" s="176">
        <f t="shared" si="3"/>
        <v>0</v>
      </c>
      <c r="AR143" s="177" t="s">
        <v>265</v>
      </c>
      <c r="AT143" s="177" t="s">
        <v>278</v>
      </c>
      <c r="AU143" s="177" t="s">
        <v>148</v>
      </c>
      <c r="AY143" s="177" t="s">
        <v>142</v>
      </c>
      <c r="BE143" s="187">
        <f t="shared" si="4"/>
        <v>0</v>
      </c>
      <c r="BF143" s="187">
        <f t="shared" si="5"/>
        <v>0</v>
      </c>
      <c r="BG143" s="187">
        <f t="shared" si="6"/>
        <v>0</v>
      </c>
      <c r="BH143" s="187">
        <f t="shared" si="7"/>
        <v>0</v>
      </c>
      <c r="BI143" s="187">
        <f t="shared" si="8"/>
        <v>0</v>
      </c>
      <c r="BJ143" s="177" t="s">
        <v>148</v>
      </c>
      <c r="BK143" s="188">
        <f t="shared" ref="BK143" si="23">ROUND(L143*K143,3)</f>
        <v>0</v>
      </c>
      <c r="BL143" s="177" t="s">
        <v>197</v>
      </c>
      <c r="BM143" s="177" t="s">
        <v>214</v>
      </c>
    </row>
    <row r="144" spans="2:65" s="1" customFormat="1" ht="31.5" customHeight="1">
      <c r="B144" s="135"/>
      <c r="C144" s="158" t="s">
        <v>218</v>
      </c>
      <c r="D144" s="158" t="s">
        <v>143</v>
      </c>
      <c r="E144" s="159" t="s">
        <v>739</v>
      </c>
      <c r="F144" s="282" t="s">
        <v>740</v>
      </c>
      <c r="G144" s="282"/>
      <c r="H144" s="282"/>
      <c r="I144" s="282"/>
      <c r="J144" s="160" t="s">
        <v>146</v>
      </c>
      <c r="K144" s="207">
        <v>10</v>
      </c>
      <c r="L144" s="283"/>
      <c r="M144" s="283"/>
      <c r="N144" s="323">
        <f t="shared" si="14"/>
        <v>0</v>
      </c>
      <c r="O144" s="323"/>
      <c r="P144" s="323"/>
      <c r="Q144" s="323"/>
      <c r="R144" s="140"/>
      <c r="T144" s="141" t="s">
        <v>5</v>
      </c>
      <c r="U144" s="40" t="s">
        <v>36</v>
      </c>
      <c r="V144" s="142">
        <v>0</v>
      </c>
      <c r="W144" s="142">
        <f t="shared" si="15"/>
        <v>0</v>
      </c>
      <c r="X144" s="142">
        <v>0</v>
      </c>
      <c r="Y144" s="142">
        <f t="shared" si="16"/>
        <v>0</v>
      </c>
      <c r="Z144" s="142">
        <v>0</v>
      </c>
      <c r="AA144" s="143">
        <f t="shared" si="17"/>
        <v>0</v>
      </c>
      <c r="AJ144" s="176">
        <f t="shared" si="0"/>
        <v>0</v>
      </c>
      <c r="AK144" s="176">
        <f t="shared" si="1"/>
        <v>0</v>
      </c>
      <c r="AL144" s="176">
        <f t="shared" si="2"/>
        <v>0</v>
      </c>
      <c r="AM144" s="176">
        <f t="shared" si="3"/>
        <v>0</v>
      </c>
      <c r="AR144" s="17" t="s">
        <v>197</v>
      </c>
      <c r="AT144" s="17" t="s">
        <v>143</v>
      </c>
      <c r="AU144" s="17" t="s">
        <v>148</v>
      </c>
      <c r="AY144" s="17" t="s">
        <v>142</v>
      </c>
      <c r="BE144" s="187">
        <f t="shared" si="4"/>
        <v>0</v>
      </c>
      <c r="BF144" s="187">
        <f t="shared" si="5"/>
        <v>0</v>
      </c>
      <c r="BG144" s="187">
        <f t="shared" si="6"/>
        <v>0</v>
      </c>
      <c r="BH144" s="187">
        <f t="shared" si="7"/>
        <v>0</v>
      </c>
      <c r="BI144" s="187">
        <f t="shared" si="8"/>
        <v>0</v>
      </c>
      <c r="BJ144" s="17" t="s">
        <v>148</v>
      </c>
      <c r="BK144" s="145">
        <f t="shared" si="18"/>
        <v>0</v>
      </c>
      <c r="BL144" s="17" t="s">
        <v>197</v>
      </c>
      <c r="BM144" s="17" t="s">
        <v>218</v>
      </c>
    </row>
    <row r="145" spans="2:65" s="1" customFormat="1" ht="44.25" customHeight="1">
      <c r="B145" s="135"/>
      <c r="C145" s="146" t="s">
        <v>219</v>
      </c>
      <c r="D145" s="146" t="s">
        <v>278</v>
      </c>
      <c r="E145" s="147" t="s">
        <v>741</v>
      </c>
      <c r="F145" s="302" t="s">
        <v>280</v>
      </c>
      <c r="G145" s="302"/>
      <c r="H145" s="302"/>
      <c r="I145" s="302"/>
      <c r="J145" s="148" t="s">
        <v>146</v>
      </c>
      <c r="K145" s="149">
        <v>2</v>
      </c>
      <c r="L145" s="300"/>
      <c r="M145" s="300"/>
      <c r="N145" s="381">
        <f t="shared" si="14"/>
        <v>0</v>
      </c>
      <c r="O145" s="380"/>
      <c r="P145" s="380"/>
      <c r="Q145" s="380"/>
      <c r="R145" s="140"/>
      <c r="T145" s="141" t="s">
        <v>5</v>
      </c>
      <c r="U145" s="40" t="s">
        <v>36</v>
      </c>
      <c r="V145" s="142">
        <v>0</v>
      </c>
      <c r="W145" s="142">
        <f t="shared" si="15"/>
        <v>0</v>
      </c>
      <c r="X145" s="142">
        <v>4.2999999999999997E-2</v>
      </c>
      <c r="Y145" s="142">
        <f t="shared" si="16"/>
        <v>8.5999999999999993E-2</v>
      </c>
      <c r="Z145" s="142">
        <v>0</v>
      </c>
      <c r="AA145" s="143">
        <f t="shared" si="17"/>
        <v>0</v>
      </c>
      <c r="AJ145" s="176">
        <f t="shared" si="0"/>
        <v>0</v>
      </c>
      <c r="AK145" s="176">
        <f t="shared" si="1"/>
        <v>0</v>
      </c>
      <c r="AL145" s="176">
        <f t="shared" si="2"/>
        <v>0</v>
      </c>
      <c r="AM145" s="176">
        <f t="shared" si="3"/>
        <v>0</v>
      </c>
      <c r="AR145" s="17" t="s">
        <v>265</v>
      </c>
      <c r="AT145" s="17" t="s">
        <v>278</v>
      </c>
      <c r="AU145" s="17" t="s">
        <v>148</v>
      </c>
      <c r="AY145" s="17" t="s">
        <v>142</v>
      </c>
      <c r="BE145" s="187">
        <f t="shared" si="4"/>
        <v>0</v>
      </c>
      <c r="BF145" s="187">
        <f t="shared" si="5"/>
        <v>0</v>
      </c>
      <c r="BG145" s="187">
        <f t="shared" si="6"/>
        <v>0</v>
      </c>
      <c r="BH145" s="187">
        <f t="shared" si="7"/>
        <v>0</v>
      </c>
      <c r="BI145" s="187">
        <f t="shared" si="8"/>
        <v>0</v>
      </c>
      <c r="BJ145" s="17" t="s">
        <v>148</v>
      </c>
      <c r="BK145" s="145">
        <f t="shared" si="18"/>
        <v>0</v>
      </c>
      <c r="BL145" s="17" t="s">
        <v>197</v>
      </c>
      <c r="BM145" s="17" t="s">
        <v>219</v>
      </c>
    </row>
    <row r="146" spans="2:65" s="1" customFormat="1" ht="31.5" customHeight="1">
      <c r="B146" s="135"/>
      <c r="C146" s="136" t="s">
        <v>10</v>
      </c>
      <c r="D146" s="136" t="s">
        <v>143</v>
      </c>
      <c r="E146" s="137" t="s">
        <v>742</v>
      </c>
      <c r="F146" s="288" t="s">
        <v>284</v>
      </c>
      <c r="G146" s="288"/>
      <c r="H146" s="288"/>
      <c r="I146" s="288"/>
      <c r="J146" s="138" t="s">
        <v>168</v>
      </c>
      <c r="K146" s="139">
        <v>0.48399999999999999</v>
      </c>
      <c r="L146" s="289"/>
      <c r="M146" s="289"/>
      <c r="N146" s="380">
        <f t="shared" si="14"/>
        <v>0</v>
      </c>
      <c r="O146" s="380"/>
      <c r="P146" s="380"/>
      <c r="Q146" s="380"/>
      <c r="R146" s="140"/>
      <c r="T146" s="141" t="s">
        <v>5</v>
      </c>
      <c r="U146" s="40" t="s">
        <v>36</v>
      </c>
      <c r="V146" s="142">
        <v>0</v>
      </c>
      <c r="W146" s="142">
        <f t="shared" si="15"/>
        <v>0</v>
      </c>
      <c r="X146" s="142">
        <v>0</v>
      </c>
      <c r="Y146" s="142">
        <f t="shared" si="16"/>
        <v>0</v>
      </c>
      <c r="Z146" s="142">
        <v>0</v>
      </c>
      <c r="AA146" s="143">
        <f t="shared" si="17"/>
        <v>0</v>
      </c>
      <c r="AJ146" s="176">
        <f t="shared" si="0"/>
        <v>0</v>
      </c>
      <c r="AK146" s="176">
        <f t="shared" si="1"/>
        <v>0</v>
      </c>
      <c r="AL146" s="176">
        <f t="shared" si="2"/>
        <v>0</v>
      </c>
      <c r="AM146" s="176">
        <f t="shared" si="3"/>
        <v>0</v>
      </c>
      <c r="AR146" s="17" t="s">
        <v>197</v>
      </c>
      <c r="AT146" s="17" t="s">
        <v>143</v>
      </c>
      <c r="AU146" s="17" t="s">
        <v>148</v>
      </c>
      <c r="AY146" s="17" t="s">
        <v>142</v>
      </c>
      <c r="BE146" s="187">
        <f t="shared" si="4"/>
        <v>0</v>
      </c>
      <c r="BF146" s="187">
        <f t="shared" si="5"/>
        <v>0</v>
      </c>
      <c r="BG146" s="187">
        <f t="shared" si="6"/>
        <v>0</v>
      </c>
      <c r="BH146" s="187">
        <f t="shared" si="7"/>
        <v>0</v>
      </c>
      <c r="BI146" s="187">
        <f t="shared" si="8"/>
        <v>0</v>
      </c>
      <c r="BJ146" s="17" t="s">
        <v>148</v>
      </c>
      <c r="BK146" s="145">
        <f t="shared" si="18"/>
        <v>0</v>
      </c>
      <c r="BL146" s="17" t="s">
        <v>197</v>
      </c>
      <c r="BM146" s="17" t="s">
        <v>10</v>
      </c>
    </row>
    <row r="147" spans="2:65" s="9" customFormat="1" ht="37.35" customHeight="1">
      <c r="B147" s="124"/>
      <c r="C147" s="125"/>
      <c r="D147" s="126" t="s">
        <v>141</v>
      </c>
      <c r="E147" s="126"/>
      <c r="F147" s="126"/>
      <c r="G147" s="126"/>
      <c r="H147" s="126"/>
      <c r="I147" s="126"/>
      <c r="J147" s="126"/>
      <c r="K147" s="126"/>
      <c r="L147" s="126"/>
      <c r="M147" s="126"/>
      <c r="N147" s="360">
        <f>BK147</f>
        <v>0</v>
      </c>
      <c r="O147" s="361"/>
      <c r="P147" s="361"/>
      <c r="Q147" s="361"/>
      <c r="R147" s="127"/>
      <c r="T147" s="128"/>
      <c r="U147" s="125"/>
      <c r="V147" s="125"/>
      <c r="W147" s="129">
        <f>W148</f>
        <v>0</v>
      </c>
      <c r="X147" s="125"/>
      <c r="Y147" s="129">
        <f>Y148</f>
        <v>0</v>
      </c>
      <c r="Z147" s="125"/>
      <c r="AA147" s="130">
        <f>AA148</f>
        <v>0</v>
      </c>
      <c r="AJ147" s="176">
        <f t="shared" si="0"/>
        <v>0</v>
      </c>
      <c r="AK147" s="176">
        <f t="shared" si="1"/>
        <v>0</v>
      </c>
      <c r="AL147" s="176">
        <f t="shared" si="2"/>
        <v>0</v>
      </c>
      <c r="AM147" s="176">
        <f t="shared" si="3"/>
        <v>0</v>
      </c>
      <c r="AR147" s="131" t="s">
        <v>74</v>
      </c>
      <c r="AT147" s="132" t="s">
        <v>68</v>
      </c>
      <c r="AU147" s="132" t="s">
        <v>69</v>
      </c>
      <c r="AY147" s="131" t="s">
        <v>142</v>
      </c>
      <c r="BE147" s="187">
        <f t="shared" si="4"/>
        <v>0</v>
      </c>
      <c r="BF147" s="187">
        <f t="shared" si="5"/>
        <v>0</v>
      </c>
      <c r="BG147" s="187">
        <f t="shared" si="6"/>
        <v>0</v>
      </c>
      <c r="BH147" s="187">
        <f t="shared" si="7"/>
        <v>0</v>
      </c>
      <c r="BI147" s="187">
        <f t="shared" si="8"/>
        <v>0</v>
      </c>
      <c r="BK147" s="133">
        <f>BK148</f>
        <v>0</v>
      </c>
    </row>
    <row r="148" spans="2:65" s="1" customFormat="1" ht="22.5" customHeight="1">
      <c r="B148" s="135"/>
      <c r="C148" s="136" t="s">
        <v>224</v>
      </c>
      <c r="D148" s="136" t="s">
        <v>143</v>
      </c>
      <c r="E148" s="137" t="s">
        <v>484</v>
      </c>
      <c r="F148" s="288" t="s">
        <v>485</v>
      </c>
      <c r="G148" s="288"/>
      <c r="H148" s="288"/>
      <c r="I148" s="288"/>
      <c r="J148" s="138" t="s">
        <v>486</v>
      </c>
      <c r="K148" s="139">
        <v>1</v>
      </c>
      <c r="L148" s="289"/>
      <c r="M148" s="289"/>
      <c r="N148" s="380">
        <f>ROUND(L148*K148,3)</f>
        <v>0</v>
      </c>
      <c r="O148" s="380"/>
      <c r="P148" s="380"/>
      <c r="Q148" s="380"/>
      <c r="R148" s="140"/>
      <c r="T148" s="141" t="s">
        <v>5</v>
      </c>
      <c r="U148" s="150" t="s">
        <v>36</v>
      </c>
      <c r="V148" s="151">
        <v>0</v>
      </c>
      <c r="W148" s="151">
        <f>V148*K148</f>
        <v>0</v>
      </c>
      <c r="X148" s="151">
        <v>0</v>
      </c>
      <c r="Y148" s="151">
        <f>X148*K148</f>
        <v>0</v>
      </c>
      <c r="Z148" s="151">
        <v>0</v>
      </c>
      <c r="AA148" s="152">
        <f>Z148*K148</f>
        <v>0</v>
      </c>
      <c r="AJ148" s="176">
        <f t="shared" si="0"/>
        <v>0</v>
      </c>
      <c r="AK148" s="176">
        <f t="shared" si="1"/>
        <v>0</v>
      </c>
      <c r="AL148" s="176">
        <f t="shared" si="2"/>
        <v>0</v>
      </c>
      <c r="AM148" s="176">
        <f t="shared" si="3"/>
        <v>0</v>
      </c>
      <c r="AR148" s="17" t="s">
        <v>147</v>
      </c>
      <c r="AT148" s="17" t="s">
        <v>143</v>
      </c>
      <c r="AU148" s="17" t="s">
        <v>74</v>
      </c>
      <c r="AY148" s="17" t="s">
        <v>142</v>
      </c>
      <c r="BE148" s="187">
        <f t="shared" si="4"/>
        <v>0</v>
      </c>
      <c r="BF148" s="187">
        <f t="shared" si="5"/>
        <v>0</v>
      </c>
      <c r="BG148" s="187">
        <f t="shared" si="6"/>
        <v>0</v>
      </c>
      <c r="BH148" s="187">
        <f t="shared" si="7"/>
        <v>0</v>
      </c>
      <c r="BI148" s="187">
        <f t="shared" si="8"/>
        <v>0</v>
      </c>
      <c r="BJ148" s="17" t="s">
        <v>148</v>
      </c>
      <c r="BK148" s="145">
        <f>ROUND(L148*K148,3)</f>
        <v>0</v>
      </c>
      <c r="BL148" s="17" t="s">
        <v>147</v>
      </c>
      <c r="BM148" s="17" t="s">
        <v>743</v>
      </c>
    </row>
    <row r="149" spans="2:65" s="1" customFormat="1" ht="6.95" customHeight="1">
      <c r="B149" s="55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7"/>
      <c r="AJ149" s="176"/>
      <c r="AK149" s="176"/>
      <c r="AL149" s="176"/>
      <c r="AM149" s="176"/>
    </row>
  </sheetData>
  <mergeCells count="136">
    <mergeCell ref="F125:I125"/>
    <mergeCell ref="L125:M125"/>
    <mergeCell ref="N125:Q125"/>
    <mergeCell ref="F124:I124"/>
    <mergeCell ref="L124:M124"/>
    <mergeCell ref="N124:Q124"/>
    <mergeCell ref="D12:L12"/>
    <mergeCell ref="D15:L15"/>
    <mergeCell ref="N118:Q118"/>
    <mergeCell ref="F119:I119"/>
    <mergeCell ref="L119:M119"/>
    <mergeCell ref="N119:Q119"/>
    <mergeCell ref="N120:Q120"/>
    <mergeCell ref="F121:I121"/>
    <mergeCell ref="L121:M121"/>
    <mergeCell ref="N121:Q121"/>
    <mergeCell ref="F122:I122"/>
    <mergeCell ref="L122:M122"/>
    <mergeCell ref="N122:Q122"/>
    <mergeCell ref="F139:I139"/>
    <mergeCell ref="L139:M139"/>
    <mergeCell ref="N139:Q139"/>
    <mergeCell ref="F140:I140"/>
    <mergeCell ref="L140:M140"/>
    <mergeCell ref="N140:Q140"/>
    <mergeCell ref="N141:Q141"/>
    <mergeCell ref="F142:I142"/>
    <mergeCell ref="L142:M142"/>
    <mergeCell ref="N142:Q142"/>
    <mergeCell ref="C2:Q2"/>
    <mergeCell ref="C4:Q4"/>
    <mergeCell ref="F6:P6"/>
    <mergeCell ref="F7:P7"/>
    <mergeCell ref="O9:P9"/>
    <mergeCell ref="O11:P11"/>
    <mergeCell ref="O12:P12"/>
    <mergeCell ref="O14:P14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4:Q94"/>
    <mergeCell ref="N95:Q95"/>
    <mergeCell ref="N97:Q97"/>
    <mergeCell ref="L99:Q99"/>
    <mergeCell ref="C105:Q105"/>
    <mergeCell ref="F107:P107"/>
    <mergeCell ref="F108:P108"/>
    <mergeCell ref="M110:P110"/>
    <mergeCell ref="M112:Q112"/>
    <mergeCell ref="M113:Q113"/>
    <mergeCell ref="F115:I115"/>
    <mergeCell ref="L115:M115"/>
    <mergeCell ref="N115:Q115"/>
    <mergeCell ref="F136:I136"/>
    <mergeCell ref="L136:M136"/>
    <mergeCell ref="N136:Q136"/>
    <mergeCell ref="F131:I131"/>
    <mergeCell ref="L131:M131"/>
    <mergeCell ref="N131:Q131"/>
    <mergeCell ref="F133:I133"/>
    <mergeCell ref="L133:M133"/>
    <mergeCell ref="N133:Q133"/>
    <mergeCell ref="N128:Q128"/>
    <mergeCell ref="F129:I129"/>
    <mergeCell ref="L129:M129"/>
    <mergeCell ref="F134:I134"/>
    <mergeCell ref="L134:M134"/>
    <mergeCell ref="N134:Q134"/>
    <mergeCell ref="F135:I135"/>
    <mergeCell ref="L135:M135"/>
    <mergeCell ref="N135:Q135"/>
    <mergeCell ref="N129:Q129"/>
    <mergeCell ref="H1:K1"/>
    <mergeCell ref="S2:AC2"/>
    <mergeCell ref="F148:I148"/>
    <mergeCell ref="L148:M148"/>
    <mergeCell ref="N148:Q148"/>
    <mergeCell ref="N116:Q116"/>
    <mergeCell ref="N117:Q117"/>
    <mergeCell ref="N123:Q123"/>
    <mergeCell ref="N126:Q126"/>
    <mergeCell ref="N130:Q130"/>
    <mergeCell ref="N132:Q132"/>
    <mergeCell ref="N137:Q137"/>
    <mergeCell ref="N147:Q147"/>
    <mergeCell ref="F144:I144"/>
    <mergeCell ref="L144:M144"/>
    <mergeCell ref="N144:Q144"/>
    <mergeCell ref="F145:I145"/>
    <mergeCell ref="L145:M145"/>
    <mergeCell ref="F138:I138"/>
    <mergeCell ref="L138:M138"/>
    <mergeCell ref="N138:Q138"/>
    <mergeCell ref="N127:Q127"/>
    <mergeCell ref="F128:I128"/>
    <mergeCell ref="L128:M128"/>
    <mergeCell ref="N145:Q145"/>
    <mergeCell ref="F146:I146"/>
    <mergeCell ref="L146:M146"/>
    <mergeCell ref="N146:Q146"/>
    <mergeCell ref="F141:I141"/>
    <mergeCell ref="L141:M141"/>
    <mergeCell ref="F143:I143"/>
    <mergeCell ref="L143:M143"/>
    <mergeCell ref="N143:Q143"/>
  </mergeCells>
  <hyperlinks>
    <hyperlink ref="F1:G1" location="C2" display="1) Krycí list rozpočtu"/>
    <hyperlink ref="H1:K1" location="C86" display="2) Rekapitulácia rozpočtu"/>
    <hyperlink ref="L1" location="C118" display="3) Rozpočet"/>
    <hyperlink ref="S1:T1" location="'Rekapitulácia stavby'!C2" display="Rekapitulácia stavby"/>
  </hyperlinks>
  <pageMargins left="0.59055118110236227" right="0.59055118110236227" top="0.51181102362204722" bottom="0.47244094488188981" header="0" footer="0"/>
  <pageSetup paperSize="9" scale="95" fitToHeight="100" orientation="portrait" r:id="rId1"/>
  <headerFoot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6</vt:i4>
      </vt:variant>
      <vt:variant>
        <vt:lpstr>Pomenované rozsahy</vt:lpstr>
      </vt:variant>
      <vt:variant>
        <vt:i4>10</vt:i4>
      </vt:variant>
    </vt:vector>
  </HeadingPairs>
  <TitlesOfParts>
    <vt:vector size="16" baseType="lpstr">
      <vt:lpstr>Rekapitulácia stavby</vt:lpstr>
      <vt:lpstr>0001 - Stavebná časť</vt:lpstr>
      <vt:lpstr>0002 - Elektroinštalácia</vt:lpstr>
      <vt:lpstr>0003 - Zdravotechnika</vt:lpstr>
      <vt:lpstr>0004 - Vykurovanie</vt:lpstr>
      <vt:lpstr>Hárok1</vt:lpstr>
      <vt:lpstr>'0001 - Stavebná časť'!Názvy_tlače</vt:lpstr>
      <vt:lpstr>'0002 - Elektroinštalácia'!Názvy_tlače</vt:lpstr>
      <vt:lpstr>'0003 - Zdravotechnika'!Názvy_tlače</vt:lpstr>
      <vt:lpstr>'0004 - Vykurovanie'!Názvy_tlače</vt:lpstr>
      <vt:lpstr>'Rekapitulácia stavby'!Názvy_tlače</vt:lpstr>
      <vt:lpstr>'0001 - Stavebná časť'!Oblasť_tlače</vt:lpstr>
      <vt:lpstr>'0002 - Elektroinštalácia'!Oblasť_tlače</vt:lpstr>
      <vt:lpstr>'0003 - Zdravotechnika'!Oblasť_tlače</vt:lpstr>
      <vt:lpstr>'0004 - Vykurovanie'!Oblasť_tlače</vt:lpstr>
      <vt:lpstr>'Rekapitulácia stavby'!Oblasť_tlače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MIVA-KONSTRUKT\PC</dc:creator>
  <cp:lastModifiedBy>andrea.vedral</cp:lastModifiedBy>
  <cp:lastPrinted>2019-07-20T08:53:50Z</cp:lastPrinted>
  <dcterms:created xsi:type="dcterms:W3CDTF">2018-05-14T09:29:23Z</dcterms:created>
  <dcterms:modified xsi:type="dcterms:W3CDTF">2019-08-13T07:46:35Z</dcterms:modified>
</cp:coreProperties>
</file>