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Zdielane\VEREJNÉ OBSTARÁVANIE\PRV\4.2\HANY ULIČ\Prístavba k výrobni ovocných štiav - SP\"/>
    </mc:Choice>
  </mc:AlternateContent>
  <bookViews>
    <workbookView xWindow="0" yWindow="0" windowWidth="28800" windowHeight="12435" activeTab="1"/>
  </bookViews>
  <sheets>
    <sheet name="Rekapitulácia stavby" sheetId="1" r:id="rId1"/>
    <sheet name="08-2022 - Prístavba k výr..." sheetId="2" r:id="rId2"/>
  </sheets>
  <definedNames>
    <definedName name="_xlnm._FilterDatabase" localSheetId="1" hidden="1">'08-2022 - Prístavba k výr...'!$C$128:$K$265</definedName>
    <definedName name="_xlnm.Print_Titles" localSheetId="1">'08-2022 - Prístavba k výr...'!$128:$128</definedName>
    <definedName name="_xlnm.Print_Titles" localSheetId="0">'Rekapitulácia stavby'!$92:$92</definedName>
    <definedName name="_xlnm.Print_Area" localSheetId="1">'08-2022 - Prístavba k výr...'!$C$4:$J$76,'08-2022 - Prístavba k výr...'!$C$82:$J$112,'08-2022 - Prístavba k výr...'!$C$118:$J$265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T198" i="2" s="1"/>
  <c r="R199" i="2"/>
  <c r="R198" i="2" s="1"/>
  <c r="P199" i="2"/>
  <c r="P198" i="2" s="1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T176" i="2"/>
  <c r="R177" i="2"/>
  <c r="R176" i="2"/>
  <c r="P177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T161" i="2"/>
  <c r="R162" i="2"/>
  <c r="R161" i="2"/>
  <c r="P162" i="2"/>
  <c r="P161" i="2"/>
  <c r="BI160" i="2"/>
  <c r="BH160" i="2"/>
  <c r="BG160" i="2"/>
  <c r="BE160" i="2"/>
  <c r="T160" i="2"/>
  <c r="T159" i="2"/>
  <c r="R160" i="2"/>
  <c r="R159" i="2"/>
  <c r="P160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F123" i="2"/>
  <c r="E121" i="2"/>
  <c r="F87" i="2"/>
  <c r="E85" i="2"/>
  <c r="J22" i="2"/>
  <c r="E22" i="2"/>
  <c r="J126" i="2" s="1"/>
  <c r="J21" i="2"/>
  <c r="J19" i="2"/>
  <c r="E19" i="2"/>
  <c r="J125" i="2" s="1"/>
  <c r="J18" i="2"/>
  <c r="J16" i="2"/>
  <c r="E16" i="2"/>
  <c r="F126" i="2" s="1"/>
  <c r="J15" i="2"/>
  <c r="J13" i="2"/>
  <c r="E13" i="2"/>
  <c r="F125" i="2" s="1"/>
  <c r="J12" i="2"/>
  <c r="J123" i="2"/>
  <c r="L90" i="1"/>
  <c r="AM90" i="1"/>
  <c r="AM89" i="1"/>
  <c r="L89" i="1"/>
  <c r="AM87" i="1"/>
  <c r="L87" i="1"/>
  <c r="L85" i="1"/>
  <c r="L84" i="1"/>
  <c r="BK264" i="2"/>
  <c r="J264" i="2"/>
  <c r="J263" i="2"/>
  <c r="J261" i="2"/>
  <c r="J260" i="2"/>
  <c r="BK258" i="2"/>
  <c r="J257" i="2"/>
  <c r="BK254" i="2"/>
  <c r="J253" i="2"/>
  <c r="J251" i="2"/>
  <c r="BK249" i="2"/>
  <c r="J248" i="2"/>
  <c r="J247" i="2"/>
  <c r="J245" i="2"/>
  <c r="BK243" i="2"/>
  <c r="J242" i="2"/>
  <c r="BK240" i="2"/>
  <c r="J239" i="2"/>
  <c r="BK236" i="2"/>
  <c r="J235" i="2"/>
  <c r="J234" i="2"/>
  <c r="J232" i="2"/>
  <c r="BK230" i="2"/>
  <c r="J229" i="2"/>
  <c r="BK227" i="2"/>
  <c r="J225" i="2"/>
  <c r="J223" i="2"/>
  <c r="BK220" i="2"/>
  <c r="BK218" i="2"/>
  <c r="J217" i="2"/>
  <c r="J215" i="2"/>
  <c r="BK213" i="2"/>
  <c r="BK211" i="2"/>
  <c r="BK209" i="2"/>
  <c r="J208" i="2"/>
  <c r="J206" i="2"/>
  <c r="BK204" i="2"/>
  <c r="J202" i="2"/>
  <c r="J195" i="2"/>
  <c r="J193" i="2"/>
  <c r="BK191" i="2"/>
  <c r="BK187" i="2"/>
  <c r="J186" i="2"/>
  <c r="BK182" i="2"/>
  <c r="J180" i="2"/>
  <c r="J177" i="2"/>
  <c r="BK172" i="2"/>
  <c r="BK170" i="2"/>
  <c r="BK166" i="2"/>
  <c r="J162" i="2"/>
  <c r="BK157" i="2"/>
  <c r="J156" i="2"/>
  <c r="J153" i="2"/>
  <c r="J151" i="2"/>
  <c r="J147" i="2"/>
  <c r="BK144" i="2"/>
  <c r="J142" i="2"/>
  <c r="J140" i="2"/>
  <c r="BK137" i="2"/>
  <c r="BK134" i="2"/>
  <c r="J132" i="2"/>
  <c r="J31" i="2"/>
  <c r="BK262" i="2"/>
  <c r="J258" i="2"/>
  <c r="BK255" i="2"/>
  <c r="J254" i="2"/>
  <c r="BK251" i="2"/>
  <c r="J249" i="2"/>
  <c r="BK246" i="2"/>
  <c r="J244" i="2"/>
  <c r="BK242" i="2"/>
  <c r="BK239" i="2"/>
  <c r="BK237" i="2"/>
  <c r="BK234" i="2"/>
  <c r="J230" i="2"/>
  <c r="J228" i="2"/>
  <c r="J226" i="2"/>
  <c r="BK224" i="2"/>
  <c r="J222" i="2"/>
  <c r="J220" i="2"/>
  <c r="BK216" i="2"/>
  <c r="J213" i="2"/>
  <c r="BK210" i="2"/>
  <c r="J207" i="2"/>
  <c r="BK203" i="2"/>
  <c r="BK197" i="2"/>
  <c r="BK192" i="2"/>
  <c r="BK188" i="2"/>
  <c r="BK186" i="2"/>
  <c r="J183" i="2"/>
  <c r="J179" i="2"/>
  <c r="BK174" i="2"/>
  <c r="J170" i="2"/>
  <c r="J166" i="2"/>
  <c r="BK158" i="2"/>
  <c r="J155" i="2"/>
  <c r="J152" i="2"/>
  <c r="BK148" i="2"/>
  <c r="J144" i="2"/>
  <c r="BK140" i="2"/>
  <c r="J135" i="2"/>
  <c r="F35" i="2"/>
  <c r="J203" i="2"/>
  <c r="J197" i="2"/>
  <c r="J194" i="2"/>
  <c r="BK190" i="2"/>
  <c r="J184" i="2"/>
  <c r="BK179" i="2"/>
  <c r="J173" i="2"/>
  <c r="BK168" i="2"/>
  <c r="BK162" i="2"/>
  <c r="J157" i="2"/>
  <c r="J154" i="2"/>
  <c r="BK150" i="2"/>
  <c r="J145" i="2"/>
  <c r="J141" i="2"/>
  <c r="J138" i="2"/>
  <c r="BK133" i="2"/>
  <c r="BK265" i="2"/>
  <c r="BK263" i="2"/>
  <c r="J262" i="2"/>
  <c r="BK260" i="2"/>
  <c r="BK259" i="2"/>
  <c r="BK257" i="2"/>
  <c r="BK256" i="2"/>
  <c r="J255" i="2"/>
  <c r="BK253" i="2"/>
  <c r="J252" i="2"/>
  <c r="BK250" i="2"/>
  <c r="BK248" i="2"/>
  <c r="BK247" i="2"/>
  <c r="BK245" i="2"/>
  <c r="BK244" i="2"/>
  <c r="J243" i="2"/>
  <c r="J241" i="2"/>
  <c r="J240" i="2"/>
  <c r="BK238" i="2"/>
  <c r="J237" i="2"/>
  <c r="BK235" i="2"/>
  <c r="BK233" i="2"/>
  <c r="BK232" i="2"/>
  <c r="J231" i="2"/>
  <c r="BK229" i="2"/>
  <c r="J227" i="2"/>
  <c r="BK225" i="2"/>
  <c r="BK222" i="2"/>
  <c r="J221" i="2"/>
  <c r="BK219" i="2"/>
  <c r="J218" i="2"/>
  <c r="BK215" i="2"/>
  <c r="BK214" i="2"/>
  <c r="BK212" i="2"/>
  <c r="J210" i="2"/>
  <c r="BK208" i="2"/>
  <c r="BK206" i="2"/>
  <c r="J205" i="2"/>
  <c r="BK199" i="2"/>
  <c r="BK196" i="2"/>
  <c r="BK194" i="2"/>
  <c r="J192" i="2"/>
  <c r="J188" i="2"/>
  <c r="BK185" i="2"/>
  <c r="BK183" i="2"/>
  <c r="BK177" i="2"/>
  <c r="BK175" i="2"/>
  <c r="BK173" i="2"/>
  <c r="BK171" i="2"/>
  <c r="J168" i="2"/>
  <c r="BK165" i="2"/>
  <c r="BK160" i="2"/>
  <c r="BK156" i="2"/>
  <c r="BK154" i="2"/>
  <c r="BK151" i="2"/>
  <c r="J150" i="2"/>
  <c r="BK145" i="2"/>
  <c r="BK143" i="2"/>
  <c r="BK141" i="2"/>
  <c r="J139" i="2"/>
  <c r="J137" i="2"/>
  <c r="J134" i="2"/>
  <c r="F33" i="2"/>
  <c r="F34" i="2"/>
  <c r="J224" i="2"/>
  <c r="BK217" i="2"/>
  <c r="J214" i="2"/>
  <c r="J211" i="2"/>
  <c r="BK205" i="2"/>
  <c r="BK202" i="2"/>
  <c r="BK195" i="2"/>
  <c r="J191" i="2"/>
  <c r="J185" i="2"/>
  <c r="J182" i="2"/>
  <c r="J174" i="2"/>
  <c r="J171" i="2"/>
  <c r="J167" i="2"/>
  <c r="J160" i="2"/>
  <c r="BK153" i="2"/>
  <c r="J148" i="2"/>
  <c r="BK142" i="2"/>
  <c r="BK138" i="2"/>
  <c r="BK132" i="2"/>
  <c r="F31" i="2"/>
  <c r="J265" i="2"/>
  <c r="BK261" i="2"/>
  <c r="J259" i="2"/>
  <c r="J256" i="2"/>
  <c r="BK252" i="2"/>
  <c r="J250" i="2"/>
  <c r="J246" i="2"/>
  <c r="BK241" i="2"/>
  <c r="J238" i="2"/>
  <c r="J236" i="2"/>
  <c r="J233" i="2"/>
  <c r="BK231" i="2"/>
  <c r="BK228" i="2"/>
  <c r="BK226" i="2"/>
  <c r="BK223" i="2"/>
  <c r="BK221" i="2"/>
  <c r="J219" i="2"/>
  <c r="J216" i="2"/>
  <c r="J212" i="2"/>
  <c r="J209" i="2"/>
  <c r="BK207" i="2"/>
  <c r="J204" i="2"/>
  <c r="J199" i="2"/>
  <c r="J196" i="2"/>
  <c r="BK193" i="2"/>
  <c r="J190" i="2"/>
  <c r="J187" i="2"/>
  <c r="BK184" i="2"/>
  <c r="BK180" i="2"/>
  <c r="J175" i="2"/>
  <c r="J172" i="2"/>
  <c r="BK167" i="2"/>
  <c r="J165" i="2"/>
  <c r="J158" i="2"/>
  <c r="BK155" i="2"/>
  <c r="BK152" i="2"/>
  <c r="BK147" i="2"/>
  <c r="J143" i="2"/>
  <c r="BK139" i="2"/>
  <c r="BK135" i="2"/>
  <c r="J133" i="2"/>
  <c r="AS94" i="1"/>
  <c r="BK149" i="2" l="1"/>
  <c r="J149" i="2"/>
  <c r="J99" i="2" s="1"/>
  <c r="R149" i="2"/>
  <c r="R146" i="2"/>
  <c r="T136" i="2"/>
  <c r="BK131" i="2"/>
  <c r="J131" i="2"/>
  <c r="J96" i="2" s="1"/>
  <c r="P131" i="2"/>
  <c r="P130" i="2" s="1"/>
  <c r="P136" i="2"/>
  <c r="BK146" i="2"/>
  <c r="J146" i="2"/>
  <c r="J98" i="2" s="1"/>
  <c r="T149" i="2"/>
  <c r="P164" i="2"/>
  <c r="R164" i="2"/>
  <c r="R169" i="2"/>
  <c r="P178" i="2"/>
  <c r="BK181" i="2"/>
  <c r="J181" i="2"/>
  <c r="J107" i="2" s="1"/>
  <c r="R181" i="2"/>
  <c r="BK189" i="2"/>
  <c r="J189" i="2"/>
  <c r="J108" i="2" s="1"/>
  <c r="T189" i="2"/>
  <c r="BK136" i="2"/>
  <c r="J136" i="2"/>
  <c r="J97" i="2" s="1"/>
  <c r="P149" i="2"/>
  <c r="BK164" i="2"/>
  <c r="J164" i="2"/>
  <c r="J103" i="2" s="1"/>
  <c r="P169" i="2"/>
  <c r="P201" i="2"/>
  <c r="P200" i="2"/>
  <c r="T131" i="2"/>
  <c r="P146" i="2"/>
  <c r="T164" i="2"/>
  <c r="T178" i="2"/>
  <c r="R201" i="2"/>
  <c r="R200" i="2" s="1"/>
  <c r="R131" i="2"/>
  <c r="R136" i="2"/>
  <c r="T146" i="2"/>
  <c r="T130" i="2" s="1"/>
  <c r="BK169" i="2"/>
  <c r="J169" i="2"/>
  <c r="J104" i="2" s="1"/>
  <c r="T169" i="2"/>
  <c r="BK178" i="2"/>
  <c r="J178" i="2"/>
  <c r="J106" i="2" s="1"/>
  <c r="R178" i="2"/>
  <c r="P181" i="2"/>
  <c r="T181" i="2"/>
  <c r="P189" i="2"/>
  <c r="R189" i="2"/>
  <c r="BK201" i="2"/>
  <c r="J201" i="2"/>
  <c r="J111" i="2" s="1"/>
  <c r="T201" i="2"/>
  <c r="T200" i="2" s="1"/>
  <c r="BK176" i="2"/>
  <c r="J176" i="2" s="1"/>
  <c r="J105" i="2" s="1"/>
  <c r="BK159" i="2"/>
  <c r="J159" i="2"/>
  <c r="J100" i="2" s="1"/>
  <c r="BK161" i="2"/>
  <c r="J161" i="2" s="1"/>
  <c r="J101" i="2" s="1"/>
  <c r="BK198" i="2"/>
  <c r="J198" i="2"/>
  <c r="J109" i="2" s="1"/>
  <c r="BB95" i="1"/>
  <c r="BB94" i="1" s="1"/>
  <c r="W31" i="1" s="1"/>
  <c r="AV95" i="1"/>
  <c r="AZ95" i="1"/>
  <c r="AZ94" i="1" s="1"/>
  <c r="W29" i="1" s="1"/>
  <c r="J87" i="2"/>
  <c r="F89" i="2"/>
  <c r="J89" i="2"/>
  <c r="F90" i="2"/>
  <c r="J90" i="2"/>
  <c r="BF132" i="2"/>
  <c r="BF133" i="2"/>
  <c r="BF134" i="2"/>
  <c r="BF135" i="2"/>
  <c r="BF137" i="2"/>
  <c r="BF138" i="2"/>
  <c r="BF139" i="2"/>
  <c r="BF140" i="2"/>
  <c r="BF141" i="2"/>
  <c r="BF142" i="2"/>
  <c r="BF143" i="2"/>
  <c r="BF144" i="2"/>
  <c r="BF145" i="2"/>
  <c r="BF147" i="2"/>
  <c r="BF148" i="2"/>
  <c r="BF150" i="2"/>
  <c r="BF151" i="2"/>
  <c r="BF152" i="2"/>
  <c r="BF153" i="2"/>
  <c r="BF154" i="2"/>
  <c r="BF155" i="2"/>
  <c r="BF156" i="2"/>
  <c r="BF157" i="2"/>
  <c r="BF158" i="2"/>
  <c r="BF160" i="2"/>
  <c r="BF162" i="2"/>
  <c r="BF165" i="2"/>
  <c r="BF166" i="2"/>
  <c r="BF167" i="2"/>
  <c r="BF168" i="2"/>
  <c r="BF170" i="2"/>
  <c r="BF171" i="2"/>
  <c r="BF172" i="2"/>
  <c r="BF173" i="2"/>
  <c r="BF174" i="2"/>
  <c r="BF175" i="2"/>
  <c r="BF177" i="2"/>
  <c r="BF179" i="2"/>
  <c r="BF180" i="2"/>
  <c r="BF182" i="2"/>
  <c r="BF183" i="2"/>
  <c r="BF184" i="2"/>
  <c r="BF185" i="2"/>
  <c r="BF186" i="2"/>
  <c r="BF187" i="2"/>
  <c r="BF188" i="2"/>
  <c r="BF190" i="2"/>
  <c r="BF191" i="2"/>
  <c r="BF192" i="2"/>
  <c r="BF193" i="2"/>
  <c r="BF194" i="2"/>
  <c r="BF195" i="2"/>
  <c r="BF196" i="2"/>
  <c r="BF197" i="2"/>
  <c r="BF199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4" i="2"/>
  <c r="BF245" i="2"/>
  <c r="BF246" i="2"/>
  <c r="BF247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D95" i="1"/>
  <c r="BC95" i="1"/>
  <c r="BC94" i="1" s="1"/>
  <c r="W32" i="1" s="1"/>
  <c r="BD94" i="1"/>
  <c r="W33" i="1"/>
  <c r="R130" i="2" l="1"/>
  <c r="T163" i="2"/>
  <c r="T129" i="2" s="1"/>
  <c r="P163" i="2"/>
  <c r="P129" i="2"/>
  <c r="AU95" i="1" s="1"/>
  <c r="AU94" i="1" s="1"/>
  <c r="R163" i="2"/>
  <c r="BK163" i="2"/>
  <c r="J163" i="2" s="1"/>
  <c r="J102" i="2" s="1"/>
  <c r="BK200" i="2"/>
  <c r="J200" i="2"/>
  <c r="J110" i="2" s="1"/>
  <c r="BK130" i="2"/>
  <c r="J130" i="2" s="1"/>
  <c r="J95" i="2" s="1"/>
  <c r="J32" i="2"/>
  <c r="AW95" i="1"/>
  <c r="AT95" i="1" s="1"/>
  <c r="AY94" i="1"/>
  <c r="AX94" i="1"/>
  <c r="F32" i="2"/>
  <c r="BA95" i="1" s="1"/>
  <c r="BA94" i="1" s="1"/>
  <c r="W30" i="1" s="1"/>
  <c r="AV94" i="1"/>
  <c r="AK29" i="1" s="1"/>
  <c r="R129" i="2" l="1"/>
  <c r="BK129" i="2"/>
  <c r="J129" i="2" s="1"/>
  <c r="J28" i="2" s="1"/>
  <c r="AG95" i="1" s="1"/>
  <c r="AG94" i="1" s="1"/>
  <c r="AK26" i="1" s="1"/>
  <c r="AK35" i="1" s="1"/>
  <c r="AW94" i="1"/>
  <c r="AK30" i="1" s="1"/>
  <c r="J37" i="2" l="1"/>
  <c r="J94" i="2"/>
  <c r="AN95" i="1"/>
  <c r="AT94" i="1"/>
  <c r="AN94" i="1" s="1"/>
</calcChain>
</file>

<file path=xl/sharedStrings.xml><?xml version="1.0" encoding="utf-8"?>
<sst xmlns="http://schemas.openxmlformats.org/spreadsheetml/2006/main" count="2035" uniqueCount="621">
  <si>
    <t>Export Komplet</t>
  </si>
  <si>
    <t/>
  </si>
  <si>
    <t>2.0</t>
  </si>
  <si>
    <t>False</t>
  </si>
  <si>
    <t>{7eaff223-087a-44e5-876d-1d5c90cd1882}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</si>
  <si>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</si>
  <si>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</si>
  <si>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</si>
  <si>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</si>
  <si>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</si>
  <si>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</si>
  <si>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</si>
  <si>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08/2022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</si>
  <si>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</si>
  <si>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</si>
  <si>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k výrobni ovocných štiav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</si>
  <si>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</si>
  <si>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</si>
  <si>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</si>
  <si>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</si>
  <si>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</si>
  <si>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</si>
  <si>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</si>
  <si>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</si>
  <si>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</si>
  <si>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</si>
  <si>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</si>
  <si>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</si>
  <si>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</si>
  <si>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</si>
  <si>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</si>
  <si>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</si>
  <si>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</si>
  <si>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</si>
  <si>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</si>
  <si>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</si>
  <si>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</si>
  <si>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</si>
  <si>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</si>
  <si>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</si>
  <si>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</si>
  <si>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</si>
  <si>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</si>
  <si>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</si>
  <si>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</si>
  <si>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</si>
  <si>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</si>
  <si>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</si>
  <si>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</si>
  <si>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</si>
  <si>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</si>
  <si>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</si>
  <si>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</si>
  <si>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</si>
  <si>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</si>
  <si>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</si>
  <si>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</si>
  <si>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</si>
  <si>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</si>
  <si>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</si>
  <si>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</si>
  <si>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</si>
  <si>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</si>
  <si>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</si>
  <si>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</si>
  <si>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</si>
  <si>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</si>
  <si>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</si>
  <si>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</si>
  <si>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</si>
  <si>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</si>
  <si>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</si>
  <si>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</si>
  <si>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</si>
  <si>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</si>
  <si>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</si>
  <si>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</si>
  <si>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</si>
  <si>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</si>
  <si>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</si>
  <si>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</si>
  <si>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</si>
  <si>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</si>
  <si>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</si>
  <si>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</si>
  <si>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</si>
  <si>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</si>
  <si>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</si>
  <si>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8 - Rúrové vedenie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</si>
  <si>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</si>
  <si>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</si>
  <si>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</si>
  <si>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</si>
  <si>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</si>
  <si>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725 - Zdravotechnika - zariaďovacie predmety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</si>
  <si>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</si>
  <si>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</si>
  <si>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</si>
  <si>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</si>
  <si>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</si>
  <si>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</si>
  <si>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</si>
  <si>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</si>
  <si>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</si>
  <si>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</si>
  <si>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</si>
  <si>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</si>
  <si>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</si>
  <si>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</si>
  <si>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</si>
  <si>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</si>
  <si>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</si>
  <si>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</si>
  <si>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</si>
  <si>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</si>
  <si>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</si>
  <si>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</si>
  <si>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122101101.S</t>
  </si>
  <si>
    <t>Odkopávka a prekopávka nezapažená v horninách 1-2 do 100 m3</t>
  </si>
  <si>
    <t>m3</t>
  </si>
  <si>
    <t>4</t>
  </si>
  <si>
    <t>2</t>
  </si>
  <si>
    <t>-1997140070</t>
  </si>
  <si>
    <t>131101101.S</t>
  </si>
  <si>
    <t>Výkop nezapaženej jamy v hornine 1-2, do 100 m3</t>
  </si>
  <si>
    <t>-1977932793</t>
  </si>
  <si>
    <t>3</t>
  </si>
  <si>
    <t>132101101.S</t>
  </si>
  <si>
    <t>Výkop ryhy do šírky 600 mm v horn.1a2 do 100 m3</t>
  </si>
  <si>
    <t>546867974</t>
  </si>
  <si>
    <t>162201102.S</t>
  </si>
  <si>
    <t>Vodorovné premiestnenie výkopku z horniny 1-4 nad 20-50m</t>
  </si>
  <si>
    <t>738418085</t>
  </si>
  <si>
    <t>Zakladanie</t>
  </si>
  <si>
    <t>5</t>
  </si>
  <si>
    <t>271533001.S</t>
  </si>
  <si>
    <t>Násyp pod základové konštrukcie so zhutnením z  kameniva hrubého drveného fr.32-63 mm</t>
  </si>
  <si>
    <t>78141987</t>
  </si>
  <si>
    <t>9</t>
  </si>
  <si>
    <t>271533001.S2</t>
  </si>
  <si>
    <t xml:space="preserve">Násyp pod základové konštrukcie so zhutnením z  kameniva hrubého drveného fr.32-63 mm ( pod základovú dosku ) </t>
  </si>
  <si>
    <t>-1936588891</t>
  </si>
  <si>
    <t>10</t>
  </si>
  <si>
    <t>273313611.S</t>
  </si>
  <si>
    <t>Betón základových dosiek, prostý tr. C 16/20</t>
  </si>
  <si>
    <t>-1257360324</t>
  </si>
  <si>
    <t>11</t>
  </si>
  <si>
    <t>273351217.S</t>
  </si>
  <si>
    <t>Debnenie stien základových dosiek, zhotovenie-tradičné</t>
  </si>
  <si>
    <t>m2</t>
  </si>
  <si>
    <t>470386292</t>
  </si>
  <si>
    <t>12</t>
  </si>
  <si>
    <t>273351218.S</t>
  </si>
  <si>
    <t>Debnenie stien základových dosiek, odstránenie-tradičné</t>
  </si>
  <si>
    <t>-210167273</t>
  </si>
  <si>
    <t>13</t>
  </si>
  <si>
    <t>273362021.S</t>
  </si>
  <si>
    <t>Výstuž základových dosiek zo zvár. sietí KARI</t>
  </si>
  <si>
    <t>t</t>
  </si>
  <si>
    <t>2070262203</t>
  </si>
  <si>
    <t>7</t>
  </si>
  <si>
    <t>274313611.S</t>
  </si>
  <si>
    <t>Betón základových pásov, prostý tr. C 16/20</t>
  </si>
  <si>
    <t>1614852970</t>
  </si>
  <si>
    <t>8</t>
  </si>
  <si>
    <t>275313611.S</t>
  </si>
  <si>
    <t>Betón základových pätiek, prostý tr. C 16/20</t>
  </si>
  <si>
    <t>-1527317636</t>
  </si>
  <si>
    <t>6</t>
  </si>
  <si>
    <t>279100001.S1</t>
  </si>
  <si>
    <t>Prestup v základoch z vláknocem. rúr dĺžky do 250 mm</t>
  </si>
  <si>
    <t>ks</t>
  </si>
  <si>
    <t>-1818206760</t>
  </si>
  <si>
    <t>Zvislé a kompletné konštrukcie</t>
  </si>
  <si>
    <t>53</t>
  </si>
  <si>
    <t>317941123.S1</t>
  </si>
  <si>
    <t>Motáž oceľových valcovaných nosníkov I, IE,U,UE,L č.14-22 alebo výšky do 220 mm</t>
  </si>
  <si>
    <t>-123595633</t>
  </si>
  <si>
    <t>54</t>
  </si>
  <si>
    <t>M</t>
  </si>
  <si>
    <t>133810000300.S1</t>
  </si>
  <si>
    <t>Tyč oceľová , podľa EN ISO S185</t>
  </si>
  <si>
    <t>-40407738</t>
  </si>
  <si>
    <t>Úpravy povrchov, podlahy, osadenie</t>
  </si>
  <si>
    <t>24</t>
  </si>
  <si>
    <t>631313671.S</t>
  </si>
  <si>
    <t>Mazanina z betónu prostého (m2) hladená dreveným hladidlom, betón tr. C 20/25 hr. 100 mm</t>
  </si>
  <si>
    <t>2144119548</t>
  </si>
  <si>
    <t>25</t>
  </si>
  <si>
    <t>631316104.S</t>
  </si>
  <si>
    <t>Povrchová úprava vsypovou zmesou pre priemyselné (pancierové) podlahy, kremíkom, ľahká prevádzka, hr. vsypu 3 mm</t>
  </si>
  <si>
    <t>23084960</t>
  </si>
  <si>
    <t>26</t>
  </si>
  <si>
    <t>631319101.S</t>
  </si>
  <si>
    <t>Ochranný nástrek betónových podláh, ošetrovací prostriedok na čerstvý betón, na zníženie odparovania vody z povrchu betónu</t>
  </si>
  <si>
    <t>266219423</t>
  </si>
  <si>
    <t>64</t>
  </si>
  <si>
    <t>632001021.S</t>
  </si>
  <si>
    <t>Zhotovenie okrajovej dilatačnej pásky z PE</t>
  </si>
  <si>
    <t>m</t>
  </si>
  <si>
    <t>-449346753</t>
  </si>
  <si>
    <t>65</t>
  </si>
  <si>
    <t>283320004800.S</t>
  </si>
  <si>
    <t>Okrajová dilatačná páska z PE 100/5 mm bez fólie na oddilatovanie poterov od stenových konštrukcií</t>
  </si>
  <si>
    <t>-1517472224</t>
  </si>
  <si>
    <t>27</t>
  </si>
  <si>
    <t>634601511.S</t>
  </si>
  <si>
    <t>Zaplnenie dilatačných škár v mazaninách tmelom silikónovým  šírky škáry do 5 mm</t>
  </si>
  <si>
    <t>2057938110</t>
  </si>
  <si>
    <t>28</t>
  </si>
  <si>
    <t>634920002.S</t>
  </si>
  <si>
    <t>Rezanie dilatačných škár v čiastočne zatvrdnutej betónovej mazanine alebo poteru hĺbky do 10 mm, šírky nad 5 do 10 mm</t>
  </si>
  <si>
    <t>-708561587</t>
  </si>
  <si>
    <t>29</t>
  </si>
  <si>
    <t>642944121.S</t>
  </si>
  <si>
    <t>Dodatočná montáž oceľovej dverovej zárubne, plochy otvoru do 2,5 m2</t>
  </si>
  <si>
    <t>-412755914</t>
  </si>
  <si>
    <t>46</t>
  </si>
  <si>
    <t>553310005500.S1</t>
  </si>
  <si>
    <t xml:space="preserve">Zárubňa oceľová oblá šxvxhr 1000x1970x60 mm </t>
  </si>
  <si>
    <t>751914053</t>
  </si>
  <si>
    <t>Rúrové vedenie</t>
  </si>
  <si>
    <t>32</t>
  </si>
  <si>
    <t>871181002.S</t>
  </si>
  <si>
    <t xml:space="preserve">Montáž vodovodného potrubia s príslušenstvom </t>
  </si>
  <si>
    <t>-1781573673</t>
  </si>
  <si>
    <t>99</t>
  </si>
  <si>
    <t>Presun hmôt HSV</t>
  </si>
  <si>
    <t>47</t>
  </si>
  <si>
    <t>998011001.S</t>
  </si>
  <si>
    <t>Presun hmôt pre budovy (801, 803, 812), zvislá konštr. z tehál, tvárnic, z kovu výšky do 6 m</t>
  </si>
  <si>
    <t>48046113</t>
  </si>
  <si>
    <t>PSV</t>
  </si>
  <si>
    <t>Práce a dodávky PSV</t>
  </si>
  <si>
    <t>711</t>
  </si>
  <si>
    <t>Izolácie proti vode a vlhkosti</t>
  </si>
  <si>
    <t>15</t>
  </si>
  <si>
    <t>711111002.S</t>
  </si>
  <si>
    <t>Zhotovenie izolácie proti zemnej vlhkosti vodorovná asfaltovým lakom za studena</t>
  </si>
  <si>
    <t>16</t>
  </si>
  <si>
    <t>-1443326725</t>
  </si>
  <si>
    <t>246170000900.S</t>
  </si>
  <si>
    <t>Lak asfaltový penetračný</t>
  </si>
  <si>
    <t>-1864718679</t>
  </si>
  <si>
    <t>17</t>
  </si>
  <si>
    <t>711141559.S</t>
  </si>
  <si>
    <t>Zhotovenie  izolácie proti zemnej vlhkosti a tlakovej vode vodorovná NAIP pritavením</t>
  </si>
  <si>
    <t>861366366</t>
  </si>
  <si>
    <t>18</t>
  </si>
  <si>
    <t>628310001000.S</t>
  </si>
  <si>
    <t>Pás asfaltový s posypom hr. 3,5 mm vystužený sklenenou rohožou</t>
  </si>
  <si>
    <t>254916433</t>
  </si>
  <si>
    <t>713</t>
  </si>
  <si>
    <t>Izolácie tepelné</t>
  </si>
  <si>
    <t>713120010.S</t>
  </si>
  <si>
    <t>Zakrývanie tepelnej izolácie podláh fóliou</t>
  </si>
  <si>
    <t>577868765</t>
  </si>
  <si>
    <t>21</t>
  </si>
  <si>
    <t>283230011400.S</t>
  </si>
  <si>
    <t>Krycia PE fólia hr. 0,12 mm</t>
  </si>
  <si>
    <t>-1123236146</t>
  </si>
  <si>
    <t>22</t>
  </si>
  <si>
    <t>713122111.S</t>
  </si>
  <si>
    <t>Montáž tepelnej izolácie podláh polystyrénom, kladeným voľne v jednej vrstve</t>
  </si>
  <si>
    <t>-765248769</t>
  </si>
  <si>
    <t>23</t>
  </si>
  <si>
    <t>283720000800.S</t>
  </si>
  <si>
    <t>Doska EPS hr. 40 mm, pevnosť v tlaku 150 kPa, na zateplenie podláh a plochých striech</t>
  </si>
  <si>
    <t>1704046656</t>
  </si>
  <si>
    <t>50</t>
  </si>
  <si>
    <t>713132134.S</t>
  </si>
  <si>
    <t>Montáž tepelnej izolácie stien polystyrénom, vložením voľne v jednej vrstve</t>
  </si>
  <si>
    <t>-2138519133</t>
  </si>
  <si>
    <t>49</t>
  </si>
  <si>
    <t>283720022300.S1</t>
  </si>
  <si>
    <t>Doska EPS 70 F hr. 50 mm</t>
  </si>
  <si>
    <t>-34403138</t>
  </si>
  <si>
    <t>721</t>
  </si>
  <si>
    <t>Zdravotechnika - vnútorná kanalizácia</t>
  </si>
  <si>
    <t>33</t>
  </si>
  <si>
    <t>721171112.S2</t>
  </si>
  <si>
    <t>Ležatá a vnútorna kanalizácia v objekte</t>
  </si>
  <si>
    <t>497344534</t>
  </si>
  <si>
    <t>725</t>
  </si>
  <si>
    <t>Zdravotechnika - zariaďovacie predmety</t>
  </si>
  <si>
    <t>34</t>
  </si>
  <si>
    <t>725219201.S</t>
  </si>
  <si>
    <t>Montáž umývadla keramického na konzoly, bez výtokovej armatúry</t>
  </si>
  <si>
    <t>-1443299210</t>
  </si>
  <si>
    <t>35</t>
  </si>
  <si>
    <t>642110004300.S</t>
  </si>
  <si>
    <t>Umývadlo keramické bežný typ</t>
  </si>
  <si>
    <t>169902818</t>
  </si>
  <si>
    <t>766</t>
  </si>
  <si>
    <t>Konštrukcie stolárske</t>
  </si>
  <si>
    <t>36</t>
  </si>
  <si>
    <t>766621081.S</t>
  </si>
  <si>
    <t xml:space="preserve">Montáž okna plastového </t>
  </si>
  <si>
    <t>-1107121977</t>
  </si>
  <si>
    <t>37</t>
  </si>
  <si>
    <t>611410009700.S1</t>
  </si>
  <si>
    <t>Plastové okno dvojkrídlové OS+O, vxš 1500x600 mm, izolačné trojsklo</t>
  </si>
  <si>
    <t>1561547952</t>
  </si>
  <si>
    <t>38</t>
  </si>
  <si>
    <t>611410007000.S1</t>
  </si>
  <si>
    <t>Plastové okno jednokrídlové OS, vxš 900x600 mm, izolačné trojsklo</t>
  </si>
  <si>
    <t>2113501980</t>
  </si>
  <si>
    <t>42</t>
  </si>
  <si>
    <t>766621402.S1</t>
  </si>
  <si>
    <t xml:space="preserve">Montáž rolovaciej brány z príslušenstvom </t>
  </si>
  <si>
    <t>-335000929</t>
  </si>
  <si>
    <t>43</t>
  </si>
  <si>
    <t>766662112.S</t>
  </si>
  <si>
    <t>Montáž dverového krídla otočného jednokrídlového poldrážkového, do existujúcej zárubne, vrátane kovania</t>
  </si>
  <si>
    <t>38626993</t>
  </si>
  <si>
    <t>44</t>
  </si>
  <si>
    <t>549150000600.S</t>
  </si>
  <si>
    <t>Kľučka dverová a rozeta 2x, nehrdzavejúca oceľ, povrch nerez brúsený</t>
  </si>
  <si>
    <t>-1846919365</t>
  </si>
  <si>
    <t>45</t>
  </si>
  <si>
    <t>611610000400.S1</t>
  </si>
  <si>
    <t>Dvere vnútorné jednokrídlové, šírka 1000 mm, výplň papierová voština, povrch fólia, plné</t>
  </si>
  <si>
    <t>1591672833</t>
  </si>
  <si>
    <t>767</t>
  </si>
  <si>
    <t>Konštrukcie doplnkové kovové</t>
  </si>
  <si>
    <t>56</t>
  </si>
  <si>
    <t>767397102.S</t>
  </si>
  <si>
    <t>Montáž strešných sendvičových panelov na OK, hrúbky nad 80 do 120 mm</t>
  </si>
  <si>
    <t>-564792640</t>
  </si>
  <si>
    <t>57</t>
  </si>
  <si>
    <t>553250002800.S1</t>
  </si>
  <si>
    <t>Panel sendvičový z tvrdej polyuretánovej peny PIR strešný so skrytým spojom oceľový plášť š. 1050 mm hr. jadra 120 mm</t>
  </si>
  <si>
    <t>-1903595062</t>
  </si>
  <si>
    <t>58</t>
  </si>
  <si>
    <t>767411101.S</t>
  </si>
  <si>
    <t>Montáž opláštenia sendvičovými stenovými panelmi s viditeľným spojom na OK, hrúbky do 100 mm</t>
  </si>
  <si>
    <t>1066408869</t>
  </si>
  <si>
    <t>59</t>
  </si>
  <si>
    <t>553250002300.S</t>
  </si>
  <si>
    <t>Panel sendvičový z tvrdej polyuretánovej peny PIR stenový štandardný oceľový plášť š. 1100 mm hr. jadra 60 mm</t>
  </si>
  <si>
    <t>1705276833</t>
  </si>
  <si>
    <t>60</t>
  </si>
  <si>
    <t>767411102.S</t>
  </si>
  <si>
    <t>Montáž opláštenia sendvičovými stenovými panelmi s viditeľným spojom na OK, hrúbky nad 100 do 150 mm</t>
  </si>
  <si>
    <t>-1600578093</t>
  </si>
  <si>
    <t>61</t>
  </si>
  <si>
    <t>553250002500.S</t>
  </si>
  <si>
    <t>Panel sendvičový z tvrdej polyuretánovej peny PIR stenový štandardný oceľový plášť š. 1100 mm hr. jadra 100 mm</t>
  </si>
  <si>
    <t>1198448475</t>
  </si>
  <si>
    <t>62</t>
  </si>
  <si>
    <t>767421142.S</t>
  </si>
  <si>
    <t xml:space="preserve">Montáž opláštenia oplechovanie, vrátane odkvapového systému </t>
  </si>
  <si>
    <t>750011459</t>
  </si>
  <si>
    <t>63</t>
  </si>
  <si>
    <t>137210000400.S1</t>
  </si>
  <si>
    <t>Plech oceľový zvitkový pozink farebný</t>
  </si>
  <si>
    <t>-1684612534</t>
  </si>
  <si>
    <t>783</t>
  </si>
  <si>
    <t>Nátery</t>
  </si>
  <si>
    <t>55</t>
  </si>
  <si>
    <t>783150120.S1</t>
  </si>
  <si>
    <t xml:space="preserve">Náteroceľových konštrukcií  ťažkých </t>
  </si>
  <si>
    <t>-1587260689</t>
  </si>
  <si>
    <t>Práce a dodávky M</t>
  </si>
  <si>
    <t>21-M</t>
  </si>
  <si>
    <t>Elektromontáže</t>
  </si>
  <si>
    <t>51</t>
  </si>
  <si>
    <t>210220002.S2</t>
  </si>
  <si>
    <t xml:space="preserve">Uzemnenie v základoch  </t>
  </si>
  <si>
    <t>1350878742</t>
  </si>
  <si>
    <t>66</t>
  </si>
  <si>
    <t>210010101</t>
  </si>
  <si>
    <t>Lišta elektroinšt. z PH vrátane spojok, ohybov, rohov, bez krabíc, uložená pevne typ L 20 preťahovací</t>
  </si>
  <si>
    <t>951828777</t>
  </si>
  <si>
    <t>67</t>
  </si>
  <si>
    <t>210010102</t>
  </si>
  <si>
    <t>Lišta elektroinšt. z PH vrátane spojok, ohybov, rohov, bez krabíc, uložená pevne typ L 40 preťahovací</t>
  </si>
  <si>
    <t>-985277522</t>
  </si>
  <si>
    <t>68</t>
  </si>
  <si>
    <t>210010103</t>
  </si>
  <si>
    <t>Lišta elektroinšt. z PH vrátane spojok, ohybov, rohov, bez krabíc, uložená pevne typ L 60 preťahovací</t>
  </si>
  <si>
    <t>-1963598061</t>
  </si>
  <si>
    <t>69</t>
  </si>
  <si>
    <t>210010322</t>
  </si>
  <si>
    <t>Krabica odbočná s viečkom, svorkovnicou vrátane zapojenia (KR 97) kruhová</t>
  </si>
  <si>
    <t>KUS</t>
  </si>
  <si>
    <t>57706383</t>
  </si>
  <si>
    <t>70</t>
  </si>
  <si>
    <t>210010352</t>
  </si>
  <si>
    <t>Škatuľová rozvodka z lisov. izolantu vrátane ukončenia káblov a zapojenia vodičov typ 6455-26 do 6 mm2</t>
  </si>
  <si>
    <t>1393225431</t>
  </si>
  <si>
    <t>71</t>
  </si>
  <si>
    <t>210100001</t>
  </si>
  <si>
    <t>Ukončenie vodičov v rozvádzač. vrátane zapojenia a vodičovej koncovky do 2.5 mm2</t>
  </si>
  <si>
    <t>-285084761</t>
  </si>
  <si>
    <t>72</t>
  </si>
  <si>
    <t>210100002</t>
  </si>
  <si>
    <t>Ukončenie vodičov v rozvádzač. vrátane zapojenia a vodičovej koncovky do 6 mm2</t>
  </si>
  <si>
    <t>-2007424291</t>
  </si>
  <si>
    <t>73</t>
  </si>
  <si>
    <t>210110041</t>
  </si>
  <si>
    <t>Spínače polozapustené a zapustené vrátane zapojenia jednopólový - radenie 1</t>
  </si>
  <si>
    <t>396042891</t>
  </si>
  <si>
    <t>74</t>
  </si>
  <si>
    <t>210110045</t>
  </si>
  <si>
    <t>Spínač polozapustený a zapustený vrátane zapojenia stried.prep.- radenie 6</t>
  </si>
  <si>
    <t>1310822761</t>
  </si>
  <si>
    <t>75</t>
  </si>
  <si>
    <t>210111012</t>
  </si>
  <si>
    <t>Domová zásuvka polozapustená alebo zapustená, 10/16 A 250 V 2P + Z 2 x zapojenie</t>
  </si>
  <si>
    <t>-1891467779</t>
  </si>
  <si>
    <t>76</t>
  </si>
  <si>
    <t>210190002</t>
  </si>
  <si>
    <t>Montáž oceľolechovej rozvodnice do váhy 50 kg</t>
  </si>
  <si>
    <t>154924746</t>
  </si>
  <si>
    <t>77</t>
  </si>
  <si>
    <t>210201001</t>
  </si>
  <si>
    <t>Svietidlo žiarivkové - typ 231 20 01- 2x40 W, stropné</t>
  </si>
  <si>
    <t>-1239237533</t>
  </si>
  <si>
    <t>78</t>
  </si>
  <si>
    <t>210201012</t>
  </si>
  <si>
    <t>Svietidlo žiarivkové - typ 231 27 20 - 20 W, stropné s krytom</t>
  </si>
  <si>
    <t>-1118552616</t>
  </si>
  <si>
    <t>79</t>
  </si>
  <si>
    <t>210220101</t>
  </si>
  <si>
    <t>Zvodový vodič včítane podpery FeZn do D 10 mm, A1 D 10 mm Cu D 8 mm</t>
  </si>
  <si>
    <t>-1202072847</t>
  </si>
  <si>
    <t>80</t>
  </si>
  <si>
    <t>210220301</t>
  </si>
  <si>
    <t>Bleskozvodová svorka do 2 skrutiek (SS, SR 03)</t>
  </si>
  <si>
    <t>-263542034</t>
  </si>
  <si>
    <t>81</t>
  </si>
  <si>
    <t>210220302</t>
  </si>
  <si>
    <t>Bleskozvodová svorka nad 2 skrutky (ST, SJ, SK, SZ, SR 01, 02)</t>
  </si>
  <si>
    <t>788539320</t>
  </si>
  <si>
    <t>82</t>
  </si>
  <si>
    <t>210800546</t>
  </si>
  <si>
    <t>Vodič NN a VN pevne uložený CY 4</t>
  </si>
  <si>
    <t>-1824873397</t>
  </si>
  <si>
    <t>83</t>
  </si>
  <si>
    <t>210800547</t>
  </si>
  <si>
    <t>Vodič NN a VN pevne uložený CY 6</t>
  </si>
  <si>
    <t>-642854110</t>
  </si>
  <si>
    <t>84</t>
  </si>
  <si>
    <t>210800549</t>
  </si>
  <si>
    <t>Vodič NN a VN pevne uložený CY 16</t>
  </si>
  <si>
    <t>-1570697045</t>
  </si>
  <si>
    <t>85</t>
  </si>
  <si>
    <t>210810041</t>
  </si>
  <si>
    <t>Silový kábel 750 - 1000 V /mm2/ pevne uložený CYKY-CYKYm 750 V 2x1.5</t>
  </si>
  <si>
    <t>513389331</t>
  </si>
  <si>
    <t>86</t>
  </si>
  <si>
    <t>210810045</t>
  </si>
  <si>
    <t>Silový kábel 750 - 1000 V /mm2/ pevne uložený CYKY-CYKYm 750 V 3x1.5</t>
  </si>
  <si>
    <t>-1487225040</t>
  </si>
  <si>
    <t>87</t>
  </si>
  <si>
    <t>210810046</t>
  </si>
  <si>
    <t>Silový kábel 750 - 1000 V /mm2/ pevne uložený CYKY-CYKYm 750 V 3x2.5</t>
  </si>
  <si>
    <t>-1949897482</t>
  </si>
  <si>
    <t>88</t>
  </si>
  <si>
    <t>210810056</t>
  </si>
  <si>
    <t>Silový kábel 750 - 1000 V /mm2/ pevne uložený CYKY-CYKYm 750 V 5x2.5</t>
  </si>
  <si>
    <t>224706543</t>
  </si>
  <si>
    <t>90</t>
  </si>
  <si>
    <t>210810576</t>
  </si>
  <si>
    <t>Silový kábel 750 - 1000 V /mm2/ voľne uložený CYKOD 750 V 5x6</t>
  </si>
  <si>
    <t>-191207168</t>
  </si>
  <si>
    <t>91</t>
  </si>
  <si>
    <t>KRABICA 80R/3</t>
  </si>
  <si>
    <t>KS</t>
  </si>
  <si>
    <t>-685431240</t>
  </si>
  <si>
    <t>92</t>
  </si>
  <si>
    <t>1.1</t>
  </si>
  <si>
    <t>KRABICA 80R/2</t>
  </si>
  <si>
    <t>206853020</t>
  </si>
  <si>
    <t>93</t>
  </si>
  <si>
    <t>1.2</t>
  </si>
  <si>
    <t>ZLAB PVC 60x40</t>
  </si>
  <si>
    <t>677133483</t>
  </si>
  <si>
    <t>94</t>
  </si>
  <si>
    <t>1.3</t>
  </si>
  <si>
    <t>ZLAB PVC 40x40</t>
  </si>
  <si>
    <t>176868746</t>
  </si>
  <si>
    <t>95</t>
  </si>
  <si>
    <t>1.4</t>
  </si>
  <si>
    <t>ZLAB PVC 40x20</t>
  </si>
  <si>
    <t>-1400166894</t>
  </si>
  <si>
    <t>96</t>
  </si>
  <si>
    <t>1.5</t>
  </si>
  <si>
    <t>ZLAB PVC 20x20</t>
  </si>
  <si>
    <t>-1512938194</t>
  </si>
  <si>
    <t>97</t>
  </si>
  <si>
    <t>1.6</t>
  </si>
  <si>
    <t>KABEL CYKY-J 5x6</t>
  </si>
  <si>
    <t>139384770</t>
  </si>
  <si>
    <t>98</t>
  </si>
  <si>
    <t>1.7</t>
  </si>
  <si>
    <t>KABEL CYKY-J 2x1,5</t>
  </si>
  <si>
    <t>-1956386883</t>
  </si>
  <si>
    <t>1.8</t>
  </si>
  <si>
    <t>KABEL CYKY-J 3x1,5</t>
  </si>
  <si>
    <t>-1711036124</t>
  </si>
  <si>
    <t>100</t>
  </si>
  <si>
    <t>1.9</t>
  </si>
  <si>
    <t>KABEL CYKY-J 3x2,5</t>
  </si>
  <si>
    <t>1397193746</t>
  </si>
  <si>
    <t>101</t>
  </si>
  <si>
    <t>1.10</t>
  </si>
  <si>
    <t>KABEL CYKY-J 5x2,5</t>
  </si>
  <si>
    <t>1272038934</t>
  </si>
  <si>
    <t>102</t>
  </si>
  <si>
    <t>1.11</t>
  </si>
  <si>
    <t>VODIC CY 10 zz</t>
  </si>
  <si>
    <t>1116615120</t>
  </si>
  <si>
    <t>103</t>
  </si>
  <si>
    <t>1.12</t>
  </si>
  <si>
    <t>VODIC CY 6 zz</t>
  </si>
  <si>
    <t>-2140961133</t>
  </si>
  <si>
    <t>104</t>
  </si>
  <si>
    <t>1.13</t>
  </si>
  <si>
    <t>VODIC CY 4 zz</t>
  </si>
  <si>
    <t>1301378790</t>
  </si>
  <si>
    <t>105</t>
  </si>
  <si>
    <t>1.14</t>
  </si>
  <si>
    <t>SVIETIDLO STROPNE LED,  10W, IP 54</t>
  </si>
  <si>
    <t>1852669427</t>
  </si>
  <si>
    <t>106</t>
  </si>
  <si>
    <t>1.15</t>
  </si>
  <si>
    <t>SVIETIDLO NUDZOVE LED, 11W, IP44</t>
  </si>
  <si>
    <t>-1516845654</t>
  </si>
  <si>
    <t>107</t>
  </si>
  <si>
    <t>1.16</t>
  </si>
  <si>
    <t>KRABICA KO 125</t>
  </si>
  <si>
    <t>-1900838081</t>
  </si>
  <si>
    <t>108</t>
  </si>
  <si>
    <t>1.17</t>
  </si>
  <si>
    <t>SVORKA SZ</t>
  </si>
  <si>
    <t>-81375784</t>
  </si>
  <si>
    <t>109</t>
  </si>
  <si>
    <t>1.18</t>
  </si>
  <si>
    <t>SVORKA SR 03</t>
  </si>
  <si>
    <t>276582981</t>
  </si>
  <si>
    <t>110</t>
  </si>
  <si>
    <t>1.19</t>
  </si>
  <si>
    <t>SPORAKOVA PRIPOJKA+Montaz</t>
  </si>
  <si>
    <t>-1845387945</t>
  </si>
  <si>
    <t>111</t>
  </si>
  <si>
    <t>1.20</t>
  </si>
  <si>
    <t>JEDNOPOLOVY VYPINAC, RADENIE č. 1, IP 44</t>
  </si>
  <si>
    <t>758493439</t>
  </si>
  <si>
    <t>112</t>
  </si>
  <si>
    <t>1.21</t>
  </si>
  <si>
    <t>STRIEDAVY PREPINAC, RADENIE č. 6, IP 44</t>
  </si>
  <si>
    <t>-2030212548</t>
  </si>
  <si>
    <t>113</t>
  </si>
  <si>
    <t>1.22</t>
  </si>
  <si>
    <t>VODIC AlMgSi 8</t>
  </si>
  <si>
    <t>KG</t>
  </si>
  <si>
    <t>2045947111</t>
  </si>
  <si>
    <t>114</t>
  </si>
  <si>
    <t>1.23</t>
  </si>
  <si>
    <t>DOMOVA JEDNOZASUVKA, IP 44</t>
  </si>
  <si>
    <t>-1300836247</t>
  </si>
  <si>
    <t>115</t>
  </si>
  <si>
    <t>1.24</t>
  </si>
  <si>
    <t>ROZVADZAC RP1</t>
  </si>
  <si>
    <t>1249899010</t>
  </si>
  <si>
    <t>116</t>
  </si>
  <si>
    <t>1.25</t>
  </si>
  <si>
    <t>ZIAROVKA LED 10W</t>
  </si>
  <si>
    <t>-1107694493</t>
  </si>
  <si>
    <t>117</t>
  </si>
  <si>
    <t>1.26</t>
  </si>
  <si>
    <t>SVORKA SR 02</t>
  </si>
  <si>
    <t>1375273736</t>
  </si>
  <si>
    <t>118</t>
  </si>
  <si>
    <t>1.27</t>
  </si>
  <si>
    <t>ZEMNIACA PASOVINA FeZn 30x4 mm</t>
  </si>
  <si>
    <t>-414809624</t>
  </si>
  <si>
    <t>119</t>
  </si>
  <si>
    <t>1.28</t>
  </si>
  <si>
    <t>POZINKOVANY DRôT FeZn pr. 10 mm</t>
  </si>
  <si>
    <t>2040557288</t>
  </si>
  <si>
    <t>120</t>
  </si>
  <si>
    <t>1.29</t>
  </si>
  <si>
    <t>SVORKA SK</t>
  </si>
  <si>
    <t>-2087066014</t>
  </si>
  <si>
    <t>121</t>
  </si>
  <si>
    <t>1.30</t>
  </si>
  <si>
    <t>SVORKA SO</t>
  </si>
  <si>
    <t>1119337634</t>
  </si>
  <si>
    <t>122</t>
  </si>
  <si>
    <t>1.31</t>
  </si>
  <si>
    <t>SVORKA SP1</t>
  </si>
  <si>
    <t>713841160</t>
  </si>
  <si>
    <t>123</t>
  </si>
  <si>
    <t>1.32</t>
  </si>
  <si>
    <t>SVORKA SS</t>
  </si>
  <si>
    <t>1021715356</t>
  </si>
  <si>
    <t>124</t>
  </si>
  <si>
    <t>1.33</t>
  </si>
  <si>
    <t>PODPERA PV 21</t>
  </si>
  <si>
    <t>920261736</t>
  </si>
  <si>
    <t>125</t>
  </si>
  <si>
    <t>SVIETIDLO STROPNE LED 120 cm, 2x18W, IP54</t>
  </si>
  <si>
    <t>1963020463</t>
  </si>
  <si>
    <t>126</t>
  </si>
  <si>
    <t>LED TRUBICA 18W, 120 cm</t>
  </si>
  <si>
    <t>174342001</t>
  </si>
  <si>
    <t>127</t>
  </si>
  <si>
    <t>Murarske pomocne prace</t>
  </si>
  <si>
    <t>916540813</t>
  </si>
  <si>
    <t>128</t>
  </si>
  <si>
    <t>2.1</t>
  </si>
  <si>
    <t>Podruzny material</t>
  </si>
  <si>
    <t>2103447581</t>
  </si>
  <si>
    <t>129</t>
  </si>
  <si>
    <t>2.2</t>
  </si>
  <si>
    <t>Odborna prehliadka a skuska</t>
  </si>
  <si>
    <t>HOD</t>
  </si>
  <si>
    <t>-705875750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</si>
</sst>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%"/>
    <numFmt numFmtId="166" formatCode="dd\.mm\.yyyy"/>
    <numFmt numFmtId="167" formatCode="#,##0.00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9" fillId="0" borderId="14" xfId="0" applyNumberFormat="1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167" fontId="19" fillId="0" borderId="0" xfId="0" applyNumberFormat="1" applyFont="1" applyBorder="1" applyAlignment="1">
      <alignment vertical="center"/>
    </xf>
    <xf numFmtId="16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7" fillId="0" borderId="19" xfId="0" applyNumberFormat="1" applyFont="1" applyBorder="1" applyAlignment="1">
      <alignment vertical="center"/>
    </xf>
    <xf numFmtId="164" fontId="27" fillId="0" borderId="20" xfId="0" applyNumberFormat="1" applyFont="1" applyBorder="1" applyAlignment="1">
      <alignment vertical="center"/>
    </xf>
    <xf numFmtId="167" fontId="27" fillId="0" borderId="20" xfId="0" applyNumberFormat="1" applyFont="1" applyBorder="1" applyAlignment="1">
      <alignment vertical="center"/>
    </xf>
    <xf numFmtId="16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3" fillId="0" borderId="0" xfId="0" applyNumberFormat="1" applyFont="1" applyAlignment="1"/>
    <xf numFmtId="167" fontId="30" fillId="0" borderId="12" xfId="0" applyNumberFormat="1" applyFont="1" applyBorder="1" applyAlignment="1"/>
    <xf numFmtId="167" fontId="30" fillId="0" borderId="13" xfId="0" applyNumberFormat="1" applyFont="1" applyBorder="1" applyAlignment="1"/>
    <xf numFmtId="16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7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4" fontId="21" fillId="0" borderId="22" xfId="0" applyNumberFormat="1" applyFont="1" applyBorder="1" applyAlignment="1" applyProtection="1">
      <alignment vertical="center"/>
      <protection locked="0"/>
    </xf>
    <xf numFmtId="164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7" fontId="22" fillId="0" borderId="0" xfId="0" applyNumberFormat="1" applyFont="1" applyBorder="1" applyAlignment="1">
      <alignment vertical="center"/>
    </xf>
    <xf numFmtId="167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4" fontId="32" fillId="0" borderId="22" xfId="0" applyNumberFormat="1" applyFont="1" applyBorder="1" applyAlignment="1" applyProtection="1">
      <alignment vertical="center"/>
      <protection locked="0"/>
    </xf>
    <xf numFmtId="164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7" fontId="22" fillId="0" borderId="20" xfId="0" applyNumberFormat="1" applyFont="1" applyBorder="1" applyAlignment="1">
      <alignment vertical="center"/>
    </xf>
    <xf numFmtId="167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16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16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06" workbookViewId="0">
      <selection activeCell="K5" sqref="K5:AJ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3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R5" s="17"/>
      <c r="BE5" s="172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77" t="s">
        <v>15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R6" s="17"/>
      <c r="BE6" s="173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73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/>
      <c r="AR8" s="17"/>
      <c r="BE8" s="173"/>
      <c r="BS8" s="14" t="s">
        <v>6</v>
      </c>
    </row>
    <row r="9" spans="1:74" s="1" customFormat="1" ht="14.45" customHeight="1">
      <c r="B9" s="17"/>
      <c r="AR9" s="17"/>
      <c r="BE9" s="173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73"/>
      <c r="BS10" s="14" t="s">
        <v>6</v>
      </c>
    </row>
    <row r="11" spans="1:74" s="1" customFormat="1" ht="18.399999999999999" customHeight="1">
      <c r="B11" s="17"/>
      <c r="E11" s="22" t="s">
        <v>19</v>
      </c>
      <c r="AK11" s="24" t="s">
        <v>23</v>
      </c>
      <c r="AN11" s="22" t="s">
        <v>1</v>
      </c>
      <c r="AR11" s="17"/>
      <c r="BE11" s="173"/>
      <c r="BS11" s="14" t="s">
        <v>6</v>
      </c>
    </row>
    <row r="12" spans="1:74" s="1" customFormat="1" ht="6.95" customHeight="1">
      <c r="B12" s="17"/>
      <c r="AR12" s="17"/>
      <c r="BE12" s="173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73"/>
      <c r="BS13" s="14" t="s">
        <v>6</v>
      </c>
    </row>
    <row r="14" spans="1:74" ht="12.75">
      <c r="B14" s="17"/>
      <c r="E14" s="178" t="s">
        <v>25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4" t="s">
        <v>23</v>
      </c>
      <c r="AN14" s="26" t="s">
        <v>25</v>
      </c>
      <c r="AR14" s="17"/>
      <c r="BE14" s="173"/>
      <c r="BS14" s="14" t="s">
        <v>6</v>
      </c>
    </row>
    <row r="15" spans="1:74" s="1" customFormat="1" ht="6.95" customHeight="1">
      <c r="B15" s="17"/>
      <c r="AR15" s="17"/>
      <c r="BE15" s="173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73"/>
      <c r="BS16" s="14" t="s">
        <v>3</v>
      </c>
    </row>
    <row r="17" spans="1:71" s="1" customFormat="1" ht="18.399999999999999" customHeight="1">
      <c r="B17" s="17"/>
      <c r="E17" s="22" t="s">
        <v>19</v>
      </c>
      <c r="AK17" s="24" t="s">
        <v>23</v>
      </c>
      <c r="AN17" s="22" t="s">
        <v>1</v>
      </c>
      <c r="AR17" s="17"/>
      <c r="BE17" s="173"/>
      <c r="BS17" s="14" t="s">
        <v>27</v>
      </c>
    </row>
    <row r="18" spans="1:71" s="1" customFormat="1" ht="6.95" customHeight="1">
      <c r="B18" s="17"/>
      <c r="AR18" s="17"/>
      <c r="BE18" s="173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173"/>
      <c r="BS19" s="14" t="s">
        <v>6</v>
      </c>
    </row>
    <row r="20" spans="1:71" s="1" customFormat="1" ht="18.399999999999999" customHeight="1">
      <c r="B20" s="17"/>
      <c r="E20" s="22" t="s">
        <v>19</v>
      </c>
      <c r="AK20" s="24" t="s">
        <v>23</v>
      </c>
      <c r="AN20" s="22" t="s">
        <v>1</v>
      </c>
      <c r="AR20" s="17"/>
      <c r="BE20" s="173"/>
      <c r="BS20" s="14" t="s">
        <v>27</v>
      </c>
    </row>
    <row r="21" spans="1:71" s="1" customFormat="1" ht="6.95" customHeight="1">
      <c r="B21" s="17"/>
      <c r="AR21" s="17"/>
      <c r="BE21" s="173"/>
    </row>
    <row r="22" spans="1:71" s="1" customFormat="1" ht="12" customHeight="1">
      <c r="B22" s="17"/>
      <c r="D22" s="24" t="s">
        <v>29</v>
      </c>
      <c r="AR22" s="17"/>
      <c r="BE22" s="173"/>
    </row>
    <row r="23" spans="1:71" s="1" customFormat="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  <c r="BE23" s="173"/>
    </row>
    <row r="24" spans="1:71" s="1" customFormat="1" ht="6.95" customHeight="1">
      <c r="B24" s="17"/>
      <c r="AR24" s="17"/>
      <c r="BE24" s="17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3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ROUND(AG94,3)</f>
        <v>0</v>
      </c>
      <c r="AL26" s="182"/>
      <c r="AM26" s="182"/>
      <c r="AN26" s="182"/>
      <c r="AO26" s="182"/>
      <c r="AP26" s="29"/>
      <c r="AQ26" s="29"/>
      <c r="AR26" s="30"/>
      <c r="BE26" s="17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3" t="s">
        <v>31</v>
      </c>
      <c r="M28" s="183"/>
      <c r="N28" s="183"/>
      <c r="O28" s="183"/>
      <c r="P28" s="183"/>
      <c r="Q28" s="29"/>
      <c r="R28" s="29"/>
      <c r="S28" s="29"/>
      <c r="T28" s="29"/>
      <c r="U28" s="29"/>
      <c r="V28" s="29"/>
      <c r="W28" s="183" t="s">
        <v>32</v>
      </c>
      <c r="X28" s="183"/>
      <c r="Y28" s="183"/>
      <c r="Z28" s="183"/>
      <c r="AA28" s="183"/>
      <c r="AB28" s="183"/>
      <c r="AC28" s="183"/>
      <c r="AD28" s="183"/>
      <c r="AE28" s="183"/>
      <c r="AF28" s="29"/>
      <c r="AG28" s="29"/>
      <c r="AH28" s="29"/>
      <c r="AI28" s="29"/>
      <c r="AJ28" s="29"/>
      <c r="AK28" s="183" t="s">
        <v>33</v>
      </c>
      <c r="AL28" s="183"/>
      <c r="AM28" s="183"/>
      <c r="AN28" s="183"/>
      <c r="AO28" s="183"/>
      <c r="AP28" s="29"/>
      <c r="AQ28" s="29"/>
      <c r="AR28" s="30"/>
      <c r="BE28" s="173"/>
    </row>
    <row r="29" spans="1:71" s="3" customFormat="1" ht="14.45" customHeight="1">
      <c r="B29" s="34"/>
      <c r="D29" s="24" t="s">
        <v>34</v>
      </c>
      <c r="F29" s="35" t="s">
        <v>35</v>
      </c>
      <c r="L29" s="186">
        <v>0.2</v>
      </c>
      <c r="M29" s="185"/>
      <c r="N29" s="185"/>
      <c r="O29" s="185"/>
      <c r="P29" s="185"/>
      <c r="Q29" s="36"/>
      <c r="R29" s="36"/>
      <c r="S29" s="36"/>
      <c r="T29" s="36"/>
      <c r="U29" s="36"/>
      <c r="V29" s="36"/>
      <c r="W29" s="184">
        <f>ROUND(AZ94, 3)</f>
        <v>0</v>
      </c>
      <c r="X29" s="185"/>
      <c r="Y29" s="185"/>
      <c r="Z29" s="185"/>
      <c r="AA29" s="185"/>
      <c r="AB29" s="185"/>
      <c r="AC29" s="185"/>
      <c r="AD29" s="185"/>
      <c r="AE29" s="185"/>
      <c r="AF29" s="36"/>
      <c r="AG29" s="36"/>
      <c r="AH29" s="36"/>
      <c r="AI29" s="36"/>
      <c r="AJ29" s="36"/>
      <c r="AK29" s="184">
        <f>ROUND(AV94, 3)</f>
        <v>0</v>
      </c>
      <c r="AL29" s="185"/>
      <c r="AM29" s="185"/>
      <c r="AN29" s="185"/>
      <c r="AO29" s="18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4"/>
    </row>
    <row r="30" spans="1:71" s="3" customFormat="1" ht="14.45" customHeight="1">
      <c r="B30" s="34"/>
      <c r="F30" s="35" t="s">
        <v>36</v>
      </c>
      <c r="L30" s="186">
        <v>0.2</v>
      </c>
      <c r="M30" s="185"/>
      <c r="N30" s="185"/>
      <c r="O30" s="185"/>
      <c r="P30" s="185"/>
      <c r="Q30" s="36"/>
      <c r="R30" s="36"/>
      <c r="S30" s="36"/>
      <c r="T30" s="36"/>
      <c r="U30" s="36"/>
      <c r="V30" s="36"/>
      <c r="W30" s="184">
        <f>ROUND(BA94, 3)</f>
        <v>0</v>
      </c>
      <c r="X30" s="185"/>
      <c r="Y30" s="185"/>
      <c r="Z30" s="185"/>
      <c r="AA30" s="185"/>
      <c r="AB30" s="185"/>
      <c r="AC30" s="185"/>
      <c r="AD30" s="185"/>
      <c r="AE30" s="185"/>
      <c r="AF30" s="36"/>
      <c r="AG30" s="36"/>
      <c r="AH30" s="36"/>
      <c r="AI30" s="36"/>
      <c r="AJ30" s="36"/>
      <c r="AK30" s="184">
        <f>ROUND(AW94, 3)</f>
        <v>0</v>
      </c>
      <c r="AL30" s="185"/>
      <c r="AM30" s="185"/>
      <c r="AN30" s="185"/>
      <c r="AO30" s="18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4"/>
    </row>
    <row r="31" spans="1:71" s="3" customFormat="1" ht="14.45" hidden="1" customHeight="1">
      <c r="B31" s="34"/>
      <c r="F31" s="24" t="s">
        <v>37</v>
      </c>
      <c r="L31" s="189">
        <v>0.2</v>
      </c>
      <c r="M31" s="188"/>
      <c r="N31" s="188"/>
      <c r="O31" s="188"/>
      <c r="P31" s="188"/>
      <c r="W31" s="187">
        <f>ROUND(BB94, 3)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4"/>
      <c r="BE31" s="174"/>
    </row>
    <row r="32" spans="1:71" s="3" customFormat="1" ht="14.45" hidden="1" customHeight="1">
      <c r="B32" s="34"/>
      <c r="F32" s="24" t="s">
        <v>38</v>
      </c>
      <c r="L32" s="189">
        <v>0.2</v>
      </c>
      <c r="M32" s="188"/>
      <c r="N32" s="188"/>
      <c r="O32" s="188"/>
      <c r="P32" s="188"/>
      <c r="W32" s="187">
        <f>ROUND(BC94, 3)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4"/>
      <c r="BE32" s="174"/>
    </row>
    <row r="33" spans="1:57" s="3" customFormat="1" ht="14.45" hidden="1" customHeight="1">
      <c r="B33" s="34"/>
      <c r="F33" s="35" t="s">
        <v>39</v>
      </c>
      <c r="L33" s="186">
        <v>0</v>
      </c>
      <c r="M33" s="185"/>
      <c r="N33" s="185"/>
      <c r="O33" s="185"/>
      <c r="P33" s="185"/>
      <c r="Q33" s="36"/>
      <c r="R33" s="36"/>
      <c r="S33" s="36"/>
      <c r="T33" s="36"/>
      <c r="U33" s="36"/>
      <c r="V33" s="36"/>
      <c r="W33" s="184">
        <f>ROUND(BD94, 3)</f>
        <v>0</v>
      </c>
      <c r="X33" s="185"/>
      <c r="Y33" s="185"/>
      <c r="Z33" s="185"/>
      <c r="AA33" s="185"/>
      <c r="AB33" s="185"/>
      <c r="AC33" s="185"/>
      <c r="AD33" s="185"/>
      <c r="AE33" s="185"/>
      <c r="AF33" s="36"/>
      <c r="AG33" s="36"/>
      <c r="AH33" s="36"/>
      <c r="AI33" s="36"/>
      <c r="AJ33" s="36"/>
      <c r="AK33" s="184">
        <v>0</v>
      </c>
      <c r="AL33" s="185"/>
      <c r="AM33" s="185"/>
      <c r="AN33" s="185"/>
      <c r="AO33" s="18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3"/>
    </row>
    <row r="35" spans="1:57" s="2" customFormat="1" ht="25.9" customHeight="1">
      <c r="A35" s="29"/>
      <c r="B35" s="30"/>
      <c r="C35" s="38"/>
      <c r="D35" s="39" t="s">
        <v>40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41</v>
      </c>
      <c r="U35" s="40"/>
      <c r="V35" s="40"/>
      <c r="W35" s="40"/>
      <c r="X35" s="190" t="s">
        <v>42</v>
      </c>
      <c r="Y35" s="191"/>
      <c r="Z35" s="191"/>
      <c r="AA35" s="191"/>
      <c r="AB35" s="191"/>
      <c r="AC35" s="40"/>
      <c r="AD35" s="40"/>
      <c r="AE35" s="40"/>
      <c r="AF35" s="40"/>
      <c r="AG35" s="40"/>
      <c r="AH35" s="40"/>
      <c r="AI35" s="40"/>
      <c r="AJ35" s="40"/>
      <c r="AK35" s="192">
        <f>SUM(AK26:AK33)</f>
        <v>0</v>
      </c>
      <c r="AL35" s="191"/>
      <c r="AM35" s="191"/>
      <c r="AN35" s="191"/>
      <c r="AO35" s="193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44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45</v>
      </c>
      <c r="AI60" s="32"/>
      <c r="AJ60" s="32"/>
      <c r="AK60" s="32"/>
      <c r="AL60" s="32"/>
      <c r="AM60" s="45" t="s">
        <v>46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48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45</v>
      </c>
      <c r="AI75" s="32"/>
      <c r="AJ75" s="32"/>
      <c r="AK75" s="32"/>
      <c r="AL75" s="32"/>
      <c r="AM75" s="45" t="s">
        <v>46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0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0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51"/>
      <c r="C84" s="24" t="s">
        <v>11</v>
      </c>
      <c r="L84" s="4">
        <f>K5</f>
        <v>0</v>
      </c>
      <c r="AR84" s="51"/>
    </row>
    <row r="85" spans="1:90" s="5" customFormat="1" ht="36.950000000000003" customHeight="1">
      <c r="B85" s="52"/>
      <c r="C85" s="53" t="s">
        <v>14</v>
      </c>
      <c r="L85" s="194" t="str">
        <f>K6</f>
        <v>Prístavba k výrobni ovocných štiav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52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6" t="str">
        <f>IF(AN8= "","",AN8)</f>
        <v/>
      </c>
      <c r="AN87" s="196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197" t="str">
        <f>IF(E17="","",E17)</f>
        <v xml:space="preserve"> </v>
      </c>
      <c r="AN89" s="198"/>
      <c r="AO89" s="198"/>
      <c r="AP89" s="198"/>
      <c r="AQ89" s="29"/>
      <c r="AR89" s="30"/>
      <c r="AS89" s="199" t="s">
        <v>50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0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197" t="str">
        <f>IF(E20="","",E20)</f>
        <v xml:space="preserve"> </v>
      </c>
      <c r="AN90" s="198"/>
      <c r="AO90" s="198"/>
      <c r="AP90" s="198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0" s="2" customFormat="1" ht="29.25" customHeight="1">
      <c r="A92" s="29"/>
      <c r="B92" s="30"/>
      <c r="C92" s="203" t="s">
        <v>51</v>
      </c>
      <c r="D92" s="204"/>
      <c r="E92" s="204"/>
      <c r="F92" s="204"/>
      <c r="G92" s="204"/>
      <c r="H92" s="60"/>
      <c r="I92" s="205" t="s">
        <v>52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6" t="s">
        <v>53</v>
      </c>
      <c r="AH92" s="204"/>
      <c r="AI92" s="204"/>
      <c r="AJ92" s="204"/>
      <c r="AK92" s="204"/>
      <c r="AL92" s="204"/>
      <c r="AM92" s="204"/>
      <c r="AN92" s="205" t="s">
        <v>54</v>
      </c>
      <c r="AO92" s="204"/>
      <c r="AP92" s="207"/>
      <c r="AQ92" s="61" t="s">
        <v>55</v>
      </c>
      <c r="AR92" s="30"/>
      <c r="AS92" s="62" t="s">
        <v>56</v>
      </c>
      <c r="AT92" s="63" t="s">
        <v>57</v>
      </c>
      <c r="AU92" s="63" t="s">
        <v>58</v>
      </c>
      <c r="AV92" s="63" t="s">
        <v>59</v>
      </c>
      <c r="AW92" s="63" t="s">
        <v>60</v>
      </c>
      <c r="AX92" s="63" t="s">
        <v>61</v>
      </c>
      <c r="AY92" s="63" t="s">
        <v>62</v>
      </c>
      <c r="AZ92" s="63" t="s">
        <v>63</v>
      </c>
      <c r="BA92" s="63" t="s">
        <v>64</v>
      </c>
      <c r="BB92" s="63" t="s">
        <v>65</v>
      </c>
      <c r="BC92" s="63" t="s">
        <v>66</v>
      </c>
      <c r="BD92" s="64" t="s">
        <v>67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0" s="6" customFormat="1" ht="32.450000000000003" customHeight="1">
      <c r="B94" s="68"/>
      <c r="C94" s="69" t="s">
        <v>68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1">
        <f>ROUND(AG95,3)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72" t="s">
        <v>1</v>
      </c>
      <c r="AR94" s="68"/>
      <c r="AS94" s="73">
        <f>ROUND(AS95,3)</f>
        <v>0</v>
      </c>
      <c r="AT94" s="74">
        <f>ROUND(SUM(AV94:AW94),3)</f>
        <v>0</v>
      </c>
      <c r="AU94" s="75">
        <f>ROUND(AU95,5)</f>
        <v>0</v>
      </c>
      <c r="AV94" s="74">
        <f>ROUND(AZ94*L29,3)</f>
        <v>0</v>
      </c>
      <c r="AW94" s="74">
        <f>ROUND(BA94*L30,3)</f>
        <v>0</v>
      </c>
      <c r="AX94" s="74">
        <f>ROUND(BB94*L29,3)</f>
        <v>0</v>
      </c>
      <c r="AY94" s="74">
        <f>ROUND(BC94*L30,3)</f>
        <v>0</v>
      </c>
      <c r="AZ94" s="74">
        <f>ROUND(AZ95,3)</f>
        <v>0</v>
      </c>
      <c r="BA94" s="74">
        <f>ROUND(BA95,3)</f>
        <v>0</v>
      </c>
      <c r="BB94" s="74">
        <f>ROUND(BB95,3)</f>
        <v>0</v>
      </c>
      <c r="BC94" s="74">
        <f>ROUND(BC95,3)</f>
        <v>0</v>
      </c>
      <c r="BD94" s="76">
        <f>ROUND(BD95,3)</f>
        <v>0</v>
      </c>
      <c r="BS94" s="77" t="s">
        <v>69</v>
      </c>
      <c r="BT94" s="77" t="s">
        <v>70</v>
      </c>
      <c r="BV94" s="77" t="s">
        <v>71</v>
      </c>
      <c r="BW94" s="77" t="s">
        <v>4</v>
      </c>
      <c r="BX94" s="77" t="s">
        <v>72</v>
      </c>
      <c r="CL94" s="77" t="s">
        <v>1</v>
      </c>
    </row>
    <row r="95" spans="1:90" s="7" customFormat="1" ht="16.5" customHeight="1">
      <c r="A95" s="78" t="s">
        <v>73</v>
      </c>
      <c r="B95" s="79"/>
      <c r="C95" s="80"/>
      <c r="D95" s="210" t="s">
        <v>12</v>
      </c>
      <c r="E95" s="210"/>
      <c r="F95" s="210"/>
      <c r="G95" s="210"/>
      <c r="H95" s="210"/>
      <c r="I95" s="81"/>
      <c r="J95" s="210" t="s">
        <v>15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'08-2022 - Prístavba k výr...'!J28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82" t="s">
        <v>74</v>
      </c>
      <c r="AR95" s="79"/>
      <c r="AS95" s="83">
        <v>0</v>
      </c>
      <c r="AT95" s="84">
        <f>ROUND(SUM(AV95:AW95),3)</f>
        <v>0</v>
      </c>
      <c r="AU95" s="85">
        <f>'08-2022 - Prístavba k výr...'!P129</f>
        <v>0</v>
      </c>
      <c r="AV95" s="84">
        <f>'08-2022 - Prístavba k výr...'!J31</f>
        <v>0</v>
      </c>
      <c r="AW95" s="84">
        <f>'08-2022 - Prístavba k výr...'!J32</f>
        <v>0</v>
      </c>
      <c r="AX95" s="84">
        <f>'08-2022 - Prístavba k výr...'!J33</f>
        <v>0</v>
      </c>
      <c r="AY95" s="84">
        <f>'08-2022 - Prístavba k výr...'!J34</f>
        <v>0</v>
      </c>
      <c r="AZ95" s="84">
        <f>'08-2022 - Prístavba k výr...'!F31</f>
        <v>0</v>
      </c>
      <c r="BA95" s="84">
        <f>'08-2022 - Prístavba k výr...'!F32</f>
        <v>0</v>
      </c>
      <c r="BB95" s="84">
        <f>'08-2022 - Prístavba k výr...'!F33</f>
        <v>0</v>
      </c>
      <c r="BC95" s="84">
        <f>'08-2022 - Prístavba k výr...'!F34</f>
        <v>0</v>
      </c>
      <c r="BD95" s="86">
        <f>'08-2022 - Prístavba k výr...'!F35</f>
        <v>0</v>
      </c>
      <c r="BT95" s="87" t="s">
        <v>75</v>
      </c>
      <c r="BU95" s="87" t="s">
        <v>76</v>
      </c>
      <c r="BV95" s="87" t="s">
        <v>71</v>
      </c>
      <c r="BW95" s="87" t="s">
        <v>4</v>
      </c>
      <c r="BX95" s="87" t="s">
        <v>72</v>
      </c>
      <c r="CL95" s="87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8-2022 - Prístavba k vý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6"/>
  <sheetViews>
    <sheetView showGridLines="0" tabSelected="1" workbookViewId="0">
      <selection activeCell="W17" sqref="W1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77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14</v>
      </c>
      <c r="E6" s="29"/>
      <c r="F6" s="29"/>
      <c r="G6" s="29"/>
      <c r="H6" s="29"/>
      <c r="I6" s="29"/>
      <c r="J6" s="29"/>
      <c r="K6" s="29"/>
      <c r="L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94" t="s">
        <v>15</v>
      </c>
      <c r="F7" s="214"/>
      <c r="G7" s="214"/>
      <c r="H7" s="214"/>
      <c r="I7" s="29"/>
      <c r="J7" s="29"/>
      <c r="K7" s="29"/>
      <c r="L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1.25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16</v>
      </c>
      <c r="E9" s="29"/>
      <c r="F9" s="22" t="s">
        <v>1</v>
      </c>
      <c r="G9" s="29"/>
      <c r="H9" s="29"/>
      <c r="I9" s="24" t="s">
        <v>17</v>
      </c>
      <c r="J9" s="22" t="s">
        <v>1</v>
      </c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18</v>
      </c>
      <c r="E10" s="29"/>
      <c r="F10" s="22" t="s">
        <v>19</v>
      </c>
      <c r="G10" s="29"/>
      <c r="H10" s="29"/>
      <c r="I10" s="24" t="s">
        <v>20</v>
      </c>
      <c r="J10" s="55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21</v>
      </c>
      <c r="E12" s="29"/>
      <c r="F12" s="29"/>
      <c r="G12" s="29"/>
      <c r="H12" s="29"/>
      <c r="I12" s="24" t="s">
        <v>22</v>
      </c>
      <c r="J12" s="22" t="str">
        <f>IF('Rekapitulácia stavby'!AN10="","",'Rekapitulácia stavby'!AN10)</f>
        <v/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IF('Rekapitulácia stavby'!E11="","",'Rekapitulácia stavby'!E11)</f>
        <v xml:space="preserve"> </v>
      </c>
      <c r="F13" s="29"/>
      <c r="G13" s="29"/>
      <c r="H13" s="29"/>
      <c r="I13" s="24" t="s">
        <v>23</v>
      </c>
      <c r="J13" s="22" t="str">
        <f>IF('Rekapitulácia stavby'!AN11="","",'Rekapitulácia stavby'!AN11)</f>
        <v/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24</v>
      </c>
      <c r="E15" s="29"/>
      <c r="F15" s="29"/>
      <c r="G15" s="29"/>
      <c r="H15" s="29"/>
      <c r="I15" s="24" t="s">
        <v>22</v>
      </c>
      <c r="J15" s="25" t="str">
        <f>'Rekapitulácia stavby'!AN13</f>
        <v>Vyplň údaj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5" t="str">
        <f>'Rekapitulácia stavby'!E14</f>
        <v>Vyplň údaj</v>
      </c>
      <c r="F16" s="175"/>
      <c r="G16" s="175"/>
      <c r="H16" s="175"/>
      <c r="I16" s="24" t="s">
        <v>23</v>
      </c>
      <c r="J16" s="25" t="str">
        <f>'Rekapitulácia stavby'!AN14</f>
        <v>Vyplň údaj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26</v>
      </c>
      <c r="E18" s="29"/>
      <c r="F18" s="29"/>
      <c r="G18" s="29"/>
      <c r="H18" s="29"/>
      <c r="I18" s="24" t="s">
        <v>22</v>
      </c>
      <c r="J18" s="22" t="str">
        <f>IF('Rekapitulácia stavby'!AN16="","",'Rekapitulácia stavby'!AN16)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23</v>
      </c>
      <c r="J19" s="22" t="str">
        <f>IF('Rekapitulácia stavby'!AN17="","",'Rekapitulácia stavby'!AN17)</f>
        <v/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22</v>
      </c>
      <c r="J21" s="22" t="str">
        <f>IF('Rekapitulácia stavby'!AN19="","",'Rekapitulácia stavby'!AN19)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IF('Rekapitulácia stavby'!E20="","",'Rekapitulácia stavby'!E20)</f>
        <v xml:space="preserve"> </v>
      </c>
      <c r="F22" s="29"/>
      <c r="G22" s="29"/>
      <c r="H22" s="29"/>
      <c r="I22" s="24" t="s">
        <v>23</v>
      </c>
      <c r="J22" s="22" t="str">
        <f>IF('Rekapitulácia stavby'!AN20="","",'Rekapitulácia stavby'!AN20)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29</v>
      </c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9"/>
      <c r="B25" s="90"/>
      <c r="C25" s="89"/>
      <c r="D25" s="89"/>
      <c r="E25" s="180" t="s">
        <v>1</v>
      </c>
      <c r="F25" s="180"/>
      <c r="G25" s="180"/>
      <c r="H25" s="180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6"/>
      <c r="E27" s="66"/>
      <c r="F27" s="66"/>
      <c r="G27" s="66"/>
      <c r="H27" s="66"/>
      <c r="I27" s="66"/>
      <c r="J27" s="66"/>
      <c r="K27" s="66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2" t="s">
        <v>30</v>
      </c>
      <c r="E28" s="29"/>
      <c r="F28" s="29"/>
      <c r="G28" s="29"/>
      <c r="H28" s="29"/>
      <c r="I28" s="29"/>
      <c r="J28" s="71">
        <f>ROUND(J129, 3)</f>
        <v>0</v>
      </c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32</v>
      </c>
      <c r="G30" s="29"/>
      <c r="H30" s="29"/>
      <c r="I30" s="33" t="s">
        <v>31</v>
      </c>
      <c r="J30" s="33" t="s">
        <v>33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3" t="s">
        <v>34</v>
      </c>
      <c r="E31" s="35" t="s">
        <v>35</v>
      </c>
      <c r="F31" s="94">
        <f>ROUND((SUM(BE129:BE265)),  3)</f>
        <v>0</v>
      </c>
      <c r="G31" s="95"/>
      <c r="H31" s="95"/>
      <c r="I31" s="96">
        <v>0.2</v>
      </c>
      <c r="J31" s="94">
        <f>ROUND(((SUM(BE129:BE265))*I31),  3)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35" t="s">
        <v>36</v>
      </c>
      <c r="F32" s="94">
        <f>ROUND((SUM(BF129:BF265)),  3)</f>
        <v>0</v>
      </c>
      <c r="G32" s="95"/>
      <c r="H32" s="95"/>
      <c r="I32" s="96">
        <v>0.2</v>
      </c>
      <c r="J32" s="94">
        <f>ROUND(((SUM(BF129:BF265))*I32),  3)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37</v>
      </c>
      <c r="F33" s="97">
        <f>ROUND((SUM(BG129:BG265)),  3)</f>
        <v>0</v>
      </c>
      <c r="G33" s="29"/>
      <c r="H33" s="29"/>
      <c r="I33" s="98">
        <v>0.2</v>
      </c>
      <c r="J33" s="97">
        <f>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38</v>
      </c>
      <c r="F34" s="97">
        <f>ROUND((SUM(BH129:BH265)),  3)</f>
        <v>0</v>
      </c>
      <c r="G34" s="29"/>
      <c r="H34" s="29"/>
      <c r="I34" s="98">
        <v>0.2</v>
      </c>
      <c r="J34" s="97">
        <f>0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35" t="s">
        <v>39</v>
      </c>
      <c r="F35" s="94">
        <f>ROUND((SUM(BI129:BI265)),  3)</f>
        <v>0</v>
      </c>
      <c r="G35" s="95"/>
      <c r="H35" s="95"/>
      <c r="I35" s="96">
        <v>0</v>
      </c>
      <c r="J35" s="94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9"/>
      <c r="D37" s="100" t="s">
        <v>40</v>
      </c>
      <c r="E37" s="60"/>
      <c r="F37" s="60"/>
      <c r="G37" s="101" t="s">
        <v>41</v>
      </c>
      <c r="H37" s="102" t="s">
        <v>42</v>
      </c>
      <c r="I37" s="60"/>
      <c r="J37" s="103">
        <f>SUM(J28:J35)</f>
        <v>0</v>
      </c>
      <c r="K37" s="104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43</v>
      </c>
      <c r="E50" s="44"/>
      <c r="F50" s="44"/>
      <c r="G50" s="43" t="s">
        <v>44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45</v>
      </c>
      <c r="E61" s="32"/>
      <c r="F61" s="105" t="s">
        <v>46</v>
      </c>
      <c r="G61" s="45" t="s">
        <v>45</v>
      </c>
      <c r="H61" s="32"/>
      <c r="I61" s="32"/>
      <c r="J61" s="106" t="s">
        <v>46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47</v>
      </c>
      <c r="E65" s="46"/>
      <c r="F65" s="46"/>
      <c r="G65" s="43" t="s">
        <v>48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45</v>
      </c>
      <c r="E76" s="32"/>
      <c r="F76" s="105" t="s">
        <v>46</v>
      </c>
      <c r="G76" s="45" t="s">
        <v>45</v>
      </c>
      <c r="H76" s="32"/>
      <c r="I76" s="32"/>
      <c r="J76" s="106" t="s">
        <v>46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78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94" t="str">
        <f>E7</f>
        <v>Prístavba k výrobni ovocných štiav</v>
      </c>
      <c r="F85" s="214"/>
      <c r="G85" s="214"/>
      <c r="H85" s="21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18</v>
      </c>
      <c r="D87" s="29"/>
      <c r="E87" s="29"/>
      <c r="F87" s="22" t="str">
        <f>F10</f>
        <v xml:space="preserve"> </v>
      </c>
      <c r="G87" s="29"/>
      <c r="H87" s="29"/>
      <c r="I87" s="24" t="s">
        <v>20</v>
      </c>
      <c r="J87" s="55" t="str">
        <f>IF(J10="","",J10)</f>
        <v/>
      </c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21</v>
      </c>
      <c r="D89" s="29"/>
      <c r="E89" s="29"/>
      <c r="F89" s="22" t="str">
        <f>E13</f>
        <v xml:space="preserve"> </v>
      </c>
      <c r="G89" s="29"/>
      <c r="H89" s="29"/>
      <c r="I89" s="24" t="s">
        <v>26</v>
      </c>
      <c r="J89" s="27" t="str">
        <f>E19</f>
        <v xml:space="preserve"> 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24</v>
      </c>
      <c r="D90" s="29"/>
      <c r="E90" s="29"/>
      <c r="F90" s="22" t="str">
        <f>IF(E16="","",E16)</f>
        <v>Vyplň údaj</v>
      </c>
      <c r="G90" s="29"/>
      <c r="H90" s="29"/>
      <c r="I90" s="24" t="s">
        <v>28</v>
      </c>
      <c r="J90" s="27" t="str">
        <f>E22</f>
        <v xml:space="preserve"> </v>
      </c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7" t="s">
        <v>79</v>
      </c>
      <c r="D92" s="99"/>
      <c r="E92" s="99"/>
      <c r="F92" s="99"/>
      <c r="G92" s="99"/>
      <c r="H92" s="99"/>
      <c r="I92" s="99"/>
      <c r="J92" s="108" t="s">
        <v>80</v>
      </c>
      <c r="K92" s="9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9" t="s">
        <v>81</v>
      </c>
      <c r="D94" s="29"/>
      <c r="E94" s="29"/>
      <c r="F94" s="29"/>
      <c r="G94" s="29"/>
      <c r="H94" s="29"/>
      <c r="I94" s="29"/>
      <c r="J94" s="71">
        <f>J129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82</v>
      </c>
    </row>
    <row r="95" spans="1:47" s="9" customFormat="1" ht="24.95" customHeight="1">
      <c r="B95" s="110"/>
      <c r="D95" s="111" t="s">
        <v>83</v>
      </c>
      <c r="E95" s="112"/>
      <c r="F95" s="112"/>
      <c r="G95" s="112"/>
      <c r="H95" s="112"/>
      <c r="I95" s="112"/>
      <c r="J95" s="113">
        <f>J130</f>
        <v>0</v>
      </c>
      <c r="L95" s="110"/>
    </row>
    <row r="96" spans="1:47" s="10" customFormat="1" ht="19.899999999999999" customHeight="1">
      <c r="B96" s="114"/>
      <c r="D96" s="115" t="s">
        <v>84</v>
      </c>
      <c r="E96" s="116"/>
      <c r="F96" s="116"/>
      <c r="G96" s="116"/>
      <c r="H96" s="116"/>
      <c r="I96" s="116"/>
      <c r="J96" s="117">
        <f>J131</f>
        <v>0</v>
      </c>
      <c r="L96" s="114"/>
    </row>
    <row r="97" spans="1:31" s="10" customFormat="1" ht="19.899999999999999" customHeight="1">
      <c r="B97" s="114"/>
      <c r="D97" s="115" t="s">
        <v>85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1:31" s="10" customFormat="1" ht="19.899999999999999" customHeight="1">
      <c r="B98" s="114"/>
      <c r="D98" s="115" t="s">
        <v>86</v>
      </c>
      <c r="E98" s="116"/>
      <c r="F98" s="116"/>
      <c r="G98" s="116"/>
      <c r="H98" s="116"/>
      <c r="I98" s="116"/>
      <c r="J98" s="117">
        <f>J146</f>
        <v>0</v>
      </c>
      <c r="L98" s="114"/>
    </row>
    <row r="99" spans="1:31" s="10" customFormat="1" ht="19.899999999999999" customHeight="1">
      <c r="B99" s="114"/>
      <c r="D99" s="115" t="s">
        <v>87</v>
      </c>
      <c r="E99" s="116"/>
      <c r="F99" s="116"/>
      <c r="G99" s="116"/>
      <c r="H99" s="116"/>
      <c r="I99" s="116"/>
      <c r="J99" s="117">
        <f>J149</f>
        <v>0</v>
      </c>
      <c r="L99" s="114"/>
    </row>
    <row r="100" spans="1:31" s="10" customFormat="1" ht="19.899999999999999" customHeight="1">
      <c r="B100" s="114"/>
      <c r="D100" s="115" t="s">
        <v>88</v>
      </c>
      <c r="E100" s="116"/>
      <c r="F100" s="116"/>
      <c r="G100" s="116"/>
      <c r="H100" s="116"/>
      <c r="I100" s="116"/>
      <c r="J100" s="117">
        <f>J159</f>
        <v>0</v>
      </c>
      <c r="L100" s="114"/>
    </row>
    <row r="101" spans="1:31" s="10" customFormat="1" ht="19.899999999999999" customHeight="1">
      <c r="B101" s="114"/>
      <c r="D101" s="115" t="s">
        <v>89</v>
      </c>
      <c r="E101" s="116"/>
      <c r="F101" s="116"/>
      <c r="G101" s="116"/>
      <c r="H101" s="116"/>
      <c r="I101" s="116"/>
      <c r="J101" s="117">
        <f>J161</f>
        <v>0</v>
      </c>
      <c r="L101" s="114"/>
    </row>
    <row r="102" spans="1:31" s="9" customFormat="1" ht="24.95" customHeight="1">
      <c r="B102" s="110"/>
      <c r="D102" s="111" t="s">
        <v>90</v>
      </c>
      <c r="E102" s="112"/>
      <c r="F102" s="112"/>
      <c r="G102" s="112"/>
      <c r="H102" s="112"/>
      <c r="I102" s="112"/>
      <c r="J102" s="113">
        <f>J163</f>
        <v>0</v>
      </c>
      <c r="L102" s="110"/>
    </row>
    <row r="103" spans="1:31" s="10" customFormat="1" ht="19.899999999999999" customHeight="1">
      <c r="B103" s="114"/>
      <c r="D103" s="115" t="s">
        <v>91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1:31" s="10" customFormat="1" ht="19.899999999999999" customHeight="1">
      <c r="B104" s="114"/>
      <c r="D104" s="115" t="s">
        <v>92</v>
      </c>
      <c r="E104" s="116"/>
      <c r="F104" s="116"/>
      <c r="G104" s="116"/>
      <c r="H104" s="116"/>
      <c r="I104" s="116"/>
      <c r="J104" s="117">
        <f>J169</f>
        <v>0</v>
      </c>
      <c r="L104" s="114"/>
    </row>
    <row r="105" spans="1:31" s="10" customFormat="1" ht="19.899999999999999" customHeight="1">
      <c r="B105" s="114"/>
      <c r="D105" s="115" t="s">
        <v>93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1:31" s="10" customFormat="1" ht="19.899999999999999" customHeight="1">
      <c r="B106" s="114"/>
      <c r="D106" s="115" t="s">
        <v>94</v>
      </c>
      <c r="E106" s="116"/>
      <c r="F106" s="116"/>
      <c r="G106" s="116"/>
      <c r="H106" s="116"/>
      <c r="I106" s="116"/>
      <c r="J106" s="117">
        <f>J178</f>
        <v>0</v>
      </c>
      <c r="L106" s="114"/>
    </row>
    <row r="107" spans="1:31" s="10" customFormat="1" ht="19.899999999999999" customHeight="1">
      <c r="B107" s="114"/>
      <c r="D107" s="115" t="s">
        <v>95</v>
      </c>
      <c r="E107" s="116"/>
      <c r="F107" s="116"/>
      <c r="G107" s="116"/>
      <c r="H107" s="116"/>
      <c r="I107" s="116"/>
      <c r="J107" s="117">
        <f>J181</f>
        <v>0</v>
      </c>
      <c r="L107" s="114"/>
    </row>
    <row r="108" spans="1:31" s="10" customFormat="1" ht="19.899999999999999" customHeight="1">
      <c r="B108" s="114"/>
      <c r="D108" s="115" t="s">
        <v>96</v>
      </c>
      <c r="E108" s="116"/>
      <c r="F108" s="116"/>
      <c r="G108" s="116"/>
      <c r="H108" s="116"/>
      <c r="I108" s="116"/>
      <c r="J108" s="117">
        <f>J189</f>
        <v>0</v>
      </c>
      <c r="L108" s="114"/>
    </row>
    <row r="109" spans="1:31" s="10" customFormat="1" ht="19.899999999999999" customHeight="1">
      <c r="B109" s="114"/>
      <c r="D109" s="115" t="s">
        <v>97</v>
      </c>
      <c r="E109" s="116"/>
      <c r="F109" s="116"/>
      <c r="G109" s="116"/>
      <c r="H109" s="116"/>
      <c r="I109" s="116"/>
      <c r="J109" s="117">
        <f>J198</f>
        <v>0</v>
      </c>
      <c r="L109" s="114"/>
    </row>
    <row r="110" spans="1:31" s="9" customFormat="1" ht="24.95" customHeight="1">
      <c r="B110" s="110"/>
      <c r="D110" s="111" t="s">
        <v>98</v>
      </c>
      <c r="E110" s="112"/>
      <c r="F110" s="112"/>
      <c r="G110" s="112"/>
      <c r="H110" s="112"/>
      <c r="I110" s="112"/>
      <c r="J110" s="113">
        <f>J200</f>
        <v>0</v>
      </c>
      <c r="L110" s="110"/>
    </row>
    <row r="111" spans="1:31" s="10" customFormat="1" ht="19.899999999999999" customHeight="1">
      <c r="B111" s="114"/>
      <c r="D111" s="115" t="s">
        <v>99</v>
      </c>
      <c r="E111" s="116"/>
      <c r="F111" s="116"/>
      <c r="G111" s="116"/>
      <c r="H111" s="116"/>
      <c r="I111" s="116"/>
      <c r="J111" s="117">
        <f>J201</f>
        <v>0</v>
      </c>
      <c r="L111" s="114"/>
    </row>
    <row r="112" spans="1:31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100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194" t="str">
        <f>E7</f>
        <v>Prístavba k výrobni ovocných štiav</v>
      </c>
      <c r="F121" s="214"/>
      <c r="G121" s="214"/>
      <c r="H121" s="214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F10</f>
        <v xml:space="preserve"> </v>
      </c>
      <c r="G123" s="29"/>
      <c r="H123" s="29"/>
      <c r="I123" s="24" t="s">
        <v>20</v>
      </c>
      <c r="J123" s="55" t="str">
        <f>IF(J10="","",J10)</f>
        <v/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E13</f>
        <v xml:space="preserve"> </v>
      </c>
      <c r="G125" s="29"/>
      <c r="H125" s="29"/>
      <c r="I125" s="24" t="s">
        <v>26</v>
      </c>
      <c r="J125" s="27" t="str">
        <f>E19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IF(E16="","",E16)</f>
        <v>Vyplň údaj</v>
      </c>
      <c r="G126" s="29"/>
      <c r="H126" s="29"/>
      <c r="I126" s="24" t="s">
        <v>28</v>
      </c>
      <c r="J126" s="27" t="str">
        <f>E22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18"/>
      <c r="B128" s="119"/>
      <c r="C128" s="120" t="s">
        <v>101</v>
      </c>
      <c r="D128" s="121" t="s">
        <v>55</v>
      </c>
      <c r="E128" s="121" t="s">
        <v>51</v>
      </c>
      <c r="F128" s="121" t="s">
        <v>52</v>
      </c>
      <c r="G128" s="121" t="s">
        <v>102</v>
      </c>
      <c r="H128" s="121" t="s">
        <v>103</v>
      </c>
      <c r="I128" s="121" t="s">
        <v>104</v>
      </c>
      <c r="J128" s="122" t="s">
        <v>80</v>
      </c>
      <c r="K128" s="123" t="s">
        <v>105</v>
      </c>
      <c r="L128" s="124"/>
      <c r="M128" s="62" t="s">
        <v>1</v>
      </c>
      <c r="N128" s="63" t="s">
        <v>34</v>
      </c>
      <c r="O128" s="63" t="s">
        <v>106</v>
      </c>
      <c r="P128" s="63" t="s">
        <v>107</v>
      </c>
      <c r="Q128" s="63" t="s">
        <v>108</v>
      </c>
      <c r="R128" s="63" t="s">
        <v>109</v>
      </c>
      <c r="S128" s="63" t="s">
        <v>110</v>
      </c>
      <c r="T128" s="64" t="s">
        <v>111</v>
      </c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</row>
    <row r="129" spans="1:65" s="2" customFormat="1" ht="22.9" customHeight="1">
      <c r="A129" s="29"/>
      <c r="B129" s="30"/>
      <c r="C129" s="69" t="s">
        <v>81</v>
      </c>
      <c r="D129" s="29"/>
      <c r="E129" s="29"/>
      <c r="F129" s="29"/>
      <c r="G129" s="29"/>
      <c r="H129" s="29"/>
      <c r="I129" s="29"/>
      <c r="J129" s="125">
        <f>BK129</f>
        <v>0</v>
      </c>
      <c r="K129" s="29"/>
      <c r="L129" s="30"/>
      <c r="M129" s="65"/>
      <c r="N129" s="56"/>
      <c r="O129" s="66"/>
      <c r="P129" s="126">
        <f>P130+P163+P200</f>
        <v>0</v>
      </c>
      <c r="Q129" s="66"/>
      <c r="R129" s="126">
        <f>R130+R163+R200</f>
        <v>129.98350485</v>
      </c>
      <c r="S129" s="66"/>
      <c r="T129" s="127">
        <f>T130+T163+T200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69</v>
      </c>
      <c r="AU129" s="14" t="s">
        <v>82</v>
      </c>
      <c r="BK129" s="128">
        <f>BK130+BK163+BK200</f>
        <v>0</v>
      </c>
    </row>
    <row r="130" spans="1:65" s="12" customFormat="1" ht="25.9" customHeight="1">
      <c r="B130" s="129"/>
      <c r="D130" s="130" t="s">
        <v>69</v>
      </c>
      <c r="E130" s="131" t="s">
        <v>112</v>
      </c>
      <c r="F130" s="131" t="s">
        <v>113</v>
      </c>
      <c r="I130" s="132"/>
      <c r="J130" s="133">
        <f>BK130</f>
        <v>0</v>
      </c>
      <c r="L130" s="129"/>
      <c r="M130" s="134"/>
      <c r="N130" s="135"/>
      <c r="O130" s="135"/>
      <c r="P130" s="136">
        <f>P131+P136+P146+P149+P159+P161</f>
        <v>0</v>
      </c>
      <c r="Q130" s="135"/>
      <c r="R130" s="136">
        <f>R131+R136+R146+R149+R159+R161</f>
        <v>124.66694914999999</v>
      </c>
      <c r="S130" s="135"/>
      <c r="T130" s="137">
        <f>T131+T136+T146+T149+T159+T161</f>
        <v>0</v>
      </c>
      <c r="AR130" s="130" t="s">
        <v>75</v>
      </c>
      <c r="AT130" s="138" t="s">
        <v>69</v>
      </c>
      <c r="AU130" s="138" t="s">
        <v>70</v>
      </c>
      <c r="AY130" s="130" t="s">
        <v>114</v>
      </c>
      <c r="BK130" s="139">
        <f>BK131+BK136+BK146+BK149+BK159+BK161</f>
        <v>0</v>
      </c>
    </row>
    <row r="131" spans="1:65" s="12" customFormat="1" ht="22.9" customHeight="1">
      <c r="B131" s="129"/>
      <c r="D131" s="130" t="s">
        <v>69</v>
      </c>
      <c r="E131" s="140" t="s">
        <v>75</v>
      </c>
      <c r="F131" s="140" t="s">
        <v>115</v>
      </c>
      <c r="I131" s="132"/>
      <c r="J131" s="141">
        <f>BK131</f>
        <v>0</v>
      </c>
      <c r="L131" s="129"/>
      <c r="M131" s="134"/>
      <c r="N131" s="135"/>
      <c r="O131" s="135"/>
      <c r="P131" s="136">
        <f>SUM(P132:P135)</f>
        <v>0</v>
      </c>
      <c r="Q131" s="135"/>
      <c r="R131" s="136">
        <f>SUM(R132:R135)</f>
        <v>0</v>
      </c>
      <c r="S131" s="135"/>
      <c r="T131" s="137">
        <f>SUM(T132:T135)</f>
        <v>0</v>
      </c>
      <c r="AR131" s="130" t="s">
        <v>75</v>
      </c>
      <c r="AT131" s="138" t="s">
        <v>69</v>
      </c>
      <c r="AU131" s="138" t="s">
        <v>75</v>
      </c>
      <c r="AY131" s="130" t="s">
        <v>114</v>
      </c>
      <c r="BK131" s="139">
        <f>SUM(BK132:BK135)</f>
        <v>0</v>
      </c>
    </row>
    <row r="132" spans="1:65" s="2" customFormat="1" ht="24.2" customHeight="1">
      <c r="A132" s="29"/>
      <c r="B132" s="142"/>
      <c r="C132" s="143" t="s">
        <v>75</v>
      </c>
      <c r="D132" s="143" t="s">
        <v>116</v>
      </c>
      <c r="E132" s="144" t="s">
        <v>117</v>
      </c>
      <c r="F132" s="145" t="s">
        <v>118</v>
      </c>
      <c r="G132" s="146" t="s">
        <v>119</v>
      </c>
      <c r="H132" s="147">
        <v>43.091000000000001</v>
      </c>
      <c r="I132" s="148"/>
      <c r="J132" s="147">
        <f>ROUND(I132*H132,3)</f>
        <v>0</v>
      </c>
      <c r="K132" s="149"/>
      <c r="L132" s="30"/>
      <c r="M132" s="150" t="s">
        <v>1</v>
      </c>
      <c r="N132" s="151" t="s">
        <v>36</v>
      </c>
      <c r="O132" s="58"/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120</v>
      </c>
      <c r="AT132" s="154" t="s">
        <v>116</v>
      </c>
      <c r="AU132" s="154" t="s">
        <v>121</v>
      </c>
      <c r="AY132" s="14" t="s">
        <v>114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121</v>
      </c>
      <c r="BK132" s="156">
        <f>ROUND(I132*H132,3)</f>
        <v>0</v>
      </c>
      <c r="BL132" s="14" t="s">
        <v>120</v>
      </c>
      <c r="BM132" s="154" t="s">
        <v>122</v>
      </c>
    </row>
    <row r="133" spans="1:65" s="2" customFormat="1" ht="21.75" customHeight="1">
      <c r="A133" s="29"/>
      <c r="B133" s="142"/>
      <c r="C133" s="143" t="s">
        <v>121</v>
      </c>
      <c r="D133" s="143" t="s">
        <v>116</v>
      </c>
      <c r="E133" s="144" t="s">
        <v>123</v>
      </c>
      <c r="F133" s="145" t="s">
        <v>124</v>
      </c>
      <c r="G133" s="146" t="s">
        <v>119</v>
      </c>
      <c r="H133" s="147">
        <v>9.8800000000000008</v>
      </c>
      <c r="I133" s="148"/>
      <c r="J133" s="147">
        <f>ROUND(I133*H133,3)</f>
        <v>0</v>
      </c>
      <c r="K133" s="149"/>
      <c r="L133" s="30"/>
      <c r="M133" s="150" t="s">
        <v>1</v>
      </c>
      <c r="N133" s="151" t="s">
        <v>36</v>
      </c>
      <c r="O133" s="58"/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120</v>
      </c>
      <c r="AT133" s="154" t="s">
        <v>116</v>
      </c>
      <c r="AU133" s="154" t="s">
        <v>121</v>
      </c>
      <c r="AY133" s="14" t="s">
        <v>114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121</v>
      </c>
      <c r="BK133" s="156">
        <f>ROUND(I133*H133,3)</f>
        <v>0</v>
      </c>
      <c r="BL133" s="14" t="s">
        <v>120</v>
      </c>
      <c r="BM133" s="154" t="s">
        <v>125</v>
      </c>
    </row>
    <row r="134" spans="1:65" s="2" customFormat="1" ht="21.75" customHeight="1">
      <c r="A134" s="29"/>
      <c r="B134" s="142"/>
      <c r="C134" s="143" t="s">
        <v>126</v>
      </c>
      <c r="D134" s="143" t="s">
        <v>116</v>
      </c>
      <c r="E134" s="144" t="s">
        <v>127</v>
      </c>
      <c r="F134" s="145" t="s">
        <v>128</v>
      </c>
      <c r="G134" s="146" t="s">
        <v>119</v>
      </c>
      <c r="H134" s="147">
        <v>8.3079999999999998</v>
      </c>
      <c r="I134" s="148"/>
      <c r="J134" s="147">
        <f>ROUND(I134*H134,3)</f>
        <v>0</v>
      </c>
      <c r="K134" s="149"/>
      <c r="L134" s="30"/>
      <c r="M134" s="150" t="s">
        <v>1</v>
      </c>
      <c r="N134" s="151" t="s">
        <v>36</v>
      </c>
      <c r="O134" s="58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120</v>
      </c>
      <c r="AT134" s="154" t="s">
        <v>116</v>
      </c>
      <c r="AU134" s="154" t="s">
        <v>121</v>
      </c>
      <c r="AY134" s="14" t="s">
        <v>114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121</v>
      </c>
      <c r="BK134" s="156">
        <f>ROUND(I134*H134,3)</f>
        <v>0</v>
      </c>
      <c r="BL134" s="14" t="s">
        <v>120</v>
      </c>
      <c r="BM134" s="154" t="s">
        <v>129</v>
      </c>
    </row>
    <row r="135" spans="1:65" s="2" customFormat="1" ht="24.2" customHeight="1">
      <c r="A135" s="29"/>
      <c r="B135" s="142"/>
      <c r="C135" s="143" t="s">
        <v>120</v>
      </c>
      <c r="D135" s="143" t="s">
        <v>116</v>
      </c>
      <c r="E135" s="144" t="s">
        <v>130</v>
      </c>
      <c r="F135" s="145" t="s">
        <v>131</v>
      </c>
      <c r="G135" s="146" t="s">
        <v>119</v>
      </c>
      <c r="H135" s="147">
        <v>61.279000000000003</v>
      </c>
      <c r="I135" s="148"/>
      <c r="J135" s="147">
        <f>ROUND(I135*H135,3)</f>
        <v>0</v>
      </c>
      <c r="K135" s="149"/>
      <c r="L135" s="30"/>
      <c r="M135" s="150" t="s">
        <v>1</v>
      </c>
      <c r="N135" s="151" t="s">
        <v>36</v>
      </c>
      <c r="O135" s="58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120</v>
      </c>
      <c r="AT135" s="154" t="s">
        <v>116</v>
      </c>
      <c r="AU135" s="154" t="s">
        <v>121</v>
      </c>
      <c r="AY135" s="14" t="s">
        <v>114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121</v>
      </c>
      <c r="BK135" s="156">
        <f>ROUND(I135*H135,3)</f>
        <v>0</v>
      </c>
      <c r="BL135" s="14" t="s">
        <v>120</v>
      </c>
      <c r="BM135" s="154" t="s">
        <v>132</v>
      </c>
    </row>
    <row r="136" spans="1:65" s="12" customFormat="1" ht="22.9" customHeight="1">
      <c r="B136" s="129"/>
      <c r="D136" s="130" t="s">
        <v>69</v>
      </c>
      <c r="E136" s="140" t="s">
        <v>121</v>
      </c>
      <c r="F136" s="140" t="s">
        <v>133</v>
      </c>
      <c r="I136" s="132"/>
      <c r="J136" s="141">
        <f>BK136</f>
        <v>0</v>
      </c>
      <c r="L136" s="129"/>
      <c r="M136" s="134"/>
      <c r="N136" s="135"/>
      <c r="O136" s="135"/>
      <c r="P136" s="136">
        <f>SUM(P137:P145)</f>
        <v>0</v>
      </c>
      <c r="Q136" s="135"/>
      <c r="R136" s="136">
        <f>SUM(R137:R145)</f>
        <v>97.796512249999992</v>
      </c>
      <c r="S136" s="135"/>
      <c r="T136" s="137">
        <f>SUM(T137:T145)</f>
        <v>0</v>
      </c>
      <c r="AR136" s="130" t="s">
        <v>75</v>
      </c>
      <c r="AT136" s="138" t="s">
        <v>69</v>
      </c>
      <c r="AU136" s="138" t="s">
        <v>75</v>
      </c>
      <c r="AY136" s="130" t="s">
        <v>114</v>
      </c>
      <c r="BK136" s="139">
        <f>SUM(BK137:BK145)</f>
        <v>0</v>
      </c>
    </row>
    <row r="137" spans="1:65" s="2" customFormat="1" ht="24.2" customHeight="1">
      <c r="A137" s="29"/>
      <c r="B137" s="142"/>
      <c r="C137" s="143" t="s">
        <v>134</v>
      </c>
      <c r="D137" s="143" t="s">
        <v>116</v>
      </c>
      <c r="E137" s="144" t="s">
        <v>135</v>
      </c>
      <c r="F137" s="145" t="s">
        <v>136</v>
      </c>
      <c r="G137" s="146" t="s">
        <v>119</v>
      </c>
      <c r="H137" s="147">
        <v>3.484</v>
      </c>
      <c r="I137" s="148"/>
      <c r="J137" s="147">
        <f t="shared" ref="J137:J145" si="0">ROUND(I137*H137,3)</f>
        <v>0</v>
      </c>
      <c r="K137" s="149"/>
      <c r="L137" s="30"/>
      <c r="M137" s="150" t="s">
        <v>1</v>
      </c>
      <c r="N137" s="151" t="s">
        <v>36</v>
      </c>
      <c r="O137" s="58"/>
      <c r="P137" s="152">
        <f t="shared" ref="P137:P145" si="1">O137*H137</f>
        <v>0</v>
      </c>
      <c r="Q137" s="152">
        <v>2.0699999999999998</v>
      </c>
      <c r="R137" s="152">
        <f t="shared" ref="R137:R145" si="2">Q137*H137</f>
        <v>7.2118799999999998</v>
      </c>
      <c r="S137" s="152">
        <v>0</v>
      </c>
      <c r="T137" s="153">
        <f t="shared" ref="T137:T145" si="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120</v>
      </c>
      <c r="AT137" s="154" t="s">
        <v>116</v>
      </c>
      <c r="AU137" s="154" t="s">
        <v>121</v>
      </c>
      <c r="AY137" s="14" t="s">
        <v>114</v>
      </c>
      <c r="BE137" s="155">
        <f t="shared" ref="BE137:BE145" si="4">IF(N137="základná",J137,0)</f>
        <v>0</v>
      </c>
      <c r="BF137" s="155">
        <f t="shared" ref="BF137:BF145" si="5">IF(N137="znížená",J137,0)</f>
        <v>0</v>
      </c>
      <c r="BG137" s="155">
        <f t="shared" ref="BG137:BG145" si="6">IF(N137="zákl. prenesená",J137,0)</f>
        <v>0</v>
      </c>
      <c r="BH137" s="155">
        <f t="shared" ref="BH137:BH145" si="7">IF(N137="zníž. prenesená",J137,0)</f>
        <v>0</v>
      </c>
      <c r="BI137" s="155">
        <f t="shared" ref="BI137:BI145" si="8">IF(N137="nulová",J137,0)</f>
        <v>0</v>
      </c>
      <c r="BJ137" s="14" t="s">
        <v>121</v>
      </c>
      <c r="BK137" s="156">
        <f t="shared" ref="BK137:BK145" si="9">ROUND(I137*H137,3)</f>
        <v>0</v>
      </c>
      <c r="BL137" s="14" t="s">
        <v>120</v>
      </c>
      <c r="BM137" s="154" t="s">
        <v>137</v>
      </c>
    </row>
    <row r="138" spans="1:65" s="2" customFormat="1" ht="37.9" customHeight="1">
      <c r="A138" s="29"/>
      <c r="B138" s="142"/>
      <c r="C138" s="143" t="s">
        <v>138</v>
      </c>
      <c r="D138" s="143" t="s">
        <v>116</v>
      </c>
      <c r="E138" s="144" t="s">
        <v>139</v>
      </c>
      <c r="F138" s="145" t="s">
        <v>140</v>
      </c>
      <c r="G138" s="146" t="s">
        <v>119</v>
      </c>
      <c r="H138" s="147">
        <v>12.458</v>
      </c>
      <c r="I138" s="148"/>
      <c r="J138" s="147">
        <f t="shared" si="0"/>
        <v>0</v>
      </c>
      <c r="K138" s="149"/>
      <c r="L138" s="30"/>
      <c r="M138" s="150" t="s">
        <v>1</v>
      </c>
      <c r="N138" s="151" t="s">
        <v>36</v>
      </c>
      <c r="O138" s="58"/>
      <c r="P138" s="152">
        <f t="shared" si="1"/>
        <v>0</v>
      </c>
      <c r="Q138" s="152">
        <v>2.0699999999999998</v>
      </c>
      <c r="R138" s="152">
        <f t="shared" si="2"/>
        <v>25.788059999999998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120</v>
      </c>
      <c r="AT138" s="154" t="s">
        <v>116</v>
      </c>
      <c r="AU138" s="154" t="s">
        <v>121</v>
      </c>
      <c r="AY138" s="14" t="s">
        <v>114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121</v>
      </c>
      <c r="BK138" s="156">
        <f t="shared" si="9"/>
        <v>0</v>
      </c>
      <c r="BL138" s="14" t="s">
        <v>120</v>
      </c>
      <c r="BM138" s="154" t="s">
        <v>141</v>
      </c>
    </row>
    <row r="139" spans="1:65" s="2" customFormat="1" ht="16.5" customHeight="1">
      <c r="A139" s="29"/>
      <c r="B139" s="142"/>
      <c r="C139" s="143" t="s">
        <v>142</v>
      </c>
      <c r="D139" s="143" t="s">
        <v>116</v>
      </c>
      <c r="E139" s="144" t="s">
        <v>143</v>
      </c>
      <c r="F139" s="145" t="s">
        <v>144</v>
      </c>
      <c r="G139" s="146" t="s">
        <v>119</v>
      </c>
      <c r="H139" s="147">
        <v>14.832000000000001</v>
      </c>
      <c r="I139" s="148"/>
      <c r="J139" s="147">
        <f t="shared" si="0"/>
        <v>0</v>
      </c>
      <c r="K139" s="149"/>
      <c r="L139" s="30"/>
      <c r="M139" s="150" t="s">
        <v>1</v>
      </c>
      <c r="N139" s="151" t="s">
        <v>36</v>
      </c>
      <c r="O139" s="58"/>
      <c r="P139" s="152">
        <f t="shared" si="1"/>
        <v>0</v>
      </c>
      <c r="Q139" s="152">
        <v>2.19407</v>
      </c>
      <c r="R139" s="152">
        <f t="shared" si="2"/>
        <v>32.542446240000004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120</v>
      </c>
      <c r="AT139" s="154" t="s">
        <v>116</v>
      </c>
      <c r="AU139" s="154" t="s">
        <v>121</v>
      </c>
      <c r="AY139" s="14" t="s">
        <v>114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121</v>
      </c>
      <c r="BK139" s="156">
        <f t="shared" si="9"/>
        <v>0</v>
      </c>
      <c r="BL139" s="14" t="s">
        <v>120</v>
      </c>
      <c r="BM139" s="154" t="s">
        <v>145</v>
      </c>
    </row>
    <row r="140" spans="1:65" s="2" customFormat="1" ht="24.2" customHeight="1">
      <c r="A140" s="29"/>
      <c r="B140" s="142"/>
      <c r="C140" s="143" t="s">
        <v>146</v>
      </c>
      <c r="D140" s="143" t="s">
        <v>116</v>
      </c>
      <c r="E140" s="144" t="s">
        <v>147</v>
      </c>
      <c r="F140" s="145" t="s">
        <v>148</v>
      </c>
      <c r="G140" s="146" t="s">
        <v>149</v>
      </c>
      <c r="H140" s="147">
        <v>10.35</v>
      </c>
      <c r="I140" s="148"/>
      <c r="J140" s="147">
        <f t="shared" si="0"/>
        <v>0</v>
      </c>
      <c r="K140" s="149"/>
      <c r="L140" s="30"/>
      <c r="M140" s="150" t="s">
        <v>1</v>
      </c>
      <c r="N140" s="151" t="s">
        <v>36</v>
      </c>
      <c r="O140" s="58"/>
      <c r="P140" s="152">
        <f t="shared" si="1"/>
        <v>0</v>
      </c>
      <c r="Q140" s="152">
        <v>4.0699999999999998E-3</v>
      </c>
      <c r="R140" s="152">
        <f t="shared" si="2"/>
        <v>4.2124499999999995E-2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120</v>
      </c>
      <c r="AT140" s="154" t="s">
        <v>116</v>
      </c>
      <c r="AU140" s="154" t="s">
        <v>121</v>
      </c>
      <c r="AY140" s="14" t="s">
        <v>114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121</v>
      </c>
      <c r="BK140" s="156">
        <f t="shared" si="9"/>
        <v>0</v>
      </c>
      <c r="BL140" s="14" t="s">
        <v>120</v>
      </c>
      <c r="BM140" s="154" t="s">
        <v>150</v>
      </c>
    </row>
    <row r="141" spans="1:65" s="2" customFormat="1" ht="24.2" customHeight="1">
      <c r="A141" s="29"/>
      <c r="B141" s="142"/>
      <c r="C141" s="143" t="s">
        <v>151</v>
      </c>
      <c r="D141" s="143" t="s">
        <v>116</v>
      </c>
      <c r="E141" s="144" t="s">
        <v>152</v>
      </c>
      <c r="F141" s="145" t="s">
        <v>153</v>
      </c>
      <c r="G141" s="146" t="s">
        <v>149</v>
      </c>
      <c r="H141" s="147">
        <v>10.35</v>
      </c>
      <c r="I141" s="148"/>
      <c r="J141" s="147">
        <f t="shared" si="0"/>
        <v>0</v>
      </c>
      <c r="K141" s="149"/>
      <c r="L141" s="30"/>
      <c r="M141" s="150" t="s">
        <v>1</v>
      </c>
      <c r="N141" s="151" t="s">
        <v>36</v>
      </c>
      <c r="O141" s="58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120</v>
      </c>
      <c r="AT141" s="154" t="s">
        <v>116</v>
      </c>
      <c r="AU141" s="154" t="s">
        <v>121</v>
      </c>
      <c r="AY141" s="14" t="s">
        <v>114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121</v>
      </c>
      <c r="BK141" s="156">
        <f t="shared" si="9"/>
        <v>0</v>
      </c>
      <c r="BL141" s="14" t="s">
        <v>120</v>
      </c>
      <c r="BM141" s="154" t="s">
        <v>154</v>
      </c>
    </row>
    <row r="142" spans="1:65" s="2" customFormat="1" ht="16.5" customHeight="1">
      <c r="A142" s="29"/>
      <c r="B142" s="142"/>
      <c r="C142" s="143" t="s">
        <v>155</v>
      </c>
      <c r="D142" s="143" t="s">
        <v>116</v>
      </c>
      <c r="E142" s="144" t="s">
        <v>156</v>
      </c>
      <c r="F142" s="145" t="s">
        <v>157</v>
      </c>
      <c r="G142" s="146" t="s">
        <v>158</v>
      </c>
      <c r="H142" s="147">
        <v>0.79500000000000004</v>
      </c>
      <c r="I142" s="148"/>
      <c r="J142" s="147">
        <f t="shared" si="0"/>
        <v>0</v>
      </c>
      <c r="K142" s="149"/>
      <c r="L142" s="30"/>
      <c r="M142" s="150" t="s">
        <v>1</v>
      </c>
      <c r="N142" s="151" t="s">
        <v>36</v>
      </c>
      <c r="O142" s="58"/>
      <c r="P142" s="152">
        <f t="shared" si="1"/>
        <v>0</v>
      </c>
      <c r="Q142" s="152">
        <v>1.20296</v>
      </c>
      <c r="R142" s="152">
        <f t="shared" si="2"/>
        <v>0.95635320000000013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120</v>
      </c>
      <c r="AT142" s="154" t="s">
        <v>116</v>
      </c>
      <c r="AU142" s="154" t="s">
        <v>121</v>
      </c>
      <c r="AY142" s="14" t="s">
        <v>114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121</v>
      </c>
      <c r="BK142" s="156">
        <f t="shared" si="9"/>
        <v>0</v>
      </c>
      <c r="BL142" s="14" t="s">
        <v>120</v>
      </c>
      <c r="BM142" s="154" t="s">
        <v>159</v>
      </c>
    </row>
    <row r="143" spans="1:65" s="2" customFormat="1" ht="16.5" customHeight="1">
      <c r="A143" s="29"/>
      <c r="B143" s="142"/>
      <c r="C143" s="143" t="s">
        <v>160</v>
      </c>
      <c r="D143" s="143" t="s">
        <v>116</v>
      </c>
      <c r="E143" s="144" t="s">
        <v>161</v>
      </c>
      <c r="F143" s="145" t="s">
        <v>162</v>
      </c>
      <c r="G143" s="146" t="s">
        <v>119</v>
      </c>
      <c r="H143" s="147">
        <v>6.3019999999999996</v>
      </c>
      <c r="I143" s="148"/>
      <c r="J143" s="147">
        <f t="shared" si="0"/>
        <v>0</v>
      </c>
      <c r="K143" s="149"/>
      <c r="L143" s="30"/>
      <c r="M143" s="150" t="s">
        <v>1</v>
      </c>
      <c r="N143" s="151" t="s">
        <v>36</v>
      </c>
      <c r="O143" s="58"/>
      <c r="P143" s="152">
        <f t="shared" si="1"/>
        <v>0</v>
      </c>
      <c r="Q143" s="152">
        <v>2.19407</v>
      </c>
      <c r="R143" s="152">
        <f t="shared" si="2"/>
        <v>13.827029139999999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120</v>
      </c>
      <c r="AT143" s="154" t="s">
        <v>116</v>
      </c>
      <c r="AU143" s="154" t="s">
        <v>121</v>
      </c>
      <c r="AY143" s="14" t="s">
        <v>114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121</v>
      </c>
      <c r="BK143" s="156">
        <f t="shared" si="9"/>
        <v>0</v>
      </c>
      <c r="BL143" s="14" t="s">
        <v>120</v>
      </c>
      <c r="BM143" s="154" t="s">
        <v>163</v>
      </c>
    </row>
    <row r="144" spans="1:65" s="2" customFormat="1" ht="16.5" customHeight="1">
      <c r="A144" s="29"/>
      <c r="B144" s="142"/>
      <c r="C144" s="143" t="s">
        <v>164</v>
      </c>
      <c r="D144" s="143" t="s">
        <v>116</v>
      </c>
      <c r="E144" s="144" t="s">
        <v>165</v>
      </c>
      <c r="F144" s="145" t="s">
        <v>166</v>
      </c>
      <c r="G144" s="146" t="s">
        <v>119</v>
      </c>
      <c r="H144" s="147">
        <v>7.931</v>
      </c>
      <c r="I144" s="148"/>
      <c r="J144" s="147">
        <f t="shared" si="0"/>
        <v>0</v>
      </c>
      <c r="K144" s="149"/>
      <c r="L144" s="30"/>
      <c r="M144" s="150" t="s">
        <v>1</v>
      </c>
      <c r="N144" s="151" t="s">
        <v>36</v>
      </c>
      <c r="O144" s="58"/>
      <c r="P144" s="152">
        <f t="shared" si="1"/>
        <v>0</v>
      </c>
      <c r="Q144" s="152">
        <v>2.19407</v>
      </c>
      <c r="R144" s="152">
        <f t="shared" si="2"/>
        <v>17.401169169999999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120</v>
      </c>
      <c r="AT144" s="154" t="s">
        <v>116</v>
      </c>
      <c r="AU144" s="154" t="s">
        <v>121</v>
      </c>
      <c r="AY144" s="14" t="s">
        <v>114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121</v>
      </c>
      <c r="BK144" s="156">
        <f t="shared" si="9"/>
        <v>0</v>
      </c>
      <c r="BL144" s="14" t="s">
        <v>120</v>
      </c>
      <c r="BM144" s="154" t="s">
        <v>167</v>
      </c>
    </row>
    <row r="145" spans="1:65" s="2" customFormat="1" ht="21.75" customHeight="1">
      <c r="A145" s="29"/>
      <c r="B145" s="142"/>
      <c r="C145" s="143" t="s">
        <v>168</v>
      </c>
      <c r="D145" s="143" t="s">
        <v>116</v>
      </c>
      <c r="E145" s="144" t="s">
        <v>169</v>
      </c>
      <c r="F145" s="145" t="s">
        <v>170</v>
      </c>
      <c r="G145" s="146" t="s">
        <v>171</v>
      </c>
      <c r="H145" s="147">
        <v>3</v>
      </c>
      <c r="I145" s="148"/>
      <c r="J145" s="147">
        <f t="shared" si="0"/>
        <v>0</v>
      </c>
      <c r="K145" s="149"/>
      <c r="L145" s="30"/>
      <c r="M145" s="150" t="s">
        <v>1</v>
      </c>
      <c r="N145" s="151" t="s">
        <v>36</v>
      </c>
      <c r="O145" s="58"/>
      <c r="P145" s="152">
        <f t="shared" si="1"/>
        <v>0</v>
      </c>
      <c r="Q145" s="152">
        <v>9.1500000000000001E-3</v>
      </c>
      <c r="R145" s="152">
        <f t="shared" si="2"/>
        <v>2.7450000000000002E-2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120</v>
      </c>
      <c r="AT145" s="154" t="s">
        <v>116</v>
      </c>
      <c r="AU145" s="154" t="s">
        <v>121</v>
      </c>
      <c r="AY145" s="14" t="s">
        <v>114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121</v>
      </c>
      <c r="BK145" s="156">
        <f t="shared" si="9"/>
        <v>0</v>
      </c>
      <c r="BL145" s="14" t="s">
        <v>120</v>
      </c>
      <c r="BM145" s="154" t="s">
        <v>172</v>
      </c>
    </row>
    <row r="146" spans="1:65" s="12" customFormat="1" ht="22.9" customHeight="1">
      <c r="B146" s="129"/>
      <c r="D146" s="130" t="s">
        <v>69</v>
      </c>
      <c r="E146" s="140" t="s">
        <v>126</v>
      </c>
      <c r="F146" s="140" t="s">
        <v>173</v>
      </c>
      <c r="I146" s="132"/>
      <c r="J146" s="141">
        <f>BK146</f>
        <v>0</v>
      </c>
      <c r="L146" s="129"/>
      <c r="M146" s="134"/>
      <c r="N146" s="135"/>
      <c r="O146" s="135"/>
      <c r="P146" s="136">
        <f>SUM(P147:P148)</f>
        <v>0</v>
      </c>
      <c r="Q146" s="135"/>
      <c r="R146" s="136">
        <f>SUM(R147:R148)</f>
        <v>4.5775147</v>
      </c>
      <c r="S146" s="135"/>
      <c r="T146" s="137">
        <f>SUM(T147:T148)</f>
        <v>0</v>
      </c>
      <c r="AR146" s="130" t="s">
        <v>75</v>
      </c>
      <c r="AT146" s="138" t="s">
        <v>69</v>
      </c>
      <c r="AU146" s="138" t="s">
        <v>75</v>
      </c>
      <c r="AY146" s="130" t="s">
        <v>114</v>
      </c>
      <c r="BK146" s="139">
        <f>SUM(BK147:BK148)</f>
        <v>0</v>
      </c>
    </row>
    <row r="147" spans="1:65" s="2" customFormat="1" ht="24.2" customHeight="1">
      <c r="A147" s="29"/>
      <c r="B147" s="142"/>
      <c r="C147" s="143" t="s">
        <v>174</v>
      </c>
      <c r="D147" s="143" t="s">
        <v>116</v>
      </c>
      <c r="E147" s="144" t="s">
        <v>175</v>
      </c>
      <c r="F147" s="145" t="s">
        <v>176</v>
      </c>
      <c r="G147" s="146" t="s">
        <v>158</v>
      </c>
      <c r="H147" s="147">
        <v>4.51</v>
      </c>
      <c r="I147" s="148"/>
      <c r="J147" s="147">
        <f>ROUND(I147*H147,3)</f>
        <v>0</v>
      </c>
      <c r="K147" s="149"/>
      <c r="L147" s="30"/>
      <c r="M147" s="150" t="s">
        <v>1</v>
      </c>
      <c r="N147" s="151" t="s">
        <v>36</v>
      </c>
      <c r="O147" s="58"/>
      <c r="P147" s="152">
        <f>O147*H147</f>
        <v>0</v>
      </c>
      <c r="Q147" s="152">
        <v>1.4970000000000001E-2</v>
      </c>
      <c r="R147" s="152">
        <f>Q147*H147</f>
        <v>6.7514699999999997E-2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120</v>
      </c>
      <c r="AT147" s="154" t="s">
        <v>116</v>
      </c>
      <c r="AU147" s="154" t="s">
        <v>121</v>
      </c>
      <c r="AY147" s="14" t="s">
        <v>114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121</v>
      </c>
      <c r="BK147" s="156">
        <f>ROUND(I147*H147,3)</f>
        <v>0</v>
      </c>
      <c r="BL147" s="14" t="s">
        <v>120</v>
      </c>
      <c r="BM147" s="154" t="s">
        <v>177</v>
      </c>
    </row>
    <row r="148" spans="1:65" s="2" customFormat="1" ht="24.2" customHeight="1">
      <c r="A148" s="29"/>
      <c r="B148" s="142"/>
      <c r="C148" s="157" t="s">
        <v>178</v>
      </c>
      <c r="D148" s="157" t="s">
        <v>179</v>
      </c>
      <c r="E148" s="158" t="s">
        <v>180</v>
      </c>
      <c r="F148" s="159" t="s">
        <v>181</v>
      </c>
      <c r="G148" s="160" t="s">
        <v>158</v>
      </c>
      <c r="H148" s="161">
        <v>4.51</v>
      </c>
      <c r="I148" s="162"/>
      <c r="J148" s="161">
        <f>ROUND(I148*H148,3)</f>
        <v>0</v>
      </c>
      <c r="K148" s="163"/>
      <c r="L148" s="164"/>
      <c r="M148" s="165" t="s">
        <v>1</v>
      </c>
      <c r="N148" s="166" t="s">
        <v>36</v>
      </c>
      <c r="O148" s="58"/>
      <c r="P148" s="152">
        <f>O148*H148</f>
        <v>0</v>
      </c>
      <c r="Q148" s="152">
        <v>1</v>
      </c>
      <c r="R148" s="152">
        <f>Q148*H148</f>
        <v>4.51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164</v>
      </c>
      <c r="AT148" s="154" t="s">
        <v>179</v>
      </c>
      <c r="AU148" s="154" t="s">
        <v>121</v>
      </c>
      <c r="AY148" s="14" t="s">
        <v>114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121</v>
      </c>
      <c r="BK148" s="156">
        <f>ROUND(I148*H148,3)</f>
        <v>0</v>
      </c>
      <c r="BL148" s="14" t="s">
        <v>120</v>
      </c>
      <c r="BM148" s="154" t="s">
        <v>182</v>
      </c>
    </row>
    <row r="149" spans="1:65" s="12" customFormat="1" ht="22.9" customHeight="1">
      <c r="B149" s="129"/>
      <c r="D149" s="130" t="s">
        <v>69</v>
      </c>
      <c r="E149" s="140" t="s">
        <v>168</v>
      </c>
      <c r="F149" s="140" t="s">
        <v>183</v>
      </c>
      <c r="I149" s="132"/>
      <c r="J149" s="141">
        <f>BK149</f>
        <v>0</v>
      </c>
      <c r="L149" s="129"/>
      <c r="M149" s="134"/>
      <c r="N149" s="135"/>
      <c r="O149" s="135"/>
      <c r="P149" s="136">
        <f>SUM(P150:P158)</f>
        <v>0</v>
      </c>
      <c r="Q149" s="135"/>
      <c r="R149" s="136">
        <f>SUM(R150:R158)</f>
        <v>22.2929222</v>
      </c>
      <c r="S149" s="135"/>
      <c r="T149" s="137">
        <f>SUM(T150:T158)</f>
        <v>0</v>
      </c>
      <c r="AR149" s="130" t="s">
        <v>75</v>
      </c>
      <c r="AT149" s="138" t="s">
        <v>69</v>
      </c>
      <c r="AU149" s="138" t="s">
        <v>75</v>
      </c>
      <c r="AY149" s="130" t="s">
        <v>114</v>
      </c>
      <c r="BK149" s="139">
        <f>SUM(BK150:BK158)</f>
        <v>0</v>
      </c>
    </row>
    <row r="150" spans="1:65" s="2" customFormat="1" ht="33" customHeight="1">
      <c r="A150" s="29"/>
      <c r="B150" s="142"/>
      <c r="C150" s="143" t="s">
        <v>184</v>
      </c>
      <c r="D150" s="143" t="s">
        <v>116</v>
      </c>
      <c r="E150" s="144" t="s">
        <v>185</v>
      </c>
      <c r="F150" s="145" t="s">
        <v>186</v>
      </c>
      <c r="G150" s="146" t="s">
        <v>149</v>
      </c>
      <c r="H150" s="147">
        <v>96</v>
      </c>
      <c r="I150" s="148"/>
      <c r="J150" s="147">
        <f t="shared" ref="J150:J158" si="10">ROUND(I150*H150,3)</f>
        <v>0</v>
      </c>
      <c r="K150" s="149"/>
      <c r="L150" s="30"/>
      <c r="M150" s="150" t="s">
        <v>1</v>
      </c>
      <c r="N150" s="151" t="s">
        <v>36</v>
      </c>
      <c r="O150" s="58"/>
      <c r="P150" s="152">
        <f t="shared" ref="P150:P158" si="11">O150*H150</f>
        <v>0</v>
      </c>
      <c r="Q150" s="152">
        <v>0.22405</v>
      </c>
      <c r="R150" s="152">
        <f t="shared" ref="R150:R158" si="12">Q150*H150</f>
        <v>21.508800000000001</v>
      </c>
      <c r="S150" s="152">
        <v>0</v>
      </c>
      <c r="T150" s="153">
        <f t="shared" ref="T150:T158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120</v>
      </c>
      <c r="AT150" s="154" t="s">
        <v>116</v>
      </c>
      <c r="AU150" s="154" t="s">
        <v>121</v>
      </c>
      <c r="AY150" s="14" t="s">
        <v>114</v>
      </c>
      <c r="BE150" s="155">
        <f t="shared" ref="BE150:BE158" si="14">IF(N150="základná",J150,0)</f>
        <v>0</v>
      </c>
      <c r="BF150" s="155">
        <f t="shared" ref="BF150:BF158" si="15">IF(N150="znížená",J150,0)</f>
        <v>0</v>
      </c>
      <c r="BG150" s="155">
        <f t="shared" ref="BG150:BG158" si="16">IF(N150="zákl. prenesená",J150,0)</f>
        <v>0</v>
      </c>
      <c r="BH150" s="155">
        <f t="shared" ref="BH150:BH158" si="17">IF(N150="zníž. prenesená",J150,0)</f>
        <v>0</v>
      </c>
      <c r="BI150" s="155">
        <f t="shared" ref="BI150:BI158" si="18">IF(N150="nulová",J150,0)</f>
        <v>0</v>
      </c>
      <c r="BJ150" s="14" t="s">
        <v>121</v>
      </c>
      <c r="BK150" s="156">
        <f t="shared" ref="BK150:BK158" si="19">ROUND(I150*H150,3)</f>
        <v>0</v>
      </c>
      <c r="BL150" s="14" t="s">
        <v>120</v>
      </c>
      <c r="BM150" s="154" t="s">
        <v>187</v>
      </c>
    </row>
    <row r="151" spans="1:65" s="2" customFormat="1" ht="37.9" customHeight="1">
      <c r="A151" s="29"/>
      <c r="B151" s="142"/>
      <c r="C151" s="143" t="s">
        <v>188</v>
      </c>
      <c r="D151" s="143" t="s">
        <v>116</v>
      </c>
      <c r="E151" s="144" t="s">
        <v>189</v>
      </c>
      <c r="F151" s="145" t="s">
        <v>190</v>
      </c>
      <c r="G151" s="146" t="s">
        <v>149</v>
      </c>
      <c r="H151" s="147">
        <v>96</v>
      </c>
      <c r="I151" s="148"/>
      <c r="J151" s="147">
        <f t="shared" si="10"/>
        <v>0</v>
      </c>
      <c r="K151" s="149"/>
      <c r="L151" s="30"/>
      <c r="M151" s="150" t="s">
        <v>1</v>
      </c>
      <c r="N151" s="151" t="s">
        <v>36</v>
      </c>
      <c r="O151" s="58"/>
      <c r="P151" s="152">
        <f t="shared" si="11"/>
        <v>0</v>
      </c>
      <c r="Q151" s="152">
        <v>5.1799999999999997E-3</v>
      </c>
      <c r="R151" s="152">
        <f t="shared" si="12"/>
        <v>0.49727999999999994</v>
      </c>
      <c r="S151" s="152">
        <v>0</v>
      </c>
      <c r="T151" s="15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120</v>
      </c>
      <c r="AT151" s="154" t="s">
        <v>116</v>
      </c>
      <c r="AU151" s="154" t="s">
        <v>121</v>
      </c>
      <c r="AY151" s="14" t="s">
        <v>114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121</v>
      </c>
      <c r="BK151" s="156">
        <f t="shared" si="19"/>
        <v>0</v>
      </c>
      <c r="BL151" s="14" t="s">
        <v>120</v>
      </c>
      <c r="BM151" s="154" t="s">
        <v>191</v>
      </c>
    </row>
    <row r="152" spans="1:65" s="2" customFormat="1" ht="37.9" customHeight="1">
      <c r="A152" s="29"/>
      <c r="B152" s="142"/>
      <c r="C152" s="143" t="s">
        <v>192</v>
      </c>
      <c r="D152" s="143" t="s">
        <v>116</v>
      </c>
      <c r="E152" s="144" t="s">
        <v>193</v>
      </c>
      <c r="F152" s="145" t="s">
        <v>194</v>
      </c>
      <c r="G152" s="146" t="s">
        <v>149</v>
      </c>
      <c r="H152" s="147">
        <v>96</v>
      </c>
      <c r="I152" s="148"/>
      <c r="J152" s="147">
        <f t="shared" si="10"/>
        <v>0</v>
      </c>
      <c r="K152" s="149"/>
      <c r="L152" s="30"/>
      <c r="M152" s="150" t="s">
        <v>1</v>
      </c>
      <c r="N152" s="151" t="s">
        <v>36</v>
      </c>
      <c r="O152" s="58"/>
      <c r="P152" s="152">
        <f t="shared" si="11"/>
        <v>0</v>
      </c>
      <c r="Q152" s="152">
        <v>2.2000000000000001E-4</v>
      </c>
      <c r="R152" s="152">
        <f t="shared" si="12"/>
        <v>2.112E-2</v>
      </c>
      <c r="S152" s="152">
        <v>0</v>
      </c>
      <c r="T152" s="15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120</v>
      </c>
      <c r="AT152" s="154" t="s">
        <v>116</v>
      </c>
      <c r="AU152" s="154" t="s">
        <v>121</v>
      </c>
      <c r="AY152" s="14" t="s">
        <v>114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121</v>
      </c>
      <c r="BK152" s="156">
        <f t="shared" si="19"/>
        <v>0</v>
      </c>
      <c r="BL152" s="14" t="s">
        <v>120</v>
      </c>
      <c r="BM152" s="154" t="s">
        <v>195</v>
      </c>
    </row>
    <row r="153" spans="1:65" s="2" customFormat="1" ht="16.5" customHeight="1">
      <c r="A153" s="29"/>
      <c r="B153" s="142"/>
      <c r="C153" s="143" t="s">
        <v>196</v>
      </c>
      <c r="D153" s="143" t="s">
        <v>116</v>
      </c>
      <c r="E153" s="144" t="s">
        <v>197</v>
      </c>
      <c r="F153" s="145" t="s">
        <v>198</v>
      </c>
      <c r="G153" s="146" t="s">
        <v>199</v>
      </c>
      <c r="H153" s="147">
        <v>94.8</v>
      </c>
      <c r="I153" s="148"/>
      <c r="J153" s="147">
        <f t="shared" si="10"/>
        <v>0</v>
      </c>
      <c r="K153" s="149"/>
      <c r="L153" s="30"/>
      <c r="M153" s="150" t="s">
        <v>1</v>
      </c>
      <c r="N153" s="151" t="s">
        <v>36</v>
      </c>
      <c r="O153" s="58"/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120</v>
      </c>
      <c r="AT153" s="154" t="s">
        <v>116</v>
      </c>
      <c r="AU153" s="154" t="s">
        <v>121</v>
      </c>
      <c r="AY153" s="14" t="s">
        <v>114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121</v>
      </c>
      <c r="BK153" s="156">
        <f t="shared" si="19"/>
        <v>0</v>
      </c>
      <c r="BL153" s="14" t="s">
        <v>120</v>
      </c>
      <c r="BM153" s="154" t="s">
        <v>200</v>
      </c>
    </row>
    <row r="154" spans="1:65" s="2" customFormat="1" ht="33" customHeight="1">
      <c r="A154" s="29"/>
      <c r="B154" s="142"/>
      <c r="C154" s="157" t="s">
        <v>201</v>
      </c>
      <c r="D154" s="157" t="s">
        <v>179</v>
      </c>
      <c r="E154" s="158" t="s">
        <v>202</v>
      </c>
      <c r="F154" s="159" t="s">
        <v>203</v>
      </c>
      <c r="G154" s="160" t="s">
        <v>199</v>
      </c>
      <c r="H154" s="161">
        <v>95.748000000000005</v>
      </c>
      <c r="I154" s="162"/>
      <c r="J154" s="161">
        <f t="shared" si="10"/>
        <v>0</v>
      </c>
      <c r="K154" s="163"/>
      <c r="L154" s="164"/>
      <c r="M154" s="165" t="s">
        <v>1</v>
      </c>
      <c r="N154" s="166" t="s">
        <v>36</v>
      </c>
      <c r="O154" s="58"/>
      <c r="P154" s="152">
        <f t="shared" si="11"/>
        <v>0</v>
      </c>
      <c r="Q154" s="152">
        <v>1.4999999999999999E-4</v>
      </c>
      <c r="R154" s="152">
        <f t="shared" si="12"/>
        <v>1.4362199999999999E-2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164</v>
      </c>
      <c r="AT154" s="154" t="s">
        <v>179</v>
      </c>
      <c r="AU154" s="154" t="s">
        <v>121</v>
      </c>
      <c r="AY154" s="14" t="s">
        <v>114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121</v>
      </c>
      <c r="BK154" s="156">
        <f t="shared" si="19"/>
        <v>0</v>
      </c>
      <c r="BL154" s="14" t="s">
        <v>120</v>
      </c>
      <c r="BM154" s="154" t="s">
        <v>204</v>
      </c>
    </row>
    <row r="155" spans="1:65" s="2" customFormat="1" ht="24.2" customHeight="1">
      <c r="A155" s="29"/>
      <c r="B155" s="142"/>
      <c r="C155" s="143" t="s">
        <v>205</v>
      </c>
      <c r="D155" s="143" t="s">
        <v>116</v>
      </c>
      <c r="E155" s="144" t="s">
        <v>206</v>
      </c>
      <c r="F155" s="145" t="s">
        <v>207</v>
      </c>
      <c r="G155" s="146" t="s">
        <v>199</v>
      </c>
      <c r="H155" s="147">
        <v>45.75</v>
      </c>
      <c r="I155" s="148"/>
      <c r="J155" s="147">
        <f t="shared" si="10"/>
        <v>0</v>
      </c>
      <c r="K155" s="149"/>
      <c r="L155" s="30"/>
      <c r="M155" s="150" t="s">
        <v>1</v>
      </c>
      <c r="N155" s="151" t="s">
        <v>36</v>
      </c>
      <c r="O155" s="58"/>
      <c r="P155" s="152">
        <f t="shared" si="11"/>
        <v>0</v>
      </c>
      <c r="Q155" s="152">
        <v>8.0000000000000007E-5</v>
      </c>
      <c r="R155" s="152">
        <f t="shared" si="12"/>
        <v>3.6600000000000005E-3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120</v>
      </c>
      <c r="AT155" s="154" t="s">
        <v>116</v>
      </c>
      <c r="AU155" s="154" t="s">
        <v>121</v>
      </c>
      <c r="AY155" s="14" t="s">
        <v>114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121</v>
      </c>
      <c r="BK155" s="156">
        <f t="shared" si="19"/>
        <v>0</v>
      </c>
      <c r="BL155" s="14" t="s">
        <v>120</v>
      </c>
      <c r="BM155" s="154" t="s">
        <v>208</v>
      </c>
    </row>
    <row r="156" spans="1:65" s="2" customFormat="1" ht="37.9" customHeight="1">
      <c r="A156" s="29"/>
      <c r="B156" s="142"/>
      <c r="C156" s="143" t="s">
        <v>209</v>
      </c>
      <c r="D156" s="143" t="s">
        <v>116</v>
      </c>
      <c r="E156" s="144" t="s">
        <v>210</v>
      </c>
      <c r="F156" s="145" t="s">
        <v>211</v>
      </c>
      <c r="G156" s="146" t="s">
        <v>199</v>
      </c>
      <c r="H156" s="147">
        <v>45.75</v>
      </c>
      <c r="I156" s="148"/>
      <c r="J156" s="147">
        <f t="shared" si="10"/>
        <v>0</v>
      </c>
      <c r="K156" s="149"/>
      <c r="L156" s="30"/>
      <c r="M156" s="150" t="s">
        <v>1</v>
      </c>
      <c r="N156" s="151" t="s">
        <v>36</v>
      </c>
      <c r="O156" s="58"/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120</v>
      </c>
      <c r="AT156" s="154" t="s">
        <v>116</v>
      </c>
      <c r="AU156" s="154" t="s">
        <v>121</v>
      </c>
      <c r="AY156" s="14" t="s">
        <v>114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121</v>
      </c>
      <c r="BK156" s="156">
        <f t="shared" si="19"/>
        <v>0</v>
      </c>
      <c r="BL156" s="14" t="s">
        <v>120</v>
      </c>
      <c r="BM156" s="154" t="s">
        <v>212</v>
      </c>
    </row>
    <row r="157" spans="1:65" s="2" customFormat="1" ht="24.2" customHeight="1">
      <c r="A157" s="29"/>
      <c r="B157" s="142"/>
      <c r="C157" s="143" t="s">
        <v>213</v>
      </c>
      <c r="D157" s="143" t="s">
        <v>116</v>
      </c>
      <c r="E157" s="144" t="s">
        <v>214</v>
      </c>
      <c r="F157" s="145" t="s">
        <v>215</v>
      </c>
      <c r="G157" s="146" t="s">
        <v>171</v>
      </c>
      <c r="H157" s="147">
        <v>5</v>
      </c>
      <c r="I157" s="148"/>
      <c r="J157" s="147">
        <f t="shared" si="10"/>
        <v>0</v>
      </c>
      <c r="K157" s="149"/>
      <c r="L157" s="30"/>
      <c r="M157" s="150" t="s">
        <v>1</v>
      </c>
      <c r="N157" s="151" t="s">
        <v>36</v>
      </c>
      <c r="O157" s="58"/>
      <c r="P157" s="152">
        <f t="shared" si="11"/>
        <v>0</v>
      </c>
      <c r="Q157" s="152">
        <v>3.9640000000000002E-2</v>
      </c>
      <c r="R157" s="152">
        <f t="shared" si="12"/>
        <v>0.19820000000000002</v>
      </c>
      <c r="S157" s="152">
        <v>0</v>
      </c>
      <c r="T157" s="15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120</v>
      </c>
      <c r="AT157" s="154" t="s">
        <v>116</v>
      </c>
      <c r="AU157" s="154" t="s">
        <v>121</v>
      </c>
      <c r="AY157" s="14" t="s">
        <v>114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121</v>
      </c>
      <c r="BK157" s="156">
        <f t="shared" si="19"/>
        <v>0</v>
      </c>
      <c r="BL157" s="14" t="s">
        <v>120</v>
      </c>
      <c r="BM157" s="154" t="s">
        <v>216</v>
      </c>
    </row>
    <row r="158" spans="1:65" s="2" customFormat="1" ht="24.2" customHeight="1">
      <c r="A158" s="29"/>
      <c r="B158" s="142"/>
      <c r="C158" s="157" t="s">
        <v>217</v>
      </c>
      <c r="D158" s="157" t="s">
        <v>179</v>
      </c>
      <c r="E158" s="158" t="s">
        <v>218</v>
      </c>
      <c r="F158" s="159" t="s">
        <v>219</v>
      </c>
      <c r="G158" s="160" t="s">
        <v>171</v>
      </c>
      <c r="H158" s="161">
        <v>5</v>
      </c>
      <c r="I158" s="162"/>
      <c r="J158" s="161">
        <f t="shared" si="10"/>
        <v>0</v>
      </c>
      <c r="K158" s="163"/>
      <c r="L158" s="164"/>
      <c r="M158" s="165" t="s">
        <v>1</v>
      </c>
      <c r="N158" s="166" t="s">
        <v>36</v>
      </c>
      <c r="O158" s="58"/>
      <c r="P158" s="152">
        <f t="shared" si="11"/>
        <v>0</v>
      </c>
      <c r="Q158" s="152">
        <v>9.9000000000000008E-3</v>
      </c>
      <c r="R158" s="152">
        <f t="shared" si="12"/>
        <v>4.9500000000000002E-2</v>
      </c>
      <c r="S158" s="152">
        <v>0</v>
      </c>
      <c r="T158" s="15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164</v>
      </c>
      <c r="AT158" s="154" t="s">
        <v>179</v>
      </c>
      <c r="AU158" s="154" t="s">
        <v>121</v>
      </c>
      <c r="AY158" s="14" t="s">
        <v>114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121</v>
      </c>
      <c r="BK158" s="156">
        <f t="shared" si="19"/>
        <v>0</v>
      </c>
      <c r="BL158" s="14" t="s">
        <v>120</v>
      </c>
      <c r="BM158" s="154" t="s">
        <v>220</v>
      </c>
    </row>
    <row r="159" spans="1:65" s="12" customFormat="1" ht="22.9" customHeight="1">
      <c r="B159" s="129"/>
      <c r="D159" s="130" t="s">
        <v>69</v>
      </c>
      <c r="E159" s="140" t="s">
        <v>164</v>
      </c>
      <c r="F159" s="140" t="s">
        <v>221</v>
      </c>
      <c r="I159" s="132"/>
      <c r="J159" s="141">
        <f>BK159</f>
        <v>0</v>
      </c>
      <c r="L159" s="129"/>
      <c r="M159" s="134"/>
      <c r="N159" s="135"/>
      <c r="O159" s="135"/>
      <c r="P159" s="136">
        <f>P160</f>
        <v>0</v>
      </c>
      <c r="Q159" s="135"/>
      <c r="R159" s="136">
        <f>R160</f>
        <v>0</v>
      </c>
      <c r="S159" s="135"/>
      <c r="T159" s="137">
        <f>T160</f>
        <v>0</v>
      </c>
      <c r="AR159" s="130" t="s">
        <v>75</v>
      </c>
      <c r="AT159" s="138" t="s">
        <v>69</v>
      </c>
      <c r="AU159" s="138" t="s">
        <v>75</v>
      </c>
      <c r="AY159" s="130" t="s">
        <v>114</v>
      </c>
      <c r="BK159" s="139">
        <f>BK160</f>
        <v>0</v>
      </c>
    </row>
    <row r="160" spans="1:65" s="2" customFormat="1" ht="16.5" customHeight="1">
      <c r="A160" s="29"/>
      <c r="B160" s="142"/>
      <c r="C160" s="143" t="s">
        <v>222</v>
      </c>
      <c r="D160" s="143" t="s">
        <v>116</v>
      </c>
      <c r="E160" s="144" t="s">
        <v>223</v>
      </c>
      <c r="F160" s="145" t="s">
        <v>224</v>
      </c>
      <c r="G160" s="146" t="s">
        <v>199</v>
      </c>
      <c r="H160" s="147">
        <v>38.32</v>
      </c>
      <c r="I160" s="148"/>
      <c r="J160" s="147">
        <f>ROUND(I160*H160,3)</f>
        <v>0</v>
      </c>
      <c r="K160" s="149"/>
      <c r="L160" s="30"/>
      <c r="M160" s="150" t="s">
        <v>1</v>
      </c>
      <c r="N160" s="151" t="s">
        <v>36</v>
      </c>
      <c r="O160" s="58"/>
      <c r="P160" s="152">
        <f>O160*H160</f>
        <v>0</v>
      </c>
      <c r="Q160" s="152">
        <v>0</v>
      </c>
      <c r="R160" s="152">
        <f>Q160*H160</f>
        <v>0</v>
      </c>
      <c r="S160" s="152">
        <v>0</v>
      </c>
      <c r="T160" s="15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120</v>
      </c>
      <c r="AT160" s="154" t="s">
        <v>116</v>
      </c>
      <c r="AU160" s="154" t="s">
        <v>121</v>
      </c>
      <c r="AY160" s="14" t="s">
        <v>114</v>
      </c>
      <c r="BE160" s="155">
        <f>IF(N160="základná",J160,0)</f>
        <v>0</v>
      </c>
      <c r="BF160" s="155">
        <f>IF(N160="znížená",J160,0)</f>
        <v>0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4" t="s">
        <v>121</v>
      </c>
      <c r="BK160" s="156">
        <f>ROUND(I160*H160,3)</f>
        <v>0</v>
      </c>
      <c r="BL160" s="14" t="s">
        <v>120</v>
      </c>
      <c r="BM160" s="154" t="s">
        <v>225</v>
      </c>
    </row>
    <row r="161" spans="1:65" s="12" customFormat="1" ht="22.9" customHeight="1">
      <c r="B161" s="129"/>
      <c r="D161" s="130" t="s">
        <v>69</v>
      </c>
      <c r="E161" s="140" t="s">
        <v>226</v>
      </c>
      <c r="F161" s="140" t="s">
        <v>227</v>
      </c>
      <c r="I161" s="132"/>
      <c r="J161" s="141">
        <f>BK161</f>
        <v>0</v>
      </c>
      <c r="L161" s="129"/>
      <c r="M161" s="134"/>
      <c r="N161" s="135"/>
      <c r="O161" s="135"/>
      <c r="P161" s="136">
        <f>P162</f>
        <v>0</v>
      </c>
      <c r="Q161" s="135"/>
      <c r="R161" s="136">
        <f>R162</f>
        <v>0</v>
      </c>
      <c r="S161" s="135"/>
      <c r="T161" s="137">
        <f>T162</f>
        <v>0</v>
      </c>
      <c r="AR161" s="130" t="s">
        <v>75</v>
      </c>
      <c r="AT161" s="138" t="s">
        <v>69</v>
      </c>
      <c r="AU161" s="138" t="s">
        <v>75</v>
      </c>
      <c r="AY161" s="130" t="s">
        <v>114</v>
      </c>
      <c r="BK161" s="139">
        <f>BK162</f>
        <v>0</v>
      </c>
    </row>
    <row r="162" spans="1:65" s="2" customFormat="1" ht="24.2" customHeight="1">
      <c r="A162" s="29"/>
      <c r="B162" s="142"/>
      <c r="C162" s="143" t="s">
        <v>228</v>
      </c>
      <c r="D162" s="143" t="s">
        <v>116</v>
      </c>
      <c r="E162" s="144" t="s">
        <v>229</v>
      </c>
      <c r="F162" s="145" t="s">
        <v>230</v>
      </c>
      <c r="G162" s="146" t="s">
        <v>158</v>
      </c>
      <c r="H162" s="147">
        <v>124.667</v>
      </c>
      <c r="I162" s="148"/>
      <c r="J162" s="147">
        <f>ROUND(I162*H162,3)</f>
        <v>0</v>
      </c>
      <c r="K162" s="149"/>
      <c r="L162" s="30"/>
      <c r="M162" s="150" t="s">
        <v>1</v>
      </c>
      <c r="N162" s="151" t="s">
        <v>36</v>
      </c>
      <c r="O162" s="58"/>
      <c r="P162" s="152">
        <f>O162*H162</f>
        <v>0</v>
      </c>
      <c r="Q162" s="152">
        <v>0</v>
      </c>
      <c r="R162" s="152">
        <f>Q162*H162</f>
        <v>0</v>
      </c>
      <c r="S162" s="152">
        <v>0</v>
      </c>
      <c r="T162" s="153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120</v>
      </c>
      <c r="AT162" s="154" t="s">
        <v>116</v>
      </c>
      <c r="AU162" s="154" t="s">
        <v>121</v>
      </c>
      <c r="AY162" s="14" t="s">
        <v>114</v>
      </c>
      <c r="BE162" s="155">
        <f>IF(N162="základná",J162,0)</f>
        <v>0</v>
      </c>
      <c r="BF162" s="155">
        <f>IF(N162="znížená",J162,0)</f>
        <v>0</v>
      </c>
      <c r="BG162" s="155">
        <f>IF(N162="zákl. prenesená",J162,0)</f>
        <v>0</v>
      </c>
      <c r="BH162" s="155">
        <f>IF(N162="zníž. prenesená",J162,0)</f>
        <v>0</v>
      </c>
      <c r="BI162" s="155">
        <f>IF(N162="nulová",J162,0)</f>
        <v>0</v>
      </c>
      <c r="BJ162" s="14" t="s">
        <v>121</v>
      </c>
      <c r="BK162" s="156">
        <f>ROUND(I162*H162,3)</f>
        <v>0</v>
      </c>
      <c r="BL162" s="14" t="s">
        <v>120</v>
      </c>
      <c r="BM162" s="154" t="s">
        <v>231</v>
      </c>
    </row>
    <row r="163" spans="1:65" s="12" customFormat="1" ht="25.9" customHeight="1">
      <c r="B163" s="129"/>
      <c r="D163" s="130" t="s">
        <v>69</v>
      </c>
      <c r="E163" s="131" t="s">
        <v>232</v>
      </c>
      <c r="F163" s="131" t="s">
        <v>233</v>
      </c>
      <c r="I163" s="132"/>
      <c r="J163" s="133">
        <f>BK163</f>
        <v>0</v>
      </c>
      <c r="L163" s="129"/>
      <c r="M163" s="134"/>
      <c r="N163" s="135"/>
      <c r="O163" s="135"/>
      <c r="P163" s="136">
        <f>P164+P169+P176+P178+P181+P189+P198</f>
        <v>0</v>
      </c>
      <c r="Q163" s="135"/>
      <c r="R163" s="136">
        <f>R164+R169+R176+R178+R181+R189+R198</f>
        <v>5.3165557000000003</v>
      </c>
      <c r="S163" s="135"/>
      <c r="T163" s="137">
        <f>T164+T169+T176+T178+T181+T189+T198</f>
        <v>0</v>
      </c>
      <c r="AR163" s="130" t="s">
        <v>121</v>
      </c>
      <c r="AT163" s="138" t="s">
        <v>69</v>
      </c>
      <c r="AU163" s="138" t="s">
        <v>70</v>
      </c>
      <c r="AY163" s="130" t="s">
        <v>114</v>
      </c>
      <c r="BK163" s="139">
        <f>BK164+BK169+BK176+BK178+BK181+BK189+BK198</f>
        <v>0</v>
      </c>
    </row>
    <row r="164" spans="1:65" s="12" customFormat="1" ht="22.9" customHeight="1">
      <c r="B164" s="129"/>
      <c r="D164" s="130" t="s">
        <v>69</v>
      </c>
      <c r="E164" s="140" t="s">
        <v>234</v>
      </c>
      <c r="F164" s="140" t="s">
        <v>235</v>
      </c>
      <c r="I164" s="132"/>
      <c r="J164" s="141">
        <f>BK164</f>
        <v>0</v>
      </c>
      <c r="L164" s="129"/>
      <c r="M164" s="134"/>
      <c r="N164" s="135"/>
      <c r="O164" s="135"/>
      <c r="P164" s="136">
        <f>SUM(P165:P168)</f>
        <v>0</v>
      </c>
      <c r="Q164" s="135"/>
      <c r="R164" s="136">
        <f>SUM(R165:R168)</f>
        <v>0.66504000000000008</v>
      </c>
      <c r="S164" s="135"/>
      <c r="T164" s="137">
        <f>SUM(T165:T168)</f>
        <v>0</v>
      </c>
      <c r="AR164" s="130" t="s">
        <v>121</v>
      </c>
      <c r="AT164" s="138" t="s">
        <v>69</v>
      </c>
      <c r="AU164" s="138" t="s">
        <v>75</v>
      </c>
      <c r="AY164" s="130" t="s">
        <v>114</v>
      </c>
      <c r="BK164" s="139">
        <f>SUM(BK165:BK168)</f>
        <v>0</v>
      </c>
    </row>
    <row r="165" spans="1:65" s="2" customFormat="1" ht="24.2" customHeight="1">
      <c r="A165" s="29"/>
      <c r="B165" s="142"/>
      <c r="C165" s="143" t="s">
        <v>236</v>
      </c>
      <c r="D165" s="143" t="s">
        <v>116</v>
      </c>
      <c r="E165" s="144" t="s">
        <v>237</v>
      </c>
      <c r="F165" s="145" t="s">
        <v>238</v>
      </c>
      <c r="G165" s="146" t="s">
        <v>149</v>
      </c>
      <c r="H165" s="147">
        <v>192</v>
      </c>
      <c r="I165" s="148"/>
      <c r="J165" s="147">
        <f>ROUND(I165*H165,3)</f>
        <v>0</v>
      </c>
      <c r="K165" s="149"/>
      <c r="L165" s="30"/>
      <c r="M165" s="150" t="s">
        <v>1</v>
      </c>
      <c r="N165" s="151" t="s">
        <v>36</v>
      </c>
      <c r="O165" s="58"/>
      <c r="P165" s="152">
        <f>O165*H165</f>
        <v>0</v>
      </c>
      <c r="Q165" s="152">
        <v>0</v>
      </c>
      <c r="R165" s="152">
        <f>Q165*H165</f>
        <v>0</v>
      </c>
      <c r="S165" s="152">
        <v>0</v>
      </c>
      <c r="T165" s="15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239</v>
      </c>
      <c r="AT165" s="154" t="s">
        <v>116</v>
      </c>
      <c r="AU165" s="154" t="s">
        <v>121</v>
      </c>
      <c r="AY165" s="14" t="s">
        <v>114</v>
      </c>
      <c r="BE165" s="155">
        <f>IF(N165="základná",J165,0)</f>
        <v>0</v>
      </c>
      <c r="BF165" s="155">
        <f>IF(N165="znížená",J165,0)</f>
        <v>0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121</v>
      </c>
      <c r="BK165" s="156">
        <f>ROUND(I165*H165,3)</f>
        <v>0</v>
      </c>
      <c r="BL165" s="14" t="s">
        <v>239</v>
      </c>
      <c r="BM165" s="154" t="s">
        <v>240</v>
      </c>
    </row>
    <row r="166" spans="1:65" s="2" customFormat="1" ht="16.5" customHeight="1">
      <c r="A166" s="29"/>
      <c r="B166" s="142"/>
      <c r="C166" s="157" t="s">
        <v>239</v>
      </c>
      <c r="D166" s="157" t="s">
        <v>179</v>
      </c>
      <c r="E166" s="158" t="s">
        <v>241</v>
      </c>
      <c r="F166" s="159" t="s">
        <v>242</v>
      </c>
      <c r="G166" s="160" t="s">
        <v>158</v>
      </c>
      <c r="H166" s="161">
        <v>0.14399999999999999</v>
      </c>
      <c r="I166" s="162"/>
      <c r="J166" s="161">
        <f>ROUND(I166*H166,3)</f>
        <v>0</v>
      </c>
      <c r="K166" s="163"/>
      <c r="L166" s="164"/>
      <c r="M166" s="165" t="s">
        <v>1</v>
      </c>
      <c r="N166" s="166" t="s">
        <v>36</v>
      </c>
      <c r="O166" s="58"/>
      <c r="P166" s="152">
        <f>O166*H166</f>
        <v>0</v>
      </c>
      <c r="Q166" s="152">
        <v>1</v>
      </c>
      <c r="R166" s="152">
        <f>Q166*H166</f>
        <v>0.14399999999999999</v>
      </c>
      <c r="S166" s="152">
        <v>0</v>
      </c>
      <c r="T166" s="15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222</v>
      </c>
      <c r="AT166" s="154" t="s">
        <v>179</v>
      </c>
      <c r="AU166" s="154" t="s">
        <v>121</v>
      </c>
      <c r="AY166" s="14" t="s">
        <v>114</v>
      </c>
      <c r="BE166" s="155">
        <f>IF(N166="základná",J166,0)</f>
        <v>0</v>
      </c>
      <c r="BF166" s="155">
        <f>IF(N166="znížená",J166,0)</f>
        <v>0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121</v>
      </c>
      <c r="BK166" s="156">
        <f>ROUND(I166*H166,3)</f>
        <v>0</v>
      </c>
      <c r="BL166" s="14" t="s">
        <v>239</v>
      </c>
      <c r="BM166" s="154" t="s">
        <v>243</v>
      </c>
    </row>
    <row r="167" spans="1:65" s="2" customFormat="1" ht="24.2" customHeight="1">
      <c r="A167" s="29"/>
      <c r="B167" s="142"/>
      <c r="C167" s="143" t="s">
        <v>244</v>
      </c>
      <c r="D167" s="143" t="s">
        <v>116</v>
      </c>
      <c r="E167" s="144" t="s">
        <v>245</v>
      </c>
      <c r="F167" s="145" t="s">
        <v>246</v>
      </c>
      <c r="G167" s="146" t="s">
        <v>149</v>
      </c>
      <c r="H167" s="147">
        <v>96</v>
      </c>
      <c r="I167" s="148"/>
      <c r="J167" s="147">
        <f>ROUND(I167*H167,3)</f>
        <v>0</v>
      </c>
      <c r="K167" s="149"/>
      <c r="L167" s="30"/>
      <c r="M167" s="150" t="s">
        <v>1</v>
      </c>
      <c r="N167" s="151" t="s">
        <v>36</v>
      </c>
      <c r="O167" s="58"/>
      <c r="P167" s="152">
        <f>O167*H167</f>
        <v>0</v>
      </c>
      <c r="Q167" s="152">
        <v>5.4000000000000001E-4</v>
      </c>
      <c r="R167" s="152">
        <f>Q167*H167</f>
        <v>5.1839999999999997E-2</v>
      </c>
      <c r="S167" s="152">
        <v>0</v>
      </c>
      <c r="T167" s="15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239</v>
      </c>
      <c r="AT167" s="154" t="s">
        <v>116</v>
      </c>
      <c r="AU167" s="154" t="s">
        <v>121</v>
      </c>
      <c r="AY167" s="14" t="s">
        <v>114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121</v>
      </c>
      <c r="BK167" s="156">
        <f>ROUND(I167*H167,3)</f>
        <v>0</v>
      </c>
      <c r="BL167" s="14" t="s">
        <v>239</v>
      </c>
      <c r="BM167" s="154" t="s">
        <v>247</v>
      </c>
    </row>
    <row r="168" spans="1:65" s="2" customFormat="1" ht="24.2" customHeight="1">
      <c r="A168" s="29"/>
      <c r="B168" s="142"/>
      <c r="C168" s="157" t="s">
        <v>248</v>
      </c>
      <c r="D168" s="157" t="s">
        <v>179</v>
      </c>
      <c r="E168" s="158" t="s">
        <v>249</v>
      </c>
      <c r="F168" s="159" t="s">
        <v>250</v>
      </c>
      <c r="G168" s="160" t="s">
        <v>149</v>
      </c>
      <c r="H168" s="161">
        <v>110.4</v>
      </c>
      <c r="I168" s="162"/>
      <c r="J168" s="161">
        <f>ROUND(I168*H168,3)</f>
        <v>0</v>
      </c>
      <c r="K168" s="163"/>
      <c r="L168" s="164"/>
      <c r="M168" s="165" t="s">
        <v>1</v>
      </c>
      <c r="N168" s="166" t="s">
        <v>36</v>
      </c>
      <c r="O168" s="58"/>
      <c r="P168" s="152">
        <f>O168*H168</f>
        <v>0</v>
      </c>
      <c r="Q168" s="152">
        <v>4.2500000000000003E-3</v>
      </c>
      <c r="R168" s="152">
        <f>Q168*H168</f>
        <v>0.46920000000000006</v>
      </c>
      <c r="S168" s="152">
        <v>0</v>
      </c>
      <c r="T168" s="15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222</v>
      </c>
      <c r="AT168" s="154" t="s">
        <v>179</v>
      </c>
      <c r="AU168" s="154" t="s">
        <v>121</v>
      </c>
      <c r="AY168" s="14" t="s">
        <v>114</v>
      </c>
      <c r="BE168" s="155">
        <f>IF(N168="základná",J168,0)</f>
        <v>0</v>
      </c>
      <c r="BF168" s="155">
        <f>IF(N168="znížená",J168,0)</f>
        <v>0</v>
      </c>
      <c r="BG168" s="155">
        <f>IF(N168="zákl. prenesená",J168,0)</f>
        <v>0</v>
      </c>
      <c r="BH168" s="155">
        <f>IF(N168="zníž. prenesená",J168,0)</f>
        <v>0</v>
      </c>
      <c r="BI168" s="155">
        <f>IF(N168="nulová",J168,0)</f>
        <v>0</v>
      </c>
      <c r="BJ168" s="14" t="s">
        <v>121</v>
      </c>
      <c r="BK168" s="156">
        <f>ROUND(I168*H168,3)</f>
        <v>0</v>
      </c>
      <c r="BL168" s="14" t="s">
        <v>239</v>
      </c>
      <c r="BM168" s="154" t="s">
        <v>251</v>
      </c>
    </row>
    <row r="169" spans="1:65" s="12" customFormat="1" ht="22.9" customHeight="1">
      <c r="B169" s="129"/>
      <c r="D169" s="130" t="s">
        <v>69</v>
      </c>
      <c r="E169" s="140" t="s">
        <v>252</v>
      </c>
      <c r="F169" s="140" t="s">
        <v>253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SUM(P170:P175)</f>
        <v>0</v>
      </c>
      <c r="Q169" s="135"/>
      <c r="R169" s="136">
        <f>SUM(R170:R175)</f>
        <v>0.15042864000000003</v>
      </c>
      <c r="S169" s="135"/>
      <c r="T169" s="137">
        <f>SUM(T170:T175)</f>
        <v>0</v>
      </c>
      <c r="AR169" s="130" t="s">
        <v>121</v>
      </c>
      <c r="AT169" s="138" t="s">
        <v>69</v>
      </c>
      <c r="AU169" s="138" t="s">
        <v>75</v>
      </c>
      <c r="AY169" s="130" t="s">
        <v>114</v>
      </c>
      <c r="BK169" s="139">
        <f>SUM(BK170:BK175)</f>
        <v>0</v>
      </c>
    </row>
    <row r="170" spans="1:65" s="2" customFormat="1" ht="16.5" customHeight="1">
      <c r="A170" s="29"/>
      <c r="B170" s="142"/>
      <c r="C170" s="143" t="s">
        <v>7</v>
      </c>
      <c r="D170" s="143" t="s">
        <v>116</v>
      </c>
      <c r="E170" s="144" t="s">
        <v>254</v>
      </c>
      <c r="F170" s="145" t="s">
        <v>255</v>
      </c>
      <c r="G170" s="146" t="s">
        <v>149</v>
      </c>
      <c r="H170" s="147">
        <v>192</v>
      </c>
      <c r="I170" s="148"/>
      <c r="J170" s="147">
        <f t="shared" ref="J170:J175" si="20">ROUND(I170*H170,3)</f>
        <v>0</v>
      </c>
      <c r="K170" s="149"/>
      <c r="L170" s="30"/>
      <c r="M170" s="150" t="s">
        <v>1</v>
      </c>
      <c r="N170" s="151" t="s">
        <v>36</v>
      </c>
      <c r="O170" s="58"/>
      <c r="P170" s="152">
        <f t="shared" ref="P170:P175" si="21">O170*H170</f>
        <v>0</v>
      </c>
      <c r="Q170" s="152">
        <v>0</v>
      </c>
      <c r="R170" s="152">
        <f t="shared" ref="R170:R175" si="22">Q170*H170</f>
        <v>0</v>
      </c>
      <c r="S170" s="152">
        <v>0</v>
      </c>
      <c r="T170" s="153">
        <f t="shared" ref="T170:T175" si="2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239</v>
      </c>
      <c r="AT170" s="154" t="s">
        <v>116</v>
      </c>
      <c r="AU170" s="154" t="s">
        <v>121</v>
      </c>
      <c r="AY170" s="14" t="s">
        <v>114</v>
      </c>
      <c r="BE170" s="155">
        <f t="shared" ref="BE170:BE175" si="24">IF(N170="základná",J170,0)</f>
        <v>0</v>
      </c>
      <c r="BF170" s="155">
        <f t="shared" ref="BF170:BF175" si="25">IF(N170="znížená",J170,0)</f>
        <v>0</v>
      </c>
      <c r="BG170" s="155">
        <f t="shared" ref="BG170:BG175" si="26">IF(N170="zákl. prenesená",J170,0)</f>
        <v>0</v>
      </c>
      <c r="BH170" s="155">
        <f t="shared" ref="BH170:BH175" si="27">IF(N170="zníž. prenesená",J170,0)</f>
        <v>0</v>
      </c>
      <c r="BI170" s="155">
        <f t="shared" ref="BI170:BI175" si="28">IF(N170="nulová",J170,0)</f>
        <v>0</v>
      </c>
      <c r="BJ170" s="14" t="s">
        <v>121</v>
      </c>
      <c r="BK170" s="156">
        <f t="shared" ref="BK170:BK175" si="29">ROUND(I170*H170,3)</f>
        <v>0</v>
      </c>
      <c r="BL170" s="14" t="s">
        <v>239</v>
      </c>
      <c r="BM170" s="154" t="s">
        <v>256</v>
      </c>
    </row>
    <row r="171" spans="1:65" s="2" customFormat="1" ht="16.5" customHeight="1">
      <c r="A171" s="29"/>
      <c r="B171" s="142"/>
      <c r="C171" s="157" t="s">
        <v>257</v>
      </c>
      <c r="D171" s="157" t="s">
        <v>179</v>
      </c>
      <c r="E171" s="158" t="s">
        <v>258</v>
      </c>
      <c r="F171" s="159" t="s">
        <v>259</v>
      </c>
      <c r="G171" s="160" t="s">
        <v>149</v>
      </c>
      <c r="H171" s="161">
        <v>220.8</v>
      </c>
      <c r="I171" s="162"/>
      <c r="J171" s="161">
        <f t="shared" si="20"/>
        <v>0</v>
      </c>
      <c r="K171" s="163"/>
      <c r="L171" s="164"/>
      <c r="M171" s="165" t="s">
        <v>1</v>
      </c>
      <c r="N171" s="166" t="s">
        <v>36</v>
      </c>
      <c r="O171" s="58"/>
      <c r="P171" s="152">
        <f t="shared" si="21"/>
        <v>0</v>
      </c>
      <c r="Q171" s="152">
        <v>1E-4</v>
      </c>
      <c r="R171" s="152">
        <f t="shared" si="22"/>
        <v>2.2080000000000002E-2</v>
      </c>
      <c r="S171" s="152">
        <v>0</v>
      </c>
      <c r="T171" s="153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222</v>
      </c>
      <c r="AT171" s="154" t="s">
        <v>179</v>
      </c>
      <c r="AU171" s="154" t="s">
        <v>121</v>
      </c>
      <c r="AY171" s="14" t="s">
        <v>114</v>
      </c>
      <c r="BE171" s="155">
        <f t="shared" si="24"/>
        <v>0</v>
      </c>
      <c r="BF171" s="155">
        <f t="shared" si="25"/>
        <v>0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121</v>
      </c>
      <c r="BK171" s="156">
        <f t="shared" si="29"/>
        <v>0</v>
      </c>
      <c r="BL171" s="14" t="s">
        <v>239</v>
      </c>
      <c r="BM171" s="154" t="s">
        <v>260</v>
      </c>
    </row>
    <row r="172" spans="1:65" s="2" customFormat="1" ht="24.2" customHeight="1">
      <c r="A172" s="29"/>
      <c r="B172" s="142"/>
      <c r="C172" s="143" t="s">
        <v>261</v>
      </c>
      <c r="D172" s="143" t="s">
        <v>116</v>
      </c>
      <c r="E172" s="144" t="s">
        <v>262</v>
      </c>
      <c r="F172" s="145" t="s">
        <v>263</v>
      </c>
      <c r="G172" s="146" t="s">
        <v>149</v>
      </c>
      <c r="H172" s="147">
        <v>96</v>
      </c>
      <c r="I172" s="148"/>
      <c r="J172" s="147">
        <f t="shared" si="20"/>
        <v>0</v>
      </c>
      <c r="K172" s="149"/>
      <c r="L172" s="30"/>
      <c r="M172" s="150" t="s">
        <v>1</v>
      </c>
      <c r="N172" s="151" t="s">
        <v>36</v>
      </c>
      <c r="O172" s="58"/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53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239</v>
      </c>
      <c r="AT172" s="154" t="s">
        <v>116</v>
      </c>
      <c r="AU172" s="154" t="s">
        <v>121</v>
      </c>
      <c r="AY172" s="14" t="s">
        <v>114</v>
      </c>
      <c r="BE172" s="155">
        <f t="shared" si="24"/>
        <v>0</v>
      </c>
      <c r="BF172" s="155">
        <f t="shared" si="25"/>
        <v>0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121</v>
      </c>
      <c r="BK172" s="156">
        <f t="shared" si="29"/>
        <v>0</v>
      </c>
      <c r="BL172" s="14" t="s">
        <v>239</v>
      </c>
      <c r="BM172" s="154" t="s">
        <v>264</v>
      </c>
    </row>
    <row r="173" spans="1:65" s="2" customFormat="1" ht="24.2" customHeight="1">
      <c r="A173" s="29"/>
      <c r="B173" s="142"/>
      <c r="C173" s="157" t="s">
        <v>265</v>
      </c>
      <c r="D173" s="157" t="s">
        <v>179</v>
      </c>
      <c r="E173" s="158" t="s">
        <v>266</v>
      </c>
      <c r="F173" s="159" t="s">
        <v>267</v>
      </c>
      <c r="G173" s="160" t="s">
        <v>149</v>
      </c>
      <c r="H173" s="161">
        <v>97.92</v>
      </c>
      <c r="I173" s="162"/>
      <c r="J173" s="161">
        <f t="shared" si="20"/>
        <v>0</v>
      </c>
      <c r="K173" s="163"/>
      <c r="L173" s="164"/>
      <c r="M173" s="165" t="s">
        <v>1</v>
      </c>
      <c r="N173" s="166" t="s">
        <v>36</v>
      </c>
      <c r="O173" s="58"/>
      <c r="P173" s="152">
        <f t="shared" si="21"/>
        <v>0</v>
      </c>
      <c r="Q173" s="152">
        <v>1.06E-3</v>
      </c>
      <c r="R173" s="152">
        <f t="shared" si="22"/>
        <v>0.1037952</v>
      </c>
      <c r="S173" s="152">
        <v>0</v>
      </c>
      <c r="T173" s="153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222</v>
      </c>
      <c r="AT173" s="154" t="s">
        <v>179</v>
      </c>
      <c r="AU173" s="154" t="s">
        <v>121</v>
      </c>
      <c r="AY173" s="14" t="s">
        <v>114</v>
      </c>
      <c r="BE173" s="155">
        <f t="shared" si="24"/>
        <v>0</v>
      </c>
      <c r="BF173" s="155">
        <f t="shared" si="25"/>
        <v>0</v>
      </c>
      <c r="BG173" s="155">
        <f t="shared" si="26"/>
        <v>0</v>
      </c>
      <c r="BH173" s="155">
        <f t="shared" si="27"/>
        <v>0</v>
      </c>
      <c r="BI173" s="155">
        <f t="shared" si="28"/>
        <v>0</v>
      </c>
      <c r="BJ173" s="14" t="s">
        <v>121</v>
      </c>
      <c r="BK173" s="156">
        <f t="shared" si="29"/>
        <v>0</v>
      </c>
      <c r="BL173" s="14" t="s">
        <v>239</v>
      </c>
      <c r="BM173" s="154" t="s">
        <v>268</v>
      </c>
    </row>
    <row r="174" spans="1:65" s="2" customFormat="1" ht="24.2" customHeight="1">
      <c r="A174" s="29"/>
      <c r="B174" s="142"/>
      <c r="C174" s="143" t="s">
        <v>269</v>
      </c>
      <c r="D174" s="143" t="s">
        <v>116</v>
      </c>
      <c r="E174" s="144" t="s">
        <v>270</v>
      </c>
      <c r="F174" s="145" t="s">
        <v>271</v>
      </c>
      <c r="G174" s="146" t="s">
        <v>149</v>
      </c>
      <c r="H174" s="147">
        <v>35.4</v>
      </c>
      <c r="I174" s="148"/>
      <c r="J174" s="147">
        <f t="shared" si="20"/>
        <v>0</v>
      </c>
      <c r="K174" s="149"/>
      <c r="L174" s="30"/>
      <c r="M174" s="150" t="s">
        <v>1</v>
      </c>
      <c r="N174" s="151" t="s">
        <v>36</v>
      </c>
      <c r="O174" s="58"/>
      <c r="P174" s="152">
        <f t="shared" si="21"/>
        <v>0</v>
      </c>
      <c r="Q174" s="152">
        <v>0</v>
      </c>
      <c r="R174" s="152">
        <f t="shared" si="22"/>
        <v>0</v>
      </c>
      <c r="S174" s="152">
        <v>0</v>
      </c>
      <c r="T174" s="153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239</v>
      </c>
      <c r="AT174" s="154" t="s">
        <v>116</v>
      </c>
      <c r="AU174" s="154" t="s">
        <v>121</v>
      </c>
      <c r="AY174" s="14" t="s">
        <v>114</v>
      </c>
      <c r="BE174" s="155">
        <f t="shared" si="24"/>
        <v>0</v>
      </c>
      <c r="BF174" s="155">
        <f t="shared" si="25"/>
        <v>0</v>
      </c>
      <c r="BG174" s="155">
        <f t="shared" si="26"/>
        <v>0</v>
      </c>
      <c r="BH174" s="155">
        <f t="shared" si="27"/>
        <v>0</v>
      </c>
      <c r="BI174" s="155">
        <f t="shared" si="28"/>
        <v>0</v>
      </c>
      <c r="BJ174" s="14" t="s">
        <v>121</v>
      </c>
      <c r="BK174" s="156">
        <f t="shared" si="29"/>
        <v>0</v>
      </c>
      <c r="BL174" s="14" t="s">
        <v>239</v>
      </c>
      <c r="BM174" s="154" t="s">
        <v>272</v>
      </c>
    </row>
    <row r="175" spans="1:65" s="2" customFormat="1" ht="24.2" customHeight="1">
      <c r="A175" s="29"/>
      <c r="B175" s="142"/>
      <c r="C175" s="157" t="s">
        <v>273</v>
      </c>
      <c r="D175" s="157" t="s">
        <v>179</v>
      </c>
      <c r="E175" s="158" t="s">
        <v>274</v>
      </c>
      <c r="F175" s="159" t="s">
        <v>275</v>
      </c>
      <c r="G175" s="160" t="s">
        <v>149</v>
      </c>
      <c r="H175" s="161">
        <v>36.107999999999997</v>
      </c>
      <c r="I175" s="162"/>
      <c r="J175" s="161">
        <f t="shared" si="20"/>
        <v>0</v>
      </c>
      <c r="K175" s="163"/>
      <c r="L175" s="164"/>
      <c r="M175" s="165" t="s">
        <v>1</v>
      </c>
      <c r="N175" s="166" t="s">
        <v>36</v>
      </c>
      <c r="O175" s="58"/>
      <c r="P175" s="152">
        <f t="shared" si="21"/>
        <v>0</v>
      </c>
      <c r="Q175" s="152">
        <v>6.8000000000000005E-4</v>
      </c>
      <c r="R175" s="152">
        <f t="shared" si="22"/>
        <v>2.4553439999999999E-2</v>
      </c>
      <c r="S175" s="152">
        <v>0</v>
      </c>
      <c r="T175" s="153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222</v>
      </c>
      <c r="AT175" s="154" t="s">
        <v>179</v>
      </c>
      <c r="AU175" s="154" t="s">
        <v>121</v>
      </c>
      <c r="AY175" s="14" t="s">
        <v>114</v>
      </c>
      <c r="BE175" s="155">
        <f t="shared" si="24"/>
        <v>0</v>
      </c>
      <c r="BF175" s="155">
        <f t="shared" si="25"/>
        <v>0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121</v>
      </c>
      <c r="BK175" s="156">
        <f t="shared" si="29"/>
        <v>0</v>
      </c>
      <c r="BL175" s="14" t="s">
        <v>239</v>
      </c>
      <c r="BM175" s="154" t="s">
        <v>276</v>
      </c>
    </row>
    <row r="176" spans="1:65" s="12" customFormat="1" ht="22.9" customHeight="1">
      <c r="B176" s="129"/>
      <c r="D176" s="130" t="s">
        <v>69</v>
      </c>
      <c r="E176" s="140" t="s">
        <v>277</v>
      </c>
      <c r="F176" s="140" t="s">
        <v>278</v>
      </c>
      <c r="I176" s="132"/>
      <c r="J176" s="141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0.11230559999999999</v>
      </c>
      <c r="S176" s="135"/>
      <c r="T176" s="137">
        <f>T177</f>
        <v>0</v>
      </c>
      <c r="AR176" s="130" t="s">
        <v>121</v>
      </c>
      <c r="AT176" s="138" t="s">
        <v>69</v>
      </c>
      <c r="AU176" s="138" t="s">
        <v>75</v>
      </c>
      <c r="AY176" s="130" t="s">
        <v>114</v>
      </c>
      <c r="BK176" s="139">
        <f>BK177</f>
        <v>0</v>
      </c>
    </row>
    <row r="177" spans="1:65" s="2" customFormat="1" ht="16.5" customHeight="1">
      <c r="A177" s="29"/>
      <c r="B177" s="142"/>
      <c r="C177" s="143" t="s">
        <v>279</v>
      </c>
      <c r="D177" s="143" t="s">
        <v>116</v>
      </c>
      <c r="E177" s="144" t="s">
        <v>280</v>
      </c>
      <c r="F177" s="145" t="s">
        <v>281</v>
      </c>
      <c r="G177" s="146" t="s">
        <v>199</v>
      </c>
      <c r="H177" s="147">
        <v>42.54</v>
      </c>
      <c r="I177" s="148"/>
      <c r="J177" s="147">
        <f>ROUND(I177*H177,3)</f>
        <v>0</v>
      </c>
      <c r="K177" s="149"/>
      <c r="L177" s="30"/>
      <c r="M177" s="150" t="s">
        <v>1</v>
      </c>
      <c r="N177" s="151" t="s">
        <v>36</v>
      </c>
      <c r="O177" s="58"/>
      <c r="P177" s="152">
        <f>O177*H177</f>
        <v>0</v>
      </c>
      <c r="Q177" s="152">
        <v>2.64E-3</v>
      </c>
      <c r="R177" s="152">
        <f>Q177*H177</f>
        <v>0.11230559999999999</v>
      </c>
      <c r="S177" s="152">
        <v>0</v>
      </c>
      <c r="T177" s="153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239</v>
      </c>
      <c r="AT177" s="154" t="s">
        <v>116</v>
      </c>
      <c r="AU177" s="154" t="s">
        <v>121</v>
      </c>
      <c r="AY177" s="14" t="s">
        <v>114</v>
      </c>
      <c r="BE177" s="155">
        <f>IF(N177="základná",J177,0)</f>
        <v>0</v>
      </c>
      <c r="BF177" s="155">
        <f>IF(N177="znížená",J177,0)</f>
        <v>0</v>
      </c>
      <c r="BG177" s="155">
        <f>IF(N177="zákl. prenesená",J177,0)</f>
        <v>0</v>
      </c>
      <c r="BH177" s="155">
        <f>IF(N177="zníž. prenesená",J177,0)</f>
        <v>0</v>
      </c>
      <c r="BI177" s="155">
        <f>IF(N177="nulová",J177,0)</f>
        <v>0</v>
      </c>
      <c r="BJ177" s="14" t="s">
        <v>121</v>
      </c>
      <c r="BK177" s="156">
        <f>ROUND(I177*H177,3)</f>
        <v>0</v>
      </c>
      <c r="BL177" s="14" t="s">
        <v>239</v>
      </c>
      <c r="BM177" s="154" t="s">
        <v>282</v>
      </c>
    </row>
    <row r="178" spans="1:65" s="12" customFormat="1" ht="22.9" customHeight="1">
      <c r="B178" s="129"/>
      <c r="D178" s="130" t="s">
        <v>69</v>
      </c>
      <c r="E178" s="140" t="s">
        <v>283</v>
      </c>
      <c r="F178" s="140" t="s">
        <v>284</v>
      </c>
      <c r="I178" s="132"/>
      <c r="J178" s="141">
        <f>BK178</f>
        <v>0</v>
      </c>
      <c r="L178" s="129"/>
      <c r="M178" s="134"/>
      <c r="N178" s="135"/>
      <c r="O178" s="135"/>
      <c r="P178" s="136">
        <f>SUM(P179:P180)</f>
        <v>0</v>
      </c>
      <c r="Q178" s="135"/>
      <c r="R178" s="136">
        <f>SUM(R179:R180)</f>
        <v>3.2799999999999996E-2</v>
      </c>
      <c r="S178" s="135"/>
      <c r="T178" s="137">
        <f>SUM(T179:T180)</f>
        <v>0</v>
      </c>
      <c r="AR178" s="130" t="s">
        <v>121</v>
      </c>
      <c r="AT178" s="138" t="s">
        <v>69</v>
      </c>
      <c r="AU178" s="138" t="s">
        <v>75</v>
      </c>
      <c r="AY178" s="130" t="s">
        <v>114</v>
      </c>
      <c r="BK178" s="139">
        <f>SUM(BK179:BK180)</f>
        <v>0</v>
      </c>
    </row>
    <row r="179" spans="1:65" s="2" customFormat="1" ht="24.2" customHeight="1">
      <c r="A179" s="29"/>
      <c r="B179" s="142"/>
      <c r="C179" s="143" t="s">
        <v>285</v>
      </c>
      <c r="D179" s="143" t="s">
        <v>116</v>
      </c>
      <c r="E179" s="144" t="s">
        <v>286</v>
      </c>
      <c r="F179" s="145" t="s">
        <v>287</v>
      </c>
      <c r="G179" s="146" t="s">
        <v>171</v>
      </c>
      <c r="H179" s="147">
        <v>2</v>
      </c>
      <c r="I179" s="148"/>
      <c r="J179" s="147">
        <f>ROUND(I179*H179,3)</f>
        <v>0</v>
      </c>
      <c r="K179" s="149"/>
      <c r="L179" s="30"/>
      <c r="M179" s="150" t="s">
        <v>1</v>
      </c>
      <c r="N179" s="151" t="s">
        <v>36</v>
      </c>
      <c r="O179" s="58"/>
      <c r="P179" s="152">
        <f>O179*H179</f>
        <v>0</v>
      </c>
      <c r="Q179" s="152">
        <v>2.3E-3</v>
      </c>
      <c r="R179" s="152">
        <f>Q179*H179</f>
        <v>4.5999999999999999E-3</v>
      </c>
      <c r="S179" s="152">
        <v>0</v>
      </c>
      <c r="T179" s="153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239</v>
      </c>
      <c r="AT179" s="154" t="s">
        <v>116</v>
      </c>
      <c r="AU179" s="154" t="s">
        <v>121</v>
      </c>
      <c r="AY179" s="14" t="s">
        <v>114</v>
      </c>
      <c r="BE179" s="155">
        <f>IF(N179="základná",J179,0)</f>
        <v>0</v>
      </c>
      <c r="BF179" s="155">
        <f>IF(N179="znížená",J179,0)</f>
        <v>0</v>
      </c>
      <c r="BG179" s="155">
        <f>IF(N179="zákl. prenesená",J179,0)</f>
        <v>0</v>
      </c>
      <c r="BH179" s="155">
        <f>IF(N179="zníž. prenesená",J179,0)</f>
        <v>0</v>
      </c>
      <c r="BI179" s="155">
        <f>IF(N179="nulová",J179,0)</f>
        <v>0</v>
      </c>
      <c r="BJ179" s="14" t="s">
        <v>121</v>
      </c>
      <c r="BK179" s="156">
        <f>ROUND(I179*H179,3)</f>
        <v>0</v>
      </c>
      <c r="BL179" s="14" t="s">
        <v>239</v>
      </c>
      <c r="BM179" s="154" t="s">
        <v>288</v>
      </c>
    </row>
    <row r="180" spans="1:65" s="2" customFormat="1" ht="16.5" customHeight="1">
      <c r="A180" s="29"/>
      <c r="B180" s="142"/>
      <c r="C180" s="157" t="s">
        <v>289</v>
      </c>
      <c r="D180" s="157" t="s">
        <v>179</v>
      </c>
      <c r="E180" s="158" t="s">
        <v>290</v>
      </c>
      <c r="F180" s="159" t="s">
        <v>291</v>
      </c>
      <c r="G180" s="160" t="s">
        <v>171</v>
      </c>
      <c r="H180" s="161">
        <v>2</v>
      </c>
      <c r="I180" s="162"/>
      <c r="J180" s="161">
        <f>ROUND(I180*H180,3)</f>
        <v>0</v>
      </c>
      <c r="K180" s="163"/>
      <c r="L180" s="164"/>
      <c r="M180" s="165" t="s">
        <v>1</v>
      </c>
      <c r="N180" s="166" t="s">
        <v>36</v>
      </c>
      <c r="O180" s="58"/>
      <c r="P180" s="152">
        <f>O180*H180</f>
        <v>0</v>
      </c>
      <c r="Q180" s="152">
        <v>1.41E-2</v>
      </c>
      <c r="R180" s="152">
        <f>Q180*H180</f>
        <v>2.8199999999999999E-2</v>
      </c>
      <c r="S180" s="152">
        <v>0</v>
      </c>
      <c r="T180" s="153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222</v>
      </c>
      <c r="AT180" s="154" t="s">
        <v>179</v>
      </c>
      <c r="AU180" s="154" t="s">
        <v>121</v>
      </c>
      <c r="AY180" s="14" t="s">
        <v>114</v>
      </c>
      <c r="BE180" s="155">
        <f>IF(N180="základná",J180,0)</f>
        <v>0</v>
      </c>
      <c r="BF180" s="155">
        <f>IF(N180="znížená",J180,0)</f>
        <v>0</v>
      </c>
      <c r="BG180" s="155">
        <f>IF(N180="zákl. prenesená",J180,0)</f>
        <v>0</v>
      </c>
      <c r="BH180" s="155">
        <f>IF(N180="zníž. prenesená",J180,0)</f>
        <v>0</v>
      </c>
      <c r="BI180" s="155">
        <f>IF(N180="nulová",J180,0)</f>
        <v>0</v>
      </c>
      <c r="BJ180" s="14" t="s">
        <v>121</v>
      </c>
      <c r="BK180" s="156">
        <f>ROUND(I180*H180,3)</f>
        <v>0</v>
      </c>
      <c r="BL180" s="14" t="s">
        <v>239</v>
      </c>
      <c r="BM180" s="154" t="s">
        <v>292</v>
      </c>
    </row>
    <row r="181" spans="1:65" s="12" customFormat="1" ht="22.9" customHeight="1">
      <c r="B181" s="129"/>
      <c r="D181" s="130" t="s">
        <v>69</v>
      </c>
      <c r="E181" s="140" t="s">
        <v>293</v>
      </c>
      <c r="F181" s="140" t="s">
        <v>294</v>
      </c>
      <c r="I181" s="132"/>
      <c r="J181" s="141">
        <f>BK181</f>
        <v>0</v>
      </c>
      <c r="L181" s="129"/>
      <c r="M181" s="134"/>
      <c r="N181" s="135"/>
      <c r="O181" s="135"/>
      <c r="P181" s="136">
        <f>SUM(P182:P188)</f>
        <v>0</v>
      </c>
      <c r="Q181" s="135"/>
      <c r="R181" s="136">
        <f>SUM(R182:R188)</f>
        <v>0.354796</v>
      </c>
      <c r="S181" s="135"/>
      <c r="T181" s="137">
        <f>SUM(T182:T188)</f>
        <v>0</v>
      </c>
      <c r="AR181" s="130" t="s">
        <v>121</v>
      </c>
      <c r="AT181" s="138" t="s">
        <v>69</v>
      </c>
      <c r="AU181" s="138" t="s">
        <v>75</v>
      </c>
      <c r="AY181" s="130" t="s">
        <v>114</v>
      </c>
      <c r="BK181" s="139">
        <f>SUM(BK182:BK188)</f>
        <v>0</v>
      </c>
    </row>
    <row r="182" spans="1:65" s="2" customFormat="1" ht="16.5" customHeight="1">
      <c r="A182" s="29"/>
      <c r="B182" s="142"/>
      <c r="C182" s="143" t="s">
        <v>295</v>
      </c>
      <c r="D182" s="143" t="s">
        <v>116</v>
      </c>
      <c r="E182" s="144" t="s">
        <v>296</v>
      </c>
      <c r="F182" s="145" t="s">
        <v>297</v>
      </c>
      <c r="G182" s="146" t="s">
        <v>199</v>
      </c>
      <c r="H182" s="147">
        <v>13.2</v>
      </c>
      <c r="I182" s="148"/>
      <c r="J182" s="147">
        <f t="shared" ref="J182:J188" si="30">ROUND(I182*H182,3)</f>
        <v>0</v>
      </c>
      <c r="K182" s="149"/>
      <c r="L182" s="30"/>
      <c r="M182" s="150" t="s">
        <v>1</v>
      </c>
      <c r="N182" s="151" t="s">
        <v>36</v>
      </c>
      <c r="O182" s="58"/>
      <c r="P182" s="152">
        <f t="shared" ref="P182:P188" si="31">O182*H182</f>
        <v>0</v>
      </c>
      <c r="Q182" s="152">
        <v>1.8000000000000001E-4</v>
      </c>
      <c r="R182" s="152">
        <f t="shared" ref="R182:R188" si="32">Q182*H182</f>
        <v>2.3760000000000001E-3</v>
      </c>
      <c r="S182" s="152">
        <v>0</v>
      </c>
      <c r="T182" s="153">
        <f t="shared" ref="T182:T188" si="3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239</v>
      </c>
      <c r="AT182" s="154" t="s">
        <v>116</v>
      </c>
      <c r="AU182" s="154" t="s">
        <v>121</v>
      </c>
      <c r="AY182" s="14" t="s">
        <v>114</v>
      </c>
      <c r="BE182" s="155">
        <f t="shared" ref="BE182:BE188" si="34">IF(N182="základná",J182,0)</f>
        <v>0</v>
      </c>
      <c r="BF182" s="155">
        <f t="shared" ref="BF182:BF188" si="35">IF(N182="znížená",J182,0)</f>
        <v>0</v>
      </c>
      <c r="BG182" s="155">
        <f t="shared" ref="BG182:BG188" si="36">IF(N182="zákl. prenesená",J182,0)</f>
        <v>0</v>
      </c>
      <c r="BH182" s="155">
        <f t="shared" ref="BH182:BH188" si="37">IF(N182="zníž. prenesená",J182,0)</f>
        <v>0</v>
      </c>
      <c r="BI182" s="155">
        <f t="shared" ref="BI182:BI188" si="38">IF(N182="nulová",J182,0)</f>
        <v>0</v>
      </c>
      <c r="BJ182" s="14" t="s">
        <v>121</v>
      </c>
      <c r="BK182" s="156">
        <f t="shared" ref="BK182:BK188" si="39">ROUND(I182*H182,3)</f>
        <v>0</v>
      </c>
      <c r="BL182" s="14" t="s">
        <v>239</v>
      </c>
      <c r="BM182" s="154" t="s">
        <v>298</v>
      </c>
    </row>
    <row r="183" spans="1:65" s="2" customFormat="1" ht="24.2" customHeight="1">
      <c r="A183" s="29"/>
      <c r="B183" s="142"/>
      <c r="C183" s="157" t="s">
        <v>299</v>
      </c>
      <c r="D183" s="157" t="s">
        <v>179</v>
      </c>
      <c r="E183" s="158" t="s">
        <v>300</v>
      </c>
      <c r="F183" s="159" t="s">
        <v>301</v>
      </c>
      <c r="G183" s="160" t="s">
        <v>171</v>
      </c>
      <c r="H183" s="161">
        <v>1</v>
      </c>
      <c r="I183" s="162"/>
      <c r="J183" s="161">
        <f t="shared" si="30"/>
        <v>0</v>
      </c>
      <c r="K183" s="163"/>
      <c r="L183" s="164"/>
      <c r="M183" s="165" t="s">
        <v>1</v>
      </c>
      <c r="N183" s="166" t="s">
        <v>36</v>
      </c>
      <c r="O183" s="58"/>
      <c r="P183" s="152">
        <f t="shared" si="31"/>
        <v>0</v>
      </c>
      <c r="Q183" s="152">
        <v>6.6000000000000003E-2</v>
      </c>
      <c r="R183" s="152">
        <f t="shared" si="32"/>
        <v>6.6000000000000003E-2</v>
      </c>
      <c r="S183" s="152">
        <v>0</v>
      </c>
      <c r="T183" s="153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222</v>
      </c>
      <c r="AT183" s="154" t="s">
        <v>179</v>
      </c>
      <c r="AU183" s="154" t="s">
        <v>121</v>
      </c>
      <c r="AY183" s="14" t="s">
        <v>114</v>
      </c>
      <c r="BE183" s="155">
        <f t="shared" si="34"/>
        <v>0</v>
      </c>
      <c r="BF183" s="155">
        <f t="shared" si="35"/>
        <v>0</v>
      </c>
      <c r="BG183" s="155">
        <f t="shared" si="36"/>
        <v>0</v>
      </c>
      <c r="BH183" s="155">
        <f t="shared" si="37"/>
        <v>0</v>
      </c>
      <c r="BI183" s="155">
        <f t="shared" si="38"/>
        <v>0</v>
      </c>
      <c r="BJ183" s="14" t="s">
        <v>121</v>
      </c>
      <c r="BK183" s="156">
        <f t="shared" si="39"/>
        <v>0</v>
      </c>
      <c r="BL183" s="14" t="s">
        <v>239</v>
      </c>
      <c r="BM183" s="154" t="s">
        <v>302</v>
      </c>
    </row>
    <row r="184" spans="1:65" s="2" customFormat="1" ht="24.2" customHeight="1">
      <c r="A184" s="29"/>
      <c r="B184" s="142"/>
      <c r="C184" s="157" t="s">
        <v>303</v>
      </c>
      <c r="D184" s="157" t="s">
        <v>179</v>
      </c>
      <c r="E184" s="158" t="s">
        <v>304</v>
      </c>
      <c r="F184" s="159" t="s">
        <v>305</v>
      </c>
      <c r="G184" s="160" t="s">
        <v>171</v>
      </c>
      <c r="H184" s="161">
        <v>3</v>
      </c>
      <c r="I184" s="162"/>
      <c r="J184" s="161">
        <f t="shared" si="30"/>
        <v>0</v>
      </c>
      <c r="K184" s="163"/>
      <c r="L184" s="164"/>
      <c r="M184" s="165" t="s">
        <v>1</v>
      </c>
      <c r="N184" s="166" t="s">
        <v>36</v>
      </c>
      <c r="O184" s="58"/>
      <c r="P184" s="152">
        <f t="shared" si="31"/>
        <v>0</v>
      </c>
      <c r="Q184" s="152">
        <v>5.1999999999999998E-2</v>
      </c>
      <c r="R184" s="152">
        <f t="shared" si="32"/>
        <v>0.156</v>
      </c>
      <c r="S184" s="152">
        <v>0</v>
      </c>
      <c r="T184" s="153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222</v>
      </c>
      <c r="AT184" s="154" t="s">
        <v>179</v>
      </c>
      <c r="AU184" s="154" t="s">
        <v>121</v>
      </c>
      <c r="AY184" s="14" t="s">
        <v>114</v>
      </c>
      <c r="BE184" s="155">
        <f t="shared" si="34"/>
        <v>0</v>
      </c>
      <c r="BF184" s="155">
        <f t="shared" si="35"/>
        <v>0</v>
      </c>
      <c r="BG184" s="155">
        <f t="shared" si="36"/>
        <v>0</v>
      </c>
      <c r="BH184" s="155">
        <f t="shared" si="37"/>
        <v>0</v>
      </c>
      <c r="BI184" s="155">
        <f t="shared" si="38"/>
        <v>0</v>
      </c>
      <c r="BJ184" s="14" t="s">
        <v>121</v>
      </c>
      <c r="BK184" s="156">
        <f t="shared" si="39"/>
        <v>0</v>
      </c>
      <c r="BL184" s="14" t="s">
        <v>239</v>
      </c>
      <c r="BM184" s="154" t="s">
        <v>306</v>
      </c>
    </row>
    <row r="185" spans="1:65" s="2" customFormat="1" ht="16.5" customHeight="1">
      <c r="A185" s="29"/>
      <c r="B185" s="142"/>
      <c r="C185" s="143" t="s">
        <v>307</v>
      </c>
      <c r="D185" s="143" t="s">
        <v>116</v>
      </c>
      <c r="E185" s="144" t="s">
        <v>308</v>
      </c>
      <c r="F185" s="145" t="s">
        <v>309</v>
      </c>
      <c r="G185" s="146" t="s">
        <v>171</v>
      </c>
      <c r="H185" s="147">
        <v>2</v>
      </c>
      <c r="I185" s="148"/>
      <c r="J185" s="147">
        <f t="shared" si="30"/>
        <v>0</v>
      </c>
      <c r="K185" s="149"/>
      <c r="L185" s="30"/>
      <c r="M185" s="150" t="s">
        <v>1</v>
      </c>
      <c r="N185" s="151" t="s">
        <v>36</v>
      </c>
      <c r="O185" s="58"/>
      <c r="P185" s="152">
        <f t="shared" si="31"/>
        <v>0</v>
      </c>
      <c r="Q185" s="152">
        <v>2.1000000000000001E-4</v>
      </c>
      <c r="R185" s="152">
        <f t="shared" si="32"/>
        <v>4.2000000000000002E-4</v>
      </c>
      <c r="S185" s="152">
        <v>0</v>
      </c>
      <c r="T185" s="153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239</v>
      </c>
      <c r="AT185" s="154" t="s">
        <v>116</v>
      </c>
      <c r="AU185" s="154" t="s">
        <v>121</v>
      </c>
      <c r="AY185" s="14" t="s">
        <v>114</v>
      </c>
      <c r="BE185" s="155">
        <f t="shared" si="34"/>
        <v>0</v>
      </c>
      <c r="BF185" s="155">
        <f t="shared" si="35"/>
        <v>0</v>
      </c>
      <c r="BG185" s="155">
        <f t="shared" si="36"/>
        <v>0</v>
      </c>
      <c r="BH185" s="155">
        <f t="shared" si="37"/>
        <v>0</v>
      </c>
      <c r="BI185" s="155">
        <f t="shared" si="38"/>
        <v>0</v>
      </c>
      <c r="BJ185" s="14" t="s">
        <v>121</v>
      </c>
      <c r="BK185" s="156">
        <f t="shared" si="39"/>
        <v>0</v>
      </c>
      <c r="BL185" s="14" t="s">
        <v>239</v>
      </c>
      <c r="BM185" s="154" t="s">
        <v>310</v>
      </c>
    </row>
    <row r="186" spans="1:65" s="2" customFormat="1" ht="33" customHeight="1">
      <c r="A186" s="29"/>
      <c r="B186" s="142"/>
      <c r="C186" s="143" t="s">
        <v>311</v>
      </c>
      <c r="D186" s="143" t="s">
        <v>116</v>
      </c>
      <c r="E186" s="144" t="s">
        <v>312</v>
      </c>
      <c r="F186" s="145" t="s">
        <v>313</v>
      </c>
      <c r="G186" s="146" t="s">
        <v>171</v>
      </c>
      <c r="H186" s="147">
        <v>5</v>
      </c>
      <c r="I186" s="148"/>
      <c r="J186" s="147">
        <f t="shared" si="30"/>
        <v>0</v>
      </c>
      <c r="K186" s="149"/>
      <c r="L186" s="30"/>
      <c r="M186" s="150" t="s">
        <v>1</v>
      </c>
      <c r="N186" s="151" t="s">
        <v>36</v>
      </c>
      <c r="O186" s="58"/>
      <c r="P186" s="152">
        <f t="shared" si="31"/>
        <v>0</v>
      </c>
      <c r="Q186" s="152">
        <v>0</v>
      </c>
      <c r="R186" s="152">
        <f t="shared" si="32"/>
        <v>0</v>
      </c>
      <c r="S186" s="152">
        <v>0</v>
      </c>
      <c r="T186" s="153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239</v>
      </c>
      <c r="AT186" s="154" t="s">
        <v>116</v>
      </c>
      <c r="AU186" s="154" t="s">
        <v>121</v>
      </c>
      <c r="AY186" s="14" t="s">
        <v>114</v>
      </c>
      <c r="BE186" s="155">
        <f t="shared" si="34"/>
        <v>0</v>
      </c>
      <c r="BF186" s="155">
        <f t="shared" si="35"/>
        <v>0</v>
      </c>
      <c r="BG186" s="155">
        <f t="shared" si="36"/>
        <v>0</v>
      </c>
      <c r="BH186" s="155">
        <f t="shared" si="37"/>
        <v>0</v>
      </c>
      <c r="BI186" s="155">
        <f t="shared" si="38"/>
        <v>0</v>
      </c>
      <c r="BJ186" s="14" t="s">
        <v>121</v>
      </c>
      <c r="BK186" s="156">
        <f t="shared" si="39"/>
        <v>0</v>
      </c>
      <c r="BL186" s="14" t="s">
        <v>239</v>
      </c>
      <c r="BM186" s="154" t="s">
        <v>314</v>
      </c>
    </row>
    <row r="187" spans="1:65" s="2" customFormat="1" ht="24.2" customHeight="1">
      <c r="A187" s="29"/>
      <c r="B187" s="142"/>
      <c r="C187" s="157" t="s">
        <v>315</v>
      </c>
      <c r="D187" s="157" t="s">
        <v>179</v>
      </c>
      <c r="E187" s="158" t="s">
        <v>316</v>
      </c>
      <c r="F187" s="159" t="s">
        <v>317</v>
      </c>
      <c r="G187" s="160" t="s">
        <v>171</v>
      </c>
      <c r="H187" s="161">
        <v>5</v>
      </c>
      <c r="I187" s="162"/>
      <c r="J187" s="161">
        <f t="shared" si="30"/>
        <v>0</v>
      </c>
      <c r="K187" s="163"/>
      <c r="L187" s="164"/>
      <c r="M187" s="165" t="s">
        <v>1</v>
      </c>
      <c r="N187" s="166" t="s">
        <v>36</v>
      </c>
      <c r="O187" s="58"/>
      <c r="P187" s="152">
        <f t="shared" si="31"/>
        <v>0</v>
      </c>
      <c r="Q187" s="152">
        <v>1E-3</v>
      </c>
      <c r="R187" s="152">
        <f t="shared" si="32"/>
        <v>5.0000000000000001E-3</v>
      </c>
      <c r="S187" s="152">
        <v>0</v>
      </c>
      <c r="T187" s="153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222</v>
      </c>
      <c r="AT187" s="154" t="s">
        <v>179</v>
      </c>
      <c r="AU187" s="154" t="s">
        <v>121</v>
      </c>
      <c r="AY187" s="14" t="s">
        <v>114</v>
      </c>
      <c r="BE187" s="155">
        <f t="shared" si="34"/>
        <v>0</v>
      </c>
      <c r="BF187" s="155">
        <f t="shared" si="35"/>
        <v>0</v>
      </c>
      <c r="BG187" s="155">
        <f t="shared" si="36"/>
        <v>0</v>
      </c>
      <c r="BH187" s="155">
        <f t="shared" si="37"/>
        <v>0</v>
      </c>
      <c r="BI187" s="155">
        <f t="shared" si="38"/>
        <v>0</v>
      </c>
      <c r="BJ187" s="14" t="s">
        <v>121</v>
      </c>
      <c r="BK187" s="156">
        <f t="shared" si="39"/>
        <v>0</v>
      </c>
      <c r="BL187" s="14" t="s">
        <v>239</v>
      </c>
      <c r="BM187" s="154" t="s">
        <v>318</v>
      </c>
    </row>
    <row r="188" spans="1:65" s="2" customFormat="1" ht="24.2" customHeight="1">
      <c r="A188" s="29"/>
      <c r="B188" s="142"/>
      <c r="C188" s="157" t="s">
        <v>319</v>
      </c>
      <c r="D188" s="157" t="s">
        <v>179</v>
      </c>
      <c r="E188" s="158" t="s">
        <v>320</v>
      </c>
      <c r="F188" s="159" t="s">
        <v>321</v>
      </c>
      <c r="G188" s="160" t="s">
        <v>171</v>
      </c>
      <c r="H188" s="161">
        <v>5</v>
      </c>
      <c r="I188" s="162"/>
      <c r="J188" s="161">
        <f t="shared" si="30"/>
        <v>0</v>
      </c>
      <c r="K188" s="163"/>
      <c r="L188" s="164"/>
      <c r="M188" s="165" t="s">
        <v>1</v>
      </c>
      <c r="N188" s="166" t="s">
        <v>36</v>
      </c>
      <c r="O188" s="58"/>
      <c r="P188" s="152">
        <f t="shared" si="31"/>
        <v>0</v>
      </c>
      <c r="Q188" s="152">
        <v>2.5000000000000001E-2</v>
      </c>
      <c r="R188" s="152">
        <f t="shared" si="32"/>
        <v>0.125</v>
      </c>
      <c r="S188" s="152">
        <v>0</v>
      </c>
      <c r="T188" s="153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222</v>
      </c>
      <c r="AT188" s="154" t="s">
        <v>179</v>
      </c>
      <c r="AU188" s="154" t="s">
        <v>121</v>
      </c>
      <c r="AY188" s="14" t="s">
        <v>114</v>
      </c>
      <c r="BE188" s="155">
        <f t="shared" si="34"/>
        <v>0</v>
      </c>
      <c r="BF188" s="155">
        <f t="shared" si="35"/>
        <v>0</v>
      </c>
      <c r="BG188" s="155">
        <f t="shared" si="36"/>
        <v>0</v>
      </c>
      <c r="BH188" s="155">
        <f t="shared" si="37"/>
        <v>0</v>
      </c>
      <c r="BI188" s="155">
        <f t="shared" si="38"/>
        <v>0</v>
      </c>
      <c r="BJ188" s="14" t="s">
        <v>121</v>
      </c>
      <c r="BK188" s="156">
        <f t="shared" si="39"/>
        <v>0</v>
      </c>
      <c r="BL188" s="14" t="s">
        <v>239</v>
      </c>
      <c r="BM188" s="154" t="s">
        <v>322</v>
      </c>
    </row>
    <row r="189" spans="1:65" s="12" customFormat="1" ht="22.9" customHeight="1">
      <c r="B189" s="129"/>
      <c r="D189" s="130" t="s">
        <v>69</v>
      </c>
      <c r="E189" s="140" t="s">
        <v>323</v>
      </c>
      <c r="F189" s="140" t="s">
        <v>324</v>
      </c>
      <c r="I189" s="132"/>
      <c r="J189" s="141">
        <f>BK189</f>
        <v>0</v>
      </c>
      <c r="L189" s="129"/>
      <c r="M189" s="134"/>
      <c r="N189" s="135"/>
      <c r="O189" s="135"/>
      <c r="P189" s="136">
        <f>SUM(P190:P197)</f>
        <v>0</v>
      </c>
      <c r="Q189" s="135"/>
      <c r="R189" s="136">
        <f>SUM(R190:R197)</f>
        <v>3.9646634999999999</v>
      </c>
      <c r="S189" s="135"/>
      <c r="T189" s="137">
        <f>SUM(T190:T197)</f>
        <v>0</v>
      </c>
      <c r="AR189" s="130" t="s">
        <v>121</v>
      </c>
      <c r="AT189" s="138" t="s">
        <v>69</v>
      </c>
      <c r="AU189" s="138" t="s">
        <v>75</v>
      </c>
      <c r="AY189" s="130" t="s">
        <v>114</v>
      </c>
      <c r="BK189" s="139">
        <f>SUM(BK190:BK197)</f>
        <v>0</v>
      </c>
    </row>
    <row r="190" spans="1:65" s="2" customFormat="1" ht="24.2" customHeight="1">
      <c r="A190" s="29"/>
      <c r="B190" s="142"/>
      <c r="C190" s="143" t="s">
        <v>325</v>
      </c>
      <c r="D190" s="143" t="s">
        <v>116</v>
      </c>
      <c r="E190" s="144" t="s">
        <v>326</v>
      </c>
      <c r="F190" s="145" t="s">
        <v>327</v>
      </c>
      <c r="G190" s="146" t="s">
        <v>149</v>
      </c>
      <c r="H190" s="147">
        <v>106</v>
      </c>
      <c r="I190" s="148"/>
      <c r="J190" s="147">
        <f t="shared" ref="J190:J197" si="40">ROUND(I190*H190,3)</f>
        <v>0</v>
      </c>
      <c r="K190" s="149"/>
      <c r="L190" s="30"/>
      <c r="M190" s="150" t="s">
        <v>1</v>
      </c>
      <c r="N190" s="151" t="s">
        <v>36</v>
      </c>
      <c r="O190" s="58"/>
      <c r="P190" s="152">
        <f t="shared" ref="P190:P197" si="41">O190*H190</f>
        <v>0</v>
      </c>
      <c r="Q190" s="152">
        <v>4.4000000000000002E-4</v>
      </c>
      <c r="R190" s="152">
        <f t="shared" ref="R190:R197" si="42">Q190*H190</f>
        <v>4.6640000000000001E-2</v>
      </c>
      <c r="S190" s="152">
        <v>0</v>
      </c>
      <c r="T190" s="153">
        <f t="shared" ref="T190:T197" si="4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239</v>
      </c>
      <c r="AT190" s="154" t="s">
        <v>116</v>
      </c>
      <c r="AU190" s="154" t="s">
        <v>121</v>
      </c>
      <c r="AY190" s="14" t="s">
        <v>114</v>
      </c>
      <c r="BE190" s="155">
        <f t="shared" ref="BE190:BE197" si="44">IF(N190="základná",J190,0)</f>
        <v>0</v>
      </c>
      <c r="BF190" s="155">
        <f t="shared" ref="BF190:BF197" si="45">IF(N190="znížená",J190,0)</f>
        <v>0</v>
      </c>
      <c r="BG190" s="155">
        <f t="shared" ref="BG190:BG197" si="46">IF(N190="zákl. prenesená",J190,0)</f>
        <v>0</v>
      </c>
      <c r="BH190" s="155">
        <f t="shared" ref="BH190:BH197" si="47">IF(N190="zníž. prenesená",J190,0)</f>
        <v>0</v>
      </c>
      <c r="BI190" s="155">
        <f t="shared" ref="BI190:BI197" si="48">IF(N190="nulová",J190,0)</f>
        <v>0</v>
      </c>
      <c r="BJ190" s="14" t="s">
        <v>121</v>
      </c>
      <c r="BK190" s="156">
        <f t="shared" ref="BK190:BK197" si="49">ROUND(I190*H190,3)</f>
        <v>0</v>
      </c>
      <c r="BL190" s="14" t="s">
        <v>239</v>
      </c>
      <c r="BM190" s="154" t="s">
        <v>328</v>
      </c>
    </row>
    <row r="191" spans="1:65" s="2" customFormat="1" ht="37.9" customHeight="1">
      <c r="A191" s="29"/>
      <c r="B191" s="142"/>
      <c r="C191" s="157" t="s">
        <v>329</v>
      </c>
      <c r="D191" s="157" t="s">
        <v>179</v>
      </c>
      <c r="E191" s="158" t="s">
        <v>330</v>
      </c>
      <c r="F191" s="159" t="s">
        <v>331</v>
      </c>
      <c r="G191" s="160" t="s">
        <v>149</v>
      </c>
      <c r="H191" s="161">
        <v>106</v>
      </c>
      <c r="I191" s="162"/>
      <c r="J191" s="161">
        <f t="shared" si="40"/>
        <v>0</v>
      </c>
      <c r="K191" s="163"/>
      <c r="L191" s="164"/>
      <c r="M191" s="165" t="s">
        <v>1</v>
      </c>
      <c r="N191" s="166" t="s">
        <v>36</v>
      </c>
      <c r="O191" s="58"/>
      <c r="P191" s="152">
        <f t="shared" si="41"/>
        <v>0</v>
      </c>
      <c r="Q191" s="152">
        <v>1.2869999999999999E-2</v>
      </c>
      <c r="R191" s="152">
        <f t="shared" si="42"/>
        <v>1.36422</v>
      </c>
      <c r="S191" s="152">
        <v>0</v>
      </c>
      <c r="T191" s="153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222</v>
      </c>
      <c r="AT191" s="154" t="s">
        <v>179</v>
      </c>
      <c r="AU191" s="154" t="s">
        <v>121</v>
      </c>
      <c r="AY191" s="14" t="s">
        <v>114</v>
      </c>
      <c r="BE191" s="155">
        <f t="shared" si="44"/>
        <v>0</v>
      </c>
      <c r="BF191" s="155">
        <f t="shared" si="45"/>
        <v>0</v>
      </c>
      <c r="BG191" s="155">
        <f t="shared" si="46"/>
        <v>0</v>
      </c>
      <c r="BH191" s="155">
        <f t="shared" si="47"/>
        <v>0</v>
      </c>
      <c r="BI191" s="155">
        <f t="shared" si="48"/>
        <v>0</v>
      </c>
      <c r="BJ191" s="14" t="s">
        <v>121</v>
      </c>
      <c r="BK191" s="156">
        <f t="shared" si="49"/>
        <v>0</v>
      </c>
      <c r="BL191" s="14" t="s">
        <v>239</v>
      </c>
      <c r="BM191" s="154" t="s">
        <v>332</v>
      </c>
    </row>
    <row r="192" spans="1:65" s="2" customFormat="1" ht="33" customHeight="1">
      <c r="A192" s="29"/>
      <c r="B192" s="142"/>
      <c r="C192" s="143" t="s">
        <v>333</v>
      </c>
      <c r="D192" s="143" t="s">
        <v>116</v>
      </c>
      <c r="E192" s="144" t="s">
        <v>334</v>
      </c>
      <c r="F192" s="145" t="s">
        <v>335</v>
      </c>
      <c r="G192" s="146" t="s">
        <v>149</v>
      </c>
      <c r="H192" s="147">
        <v>70</v>
      </c>
      <c r="I192" s="148"/>
      <c r="J192" s="147">
        <f t="shared" si="40"/>
        <v>0</v>
      </c>
      <c r="K192" s="149"/>
      <c r="L192" s="30"/>
      <c r="M192" s="150" t="s">
        <v>1</v>
      </c>
      <c r="N192" s="151" t="s">
        <v>36</v>
      </c>
      <c r="O192" s="58"/>
      <c r="P192" s="152">
        <f t="shared" si="41"/>
        <v>0</v>
      </c>
      <c r="Q192" s="152">
        <v>4.0000000000000002E-4</v>
      </c>
      <c r="R192" s="152">
        <f t="shared" si="42"/>
        <v>2.8000000000000001E-2</v>
      </c>
      <c r="S192" s="152">
        <v>0</v>
      </c>
      <c r="T192" s="153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239</v>
      </c>
      <c r="AT192" s="154" t="s">
        <v>116</v>
      </c>
      <c r="AU192" s="154" t="s">
        <v>121</v>
      </c>
      <c r="AY192" s="14" t="s">
        <v>114</v>
      </c>
      <c r="BE192" s="155">
        <f t="shared" si="44"/>
        <v>0</v>
      </c>
      <c r="BF192" s="155">
        <f t="shared" si="45"/>
        <v>0</v>
      </c>
      <c r="BG192" s="155">
        <f t="shared" si="46"/>
        <v>0</v>
      </c>
      <c r="BH192" s="155">
        <f t="shared" si="47"/>
        <v>0</v>
      </c>
      <c r="BI192" s="155">
        <f t="shared" si="48"/>
        <v>0</v>
      </c>
      <c r="BJ192" s="14" t="s">
        <v>121</v>
      </c>
      <c r="BK192" s="156">
        <f t="shared" si="49"/>
        <v>0</v>
      </c>
      <c r="BL192" s="14" t="s">
        <v>239</v>
      </c>
      <c r="BM192" s="154" t="s">
        <v>336</v>
      </c>
    </row>
    <row r="193" spans="1:65" s="2" customFormat="1" ht="37.9" customHeight="1">
      <c r="A193" s="29"/>
      <c r="B193" s="142"/>
      <c r="C193" s="157" t="s">
        <v>337</v>
      </c>
      <c r="D193" s="157" t="s">
        <v>179</v>
      </c>
      <c r="E193" s="158" t="s">
        <v>338</v>
      </c>
      <c r="F193" s="159" t="s">
        <v>339</v>
      </c>
      <c r="G193" s="160" t="s">
        <v>149</v>
      </c>
      <c r="H193" s="161">
        <v>70</v>
      </c>
      <c r="I193" s="162"/>
      <c r="J193" s="161">
        <f t="shared" si="40"/>
        <v>0</v>
      </c>
      <c r="K193" s="163"/>
      <c r="L193" s="164"/>
      <c r="M193" s="165" t="s">
        <v>1</v>
      </c>
      <c r="N193" s="166" t="s">
        <v>36</v>
      </c>
      <c r="O193" s="58"/>
      <c r="P193" s="152">
        <f t="shared" si="41"/>
        <v>0</v>
      </c>
      <c r="Q193" s="152">
        <v>1.108E-2</v>
      </c>
      <c r="R193" s="152">
        <f t="shared" si="42"/>
        <v>0.77559999999999996</v>
      </c>
      <c r="S193" s="152">
        <v>0</v>
      </c>
      <c r="T193" s="153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222</v>
      </c>
      <c r="AT193" s="154" t="s">
        <v>179</v>
      </c>
      <c r="AU193" s="154" t="s">
        <v>121</v>
      </c>
      <c r="AY193" s="14" t="s">
        <v>114</v>
      </c>
      <c r="BE193" s="155">
        <f t="shared" si="44"/>
        <v>0</v>
      </c>
      <c r="BF193" s="155">
        <f t="shared" si="45"/>
        <v>0</v>
      </c>
      <c r="BG193" s="155">
        <f t="shared" si="46"/>
        <v>0</v>
      </c>
      <c r="BH193" s="155">
        <f t="shared" si="47"/>
        <v>0</v>
      </c>
      <c r="BI193" s="155">
        <f t="shared" si="48"/>
        <v>0</v>
      </c>
      <c r="BJ193" s="14" t="s">
        <v>121</v>
      </c>
      <c r="BK193" s="156">
        <f t="shared" si="49"/>
        <v>0</v>
      </c>
      <c r="BL193" s="14" t="s">
        <v>239</v>
      </c>
      <c r="BM193" s="154" t="s">
        <v>340</v>
      </c>
    </row>
    <row r="194" spans="1:65" s="2" customFormat="1" ht="33" customHeight="1">
      <c r="A194" s="29"/>
      <c r="B194" s="142"/>
      <c r="C194" s="143" t="s">
        <v>341</v>
      </c>
      <c r="D194" s="143" t="s">
        <v>116</v>
      </c>
      <c r="E194" s="144" t="s">
        <v>342</v>
      </c>
      <c r="F194" s="145" t="s">
        <v>343</v>
      </c>
      <c r="G194" s="146" t="s">
        <v>149</v>
      </c>
      <c r="H194" s="147">
        <v>105</v>
      </c>
      <c r="I194" s="148"/>
      <c r="J194" s="147">
        <f t="shared" si="40"/>
        <v>0</v>
      </c>
      <c r="K194" s="149"/>
      <c r="L194" s="30"/>
      <c r="M194" s="150" t="s">
        <v>1</v>
      </c>
      <c r="N194" s="151" t="s">
        <v>36</v>
      </c>
      <c r="O194" s="58"/>
      <c r="P194" s="152">
        <f t="shared" si="41"/>
        <v>0</v>
      </c>
      <c r="Q194" s="152">
        <v>4.0000000000000002E-4</v>
      </c>
      <c r="R194" s="152">
        <f t="shared" si="42"/>
        <v>4.2000000000000003E-2</v>
      </c>
      <c r="S194" s="152">
        <v>0</v>
      </c>
      <c r="T194" s="153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239</v>
      </c>
      <c r="AT194" s="154" t="s">
        <v>116</v>
      </c>
      <c r="AU194" s="154" t="s">
        <v>121</v>
      </c>
      <c r="AY194" s="14" t="s">
        <v>114</v>
      </c>
      <c r="BE194" s="155">
        <f t="shared" si="44"/>
        <v>0</v>
      </c>
      <c r="BF194" s="155">
        <f t="shared" si="45"/>
        <v>0</v>
      </c>
      <c r="BG194" s="155">
        <f t="shared" si="46"/>
        <v>0</v>
      </c>
      <c r="BH194" s="155">
        <f t="shared" si="47"/>
        <v>0</v>
      </c>
      <c r="BI194" s="155">
        <f t="shared" si="48"/>
        <v>0</v>
      </c>
      <c r="BJ194" s="14" t="s">
        <v>121</v>
      </c>
      <c r="BK194" s="156">
        <f t="shared" si="49"/>
        <v>0</v>
      </c>
      <c r="BL194" s="14" t="s">
        <v>239</v>
      </c>
      <c r="BM194" s="154" t="s">
        <v>344</v>
      </c>
    </row>
    <row r="195" spans="1:65" s="2" customFormat="1" ht="37.9" customHeight="1">
      <c r="A195" s="29"/>
      <c r="B195" s="142"/>
      <c r="C195" s="157" t="s">
        <v>345</v>
      </c>
      <c r="D195" s="157" t="s">
        <v>179</v>
      </c>
      <c r="E195" s="158" t="s">
        <v>346</v>
      </c>
      <c r="F195" s="159" t="s">
        <v>347</v>
      </c>
      <c r="G195" s="160" t="s">
        <v>149</v>
      </c>
      <c r="H195" s="161">
        <v>105</v>
      </c>
      <c r="I195" s="162"/>
      <c r="J195" s="161">
        <f t="shared" si="40"/>
        <v>0</v>
      </c>
      <c r="K195" s="163"/>
      <c r="L195" s="164"/>
      <c r="M195" s="165" t="s">
        <v>1</v>
      </c>
      <c r="N195" s="166" t="s">
        <v>36</v>
      </c>
      <c r="O195" s="58"/>
      <c r="P195" s="152">
        <f t="shared" si="41"/>
        <v>0</v>
      </c>
      <c r="Q195" s="152">
        <v>1.26E-2</v>
      </c>
      <c r="R195" s="152">
        <f t="shared" si="42"/>
        <v>1.323</v>
      </c>
      <c r="S195" s="152">
        <v>0</v>
      </c>
      <c r="T195" s="153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222</v>
      </c>
      <c r="AT195" s="154" t="s">
        <v>179</v>
      </c>
      <c r="AU195" s="154" t="s">
        <v>121</v>
      </c>
      <c r="AY195" s="14" t="s">
        <v>114</v>
      </c>
      <c r="BE195" s="155">
        <f t="shared" si="44"/>
        <v>0</v>
      </c>
      <c r="BF195" s="155">
        <f t="shared" si="45"/>
        <v>0</v>
      </c>
      <c r="BG195" s="155">
        <f t="shared" si="46"/>
        <v>0</v>
      </c>
      <c r="BH195" s="155">
        <f t="shared" si="47"/>
        <v>0</v>
      </c>
      <c r="BI195" s="155">
        <f t="shared" si="48"/>
        <v>0</v>
      </c>
      <c r="BJ195" s="14" t="s">
        <v>121</v>
      </c>
      <c r="BK195" s="156">
        <f t="shared" si="49"/>
        <v>0</v>
      </c>
      <c r="BL195" s="14" t="s">
        <v>239</v>
      </c>
      <c r="BM195" s="154" t="s">
        <v>348</v>
      </c>
    </row>
    <row r="196" spans="1:65" s="2" customFormat="1" ht="24.2" customHeight="1">
      <c r="A196" s="29"/>
      <c r="B196" s="142"/>
      <c r="C196" s="143" t="s">
        <v>349</v>
      </c>
      <c r="D196" s="143" t="s">
        <v>116</v>
      </c>
      <c r="E196" s="144" t="s">
        <v>350</v>
      </c>
      <c r="F196" s="145" t="s">
        <v>351</v>
      </c>
      <c r="G196" s="146" t="s">
        <v>199</v>
      </c>
      <c r="H196" s="147">
        <v>204.35</v>
      </c>
      <c r="I196" s="148"/>
      <c r="J196" s="147">
        <f t="shared" si="40"/>
        <v>0</v>
      </c>
      <c r="K196" s="149"/>
      <c r="L196" s="30"/>
      <c r="M196" s="150" t="s">
        <v>1</v>
      </c>
      <c r="N196" s="151" t="s">
        <v>36</v>
      </c>
      <c r="O196" s="58"/>
      <c r="P196" s="152">
        <f t="shared" si="41"/>
        <v>0</v>
      </c>
      <c r="Q196" s="152">
        <v>1.0000000000000001E-5</v>
      </c>
      <c r="R196" s="152">
        <f t="shared" si="42"/>
        <v>2.0435000000000002E-3</v>
      </c>
      <c r="S196" s="152">
        <v>0</v>
      </c>
      <c r="T196" s="153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239</v>
      </c>
      <c r="AT196" s="154" t="s">
        <v>116</v>
      </c>
      <c r="AU196" s="154" t="s">
        <v>121</v>
      </c>
      <c r="AY196" s="14" t="s">
        <v>114</v>
      </c>
      <c r="BE196" s="155">
        <f t="shared" si="44"/>
        <v>0</v>
      </c>
      <c r="BF196" s="155">
        <f t="shared" si="45"/>
        <v>0</v>
      </c>
      <c r="BG196" s="155">
        <f t="shared" si="46"/>
        <v>0</v>
      </c>
      <c r="BH196" s="155">
        <f t="shared" si="47"/>
        <v>0</v>
      </c>
      <c r="BI196" s="155">
        <f t="shared" si="48"/>
        <v>0</v>
      </c>
      <c r="BJ196" s="14" t="s">
        <v>121</v>
      </c>
      <c r="BK196" s="156">
        <f t="shared" si="49"/>
        <v>0</v>
      </c>
      <c r="BL196" s="14" t="s">
        <v>239</v>
      </c>
      <c r="BM196" s="154" t="s">
        <v>352</v>
      </c>
    </row>
    <row r="197" spans="1:65" s="2" customFormat="1" ht="24.2" customHeight="1">
      <c r="A197" s="29"/>
      <c r="B197" s="142"/>
      <c r="C197" s="157" t="s">
        <v>353</v>
      </c>
      <c r="D197" s="157" t="s">
        <v>179</v>
      </c>
      <c r="E197" s="158" t="s">
        <v>354</v>
      </c>
      <c r="F197" s="159" t="s">
        <v>355</v>
      </c>
      <c r="G197" s="160" t="s">
        <v>149</v>
      </c>
      <c r="H197" s="161">
        <v>51.088000000000001</v>
      </c>
      <c r="I197" s="162"/>
      <c r="J197" s="161">
        <f t="shared" si="40"/>
        <v>0</v>
      </c>
      <c r="K197" s="163"/>
      <c r="L197" s="164"/>
      <c r="M197" s="165" t="s">
        <v>1</v>
      </c>
      <c r="N197" s="166" t="s">
        <v>36</v>
      </c>
      <c r="O197" s="58"/>
      <c r="P197" s="152">
        <f t="shared" si="41"/>
        <v>0</v>
      </c>
      <c r="Q197" s="152">
        <v>7.4999999999999997E-3</v>
      </c>
      <c r="R197" s="152">
        <f t="shared" si="42"/>
        <v>0.38316</v>
      </c>
      <c r="S197" s="152">
        <v>0</v>
      </c>
      <c r="T197" s="153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222</v>
      </c>
      <c r="AT197" s="154" t="s">
        <v>179</v>
      </c>
      <c r="AU197" s="154" t="s">
        <v>121</v>
      </c>
      <c r="AY197" s="14" t="s">
        <v>114</v>
      </c>
      <c r="BE197" s="155">
        <f t="shared" si="44"/>
        <v>0</v>
      </c>
      <c r="BF197" s="155">
        <f t="shared" si="45"/>
        <v>0</v>
      </c>
      <c r="BG197" s="155">
        <f t="shared" si="46"/>
        <v>0</v>
      </c>
      <c r="BH197" s="155">
        <f t="shared" si="47"/>
        <v>0</v>
      </c>
      <c r="BI197" s="155">
        <f t="shared" si="48"/>
        <v>0</v>
      </c>
      <c r="BJ197" s="14" t="s">
        <v>121</v>
      </c>
      <c r="BK197" s="156">
        <f t="shared" si="49"/>
        <v>0</v>
      </c>
      <c r="BL197" s="14" t="s">
        <v>239</v>
      </c>
      <c r="BM197" s="154" t="s">
        <v>356</v>
      </c>
    </row>
    <row r="198" spans="1:65" s="12" customFormat="1" ht="22.9" customHeight="1">
      <c r="B198" s="129"/>
      <c r="D198" s="130" t="s">
        <v>69</v>
      </c>
      <c r="E198" s="140" t="s">
        <v>357</v>
      </c>
      <c r="F198" s="140" t="s">
        <v>358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3.6521959999999999E-2</v>
      </c>
      <c r="S198" s="135"/>
      <c r="T198" s="137">
        <f>T199</f>
        <v>0</v>
      </c>
      <c r="AR198" s="130" t="s">
        <v>121</v>
      </c>
      <c r="AT198" s="138" t="s">
        <v>69</v>
      </c>
      <c r="AU198" s="138" t="s">
        <v>75</v>
      </c>
      <c r="AY198" s="130" t="s">
        <v>114</v>
      </c>
      <c r="BK198" s="139">
        <f>BK199</f>
        <v>0</v>
      </c>
    </row>
    <row r="199" spans="1:65" s="2" customFormat="1" ht="16.5" customHeight="1">
      <c r="A199" s="29"/>
      <c r="B199" s="142"/>
      <c r="C199" s="143" t="s">
        <v>359</v>
      </c>
      <c r="D199" s="143" t="s">
        <v>116</v>
      </c>
      <c r="E199" s="144" t="s">
        <v>360</v>
      </c>
      <c r="F199" s="145" t="s">
        <v>361</v>
      </c>
      <c r="G199" s="146" t="s">
        <v>149</v>
      </c>
      <c r="H199" s="147">
        <v>49.353999999999999</v>
      </c>
      <c r="I199" s="148"/>
      <c r="J199" s="147">
        <f>ROUND(I199*H199,3)</f>
        <v>0</v>
      </c>
      <c r="K199" s="149"/>
      <c r="L199" s="30"/>
      <c r="M199" s="150" t="s">
        <v>1</v>
      </c>
      <c r="N199" s="151" t="s">
        <v>36</v>
      </c>
      <c r="O199" s="58"/>
      <c r="P199" s="152">
        <f>O199*H199</f>
        <v>0</v>
      </c>
      <c r="Q199" s="152">
        <v>7.3999999999999999E-4</v>
      </c>
      <c r="R199" s="152">
        <f>Q199*H199</f>
        <v>3.6521959999999999E-2</v>
      </c>
      <c r="S199" s="152">
        <v>0</v>
      </c>
      <c r="T199" s="153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239</v>
      </c>
      <c r="AT199" s="154" t="s">
        <v>116</v>
      </c>
      <c r="AU199" s="154" t="s">
        <v>121</v>
      </c>
      <c r="AY199" s="14" t="s">
        <v>114</v>
      </c>
      <c r="BE199" s="155">
        <f>IF(N199="základná",J199,0)</f>
        <v>0</v>
      </c>
      <c r="BF199" s="155">
        <f>IF(N199="znížená",J199,0)</f>
        <v>0</v>
      </c>
      <c r="BG199" s="155">
        <f>IF(N199="zákl. prenesená",J199,0)</f>
        <v>0</v>
      </c>
      <c r="BH199" s="155">
        <f>IF(N199="zníž. prenesená",J199,0)</f>
        <v>0</v>
      </c>
      <c r="BI199" s="155">
        <f>IF(N199="nulová",J199,0)</f>
        <v>0</v>
      </c>
      <c r="BJ199" s="14" t="s">
        <v>121</v>
      </c>
      <c r="BK199" s="156">
        <f>ROUND(I199*H199,3)</f>
        <v>0</v>
      </c>
      <c r="BL199" s="14" t="s">
        <v>239</v>
      </c>
      <c r="BM199" s="154" t="s">
        <v>362</v>
      </c>
    </row>
    <row r="200" spans="1:65" s="12" customFormat="1" ht="25.9" customHeight="1">
      <c r="B200" s="129"/>
      <c r="D200" s="130" t="s">
        <v>69</v>
      </c>
      <c r="E200" s="131" t="s">
        <v>179</v>
      </c>
      <c r="F200" s="131" t="s">
        <v>363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0</v>
      </c>
      <c r="S200" s="135"/>
      <c r="T200" s="137">
        <f>T201</f>
        <v>0</v>
      </c>
      <c r="AR200" s="130" t="s">
        <v>126</v>
      </c>
      <c r="AT200" s="138" t="s">
        <v>69</v>
      </c>
      <c r="AU200" s="138" t="s">
        <v>70</v>
      </c>
      <c r="AY200" s="130" t="s">
        <v>114</v>
      </c>
      <c r="BK200" s="139">
        <f>BK201</f>
        <v>0</v>
      </c>
    </row>
    <row r="201" spans="1:65" s="12" customFormat="1" ht="22.9" customHeight="1">
      <c r="B201" s="129"/>
      <c r="D201" s="130" t="s">
        <v>69</v>
      </c>
      <c r="E201" s="140" t="s">
        <v>364</v>
      </c>
      <c r="F201" s="140" t="s">
        <v>365</v>
      </c>
      <c r="I201" s="132"/>
      <c r="J201" s="141">
        <f>BK201</f>
        <v>0</v>
      </c>
      <c r="L201" s="129"/>
      <c r="M201" s="134"/>
      <c r="N201" s="135"/>
      <c r="O201" s="135"/>
      <c r="P201" s="136">
        <f>SUM(P202:P265)</f>
        <v>0</v>
      </c>
      <c r="Q201" s="135"/>
      <c r="R201" s="136">
        <f>SUM(R202:R265)</f>
        <v>0</v>
      </c>
      <c r="S201" s="135"/>
      <c r="T201" s="137">
        <f>SUM(T202:T265)</f>
        <v>0</v>
      </c>
      <c r="AR201" s="130" t="s">
        <v>126</v>
      </c>
      <c r="AT201" s="138" t="s">
        <v>69</v>
      </c>
      <c r="AU201" s="138" t="s">
        <v>75</v>
      </c>
      <c r="AY201" s="130" t="s">
        <v>114</v>
      </c>
      <c r="BK201" s="139">
        <f>SUM(BK202:BK265)</f>
        <v>0</v>
      </c>
    </row>
    <row r="202" spans="1:65" s="2" customFormat="1" ht="16.5" customHeight="1">
      <c r="A202" s="29"/>
      <c r="B202" s="142"/>
      <c r="C202" s="143" t="s">
        <v>366</v>
      </c>
      <c r="D202" s="143" t="s">
        <v>116</v>
      </c>
      <c r="E202" s="144" t="s">
        <v>367</v>
      </c>
      <c r="F202" s="145" t="s">
        <v>368</v>
      </c>
      <c r="G202" s="146" t="s">
        <v>199</v>
      </c>
      <c r="H202" s="147">
        <v>51.5</v>
      </c>
      <c r="I202" s="148"/>
      <c r="J202" s="147">
        <f t="shared" ref="J202:J233" si="50">ROUND(I202*H202,3)</f>
        <v>0</v>
      </c>
      <c r="K202" s="149"/>
      <c r="L202" s="30"/>
      <c r="M202" s="150" t="s">
        <v>1</v>
      </c>
      <c r="N202" s="151" t="s">
        <v>36</v>
      </c>
      <c r="O202" s="58"/>
      <c r="P202" s="152">
        <f t="shared" ref="P202:P233" si="51">O202*H202</f>
        <v>0</v>
      </c>
      <c r="Q202" s="152">
        <v>0</v>
      </c>
      <c r="R202" s="152">
        <f t="shared" ref="R202:R233" si="52">Q202*H202</f>
        <v>0</v>
      </c>
      <c r="S202" s="152">
        <v>0</v>
      </c>
      <c r="T202" s="153">
        <f t="shared" ref="T202:T233" si="53"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196</v>
      </c>
      <c r="AT202" s="154" t="s">
        <v>116</v>
      </c>
      <c r="AU202" s="154" t="s">
        <v>121</v>
      </c>
      <c r="AY202" s="14" t="s">
        <v>114</v>
      </c>
      <c r="BE202" s="155">
        <f t="shared" ref="BE202:BE233" si="54">IF(N202="základná",J202,0)</f>
        <v>0</v>
      </c>
      <c r="BF202" s="155">
        <f t="shared" ref="BF202:BF233" si="55">IF(N202="znížená",J202,0)</f>
        <v>0</v>
      </c>
      <c r="BG202" s="155">
        <f t="shared" ref="BG202:BG233" si="56">IF(N202="zákl. prenesená",J202,0)</f>
        <v>0</v>
      </c>
      <c r="BH202" s="155">
        <f t="shared" ref="BH202:BH233" si="57">IF(N202="zníž. prenesená",J202,0)</f>
        <v>0</v>
      </c>
      <c r="BI202" s="155">
        <f t="shared" ref="BI202:BI233" si="58">IF(N202="nulová",J202,0)</f>
        <v>0</v>
      </c>
      <c r="BJ202" s="14" t="s">
        <v>121</v>
      </c>
      <c r="BK202" s="156">
        <f t="shared" ref="BK202:BK233" si="59">ROUND(I202*H202,3)</f>
        <v>0</v>
      </c>
      <c r="BL202" s="14" t="s">
        <v>196</v>
      </c>
      <c r="BM202" s="154" t="s">
        <v>369</v>
      </c>
    </row>
    <row r="203" spans="1:65" s="2" customFormat="1" ht="33" customHeight="1">
      <c r="A203" s="29"/>
      <c r="B203" s="142"/>
      <c r="C203" s="143" t="s">
        <v>370</v>
      </c>
      <c r="D203" s="143" t="s">
        <v>116</v>
      </c>
      <c r="E203" s="144" t="s">
        <v>371</v>
      </c>
      <c r="F203" s="145" t="s">
        <v>372</v>
      </c>
      <c r="G203" s="146" t="s">
        <v>179</v>
      </c>
      <c r="H203" s="147">
        <v>277</v>
      </c>
      <c r="I203" s="148"/>
      <c r="J203" s="147">
        <f t="shared" si="50"/>
        <v>0</v>
      </c>
      <c r="K203" s="149"/>
      <c r="L203" s="30"/>
      <c r="M203" s="150" t="s">
        <v>1</v>
      </c>
      <c r="N203" s="151" t="s">
        <v>36</v>
      </c>
      <c r="O203" s="58"/>
      <c r="P203" s="152">
        <f t="shared" si="51"/>
        <v>0</v>
      </c>
      <c r="Q203" s="152">
        <v>0</v>
      </c>
      <c r="R203" s="152">
        <f t="shared" si="52"/>
        <v>0</v>
      </c>
      <c r="S203" s="152">
        <v>0</v>
      </c>
      <c r="T203" s="153">
        <f t="shared" si="5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120</v>
      </c>
      <c r="AT203" s="154" t="s">
        <v>116</v>
      </c>
      <c r="AU203" s="154" t="s">
        <v>121</v>
      </c>
      <c r="AY203" s="14" t="s">
        <v>114</v>
      </c>
      <c r="BE203" s="155">
        <f t="shared" si="54"/>
        <v>0</v>
      </c>
      <c r="BF203" s="155">
        <f t="shared" si="55"/>
        <v>0</v>
      </c>
      <c r="BG203" s="155">
        <f t="shared" si="56"/>
        <v>0</v>
      </c>
      <c r="BH203" s="155">
        <f t="shared" si="57"/>
        <v>0</v>
      </c>
      <c r="BI203" s="155">
        <f t="shared" si="58"/>
        <v>0</v>
      </c>
      <c r="BJ203" s="14" t="s">
        <v>121</v>
      </c>
      <c r="BK203" s="156">
        <f t="shared" si="59"/>
        <v>0</v>
      </c>
      <c r="BL203" s="14" t="s">
        <v>120</v>
      </c>
      <c r="BM203" s="154" t="s">
        <v>373</v>
      </c>
    </row>
    <row r="204" spans="1:65" s="2" customFormat="1" ht="33" customHeight="1">
      <c r="A204" s="29"/>
      <c r="B204" s="142"/>
      <c r="C204" s="143" t="s">
        <v>374</v>
      </c>
      <c r="D204" s="143" t="s">
        <v>116</v>
      </c>
      <c r="E204" s="144" t="s">
        <v>375</v>
      </c>
      <c r="F204" s="145" t="s">
        <v>376</v>
      </c>
      <c r="G204" s="146" t="s">
        <v>179</v>
      </c>
      <c r="H204" s="147">
        <v>54</v>
      </c>
      <c r="I204" s="148"/>
      <c r="J204" s="147">
        <f t="shared" si="50"/>
        <v>0</v>
      </c>
      <c r="K204" s="149"/>
      <c r="L204" s="30"/>
      <c r="M204" s="150" t="s">
        <v>1</v>
      </c>
      <c r="N204" s="151" t="s">
        <v>36</v>
      </c>
      <c r="O204" s="58"/>
      <c r="P204" s="152">
        <f t="shared" si="51"/>
        <v>0</v>
      </c>
      <c r="Q204" s="152">
        <v>0</v>
      </c>
      <c r="R204" s="152">
        <f t="shared" si="52"/>
        <v>0</v>
      </c>
      <c r="S204" s="152">
        <v>0</v>
      </c>
      <c r="T204" s="153">
        <f t="shared" si="5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120</v>
      </c>
      <c r="AT204" s="154" t="s">
        <v>116</v>
      </c>
      <c r="AU204" s="154" t="s">
        <v>121</v>
      </c>
      <c r="AY204" s="14" t="s">
        <v>114</v>
      </c>
      <c r="BE204" s="155">
        <f t="shared" si="54"/>
        <v>0</v>
      </c>
      <c r="BF204" s="155">
        <f t="shared" si="55"/>
        <v>0</v>
      </c>
      <c r="BG204" s="155">
        <f t="shared" si="56"/>
        <v>0</v>
      </c>
      <c r="BH204" s="155">
        <f t="shared" si="57"/>
        <v>0</v>
      </c>
      <c r="BI204" s="155">
        <f t="shared" si="58"/>
        <v>0</v>
      </c>
      <c r="BJ204" s="14" t="s">
        <v>121</v>
      </c>
      <c r="BK204" s="156">
        <f t="shared" si="59"/>
        <v>0</v>
      </c>
      <c r="BL204" s="14" t="s">
        <v>120</v>
      </c>
      <c r="BM204" s="154" t="s">
        <v>377</v>
      </c>
    </row>
    <row r="205" spans="1:65" s="2" customFormat="1" ht="33" customHeight="1">
      <c r="A205" s="29"/>
      <c r="B205" s="142"/>
      <c r="C205" s="143" t="s">
        <v>378</v>
      </c>
      <c r="D205" s="143" t="s">
        <v>116</v>
      </c>
      <c r="E205" s="144" t="s">
        <v>379</v>
      </c>
      <c r="F205" s="145" t="s">
        <v>380</v>
      </c>
      <c r="G205" s="146" t="s">
        <v>179</v>
      </c>
      <c r="H205" s="147">
        <v>12</v>
      </c>
      <c r="I205" s="148"/>
      <c r="J205" s="147">
        <f t="shared" si="50"/>
        <v>0</v>
      </c>
      <c r="K205" s="149"/>
      <c r="L205" s="30"/>
      <c r="M205" s="150" t="s">
        <v>1</v>
      </c>
      <c r="N205" s="151" t="s">
        <v>36</v>
      </c>
      <c r="O205" s="58"/>
      <c r="P205" s="152">
        <f t="shared" si="51"/>
        <v>0</v>
      </c>
      <c r="Q205" s="152">
        <v>0</v>
      </c>
      <c r="R205" s="152">
        <f t="shared" si="52"/>
        <v>0</v>
      </c>
      <c r="S205" s="152">
        <v>0</v>
      </c>
      <c r="T205" s="153">
        <f t="shared" si="5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120</v>
      </c>
      <c r="AT205" s="154" t="s">
        <v>116</v>
      </c>
      <c r="AU205" s="154" t="s">
        <v>121</v>
      </c>
      <c r="AY205" s="14" t="s">
        <v>114</v>
      </c>
      <c r="BE205" s="155">
        <f t="shared" si="54"/>
        <v>0</v>
      </c>
      <c r="BF205" s="155">
        <f t="shared" si="55"/>
        <v>0</v>
      </c>
      <c r="BG205" s="155">
        <f t="shared" si="56"/>
        <v>0</v>
      </c>
      <c r="BH205" s="155">
        <f t="shared" si="57"/>
        <v>0</v>
      </c>
      <c r="BI205" s="155">
        <f t="shared" si="58"/>
        <v>0</v>
      </c>
      <c r="BJ205" s="14" t="s">
        <v>121</v>
      </c>
      <c r="BK205" s="156">
        <f t="shared" si="59"/>
        <v>0</v>
      </c>
      <c r="BL205" s="14" t="s">
        <v>120</v>
      </c>
      <c r="BM205" s="154" t="s">
        <v>381</v>
      </c>
    </row>
    <row r="206" spans="1:65" s="2" customFormat="1" ht="24.2" customHeight="1">
      <c r="A206" s="29"/>
      <c r="B206" s="142"/>
      <c r="C206" s="143" t="s">
        <v>382</v>
      </c>
      <c r="D206" s="143" t="s">
        <v>116</v>
      </c>
      <c r="E206" s="144" t="s">
        <v>383</v>
      </c>
      <c r="F206" s="145" t="s">
        <v>384</v>
      </c>
      <c r="G206" s="146" t="s">
        <v>385</v>
      </c>
      <c r="H206" s="147">
        <v>2</v>
      </c>
      <c r="I206" s="148"/>
      <c r="J206" s="147">
        <f t="shared" si="50"/>
        <v>0</v>
      </c>
      <c r="K206" s="149"/>
      <c r="L206" s="30"/>
      <c r="M206" s="150" t="s">
        <v>1</v>
      </c>
      <c r="N206" s="151" t="s">
        <v>36</v>
      </c>
      <c r="O206" s="58"/>
      <c r="P206" s="152">
        <f t="shared" si="51"/>
        <v>0</v>
      </c>
      <c r="Q206" s="152">
        <v>0</v>
      </c>
      <c r="R206" s="152">
        <f t="shared" si="52"/>
        <v>0</v>
      </c>
      <c r="S206" s="152">
        <v>0</v>
      </c>
      <c r="T206" s="153">
        <f t="shared" si="5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120</v>
      </c>
      <c r="AT206" s="154" t="s">
        <v>116</v>
      </c>
      <c r="AU206" s="154" t="s">
        <v>121</v>
      </c>
      <c r="AY206" s="14" t="s">
        <v>114</v>
      </c>
      <c r="BE206" s="155">
        <f t="shared" si="54"/>
        <v>0</v>
      </c>
      <c r="BF206" s="155">
        <f t="shared" si="55"/>
        <v>0</v>
      </c>
      <c r="BG206" s="155">
        <f t="shared" si="56"/>
        <v>0</v>
      </c>
      <c r="BH206" s="155">
        <f t="shared" si="57"/>
        <v>0</v>
      </c>
      <c r="BI206" s="155">
        <f t="shared" si="58"/>
        <v>0</v>
      </c>
      <c r="BJ206" s="14" t="s">
        <v>121</v>
      </c>
      <c r="BK206" s="156">
        <f t="shared" si="59"/>
        <v>0</v>
      </c>
      <c r="BL206" s="14" t="s">
        <v>120</v>
      </c>
      <c r="BM206" s="154" t="s">
        <v>386</v>
      </c>
    </row>
    <row r="207" spans="1:65" s="2" customFormat="1" ht="33" customHeight="1">
      <c r="A207" s="29"/>
      <c r="B207" s="142"/>
      <c r="C207" s="143" t="s">
        <v>387</v>
      </c>
      <c r="D207" s="143" t="s">
        <v>116</v>
      </c>
      <c r="E207" s="144" t="s">
        <v>388</v>
      </c>
      <c r="F207" s="145" t="s">
        <v>389</v>
      </c>
      <c r="G207" s="146" t="s">
        <v>385</v>
      </c>
      <c r="H207" s="147">
        <v>45</v>
      </c>
      <c r="I207" s="148"/>
      <c r="J207" s="147">
        <f t="shared" si="50"/>
        <v>0</v>
      </c>
      <c r="K207" s="149"/>
      <c r="L207" s="30"/>
      <c r="M207" s="150" t="s">
        <v>1</v>
      </c>
      <c r="N207" s="151" t="s">
        <v>36</v>
      </c>
      <c r="O207" s="58"/>
      <c r="P207" s="152">
        <f t="shared" si="51"/>
        <v>0</v>
      </c>
      <c r="Q207" s="152">
        <v>0</v>
      </c>
      <c r="R207" s="152">
        <f t="shared" si="52"/>
        <v>0</v>
      </c>
      <c r="S207" s="152">
        <v>0</v>
      </c>
      <c r="T207" s="153">
        <f t="shared" si="5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120</v>
      </c>
      <c r="AT207" s="154" t="s">
        <v>116</v>
      </c>
      <c r="AU207" s="154" t="s">
        <v>121</v>
      </c>
      <c r="AY207" s="14" t="s">
        <v>114</v>
      </c>
      <c r="BE207" s="155">
        <f t="shared" si="54"/>
        <v>0</v>
      </c>
      <c r="BF207" s="155">
        <f t="shared" si="55"/>
        <v>0</v>
      </c>
      <c r="BG207" s="155">
        <f t="shared" si="56"/>
        <v>0</v>
      </c>
      <c r="BH207" s="155">
        <f t="shared" si="57"/>
        <v>0</v>
      </c>
      <c r="BI207" s="155">
        <f t="shared" si="58"/>
        <v>0</v>
      </c>
      <c r="BJ207" s="14" t="s">
        <v>121</v>
      </c>
      <c r="BK207" s="156">
        <f t="shared" si="59"/>
        <v>0</v>
      </c>
      <c r="BL207" s="14" t="s">
        <v>120</v>
      </c>
      <c r="BM207" s="154" t="s">
        <v>390</v>
      </c>
    </row>
    <row r="208" spans="1:65" s="2" customFormat="1" ht="24.2" customHeight="1">
      <c r="A208" s="29"/>
      <c r="B208" s="142"/>
      <c r="C208" s="143" t="s">
        <v>391</v>
      </c>
      <c r="D208" s="143" t="s">
        <v>116</v>
      </c>
      <c r="E208" s="144" t="s">
        <v>392</v>
      </c>
      <c r="F208" s="145" t="s">
        <v>393</v>
      </c>
      <c r="G208" s="146" t="s">
        <v>385</v>
      </c>
      <c r="H208" s="147">
        <v>10</v>
      </c>
      <c r="I208" s="148"/>
      <c r="J208" s="147">
        <f t="shared" si="50"/>
        <v>0</v>
      </c>
      <c r="K208" s="149"/>
      <c r="L208" s="30"/>
      <c r="M208" s="150" t="s">
        <v>1</v>
      </c>
      <c r="N208" s="151" t="s">
        <v>36</v>
      </c>
      <c r="O208" s="58"/>
      <c r="P208" s="152">
        <f t="shared" si="51"/>
        <v>0</v>
      </c>
      <c r="Q208" s="152">
        <v>0</v>
      </c>
      <c r="R208" s="152">
        <f t="shared" si="52"/>
        <v>0</v>
      </c>
      <c r="S208" s="152">
        <v>0</v>
      </c>
      <c r="T208" s="153">
        <f t="shared" si="5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120</v>
      </c>
      <c r="AT208" s="154" t="s">
        <v>116</v>
      </c>
      <c r="AU208" s="154" t="s">
        <v>121</v>
      </c>
      <c r="AY208" s="14" t="s">
        <v>114</v>
      </c>
      <c r="BE208" s="155">
        <f t="shared" si="54"/>
        <v>0</v>
      </c>
      <c r="BF208" s="155">
        <f t="shared" si="55"/>
        <v>0</v>
      </c>
      <c r="BG208" s="155">
        <f t="shared" si="56"/>
        <v>0</v>
      </c>
      <c r="BH208" s="155">
        <f t="shared" si="57"/>
        <v>0</v>
      </c>
      <c r="BI208" s="155">
        <f t="shared" si="58"/>
        <v>0</v>
      </c>
      <c r="BJ208" s="14" t="s">
        <v>121</v>
      </c>
      <c r="BK208" s="156">
        <f t="shared" si="59"/>
        <v>0</v>
      </c>
      <c r="BL208" s="14" t="s">
        <v>120</v>
      </c>
      <c r="BM208" s="154" t="s">
        <v>394</v>
      </c>
    </row>
    <row r="209" spans="1:65" s="2" customFormat="1" ht="24.2" customHeight="1">
      <c r="A209" s="29"/>
      <c r="B209" s="142"/>
      <c r="C209" s="143" t="s">
        <v>395</v>
      </c>
      <c r="D209" s="143" t="s">
        <v>116</v>
      </c>
      <c r="E209" s="144" t="s">
        <v>396</v>
      </c>
      <c r="F209" s="145" t="s">
        <v>397</v>
      </c>
      <c r="G209" s="146" t="s">
        <v>385</v>
      </c>
      <c r="H209" s="147">
        <v>5</v>
      </c>
      <c r="I209" s="148"/>
      <c r="J209" s="147">
        <f t="shared" si="50"/>
        <v>0</v>
      </c>
      <c r="K209" s="149"/>
      <c r="L209" s="30"/>
      <c r="M209" s="150" t="s">
        <v>1</v>
      </c>
      <c r="N209" s="151" t="s">
        <v>36</v>
      </c>
      <c r="O209" s="58"/>
      <c r="P209" s="152">
        <f t="shared" si="51"/>
        <v>0</v>
      </c>
      <c r="Q209" s="152">
        <v>0</v>
      </c>
      <c r="R209" s="152">
        <f t="shared" si="52"/>
        <v>0</v>
      </c>
      <c r="S209" s="152">
        <v>0</v>
      </c>
      <c r="T209" s="153">
        <f t="shared" si="5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120</v>
      </c>
      <c r="AT209" s="154" t="s">
        <v>116</v>
      </c>
      <c r="AU209" s="154" t="s">
        <v>121</v>
      </c>
      <c r="AY209" s="14" t="s">
        <v>114</v>
      </c>
      <c r="BE209" s="155">
        <f t="shared" si="54"/>
        <v>0</v>
      </c>
      <c r="BF209" s="155">
        <f t="shared" si="55"/>
        <v>0</v>
      </c>
      <c r="BG209" s="155">
        <f t="shared" si="56"/>
        <v>0</v>
      </c>
      <c r="BH209" s="155">
        <f t="shared" si="57"/>
        <v>0</v>
      </c>
      <c r="BI209" s="155">
        <f t="shared" si="58"/>
        <v>0</v>
      </c>
      <c r="BJ209" s="14" t="s">
        <v>121</v>
      </c>
      <c r="BK209" s="156">
        <f t="shared" si="59"/>
        <v>0</v>
      </c>
      <c r="BL209" s="14" t="s">
        <v>120</v>
      </c>
      <c r="BM209" s="154" t="s">
        <v>398</v>
      </c>
    </row>
    <row r="210" spans="1:65" s="2" customFormat="1" ht="24.2" customHeight="1">
      <c r="A210" s="29"/>
      <c r="B210" s="142"/>
      <c r="C210" s="143" t="s">
        <v>399</v>
      </c>
      <c r="D210" s="143" t="s">
        <v>116</v>
      </c>
      <c r="E210" s="144" t="s">
        <v>400</v>
      </c>
      <c r="F210" s="145" t="s">
        <v>401</v>
      </c>
      <c r="G210" s="146" t="s">
        <v>385</v>
      </c>
      <c r="H210" s="147">
        <v>4</v>
      </c>
      <c r="I210" s="148"/>
      <c r="J210" s="147">
        <f t="shared" si="50"/>
        <v>0</v>
      </c>
      <c r="K210" s="149"/>
      <c r="L210" s="30"/>
      <c r="M210" s="150" t="s">
        <v>1</v>
      </c>
      <c r="N210" s="151" t="s">
        <v>36</v>
      </c>
      <c r="O210" s="58"/>
      <c r="P210" s="152">
        <f t="shared" si="51"/>
        <v>0</v>
      </c>
      <c r="Q210" s="152">
        <v>0</v>
      </c>
      <c r="R210" s="152">
        <f t="shared" si="52"/>
        <v>0</v>
      </c>
      <c r="S210" s="152">
        <v>0</v>
      </c>
      <c r="T210" s="153">
        <f t="shared" si="5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120</v>
      </c>
      <c r="AT210" s="154" t="s">
        <v>116</v>
      </c>
      <c r="AU210" s="154" t="s">
        <v>121</v>
      </c>
      <c r="AY210" s="14" t="s">
        <v>114</v>
      </c>
      <c r="BE210" s="155">
        <f t="shared" si="54"/>
        <v>0</v>
      </c>
      <c r="BF210" s="155">
        <f t="shared" si="55"/>
        <v>0</v>
      </c>
      <c r="BG210" s="155">
        <f t="shared" si="56"/>
        <v>0</v>
      </c>
      <c r="BH210" s="155">
        <f t="shared" si="57"/>
        <v>0</v>
      </c>
      <c r="BI210" s="155">
        <f t="shared" si="58"/>
        <v>0</v>
      </c>
      <c r="BJ210" s="14" t="s">
        <v>121</v>
      </c>
      <c r="BK210" s="156">
        <f t="shared" si="59"/>
        <v>0</v>
      </c>
      <c r="BL210" s="14" t="s">
        <v>120</v>
      </c>
      <c r="BM210" s="154" t="s">
        <v>402</v>
      </c>
    </row>
    <row r="211" spans="1:65" s="2" customFormat="1" ht="24.2" customHeight="1">
      <c r="A211" s="29"/>
      <c r="B211" s="142"/>
      <c r="C211" s="143" t="s">
        <v>403</v>
      </c>
      <c r="D211" s="143" t="s">
        <v>116</v>
      </c>
      <c r="E211" s="144" t="s">
        <v>404</v>
      </c>
      <c r="F211" s="145" t="s">
        <v>405</v>
      </c>
      <c r="G211" s="146" t="s">
        <v>385</v>
      </c>
      <c r="H211" s="147">
        <v>10</v>
      </c>
      <c r="I211" s="148"/>
      <c r="J211" s="147">
        <f t="shared" si="50"/>
        <v>0</v>
      </c>
      <c r="K211" s="149"/>
      <c r="L211" s="30"/>
      <c r="M211" s="150" t="s">
        <v>1</v>
      </c>
      <c r="N211" s="151" t="s">
        <v>36</v>
      </c>
      <c r="O211" s="58"/>
      <c r="P211" s="152">
        <f t="shared" si="51"/>
        <v>0</v>
      </c>
      <c r="Q211" s="152">
        <v>0</v>
      </c>
      <c r="R211" s="152">
        <f t="shared" si="52"/>
        <v>0</v>
      </c>
      <c r="S211" s="152">
        <v>0</v>
      </c>
      <c r="T211" s="153">
        <f t="shared" si="5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120</v>
      </c>
      <c r="AT211" s="154" t="s">
        <v>116</v>
      </c>
      <c r="AU211" s="154" t="s">
        <v>121</v>
      </c>
      <c r="AY211" s="14" t="s">
        <v>114</v>
      </c>
      <c r="BE211" s="155">
        <f t="shared" si="54"/>
        <v>0</v>
      </c>
      <c r="BF211" s="155">
        <f t="shared" si="55"/>
        <v>0</v>
      </c>
      <c r="BG211" s="155">
        <f t="shared" si="56"/>
        <v>0</v>
      </c>
      <c r="BH211" s="155">
        <f t="shared" si="57"/>
        <v>0</v>
      </c>
      <c r="BI211" s="155">
        <f t="shared" si="58"/>
        <v>0</v>
      </c>
      <c r="BJ211" s="14" t="s">
        <v>121</v>
      </c>
      <c r="BK211" s="156">
        <f t="shared" si="59"/>
        <v>0</v>
      </c>
      <c r="BL211" s="14" t="s">
        <v>120</v>
      </c>
      <c r="BM211" s="154" t="s">
        <v>406</v>
      </c>
    </row>
    <row r="212" spans="1:65" s="2" customFormat="1" ht="24.2" customHeight="1">
      <c r="A212" s="29"/>
      <c r="B212" s="142"/>
      <c r="C212" s="143" t="s">
        <v>407</v>
      </c>
      <c r="D212" s="143" t="s">
        <v>116</v>
      </c>
      <c r="E212" s="144" t="s">
        <v>408</v>
      </c>
      <c r="F212" s="145" t="s">
        <v>409</v>
      </c>
      <c r="G212" s="146" t="s">
        <v>385</v>
      </c>
      <c r="H212" s="147">
        <v>21</v>
      </c>
      <c r="I212" s="148"/>
      <c r="J212" s="147">
        <f t="shared" si="50"/>
        <v>0</v>
      </c>
      <c r="K212" s="149"/>
      <c r="L212" s="30"/>
      <c r="M212" s="150" t="s">
        <v>1</v>
      </c>
      <c r="N212" s="151" t="s">
        <v>36</v>
      </c>
      <c r="O212" s="58"/>
      <c r="P212" s="152">
        <f t="shared" si="51"/>
        <v>0</v>
      </c>
      <c r="Q212" s="152">
        <v>0</v>
      </c>
      <c r="R212" s="152">
        <f t="shared" si="52"/>
        <v>0</v>
      </c>
      <c r="S212" s="152">
        <v>0</v>
      </c>
      <c r="T212" s="153">
        <f t="shared" si="5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120</v>
      </c>
      <c r="AT212" s="154" t="s">
        <v>116</v>
      </c>
      <c r="AU212" s="154" t="s">
        <v>121</v>
      </c>
      <c r="AY212" s="14" t="s">
        <v>114</v>
      </c>
      <c r="BE212" s="155">
        <f t="shared" si="54"/>
        <v>0</v>
      </c>
      <c r="BF212" s="155">
        <f t="shared" si="55"/>
        <v>0</v>
      </c>
      <c r="BG212" s="155">
        <f t="shared" si="56"/>
        <v>0</v>
      </c>
      <c r="BH212" s="155">
        <f t="shared" si="57"/>
        <v>0</v>
      </c>
      <c r="BI212" s="155">
        <f t="shared" si="58"/>
        <v>0</v>
      </c>
      <c r="BJ212" s="14" t="s">
        <v>121</v>
      </c>
      <c r="BK212" s="156">
        <f t="shared" si="59"/>
        <v>0</v>
      </c>
      <c r="BL212" s="14" t="s">
        <v>120</v>
      </c>
      <c r="BM212" s="154" t="s">
        <v>410</v>
      </c>
    </row>
    <row r="213" spans="1:65" s="2" customFormat="1" ht="16.5" customHeight="1">
      <c r="A213" s="29"/>
      <c r="B213" s="142"/>
      <c r="C213" s="143" t="s">
        <v>411</v>
      </c>
      <c r="D213" s="143" t="s">
        <v>116</v>
      </c>
      <c r="E213" s="144" t="s">
        <v>412</v>
      </c>
      <c r="F213" s="145" t="s">
        <v>413</v>
      </c>
      <c r="G213" s="146" t="s">
        <v>385</v>
      </c>
      <c r="H213" s="147">
        <v>1</v>
      </c>
      <c r="I213" s="148"/>
      <c r="J213" s="147">
        <f t="shared" si="50"/>
        <v>0</v>
      </c>
      <c r="K213" s="149"/>
      <c r="L213" s="30"/>
      <c r="M213" s="150" t="s">
        <v>1</v>
      </c>
      <c r="N213" s="151" t="s">
        <v>36</v>
      </c>
      <c r="O213" s="58"/>
      <c r="P213" s="152">
        <f t="shared" si="51"/>
        <v>0</v>
      </c>
      <c r="Q213" s="152">
        <v>0</v>
      </c>
      <c r="R213" s="152">
        <f t="shared" si="52"/>
        <v>0</v>
      </c>
      <c r="S213" s="152">
        <v>0</v>
      </c>
      <c r="T213" s="153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120</v>
      </c>
      <c r="AT213" s="154" t="s">
        <v>116</v>
      </c>
      <c r="AU213" s="154" t="s">
        <v>121</v>
      </c>
      <c r="AY213" s="14" t="s">
        <v>114</v>
      </c>
      <c r="BE213" s="155">
        <f t="shared" si="54"/>
        <v>0</v>
      </c>
      <c r="BF213" s="155">
        <f t="shared" si="55"/>
        <v>0</v>
      </c>
      <c r="BG213" s="155">
        <f t="shared" si="56"/>
        <v>0</v>
      </c>
      <c r="BH213" s="155">
        <f t="shared" si="57"/>
        <v>0</v>
      </c>
      <c r="BI213" s="155">
        <f t="shared" si="58"/>
        <v>0</v>
      </c>
      <c r="BJ213" s="14" t="s">
        <v>121</v>
      </c>
      <c r="BK213" s="156">
        <f t="shared" si="59"/>
        <v>0</v>
      </c>
      <c r="BL213" s="14" t="s">
        <v>120</v>
      </c>
      <c r="BM213" s="154" t="s">
        <v>414</v>
      </c>
    </row>
    <row r="214" spans="1:65" s="2" customFormat="1" ht="21.75" customHeight="1">
      <c r="A214" s="29"/>
      <c r="B214" s="142"/>
      <c r="C214" s="143" t="s">
        <v>415</v>
      </c>
      <c r="D214" s="143" t="s">
        <v>116</v>
      </c>
      <c r="E214" s="144" t="s">
        <v>416</v>
      </c>
      <c r="F214" s="145" t="s">
        <v>417</v>
      </c>
      <c r="G214" s="146" t="s">
        <v>385</v>
      </c>
      <c r="H214" s="147">
        <v>8</v>
      </c>
      <c r="I214" s="148"/>
      <c r="J214" s="147">
        <f t="shared" si="50"/>
        <v>0</v>
      </c>
      <c r="K214" s="149"/>
      <c r="L214" s="30"/>
      <c r="M214" s="150" t="s">
        <v>1</v>
      </c>
      <c r="N214" s="151" t="s">
        <v>36</v>
      </c>
      <c r="O214" s="58"/>
      <c r="P214" s="152">
        <f t="shared" si="51"/>
        <v>0</v>
      </c>
      <c r="Q214" s="152">
        <v>0</v>
      </c>
      <c r="R214" s="152">
        <f t="shared" si="52"/>
        <v>0</v>
      </c>
      <c r="S214" s="152">
        <v>0</v>
      </c>
      <c r="T214" s="153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120</v>
      </c>
      <c r="AT214" s="154" t="s">
        <v>116</v>
      </c>
      <c r="AU214" s="154" t="s">
        <v>121</v>
      </c>
      <c r="AY214" s="14" t="s">
        <v>114</v>
      </c>
      <c r="BE214" s="155">
        <f t="shared" si="54"/>
        <v>0</v>
      </c>
      <c r="BF214" s="155">
        <f t="shared" si="55"/>
        <v>0</v>
      </c>
      <c r="BG214" s="155">
        <f t="shared" si="56"/>
        <v>0</v>
      </c>
      <c r="BH214" s="155">
        <f t="shared" si="57"/>
        <v>0</v>
      </c>
      <c r="BI214" s="155">
        <f t="shared" si="58"/>
        <v>0</v>
      </c>
      <c r="BJ214" s="14" t="s">
        <v>121</v>
      </c>
      <c r="BK214" s="156">
        <f t="shared" si="59"/>
        <v>0</v>
      </c>
      <c r="BL214" s="14" t="s">
        <v>120</v>
      </c>
      <c r="BM214" s="154" t="s">
        <v>418</v>
      </c>
    </row>
    <row r="215" spans="1:65" s="2" customFormat="1" ht="24.2" customHeight="1">
      <c r="A215" s="29"/>
      <c r="B215" s="142"/>
      <c r="C215" s="143" t="s">
        <v>419</v>
      </c>
      <c r="D215" s="143" t="s">
        <v>116</v>
      </c>
      <c r="E215" s="144" t="s">
        <v>420</v>
      </c>
      <c r="F215" s="145" t="s">
        <v>421</v>
      </c>
      <c r="G215" s="146" t="s">
        <v>385</v>
      </c>
      <c r="H215" s="147">
        <v>13</v>
      </c>
      <c r="I215" s="148"/>
      <c r="J215" s="147">
        <f t="shared" si="50"/>
        <v>0</v>
      </c>
      <c r="K215" s="149"/>
      <c r="L215" s="30"/>
      <c r="M215" s="150" t="s">
        <v>1</v>
      </c>
      <c r="N215" s="151" t="s">
        <v>36</v>
      </c>
      <c r="O215" s="58"/>
      <c r="P215" s="152">
        <f t="shared" si="51"/>
        <v>0</v>
      </c>
      <c r="Q215" s="152">
        <v>0</v>
      </c>
      <c r="R215" s="152">
        <f t="shared" si="52"/>
        <v>0</v>
      </c>
      <c r="S215" s="152">
        <v>0</v>
      </c>
      <c r="T215" s="153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120</v>
      </c>
      <c r="AT215" s="154" t="s">
        <v>116</v>
      </c>
      <c r="AU215" s="154" t="s">
        <v>121</v>
      </c>
      <c r="AY215" s="14" t="s">
        <v>114</v>
      </c>
      <c r="BE215" s="155">
        <f t="shared" si="54"/>
        <v>0</v>
      </c>
      <c r="BF215" s="155">
        <f t="shared" si="55"/>
        <v>0</v>
      </c>
      <c r="BG215" s="155">
        <f t="shared" si="56"/>
        <v>0</v>
      </c>
      <c r="BH215" s="155">
        <f t="shared" si="57"/>
        <v>0</v>
      </c>
      <c r="BI215" s="155">
        <f t="shared" si="58"/>
        <v>0</v>
      </c>
      <c r="BJ215" s="14" t="s">
        <v>121</v>
      </c>
      <c r="BK215" s="156">
        <f t="shared" si="59"/>
        <v>0</v>
      </c>
      <c r="BL215" s="14" t="s">
        <v>120</v>
      </c>
      <c r="BM215" s="154" t="s">
        <v>422</v>
      </c>
    </row>
    <row r="216" spans="1:65" s="2" customFormat="1" ht="24.2" customHeight="1">
      <c r="A216" s="29"/>
      <c r="B216" s="142"/>
      <c r="C216" s="143" t="s">
        <v>423</v>
      </c>
      <c r="D216" s="143" t="s">
        <v>116</v>
      </c>
      <c r="E216" s="144" t="s">
        <v>424</v>
      </c>
      <c r="F216" s="145" t="s">
        <v>425</v>
      </c>
      <c r="G216" s="146" t="s">
        <v>179</v>
      </c>
      <c r="H216" s="147">
        <v>20</v>
      </c>
      <c r="I216" s="148"/>
      <c r="J216" s="147">
        <f t="shared" si="50"/>
        <v>0</v>
      </c>
      <c r="K216" s="149"/>
      <c r="L216" s="30"/>
      <c r="M216" s="150" t="s">
        <v>1</v>
      </c>
      <c r="N216" s="151" t="s">
        <v>36</v>
      </c>
      <c r="O216" s="58"/>
      <c r="P216" s="152">
        <f t="shared" si="51"/>
        <v>0</v>
      </c>
      <c r="Q216" s="152">
        <v>0</v>
      </c>
      <c r="R216" s="152">
        <f t="shared" si="52"/>
        <v>0</v>
      </c>
      <c r="S216" s="152">
        <v>0</v>
      </c>
      <c r="T216" s="153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120</v>
      </c>
      <c r="AT216" s="154" t="s">
        <v>116</v>
      </c>
      <c r="AU216" s="154" t="s">
        <v>121</v>
      </c>
      <c r="AY216" s="14" t="s">
        <v>114</v>
      </c>
      <c r="BE216" s="155">
        <f t="shared" si="54"/>
        <v>0</v>
      </c>
      <c r="BF216" s="155">
        <f t="shared" si="55"/>
        <v>0</v>
      </c>
      <c r="BG216" s="155">
        <f t="shared" si="56"/>
        <v>0</v>
      </c>
      <c r="BH216" s="155">
        <f t="shared" si="57"/>
        <v>0</v>
      </c>
      <c r="BI216" s="155">
        <f t="shared" si="58"/>
        <v>0</v>
      </c>
      <c r="BJ216" s="14" t="s">
        <v>121</v>
      </c>
      <c r="BK216" s="156">
        <f t="shared" si="59"/>
        <v>0</v>
      </c>
      <c r="BL216" s="14" t="s">
        <v>120</v>
      </c>
      <c r="BM216" s="154" t="s">
        <v>426</v>
      </c>
    </row>
    <row r="217" spans="1:65" s="2" customFormat="1" ht="16.5" customHeight="1">
      <c r="A217" s="29"/>
      <c r="B217" s="142"/>
      <c r="C217" s="143" t="s">
        <v>427</v>
      </c>
      <c r="D217" s="143" t="s">
        <v>116</v>
      </c>
      <c r="E217" s="144" t="s">
        <v>428</v>
      </c>
      <c r="F217" s="145" t="s">
        <v>429</v>
      </c>
      <c r="G217" s="146" t="s">
        <v>385</v>
      </c>
      <c r="H217" s="147">
        <v>2</v>
      </c>
      <c r="I217" s="148"/>
      <c r="J217" s="147">
        <f t="shared" si="50"/>
        <v>0</v>
      </c>
      <c r="K217" s="149"/>
      <c r="L217" s="30"/>
      <c r="M217" s="150" t="s">
        <v>1</v>
      </c>
      <c r="N217" s="151" t="s">
        <v>36</v>
      </c>
      <c r="O217" s="58"/>
      <c r="P217" s="152">
        <f t="shared" si="51"/>
        <v>0</v>
      </c>
      <c r="Q217" s="152">
        <v>0</v>
      </c>
      <c r="R217" s="152">
        <f t="shared" si="52"/>
        <v>0</v>
      </c>
      <c r="S217" s="152">
        <v>0</v>
      </c>
      <c r="T217" s="153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120</v>
      </c>
      <c r="AT217" s="154" t="s">
        <v>116</v>
      </c>
      <c r="AU217" s="154" t="s">
        <v>121</v>
      </c>
      <c r="AY217" s="14" t="s">
        <v>114</v>
      </c>
      <c r="BE217" s="155">
        <f t="shared" si="54"/>
        <v>0</v>
      </c>
      <c r="BF217" s="155">
        <f t="shared" si="55"/>
        <v>0</v>
      </c>
      <c r="BG217" s="155">
        <f t="shared" si="56"/>
        <v>0</v>
      </c>
      <c r="BH217" s="155">
        <f t="shared" si="57"/>
        <v>0</v>
      </c>
      <c r="BI217" s="155">
        <f t="shared" si="58"/>
        <v>0</v>
      </c>
      <c r="BJ217" s="14" t="s">
        <v>121</v>
      </c>
      <c r="BK217" s="156">
        <f t="shared" si="59"/>
        <v>0</v>
      </c>
      <c r="BL217" s="14" t="s">
        <v>120</v>
      </c>
      <c r="BM217" s="154" t="s">
        <v>430</v>
      </c>
    </row>
    <row r="218" spans="1:65" s="2" customFormat="1" ht="24.2" customHeight="1">
      <c r="A218" s="29"/>
      <c r="B218" s="142"/>
      <c r="C218" s="143" t="s">
        <v>431</v>
      </c>
      <c r="D218" s="143" t="s">
        <v>116</v>
      </c>
      <c r="E218" s="144" t="s">
        <v>432</v>
      </c>
      <c r="F218" s="145" t="s">
        <v>433</v>
      </c>
      <c r="G218" s="146" t="s">
        <v>385</v>
      </c>
      <c r="H218" s="147">
        <v>10</v>
      </c>
      <c r="I218" s="148"/>
      <c r="J218" s="147">
        <f t="shared" si="50"/>
        <v>0</v>
      </c>
      <c r="K218" s="149"/>
      <c r="L218" s="30"/>
      <c r="M218" s="150" t="s">
        <v>1</v>
      </c>
      <c r="N218" s="151" t="s">
        <v>36</v>
      </c>
      <c r="O218" s="58"/>
      <c r="P218" s="152">
        <f t="shared" si="51"/>
        <v>0</v>
      </c>
      <c r="Q218" s="152">
        <v>0</v>
      </c>
      <c r="R218" s="152">
        <f t="shared" si="52"/>
        <v>0</v>
      </c>
      <c r="S218" s="152">
        <v>0</v>
      </c>
      <c r="T218" s="153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120</v>
      </c>
      <c r="AT218" s="154" t="s">
        <v>116</v>
      </c>
      <c r="AU218" s="154" t="s">
        <v>121</v>
      </c>
      <c r="AY218" s="14" t="s">
        <v>114</v>
      </c>
      <c r="BE218" s="155">
        <f t="shared" si="54"/>
        <v>0</v>
      </c>
      <c r="BF218" s="155">
        <f t="shared" si="55"/>
        <v>0</v>
      </c>
      <c r="BG218" s="155">
        <f t="shared" si="56"/>
        <v>0</v>
      </c>
      <c r="BH218" s="155">
        <f t="shared" si="57"/>
        <v>0</v>
      </c>
      <c r="BI218" s="155">
        <f t="shared" si="58"/>
        <v>0</v>
      </c>
      <c r="BJ218" s="14" t="s">
        <v>121</v>
      </c>
      <c r="BK218" s="156">
        <f t="shared" si="59"/>
        <v>0</v>
      </c>
      <c r="BL218" s="14" t="s">
        <v>120</v>
      </c>
      <c r="BM218" s="154" t="s">
        <v>434</v>
      </c>
    </row>
    <row r="219" spans="1:65" s="2" customFormat="1" ht="16.5" customHeight="1">
      <c r="A219" s="29"/>
      <c r="B219" s="142"/>
      <c r="C219" s="143" t="s">
        <v>435</v>
      </c>
      <c r="D219" s="143" t="s">
        <v>116</v>
      </c>
      <c r="E219" s="144" t="s">
        <v>436</v>
      </c>
      <c r="F219" s="145" t="s">
        <v>437</v>
      </c>
      <c r="G219" s="146" t="s">
        <v>179</v>
      </c>
      <c r="H219" s="147">
        <v>25</v>
      </c>
      <c r="I219" s="148"/>
      <c r="J219" s="147">
        <f t="shared" si="50"/>
        <v>0</v>
      </c>
      <c r="K219" s="149"/>
      <c r="L219" s="30"/>
      <c r="M219" s="150" t="s">
        <v>1</v>
      </c>
      <c r="N219" s="151" t="s">
        <v>36</v>
      </c>
      <c r="O219" s="58"/>
      <c r="P219" s="152">
        <f t="shared" si="51"/>
        <v>0</v>
      </c>
      <c r="Q219" s="152">
        <v>0</v>
      </c>
      <c r="R219" s="152">
        <f t="shared" si="52"/>
        <v>0</v>
      </c>
      <c r="S219" s="152">
        <v>0</v>
      </c>
      <c r="T219" s="153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120</v>
      </c>
      <c r="AT219" s="154" t="s">
        <v>116</v>
      </c>
      <c r="AU219" s="154" t="s">
        <v>121</v>
      </c>
      <c r="AY219" s="14" t="s">
        <v>114</v>
      </c>
      <c r="BE219" s="155">
        <f t="shared" si="54"/>
        <v>0</v>
      </c>
      <c r="BF219" s="155">
        <f t="shared" si="55"/>
        <v>0</v>
      </c>
      <c r="BG219" s="155">
        <f t="shared" si="56"/>
        <v>0</v>
      </c>
      <c r="BH219" s="155">
        <f t="shared" si="57"/>
        <v>0</v>
      </c>
      <c r="BI219" s="155">
        <f t="shared" si="58"/>
        <v>0</v>
      </c>
      <c r="BJ219" s="14" t="s">
        <v>121</v>
      </c>
      <c r="BK219" s="156">
        <f t="shared" si="59"/>
        <v>0</v>
      </c>
      <c r="BL219" s="14" t="s">
        <v>120</v>
      </c>
      <c r="BM219" s="154" t="s">
        <v>438</v>
      </c>
    </row>
    <row r="220" spans="1:65" s="2" customFormat="1" ht="16.5" customHeight="1">
      <c r="A220" s="29"/>
      <c r="B220" s="142"/>
      <c r="C220" s="143" t="s">
        <v>439</v>
      </c>
      <c r="D220" s="143" t="s">
        <v>116</v>
      </c>
      <c r="E220" s="144" t="s">
        <v>440</v>
      </c>
      <c r="F220" s="145" t="s">
        <v>441</v>
      </c>
      <c r="G220" s="146" t="s">
        <v>179</v>
      </c>
      <c r="H220" s="147">
        <v>20</v>
      </c>
      <c r="I220" s="148"/>
      <c r="J220" s="147">
        <f t="shared" si="50"/>
        <v>0</v>
      </c>
      <c r="K220" s="149"/>
      <c r="L220" s="30"/>
      <c r="M220" s="150" t="s">
        <v>1</v>
      </c>
      <c r="N220" s="151" t="s">
        <v>36</v>
      </c>
      <c r="O220" s="58"/>
      <c r="P220" s="152">
        <f t="shared" si="51"/>
        <v>0</v>
      </c>
      <c r="Q220" s="152">
        <v>0</v>
      </c>
      <c r="R220" s="152">
        <f t="shared" si="52"/>
        <v>0</v>
      </c>
      <c r="S220" s="152">
        <v>0</v>
      </c>
      <c r="T220" s="153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120</v>
      </c>
      <c r="AT220" s="154" t="s">
        <v>116</v>
      </c>
      <c r="AU220" s="154" t="s">
        <v>121</v>
      </c>
      <c r="AY220" s="14" t="s">
        <v>114</v>
      </c>
      <c r="BE220" s="155">
        <f t="shared" si="54"/>
        <v>0</v>
      </c>
      <c r="BF220" s="155">
        <f t="shared" si="55"/>
        <v>0</v>
      </c>
      <c r="BG220" s="155">
        <f t="shared" si="56"/>
        <v>0</v>
      </c>
      <c r="BH220" s="155">
        <f t="shared" si="57"/>
        <v>0</v>
      </c>
      <c r="BI220" s="155">
        <f t="shared" si="58"/>
        <v>0</v>
      </c>
      <c r="BJ220" s="14" t="s">
        <v>121</v>
      </c>
      <c r="BK220" s="156">
        <f t="shared" si="59"/>
        <v>0</v>
      </c>
      <c r="BL220" s="14" t="s">
        <v>120</v>
      </c>
      <c r="BM220" s="154" t="s">
        <v>442</v>
      </c>
    </row>
    <row r="221" spans="1:65" s="2" customFormat="1" ht="16.5" customHeight="1">
      <c r="A221" s="29"/>
      <c r="B221" s="142"/>
      <c r="C221" s="143" t="s">
        <v>443</v>
      </c>
      <c r="D221" s="143" t="s">
        <v>116</v>
      </c>
      <c r="E221" s="144" t="s">
        <v>444</v>
      </c>
      <c r="F221" s="145" t="s">
        <v>445</v>
      </c>
      <c r="G221" s="146" t="s">
        <v>179</v>
      </c>
      <c r="H221" s="147">
        <v>15</v>
      </c>
      <c r="I221" s="148"/>
      <c r="J221" s="147">
        <f t="shared" si="50"/>
        <v>0</v>
      </c>
      <c r="K221" s="149"/>
      <c r="L221" s="30"/>
      <c r="M221" s="150" t="s">
        <v>1</v>
      </c>
      <c r="N221" s="151" t="s">
        <v>36</v>
      </c>
      <c r="O221" s="58"/>
      <c r="P221" s="152">
        <f t="shared" si="51"/>
        <v>0</v>
      </c>
      <c r="Q221" s="152">
        <v>0</v>
      </c>
      <c r="R221" s="152">
        <f t="shared" si="52"/>
        <v>0</v>
      </c>
      <c r="S221" s="152">
        <v>0</v>
      </c>
      <c r="T221" s="153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4" t="s">
        <v>120</v>
      </c>
      <c r="AT221" s="154" t="s">
        <v>116</v>
      </c>
      <c r="AU221" s="154" t="s">
        <v>121</v>
      </c>
      <c r="AY221" s="14" t="s">
        <v>114</v>
      </c>
      <c r="BE221" s="155">
        <f t="shared" si="54"/>
        <v>0</v>
      </c>
      <c r="BF221" s="155">
        <f t="shared" si="55"/>
        <v>0</v>
      </c>
      <c r="BG221" s="155">
        <f t="shared" si="56"/>
        <v>0</v>
      </c>
      <c r="BH221" s="155">
        <f t="shared" si="57"/>
        <v>0</v>
      </c>
      <c r="BI221" s="155">
        <f t="shared" si="58"/>
        <v>0</v>
      </c>
      <c r="BJ221" s="14" t="s">
        <v>121</v>
      </c>
      <c r="BK221" s="156">
        <f t="shared" si="59"/>
        <v>0</v>
      </c>
      <c r="BL221" s="14" t="s">
        <v>120</v>
      </c>
      <c r="BM221" s="154" t="s">
        <v>446</v>
      </c>
    </row>
    <row r="222" spans="1:65" s="2" customFormat="1" ht="24.2" customHeight="1">
      <c r="A222" s="29"/>
      <c r="B222" s="142"/>
      <c r="C222" s="143" t="s">
        <v>447</v>
      </c>
      <c r="D222" s="143" t="s">
        <v>116</v>
      </c>
      <c r="E222" s="144" t="s">
        <v>448</v>
      </c>
      <c r="F222" s="145" t="s">
        <v>449</v>
      </c>
      <c r="G222" s="146" t="s">
        <v>179</v>
      </c>
      <c r="H222" s="147">
        <v>40</v>
      </c>
      <c r="I222" s="148"/>
      <c r="J222" s="147">
        <f t="shared" si="50"/>
        <v>0</v>
      </c>
      <c r="K222" s="149"/>
      <c r="L222" s="30"/>
      <c r="M222" s="150" t="s">
        <v>1</v>
      </c>
      <c r="N222" s="151" t="s">
        <v>36</v>
      </c>
      <c r="O222" s="58"/>
      <c r="P222" s="152">
        <f t="shared" si="51"/>
        <v>0</v>
      </c>
      <c r="Q222" s="152">
        <v>0</v>
      </c>
      <c r="R222" s="152">
        <f t="shared" si="52"/>
        <v>0</v>
      </c>
      <c r="S222" s="152">
        <v>0</v>
      </c>
      <c r="T222" s="153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120</v>
      </c>
      <c r="AT222" s="154" t="s">
        <v>116</v>
      </c>
      <c r="AU222" s="154" t="s">
        <v>121</v>
      </c>
      <c r="AY222" s="14" t="s">
        <v>114</v>
      </c>
      <c r="BE222" s="155">
        <f t="shared" si="54"/>
        <v>0</v>
      </c>
      <c r="BF222" s="155">
        <f t="shared" si="55"/>
        <v>0</v>
      </c>
      <c r="BG222" s="155">
        <f t="shared" si="56"/>
        <v>0</v>
      </c>
      <c r="BH222" s="155">
        <f t="shared" si="57"/>
        <v>0</v>
      </c>
      <c r="BI222" s="155">
        <f t="shared" si="58"/>
        <v>0</v>
      </c>
      <c r="BJ222" s="14" t="s">
        <v>121</v>
      </c>
      <c r="BK222" s="156">
        <f t="shared" si="59"/>
        <v>0</v>
      </c>
      <c r="BL222" s="14" t="s">
        <v>120</v>
      </c>
      <c r="BM222" s="154" t="s">
        <v>450</v>
      </c>
    </row>
    <row r="223" spans="1:65" s="2" customFormat="1" ht="24.2" customHeight="1">
      <c r="A223" s="29"/>
      <c r="B223" s="142"/>
      <c r="C223" s="143" t="s">
        <v>451</v>
      </c>
      <c r="D223" s="143" t="s">
        <v>116</v>
      </c>
      <c r="E223" s="144" t="s">
        <v>452</v>
      </c>
      <c r="F223" s="145" t="s">
        <v>453</v>
      </c>
      <c r="G223" s="146" t="s">
        <v>179</v>
      </c>
      <c r="H223" s="147">
        <v>150</v>
      </c>
      <c r="I223" s="148"/>
      <c r="J223" s="147">
        <f t="shared" si="50"/>
        <v>0</v>
      </c>
      <c r="K223" s="149"/>
      <c r="L223" s="30"/>
      <c r="M223" s="150" t="s">
        <v>1</v>
      </c>
      <c r="N223" s="151" t="s">
        <v>36</v>
      </c>
      <c r="O223" s="58"/>
      <c r="P223" s="152">
        <f t="shared" si="51"/>
        <v>0</v>
      </c>
      <c r="Q223" s="152">
        <v>0</v>
      </c>
      <c r="R223" s="152">
        <f t="shared" si="52"/>
        <v>0</v>
      </c>
      <c r="S223" s="152">
        <v>0</v>
      </c>
      <c r="T223" s="153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120</v>
      </c>
      <c r="AT223" s="154" t="s">
        <v>116</v>
      </c>
      <c r="AU223" s="154" t="s">
        <v>121</v>
      </c>
      <c r="AY223" s="14" t="s">
        <v>114</v>
      </c>
      <c r="BE223" s="155">
        <f t="shared" si="54"/>
        <v>0</v>
      </c>
      <c r="BF223" s="155">
        <f t="shared" si="55"/>
        <v>0</v>
      </c>
      <c r="BG223" s="155">
        <f t="shared" si="56"/>
        <v>0</v>
      </c>
      <c r="BH223" s="155">
        <f t="shared" si="57"/>
        <v>0</v>
      </c>
      <c r="BI223" s="155">
        <f t="shared" si="58"/>
        <v>0</v>
      </c>
      <c r="BJ223" s="14" t="s">
        <v>121</v>
      </c>
      <c r="BK223" s="156">
        <f t="shared" si="59"/>
        <v>0</v>
      </c>
      <c r="BL223" s="14" t="s">
        <v>120</v>
      </c>
      <c r="BM223" s="154" t="s">
        <v>454</v>
      </c>
    </row>
    <row r="224" spans="1:65" s="2" customFormat="1" ht="24.2" customHeight="1">
      <c r="A224" s="29"/>
      <c r="B224" s="142"/>
      <c r="C224" s="143" t="s">
        <v>455</v>
      </c>
      <c r="D224" s="143" t="s">
        <v>116</v>
      </c>
      <c r="E224" s="144" t="s">
        <v>456</v>
      </c>
      <c r="F224" s="145" t="s">
        <v>457</v>
      </c>
      <c r="G224" s="146" t="s">
        <v>179</v>
      </c>
      <c r="H224" s="147">
        <v>177</v>
      </c>
      <c r="I224" s="148"/>
      <c r="J224" s="147">
        <f t="shared" si="50"/>
        <v>0</v>
      </c>
      <c r="K224" s="149"/>
      <c r="L224" s="30"/>
      <c r="M224" s="150" t="s">
        <v>1</v>
      </c>
      <c r="N224" s="151" t="s">
        <v>36</v>
      </c>
      <c r="O224" s="58"/>
      <c r="P224" s="152">
        <f t="shared" si="51"/>
        <v>0</v>
      </c>
      <c r="Q224" s="152">
        <v>0</v>
      </c>
      <c r="R224" s="152">
        <f t="shared" si="52"/>
        <v>0</v>
      </c>
      <c r="S224" s="152">
        <v>0</v>
      </c>
      <c r="T224" s="153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4" t="s">
        <v>120</v>
      </c>
      <c r="AT224" s="154" t="s">
        <v>116</v>
      </c>
      <c r="AU224" s="154" t="s">
        <v>121</v>
      </c>
      <c r="AY224" s="14" t="s">
        <v>114</v>
      </c>
      <c r="BE224" s="155">
        <f t="shared" si="54"/>
        <v>0</v>
      </c>
      <c r="BF224" s="155">
        <f t="shared" si="55"/>
        <v>0</v>
      </c>
      <c r="BG224" s="155">
        <f t="shared" si="56"/>
        <v>0</v>
      </c>
      <c r="BH224" s="155">
        <f t="shared" si="57"/>
        <v>0</v>
      </c>
      <c r="BI224" s="155">
        <f t="shared" si="58"/>
        <v>0</v>
      </c>
      <c r="BJ224" s="14" t="s">
        <v>121</v>
      </c>
      <c r="BK224" s="156">
        <f t="shared" si="59"/>
        <v>0</v>
      </c>
      <c r="BL224" s="14" t="s">
        <v>120</v>
      </c>
      <c r="BM224" s="154" t="s">
        <v>458</v>
      </c>
    </row>
    <row r="225" spans="1:65" s="2" customFormat="1" ht="24.2" customHeight="1">
      <c r="A225" s="29"/>
      <c r="B225" s="142"/>
      <c r="C225" s="143" t="s">
        <v>459</v>
      </c>
      <c r="D225" s="143" t="s">
        <v>116</v>
      </c>
      <c r="E225" s="144" t="s">
        <v>460</v>
      </c>
      <c r="F225" s="145" t="s">
        <v>461</v>
      </c>
      <c r="G225" s="146" t="s">
        <v>179</v>
      </c>
      <c r="H225" s="147">
        <v>40</v>
      </c>
      <c r="I225" s="148"/>
      <c r="J225" s="147">
        <f t="shared" si="50"/>
        <v>0</v>
      </c>
      <c r="K225" s="149"/>
      <c r="L225" s="30"/>
      <c r="M225" s="150" t="s">
        <v>1</v>
      </c>
      <c r="N225" s="151" t="s">
        <v>36</v>
      </c>
      <c r="O225" s="58"/>
      <c r="P225" s="152">
        <f t="shared" si="51"/>
        <v>0</v>
      </c>
      <c r="Q225" s="152">
        <v>0</v>
      </c>
      <c r="R225" s="152">
        <f t="shared" si="52"/>
        <v>0</v>
      </c>
      <c r="S225" s="152">
        <v>0</v>
      </c>
      <c r="T225" s="153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4" t="s">
        <v>120</v>
      </c>
      <c r="AT225" s="154" t="s">
        <v>116</v>
      </c>
      <c r="AU225" s="154" t="s">
        <v>121</v>
      </c>
      <c r="AY225" s="14" t="s">
        <v>114</v>
      </c>
      <c r="BE225" s="155">
        <f t="shared" si="54"/>
        <v>0</v>
      </c>
      <c r="BF225" s="155">
        <f t="shared" si="55"/>
        <v>0</v>
      </c>
      <c r="BG225" s="155">
        <f t="shared" si="56"/>
        <v>0</v>
      </c>
      <c r="BH225" s="155">
        <f t="shared" si="57"/>
        <v>0</v>
      </c>
      <c r="BI225" s="155">
        <f t="shared" si="58"/>
        <v>0</v>
      </c>
      <c r="BJ225" s="14" t="s">
        <v>121</v>
      </c>
      <c r="BK225" s="156">
        <f t="shared" si="59"/>
        <v>0</v>
      </c>
      <c r="BL225" s="14" t="s">
        <v>120</v>
      </c>
      <c r="BM225" s="154" t="s">
        <v>462</v>
      </c>
    </row>
    <row r="226" spans="1:65" s="2" customFormat="1" ht="24.2" customHeight="1">
      <c r="A226" s="29"/>
      <c r="B226" s="142"/>
      <c r="C226" s="143" t="s">
        <v>463</v>
      </c>
      <c r="D226" s="143" t="s">
        <v>116</v>
      </c>
      <c r="E226" s="144" t="s">
        <v>464</v>
      </c>
      <c r="F226" s="145" t="s">
        <v>465</v>
      </c>
      <c r="G226" s="146" t="s">
        <v>179</v>
      </c>
      <c r="H226" s="147">
        <v>27</v>
      </c>
      <c r="I226" s="148"/>
      <c r="J226" s="147">
        <f t="shared" si="50"/>
        <v>0</v>
      </c>
      <c r="K226" s="149"/>
      <c r="L226" s="30"/>
      <c r="M226" s="150" t="s">
        <v>1</v>
      </c>
      <c r="N226" s="151" t="s">
        <v>36</v>
      </c>
      <c r="O226" s="58"/>
      <c r="P226" s="152">
        <f t="shared" si="51"/>
        <v>0</v>
      </c>
      <c r="Q226" s="152">
        <v>0</v>
      </c>
      <c r="R226" s="152">
        <f t="shared" si="52"/>
        <v>0</v>
      </c>
      <c r="S226" s="152">
        <v>0</v>
      </c>
      <c r="T226" s="153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120</v>
      </c>
      <c r="AT226" s="154" t="s">
        <v>116</v>
      </c>
      <c r="AU226" s="154" t="s">
        <v>121</v>
      </c>
      <c r="AY226" s="14" t="s">
        <v>114</v>
      </c>
      <c r="BE226" s="155">
        <f t="shared" si="54"/>
        <v>0</v>
      </c>
      <c r="BF226" s="155">
        <f t="shared" si="55"/>
        <v>0</v>
      </c>
      <c r="BG226" s="155">
        <f t="shared" si="56"/>
        <v>0</v>
      </c>
      <c r="BH226" s="155">
        <f t="shared" si="57"/>
        <v>0</v>
      </c>
      <c r="BI226" s="155">
        <f t="shared" si="58"/>
        <v>0</v>
      </c>
      <c r="BJ226" s="14" t="s">
        <v>121</v>
      </c>
      <c r="BK226" s="156">
        <f t="shared" si="59"/>
        <v>0</v>
      </c>
      <c r="BL226" s="14" t="s">
        <v>120</v>
      </c>
      <c r="BM226" s="154" t="s">
        <v>466</v>
      </c>
    </row>
    <row r="227" spans="1:65" s="2" customFormat="1" ht="16.5" customHeight="1">
      <c r="A227" s="29"/>
      <c r="B227" s="142"/>
      <c r="C227" s="157" t="s">
        <v>467</v>
      </c>
      <c r="D227" s="157" t="s">
        <v>179</v>
      </c>
      <c r="E227" s="158" t="s">
        <v>75</v>
      </c>
      <c r="F227" s="159" t="s">
        <v>468</v>
      </c>
      <c r="G227" s="160" t="s">
        <v>469</v>
      </c>
      <c r="H227" s="161">
        <v>30</v>
      </c>
      <c r="I227" s="162"/>
      <c r="J227" s="161">
        <f t="shared" si="50"/>
        <v>0</v>
      </c>
      <c r="K227" s="163"/>
      <c r="L227" s="164"/>
      <c r="M227" s="165" t="s">
        <v>1</v>
      </c>
      <c r="N227" s="166" t="s">
        <v>36</v>
      </c>
      <c r="O227" s="58"/>
      <c r="P227" s="152">
        <f t="shared" si="51"/>
        <v>0</v>
      </c>
      <c r="Q227" s="152">
        <v>0</v>
      </c>
      <c r="R227" s="152">
        <f t="shared" si="52"/>
        <v>0</v>
      </c>
      <c r="S227" s="152">
        <v>0</v>
      </c>
      <c r="T227" s="153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164</v>
      </c>
      <c r="AT227" s="154" t="s">
        <v>179</v>
      </c>
      <c r="AU227" s="154" t="s">
        <v>121</v>
      </c>
      <c r="AY227" s="14" t="s">
        <v>114</v>
      </c>
      <c r="BE227" s="155">
        <f t="shared" si="54"/>
        <v>0</v>
      </c>
      <c r="BF227" s="155">
        <f t="shared" si="55"/>
        <v>0</v>
      </c>
      <c r="BG227" s="155">
        <f t="shared" si="56"/>
        <v>0</v>
      </c>
      <c r="BH227" s="155">
        <f t="shared" si="57"/>
        <v>0</v>
      </c>
      <c r="BI227" s="155">
        <f t="shared" si="58"/>
        <v>0</v>
      </c>
      <c r="BJ227" s="14" t="s">
        <v>121</v>
      </c>
      <c r="BK227" s="156">
        <f t="shared" si="59"/>
        <v>0</v>
      </c>
      <c r="BL227" s="14" t="s">
        <v>120</v>
      </c>
      <c r="BM227" s="154" t="s">
        <v>470</v>
      </c>
    </row>
    <row r="228" spans="1:65" s="2" customFormat="1" ht="16.5" customHeight="1">
      <c r="A228" s="29"/>
      <c r="B228" s="142"/>
      <c r="C228" s="157" t="s">
        <v>471</v>
      </c>
      <c r="D228" s="157" t="s">
        <v>179</v>
      </c>
      <c r="E228" s="158" t="s">
        <v>472</v>
      </c>
      <c r="F228" s="159" t="s">
        <v>473</v>
      </c>
      <c r="G228" s="160" t="s">
        <v>469</v>
      </c>
      <c r="H228" s="161">
        <v>15</v>
      </c>
      <c r="I228" s="162"/>
      <c r="J228" s="161">
        <f t="shared" si="50"/>
        <v>0</v>
      </c>
      <c r="K228" s="163"/>
      <c r="L228" s="164"/>
      <c r="M228" s="165" t="s">
        <v>1</v>
      </c>
      <c r="N228" s="166" t="s">
        <v>36</v>
      </c>
      <c r="O228" s="58"/>
      <c r="P228" s="152">
        <f t="shared" si="51"/>
        <v>0</v>
      </c>
      <c r="Q228" s="152">
        <v>0</v>
      </c>
      <c r="R228" s="152">
        <f t="shared" si="52"/>
        <v>0</v>
      </c>
      <c r="S228" s="152">
        <v>0</v>
      </c>
      <c r="T228" s="153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164</v>
      </c>
      <c r="AT228" s="154" t="s">
        <v>179</v>
      </c>
      <c r="AU228" s="154" t="s">
        <v>121</v>
      </c>
      <c r="AY228" s="14" t="s">
        <v>114</v>
      </c>
      <c r="BE228" s="155">
        <f t="shared" si="54"/>
        <v>0</v>
      </c>
      <c r="BF228" s="155">
        <f t="shared" si="55"/>
        <v>0</v>
      </c>
      <c r="BG228" s="155">
        <f t="shared" si="56"/>
        <v>0</v>
      </c>
      <c r="BH228" s="155">
        <f t="shared" si="57"/>
        <v>0</v>
      </c>
      <c r="BI228" s="155">
        <f t="shared" si="58"/>
        <v>0</v>
      </c>
      <c r="BJ228" s="14" t="s">
        <v>121</v>
      </c>
      <c r="BK228" s="156">
        <f t="shared" si="59"/>
        <v>0</v>
      </c>
      <c r="BL228" s="14" t="s">
        <v>120</v>
      </c>
      <c r="BM228" s="154" t="s">
        <v>474</v>
      </c>
    </row>
    <row r="229" spans="1:65" s="2" customFormat="1" ht="16.5" customHeight="1">
      <c r="A229" s="29"/>
      <c r="B229" s="142"/>
      <c r="C229" s="157" t="s">
        <v>475</v>
      </c>
      <c r="D229" s="157" t="s">
        <v>179</v>
      </c>
      <c r="E229" s="158" t="s">
        <v>476</v>
      </c>
      <c r="F229" s="159" t="s">
        <v>477</v>
      </c>
      <c r="G229" s="160" t="s">
        <v>179</v>
      </c>
      <c r="H229" s="161">
        <v>12</v>
      </c>
      <c r="I229" s="162"/>
      <c r="J229" s="161">
        <f t="shared" si="50"/>
        <v>0</v>
      </c>
      <c r="K229" s="163"/>
      <c r="L229" s="164"/>
      <c r="M229" s="165" t="s">
        <v>1</v>
      </c>
      <c r="N229" s="166" t="s">
        <v>36</v>
      </c>
      <c r="O229" s="58"/>
      <c r="P229" s="152">
        <f t="shared" si="51"/>
        <v>0</v>
      </c>
      <c r="Q229" s="152">
        <v>0</v>
      </c>
      <c r="R229" s="152">
        <f t="shared" si="52"/>
        <v>0</v>
      </c>
      <c r="S229" s="152">
        <v>0</v>
      </c>
      <c r="T229" s="153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164</v>
      </c>
      <c r="AT229" s="154" t="s">
        <v>179</v>
      </c>
      <c r="AU229" s="154" t="s">
        <v>121</v>
      </c>
      <c r="AY229" s="14" t="s">
        <v>114</v>
      </c>
      <c r="BE229" s="155">
        <f t="shared" si="54"/>
        <v>0</v>
      </c>
      <c r="BF229" s="155">
        <f t="shared" si="55"/>
        <v>0</v>
      </c>
      <c r="BG229" s="155">
        <f t="shared" si="56"/>
        <v>0</v>
      </c>
      <c r="BH229" s="155">
        <f t="shared" si="57"/>
        <v>0</v>
      </c>
      <c r="BI229" s="155">
        <f t="shared" si="58"/>
        <v>0</v>
      </c>
      <c r="BJ229" s="14" t="s">
        <v>121</v>
      </c>
      <c r="BK229" s="156">
        <f t="shared" si="59"/>
        <v>0</v>
      </c>
      <c r="BL229" s="14" t="s">
        <v>120</v>
      </c>
      <c r="BM229" s="154" t="s">
        <v>478</v>
      </c>
    </row>
    <row r="230" spans="1:65" s="2" customFormat="1" ht="16.5" customHeight="1">
      <c r="A230" s="29"/>
      <c r="B230" s="142"/>
      <c r="C230" s="157" t="s">
        <v>479</v>
      </c>
      <c r="D230" s="157" t="s">
        <v>179</v>
      </c>
      <c r="E230" s="158" t="s">
        <v>480</v>
      </c>
      <c r="F230" s="159" t="s">
        <v>481</v>
      </c>
      <c r="G230" s="160" t="s">
        <v>179</v>
      </c>
      <c r="H230" s="161">
        <v>15</v>
      </c>
      <c r="I230" s="162"/>
      <c r="J230" s="161">
        <f t="shared" si="50"/>
        <v>0</v>
      </c>
      <c r="K230" s="163"/>
      <c r="L230" s="164"/>
      <c r="M230" s="165" t="s">
        <v>1</v>
      </c>
      <c r="N230" s="166" t="s">
        <v>36</v>
      </c>
      <c r="O230" s="58"/>
      <c r="P230" s="152">
        <f t="shared" si="51"/>
        <v>0</v>
      </c>
      <c r="Q230" s="152">
        <v>0</v>
      </c>
      <c r="R230" s="152">
        <f t="shared" si="52"/>
        <v>0</v>
      </c>
      <c r="S230" s="152">
        <v>0</v>
      </c>
      <c r="T230" s="153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4" t="s">
        <v>164</v>
      </c>
      <c r="AT230" s="154" t="s">
        <v>179</v>
      </c>
      <c r="AU230" s="154" t="s">
        <v>121</v>
      </c>
      <c r="AY230" s="14" t="s">
        <v>114</v>
      </c>
      <c r="BE230" s="155">
        <f t="shared" si="54"/>
        <v>0</v>
      </c>
      <c r="BF230" s="155">
        <f t="shared" si="55"/>
        <v>0</v>
      </c>
      <c r="BG230" s="155">
        <f t="shared" si="56"/>
        <v>0</v>
      </c>
      <c r="BH230" s="155">
        <f t="shared" si="57"/>
        <v>0</v>
      </c>
      <c r="BI230" s="155">
        <f t="shared" si="58"/>
        <v>0</v>
      </c>
      <c r="BJ230" s="14" t="s">
        <v>121</v>
      </c>
      <c r="BK230" s="156">
        <f t="shared" si="59"/>
        <v>0</v>
      </c>
      <c r="BL230" s="14" t="s">
        <v>120</v>
      </c>
      <c r="BM230" s="154" t="s">
        <v>482</v>
      </c>
    </row>
    <row r="231" spans="1:65" s="2" customFormat="1" ht="16.5" customHeight="1">
      <c r="A231" s="29"/>
      <c r="B231" s="142"/>
      <c r="C231" s="157" t="s">
        <v>483</v>
      </c>
      <c r="D231" s="157" t="s">
        <v>179</v>
      </c>
      <c r="E231" s="158" t="s">
        <v>484</v>
      </c>
      <c r="F231" s="159" t="s">
        <v>485</v>
      </c>
      <c r="G231" s="160" t="s">
        <v>179</v>
      </c>
      <c r="H231" s="161">
        <v>39</v>
      </c>
      <c r="I231" s="162"/>
      <c r="J231" s="161">
        <f t="shared" si="50"/>
        <v>0</v>
      </c>
      <c r="K231" s="163"/>
      <c r="L231" s="164"/>
      <c r="M231" s="165" t="s">
        <v>1</v>
      </c>
      <c r="N231" s="166" t="s">
        <v>36</v>
      </c>
      <c r="O231" s="58"/>
      <c r="P231" s="152">
        <f t="shared" si="51"/>
        <v>0</v>
      </c>
      <c r="Q231" s="152">
        <v>0</v>
      </c>
      <c r="R231" s="152">
        <f t="shared" si="52"/>
        <v>0</v>
      </c>
      <c r="S231" s="152">
        <v>0</v>
      </c>
      <c r="T231" s="153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164</v>
      </c>
      <c r="AT231" s="154" t="s">
        <v>179</v>
      </c>
      <c r="AU231" s="154" t="s">
        <v>121</v>
      </c>
      <c r="AY231" s="14" t="s">
        <v>114</v>
      </c>
      <c r="BE231" s="155">
        <f t="shared" si="54"/>
        <v>0</v>
      </c>
      <c r="BF231" s="155">
        <f t="shared" si="55"/>
        <v>0</v>
      </c>
      <c r="BG231" s="155">
        <f t="shared" si="56"/>
        <v>0</v>
      </c>
      <c r="BH231" s="155">
        <f t="shared" si="57"/>
        <v>0</v>
      </c>
      <c r="BI231" s="155">
        <f t="shared" si="58"/>
        <v>0</v>
      </c>
      <c r="BJ231" s="14" t="s">
        <v>121</v>
      </c>
      <c r="BK231" s="156">
        <f t="shared" si="59"/>
        <v>0</v>
      </c>
      <c r="BL231" s="14" t="s">
        <v>120</v>
      </c>
      <c r="BM231" s="154" t="s">
        <v>486</v>
      </c>
    </row>
    <row r="232" spans="1:65" s="2" customFormat="1" ht="16.5" customHeight="1">
      <c r="A232" s="29"/>
      <c r="B232" s="142"/>
      <c r="C232" s="157" t="s">
        <v>487</v>
      </c>
      <c r="D232" s="157" t="s">
        <v>179</v>
      </c>
      <c r="E232" s="158" t="s">
        <v>488</v>
      </c>
      <c r="F232" s="159" t="s">
        <v>489</v>
      </c>
      <c r="G232" s="160" t="s">
        <v>179</v>
      </c>
      <c r="H232" s="161">
        <v>277</v>
      </c>
      <c r="I232" s="162"/>
      <c r="J232" s="161">
        <f t="shared" si="50"/>
        <v>0</v>
      </c>
      <c r="K232" s="163"/>
      <c r="L232" s="164"/>
      <c r="M232" s="165" t="s">
        <v>1</v>
      </c>
      <c r="N232" s="166" t="s">
        <v>36</v>
      </c>
      <c r="O232" s="58"/>
      <c r="P232" s="152">
        <f t="shared" si="51"/>
        <v>0</v>
      </c>
      <c r="Q232" s="152">
        <v>0</v>
      </c>
      <c r="R232" s="152">
        <f t="shared" si="52"/>
        <v>0</v>
      </c>
      <c r="S232" s="152">
        <v>0</v>
      </c>
      <c r="T232" s="153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164</v>
      </c>
      <c r="AT232" s="154" t="s">
        <v>179</v>
      </c>
      <c r="AU232" s="154" t="s">
        <v>121</v>
      </c>
      <c r="AY232" s="14" t="s">
        <v>114</v>
      </c>
      <c r="BE232" s="155">
        <f t="shared" si="54"/>
        <v>0</v>
      </c>
      <c r="BF232" s="155">
        <f t="shared" si="55"/>
        <v>0</v>
      </c>
      <c r="BG232" s="155">
        <f t="shared" si="56"/>
        <v>0</v>
      </c>
      <c r="BH232" s="155">
        <f t="shared" si="57"/>
        <v>0</v>
      </c>
      <c r="BI232" s="155">
        <f t="shared" si="58"/>
        <v>0</v>
      </c>
      <c r="BJ232" s="14" t="s">
        <v>121</v>
      </c>
      <c r="BK232" s="156">
        <f t="shared" si="59"/>
        <v>0</v>
      </c>
      <c r="BL232" s="14" t="s">
        <v>120</v>
      </c>
      <c r="BM232" s="154" t="s">
        <v>490</v>
      </c>
    </row>
    <row r="233" spans="1:65" s="2" customFormat="1" ht="16.5" customHeight="1">
      <c r="A233" s="29"/>
      <c r="B233" s="142"/>
      <c r="C233" s="157" t="s">
        <v>491</v>
      </c>
      <c r="D233" s="157" t="s">
        <v>179</v>
      </c>
      <c r="E233" s="158" t="s">
        <v>492</v>
      </c>
      <c r="F233" s="159" t="s">
        <v>493</v>
      </c>
      <c r="G233" s="160" t="s">
        <v>179</v>
      </c>
      <c r="H233" s="161">
        <v>27</v>
      </c>
      <c r="I233" s="162"/>
      <c r="J233" s="161">
        <f t="shared" si="50"/>
        <v>0</v>
      </c>
      <c r="K233" s="163"/>
      <c r="L233" s="164"/>
      <c r="M233" s="165" t="s">
        <v>1</v>
      </c>
      <c r="N233" s="166" t="s">
        <v>36</v>
      </c>
      <c r="O233" s="58"/>
      <c r="P233" s="152">
        <f t="shared" si="51"/>
        <v>0</v>
      </c>
      <c r="Q233" s="152">
        <v>0</v>
      </c>
      <c r="R233" s="152">
        <f t="shared" si="52"/>
        <v>0</v>
      </c>
      <c r="S233" s="152">
        <v>0</v>
      </c>
      <c r="T233" s="153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164</v>
      </c>
      <c r="AT233" s="154" t="s">
        <v>179</v>
      </c>
      <c r="AU233" s="154" t="s">
        <v>121</v>
      </c>
      <c r="AY233" s="14" t="s">
        <v>114</v>
      </c>
      <c r="BE233" s="155">
        <f t="shared" si="54"/>
        <v>0</v>
      </c>
      <c r="BF233" s="155">
        <f t="shared" si="55"/>
        <v>0</v>
      </c>
      <c r="BG233" s="155">
        <f t="shared" si="56"/>
        <v>0</v>
      </c>
      <c r="BH233" s="155">
        <f t="shared" si="57"/>
        <v>0</v>
      </c>
      <c r="BI233" s="155">
        <f t="shared" si="58"/>
        <v>0</v>
      </c>
      <c r="BJ233" s="14" t="s">
        <v>121</v>
      </c>
      <c r="BK233" s="156">
        <f t="shared" si="59"/>
        <v>0</v>
      </c>
      <c r="BL233" s="14" t="s">
        <v>120</v>
      </c>
      <c r="BM233" s="154" t="s">
        <v>494</v>
      </c>
    </row>
    <row r="234" spans="1:65" s="2" customFormat="1" ht="16.5" customHeight="1">
      <c r="A234" s="29"/>
      <c r="B234" s="142"/>
      <c r="C234" s="157" t="s">
        <v>495</v>
      </c>
      <c r="D234" s="157" t="s">
        <v>179</v>
      </c>
      <c r="E234" s="158" t="s">
        <v>496</v>
      </c>
      <c r="F234" s="159" t="s">
        <v>497</v>
      </c>
      <c r="G234" s="160" t="s">
        <v>179</v>
      </c>
      <c r="H234" s="161">
        <v>40</v>
      </c>
      <c r="I234" s="162"/>
      <c r="J234" s="161">
        <f t="shared" ref="J234:J265" si="60">ROUND(I234*H234,3)</f>
        <v>0</v>
      </c>
      <c r="K234" s="163"/>
      <c r="L234" s="164"/>
      <c r="M234" s="165" t="s">
        <v>1</v>
      </c>
      <c r="N234" s="166" t="s">
        <v>36</v>
      </c>
      <c r="O234" s="58"/>
      <c r="P234" s="152">
        <f t="shared" ref="P234:P265" si="61">O234*H234</f>
        <v>0</v>
      </c>
      <c r="Q234" s="152">
        <v>0</v>
      </c>
      <c r="R234" s="152">
        <f t="shared" ref="R234:R265" si="62">Q234*H234</f>
        <v>0</v>
      </c>
      <c r="S234" s="152">
        <v>0</v>
      </c>
      <c r="T234" s="153">
        <f t="shared" ref="T234:T265" si="63"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4" t="s">
        <v>164</v>
      </c>
      <c r="AT234" s="154" t="s">
        <v>179</v>
      </c>
      <c r="AU234" s="154" t="s">
        <v>121</v>
      </c>
      <c r="AY234" s="14" t="s">
        <v>114</v>
      </c>
      <c r="BE234" s="155">
        <f t="shared" ref="BE234:BE265" si="64">IF(N234="základná",J234,0)</f>
        <v>0</v>
      </c>
      <c r="BF234" s="155">
        <f t="shared" ref="BF234:BF265" si="65">IF(N234="znížená",J234,0)</f>
        <v>0</v>
      </c>
      <c r="BG234" s="155">
        <f t="shared" ref="BG234:BG265" si="66">IF(N234="zákl. prenesená",J234,0)</f>
        <v>0</v>
      </c>
      <c r="BH234" s="155">
        <f t="shared" ref="BH234:BH265" si="67">IF(N234="zníž. prenesená",J234,0)</f>
        <v>0</v>
      </c>
      <c r="BI234" s="155">
        <f t="shared" ref="BI234:BI265" si="68">IF(N234="nulová",J234,0)</f>
        <v>0</v>
      </c>
      <c r="BJ234" s="14" t="s">
        <v>121</v>
      </c>
      <c r="BK234" s="156">
        <f t="shared" ref="BK234:BK265" si="69">ROUND(I234*H234,3)</f>
        <v>0</v>
      </c>
      <c r="BL234" s="14" t="s">
        <v>120</v>
      </c>
      <c r="BM234" s="154" t="s">
        <v>498</v>
      </c>
    </row>
    <row r="235" spans="1:65" s="2" customFormat="1" ht="16.5" customHeight="1">
      <c r="A235" s="29"/>
      <c r="B235" s="142"/>
      <c r="C235" s="157" t="s">
        <v>226</v>
      </c>
      <c r="D235" s="157" t="s">
        <v>179</v>
      </c>
      <c r="E235" s="158" t="s">
        <v>499</v>
      </c>
      <c r="F235" s="159" t="s">
        <v>500</v>
      </c>
      <c r="G235" s="160" t="s">
        <v>179</v>
      </c>
      <c r="H235" s="161">
        <v>150</v>
      </c>
      <c r="I235" s="162"/>
      <c r="J235" s="161">
        <f t="shared" si="60"/>
        <v>0</v>
      </c>
      <c r="K235" s="163"/>
      <c r="L235" s="164"/>
      <c r="M235" s="165" t="s">
        <v>1</v>
      </c>
      <c r="N235" s="166" t="s">
        <v>36</v>
      </c>
      <c r="O235" s="58"/>
      <c r="P235" s="152">
        <f t="shared" si="61"/>
        <v>0</v>
      </c>
      <c r="Q235" s="152">
        <v>0</v>
      </c>
      <c r="R235" s="152">
        <f t="shared" si="62"/>
        <v>0</v>
      </c>
      <c r="S235" s="152">
        <v>0</v>
      </c>
      <c r="T235" s="153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164</v>
      </c>
      <c r="AT235" s="154" t="s">
        <v>179</v>
      </c>
      <c r="AU235" s="154" t="s">
        <v>121</v>
      </c>
      <c r="AY235" s="14" t="s">
        <v>114</v>
      </c>
      <c r="BE235" s="155">
        <f t="shared" si="64"/>
        <v>0</v>
      </c>
      <c r="BF235" s="155">
        <f t="shared" si="65"/>
        <v>0</v>
      </c>
      <c r="BG235" s="155">
        <f t="shared" si="66"/>
        <v>0</v>
      </c>
      <c r="BH235" s="155">
        <f t="shared" si="67"/>
        <v>0</v>
      </c>
      <c r="BI235" s="155">
        <f t="shared" si="68"/>
        <v>0</v>
      </c>
      <c r="BJ235" s="14" t="s">
        <v>121</v>
      </c>
      <c r="BK235" s="156">
        <f t="shared" si="69"/>
        <v>0</v>
      </c>
      <c r="BL235" s="14" t="s">
        <v>120</v>
      </c>
      <c r="BM235" s="154" t="s">
        <v>501</v>
      </c>
    </row>
    <row r="236" spans="1:65" s="2" customFormat="1" ht="16.5" customHeight="1">
      <c r="A236" s="29"/>
      <c r="B236" s="142"/>
      <c r="C236" s="157" t="s">
        <v>502</v>
      </c>
      <c r="D236" s="157" t="s">
        <v>179</v>
      </c>
      <c r="E236" s="158" t="s">
        <v>503</v>
      </c>
      <c r="F236" s="159" t="s">
        <v>504</v>
      </c>
      <c r="G236" s="160" t="s">
        <v>179</v>
      </c>
      <c r="H236" s="161">
        <v>177</v>
      </c>
      <c r="I236" s="162"/>
      <c r="J236" s="161">
        <f t="shared" si="60"/>
        <v>0</v>
      </c>
      <c r="K236" s="163"/>
      <c r="L236" s="164"/>
      <c r="M236" s="165" t="s">
        <v>1</v>
      </c>
      <c r="N236" s="166" t="s">
        <v>36</v>
      </c>
      <c r="O236" s="58"/>
      <c r="P236" s="152">
        <f t="shared" si="61"/>
        <v>0</v>
      </c>
      <c r="Q236" s="152">
        <v>0</v>
      </c>
      <c r="R236" s="152">
        <f t="shared" si="62"/>
        <v>0</v>
      </c>
      <c r="S236" s="152">
        <v>0</v>
      </c>
      <c r="T236" s="153">
        <f t="shared" si="6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4" t="s">
        <v>164</v>
      </c>
      <c r="AT236" s="154" t="s">
        <v>179</v>
      </c>
      <c r="AU236" s="154" t="s">
        <v>121</v>
      </c>
      <c r="AY236" s="14" t="s">
        <v>114</v>
      </c>
      <c r="BE236" s="155">
        <f t="shared" si="64"/>
        <v>0</v>
      </c>
      <c r="BF236" s="155">
        <f t="shared" si="65"/>
        <v>0</v>
      </c>
      <c r="BG236" s="155">
        <f t="shared" si="66"/>
        <v>0</v>
      </c>
      <c r="BH236" s="155">
        <f t="shared" si="67"/>
        <v>0</v>
      </c>
      <c r="BI236" s="155">
        <f t="shared" si="68"/>
        <v>0</v>
      </c>
      <c r="BJ236" s="14" t="s">
        <v>121</v>
      </c>
      <c r="BK236" s="156">
        <f t="shared" si="69"/>
        <v>0</v>
      </c>
      <c r="BL236" s="14" t="s">
        <v>120</v>
      </c>
      <c r="BM236" s="154" t="s">
        <v>505</v>
      </c>
    </row>
    <row r="237" spans="1:65" s="2" customFormat="1" ht="16.5" customHeight="1">
      <c r="A237" s="29"/>
      <c r="B237" s="142"/>
      <c r="C237" s="157" t="s">
        <v>506</v>
      </c>
      <c r="D237" s="157" t="s">
        <v>179</v>
      </c>
      <c r="E237" s="158" t="s">
        <v>507</v>
      </c>
      <c r="F237" s="159" t="s">
        <v>508</v>
      </c>
      <c r="G237" s="160" t="s">
        <v>179</v>
      </c>
      <c r="H237" s="161">
        <v>40</v>
      </c>
      <c r="I237" s="162"/>
      <c r="J237" s="161">
        <f t="shared" si="60"/>
        <v>0</v>
      </c>
      <c r="K237" s="163"/>
      <c r="L237" s="164"/>
      <c r="M237" s="165" t="s">
        <v>1</v>
      </c>
      <c r="N237" s="166" t="s">
        <v>36</v>
      </c>
      <c r="O237" s="58"/>
      <c r="P237" s="152">
        <f t="shared" si="61"/>
        <v>0</v>
      </c>
      <c r="Q237" s="152">
        <v>0</v>
      </c>
      <c r="R237" s="152">
        <f t="shared" si="62"/>
        <v>0</v>
      </c>
      <c r="S237" s="152">
        <v>0</v>
      </c>
      <c r="T237" s="153">
        <f t="shared" si="6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164</v>
      </c>
      <c r="AT237" s="154" t="s">
        <v>179</v>
      </c>
      <c r="AU237" s="154" t="s">
        <v>121</v>
      </c>
      <c r="AY237" s="14" t="s">
        <v>114</v>
      </c>
      <c r="BE237" s="155">
        <f t="shared" si="64"/>
        <v>0</v>
      </c>
      <c r="BF237" s="155">
        <f t="shared" si="65"/>
        <v>0</v>
      </c>
      <c r="BG237" s="155">
        <f t="shared" si="66"/>
        <v>0</v>
      </c>
      <c r="BH237" s="155">
        <f t="shared" si="67"/>
        <v>0</v>
      </c>
      <c r="BI237" s="155">
        <f t="shared" si="68"/>
        <v>0</v>
      </c>
      <c r="BJ237" s="14" t="s">
        <v>121</v>
      </c>
      <c r="BK237" s="156">
        <f t="shared" si="69"/>
        <v>0</v>
      </c>
      <c r="BL237" s="14" t="s">
        <v>120</v>
      </c>
      <c r="BM237" s="154" t="s">
        <v>509</v>
      </c>
    </row>
    <row r="238" spans="1:65" s="2" customFormat="1" ht="16.5" customHeight="1">
      <c r="A238" s="29"/>
      <c r="B238" s="142"/>
      <c r="C238" s="157" t="s">
        <v>510</v>
      </c>
      <c r="D238" s="157" t="s">
        <v>179</v>
      </c>
      <c r="E238" s="158" t="s">
        <v>511</v>
      </c>
      <c r="F238" s="159" t="s">
        <v>512</v>
      </c>
      <c r="G238" s="160" t="s">
        <v>179</v>
      </c>
      <c r="H238" s="161">
        <v>15</v>
      </c>
      <c r="I238" s="162"/>
      <c r="J238" s="161">
        <f t="shared" si="60"/>
        <v>0</v>
      </c>
      <c r="K238" s="163"/>
      <c r="L238" s="164"/>
      <c r="M238" s="165" t="s">
        <v>1</v>
      </c>
      <c r="N238" s="166" t="s">
        <v>36</v>
      </c>
      <c r="O238" s="58"/>
      <c r="P238" s="152">
        <f t="shared" si="61"/>
        <v>0</v>
      </c>
      <c r="Q238" s="152">
        <v>0</v>
      </c>
      <c r="R238" s="152">
        <f t="shared" si="62"/>
        <v>0</v>
      </c>
      <c r="S238" s="152">
        <v>0</v>
      </c>
      <c r="T238" s="153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4" t="s">
        <v>164</v>
      </c>
      <c r="AT238" s="154" t="s">
        <v>179</v>
      </c>
      <c r="AU238" s="154" t="s">
        <v>121</v>
      </c>
      <c r="AY238" s="14" t="s">
        <v>114</v>
      </c>
      <c r="BE238" s="155">
        <f t="shared" si="64"/>
        <v>0</v>
      </c>
      <c r="BF238" s="155">
        <f t="shared" si="65"/>
        <v>0</v>
      </c>
      <c r="BG238" s="155">
        <f t="shared" si="66"/>
        <v>0</v>
      </c>
      <c r="BH238" s="155">
        <f t="shared" si="67"/>
        <v>0</v>
      </c>
      <c r="BI238" s="155">
        <f t="shared" si="68"/>
        <v>0</v>
      </c>
      <c r="BJ238" s="14" t="s">
        <v>121</v>
      </c>
      <c r="BK238" s="156">
        <f t="shared" si="69"/>
        <v>0</v>
      </c>
      <c r="BL238" s="14" t="s">
        <v>120</v>
      </c>
      <c r="BM238" s="154" t="s">
        <v>513</v>
      </c>
    </row>
    <row r="239" spans="1:65" s="2" customFormat="1" ht="16.5" customHeight="1">
      <c r="A239" s="29"/>
      <c r="B239" s="142"/>
      <c r="C239" s="157" t="s">
        <v>514</v>
      </c>
      <c r="D239" s="157" t="s">
        <v>179</v>
      </c>
      <c r="E239" s="158" t="s">
        <v>515</v>
      </c>
      <c r="F239" s="159" t="s">
        <v>516</v>
      </c>
      <c r="G239" s="160" t="s">
        <v>179</v>
      </c>
      <c r="H239" s="161">
        <v>20</v>
      </c>
      <c r="I239" s="162"/>
      <c r="J239" s="161">
        <f t="shared" si="60"/>
        <v>0</v>
      </c>
      <c r="K239" s="163"/>
      <c r="L239" s="164"/>
      <c r="M239" s="165" t="s">
        <v>1</v>
      </c>
      <c r="N239" s="166" t="s">
        <v>36</v>
      </c>
      <c r="O239" s="58"/>
      <c r="P239" s="152">
        <f t="shared" si="61"/>
        <v>0</v>
      </c>
      <c r="Q239" s="152">
        <v>0</v>
      </c>
      <c r="R239" s="152">
        <f t="shared" si="62"/>
        <v>0</v>
      </c>
      <c r="S239" s="152">
        <v>0</v>
      </c>
      <c r="T239" s="153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4" t="s">
        <v>164</v>
      </c>
      <c r="AT239" s="154" t="s">
        <v>179</v>
      </c>
      <c r="AU239" s="154" t="s">
        <v>121</v>
      </c>
      <c r="AY239" s="14" t="s">
        <v>114</v>
      </c>
      <c r="BE239" s="155">
        <f t="shared" si="64"/>
        <v>0</v>
      </c>
      <c r="BF239" s="155">
        <f t="shared" si="65"/>
        <v>0</v>
      </c>
      <c r="BG239" s="155">
        <f t="shared" si="66"/>
        <v>0</v>
      </c>
      <c r="BH239" s="155">
        <f t="shared" si="67"/>
        <v>0</v>
      </c>
      <c r="BI239" s="155">
        <f t="shared" si="68"/>
        <v>0</v>
      </c>
      <c r="BJ239" s="14" t="s">
        <v>121</v>
      </c>
      <c r="BK239" s="156">
        <f t="shared" si="69"/>
        <v>0</v>
      </c>
      <c r="BL239" s="14" t="s">
        <v>120</v>
      </c>
      <c r="BM239" s="154" t="s">
        <v>517</v>
      </c>
    </row>
    <row r="240" spans="1:65" s="2" customFormat="1" ht="16.5" customHeight="1">
      <c r="A240" s="29"/>
      <c r="B240" s="142"/>
      <c r="C240" s="157" t="s">
        <v>518</v>
      </c>
      <c r="D240" s="157" t="s">
        <v>179</v>
      </c>
      <c r="E240" s="158" t="s">
        <v>519</v>
      </c>
      <c r="F240" s="159" t="s">
        <v>520</v>
      </c>
      <c r="G240" s="160" t="s">
        <v>179</v>
      </c>
      <c r="H240" s="161">
        <v>25</v>
      </c>
      <c r="I240" s="162"/>
      <c r="J240" s="161">
        <f t="shared" si="60"/>
        <v>0</v>
      </c>
      <c r="K240" s="163"/>
      <c r="L240" s="164"/>
      <c r="M240" s="165" t="s">
        <v>1</v>
      </c>
      <c r="N240" s="166" t="s">
        <v>36</v>
      </c>
      <c r="O240" s="58"/>
      <c r="P240" s="152">
        <f t="shared" si="61"/>
        <v>0</v>
      </c>
      <c r="Q240" s="152">
        <v>0</v>
      </c>
      <c r="R240" s="152">
        <f t="shared" si="62"/>
        <v>0</v>
      </c>
      <c r="S240" s="152">
        <v>0</v>
      </c>
      <c r="T240" s="153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4" t="s">
        <v>164</v>
      </c>
      <c r="AT240" s="154" t="s">
        <v>179</v>
      </c>
      <c r="AU240" s="154" t="s">
        <v>121</v>
      </c>
      <c r="AY240" s="14" t="s">
        <v>114</v>
      </c>
      <c r="BE240" s="155">
        <f t="shared" si="64"/>
        <v>0</v>
      </c>
      <c r="BF240" s="155">
        <f t="shared" si="65"/>
        <v>0</v>
      </c>
      <c r="BG240" s="155">
        <f t="shared" si="66"/>
        <v>0</v>
      </c>
      <c r="BH240" s="155">
        <f t="shared" si="67"/>
        <v>0</v>
      </c>
      <c r="BI240" s="155">
        <f t="shared" si="68"/>
        <v>0</v>
      </c>
      <c r="BJ240" s="14" t="s">
        <v>121</v>
      </c>
      <c r="BK240" s="156">
        <f t="shared" si="69"/>
        <v>0</v>
      </c>
      <c r="BL240" s="14" t="s">
        <v>120</v>
      </c>
      <c r="BM240" s="154" t="s">
        <v>521</v>
      </c>
    </row>
    <row r="241" spans="1:65" s="2" customFormat="1" ht="16.5" customHeight="1">
      <c r="A241" s="29"/>
      <c r="B241" s="142"/>
      <c r="C241" s="157" t="s">
        <v>522</v>
      </c>
      <c r="D241" s="157" t="s">
        <v>179</v>
      </c>
      <c r="E241" s="158" t="s">
        <v>523</v>
      </c>
      <c r="F241" s="159" t="s">
        <v>524</v>
      </c>
      <c r="G241" s="160" t="s">
        <v>469</v>
      </c>
      <c r="H241" s="161">
        <v>7</v>
      </c>
      <c r="I241" s="162"/>
      <c r="J241" s="161">
        <f t="shared" si="60"/>
        <v>0</v>
      </c>
      <c r="K241" s="163"/>
      <c r="L241" s="164"/>
      <c r="M241" s="165" t="s">
        <v>1</v>
      </c>
      <c r="N241" s="166" t="s">
        <v>36</v>
      </c>
      <c r="O241" s="58"/>
      <c r="P241" s="152">
        <f t="shared" si="61"/>
        <v>0</v>
      </c>
      <c r="Q241" s="152">
        <v>0</v>
      </c>
      <c r="R241" s="152">
        <f t="shared" si="62"/>
        <v>0</v>
      </c>
      <c r="S241" s="152">
        <v>0</v>
      </c>
      <c r="T241" s="153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4" t="s">
        <v>164</v>
      </c>
      <c r="AT241" s="154" t="s">
        <v>179</v>
      </c>
      <c r="AU241" s="154" t="s">
        <v>121</v>
      </c>
      <c r="AY241" s="14" t="s">
        <v>114</v>
      </c>
      <c r="BE241" s="155">
        <f t="shared" si="64"/>
        <v>0</v>
      </c>
      <c r="BF241" s="155">
        <f t="shared" si="65"/>
        <v>0</v>
      </c>
      <c r="BG241" s="155">
        <f t="shared" si="66"/>
        <v>0</v>
      </c>
      <c r="BH241" s="155">
        <f t="shared" si="67"/>
        <v>0</v>
      </c>
      <c r="BI241" s="155">
        <f t="shared" si="68"/>
        <v>0</v>
      </c>
      <c r="BJ241" s="14" t="s">
        <v>121</v>
      </c>
      <c r="BK241" s="156">
        <f t="shared" si="69"/>
        <v>0</v>
      </c>
      <c r="BL241" s="14" t="s">
        <v>120</v>
      </c>
      <c r="BM241" s="154" t="s">
        <v>525</v>
      </c>
    </row>
    <row r="242" spans="1:65" s="2" customFormat="1" ht="16.5" customHeight="1">
      <c r="A242" s="29"/>
      <c r="B242" s="142"/>
      <c r="C242" s="157" t="s">
        <v>526</v>
      </c>
      <c r="D242" s="157" t="s">
        <v>179</v>
      </c>
      <c r="E242" s="158" t="s">
        <v>527</v>
      </c>
      <c r="F242" s="159" t="s">
        <v>528</v>
      </c>
      <c r="G242" s="160" t="s">
        <v>469</v>
      </c>
      <c r="H242" s="161">
        <v>6</v>
      </c>
      <c r="I242" s="162"/>
      <c r="J242" s="161">
        <f t="shared" si="60"/>
        <v>0</v>
      </c>
      <c r="K242" s="163"/>
      <c r="L242" s="164"/>
      <c r="M242" s="165" t="s">
        <v>1</v>
      </c>
      <c r="N242" s="166" t="s">
        <v>36</v>
      </c>
      <c r="O242" s="58"/>
      <c r="P242" s="152">
        <f t="shared" si="61"/>
        <v>0</v>
      </c>
      <c r="Q242" s="152">
        <v>0</v>
      </c>
      <c r="R242" s="152">
        <f t="shared" si="62"/>
        <v>0</v>
      </c>
      <c r="S242" s="152">
        <v>0</v>
      </c>
      <c r="T242" s="153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4" t="s">
        <v>164</v>
      </c>
      <c r="AT242" s="154" t="s">
        <v>179</v>
      </c>
      <c r="AU242" s="154" t="s">
        <v>121</v>
      </c>
      <c r="AY242" s="14" t="s">
        <v>114</v>
      </c>
      <c r="BE242" s="155">
        <f t="shared" si="64"/>
        <v>0</v>
      </c>
      <c r="BF242" s="155">
        <f t="shared" si="65"/>
        <v>0</v>
      </c>
      <c r="BG242" s="155">
        <f t="shared" si="66"/>
        <v>0</v>
      </c>
      <c r="BH242" s="155">
        <f t="shared" si="67"/>
        <v>0</v>
      </c>
      <c r="BI242" s="155">
        <f t="shared" si="68"/>
        <v>0</v>
      </c>
      <c r="BJ242" s="14" t="s">
        <v>121</v>
      </c>
      <c r="BK242" s="156">
        <f t="shared" si="69"/>
        <v>0</v>
      </c>
      <c r="BL242" s="14" t="s">
        <v>120</v>
      </c>
      <c r="BM242" s="154" t="s">
        <v>529</v>
      </c>
    </row>
    <row r="243" spans="1:65" s="2" customFormat="1" ht="16.5" customHeight="1">
      <c r="A243" s="29"/>
      <c r="B243" s="142"/>
      <c r="C243" s="157" t="s">
        <v>530</v>
      </c>
      <c r="D243" s="157" t="s">
        <v>179</v>
      </c>
      <c r="E243" s="158" t="s">
        <v>531</v>
      </c>
      <c r="F243" s="159" t="s">
        <v>532</v>
      </c>
      <c r="G243" s="160" t="s">
        <v>469</v>
      </c>
      <c r="H243" s="161">
        <v>2</v>
      </c>
      <c r="I243" s="162"/>
      <c r="J243" s="161">
        <f t="shared" si="60"/>
        <v>0</v>
      </c>
      <c r="K243" s="163"/>
      <c r="L243" s="164"/>
      <c r="M243" s="165" t="s">
        <v>1</v>
      </c>
      <c r="N243" s="166" t="s">
        <v>36</v>
      </c>
      <c r="O243" s="58"/>
      <c r="P243" s="152">
        <f t="shared" si="61"/>
        <v>0</v>
      </c>
      <c r="Q243" s="152">
        <v>0</v>
      </c>
      <c r="R243" s="152">
        <f t="shared" si="62"/>
        <v>0</v>
      </c>
      <c r="S243" s="152">
        <v>0</v>
      </c>
      <c r="T243" s="153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4" t="s">
        <v>164</v>
      </c>
      <c r="AT243" s="154" t="s">
        <v>179</v>
      </c>
      <c r="AU243" s="154" t="s">
        <v>121</v>
      </c>
      <c r="AY243" s="14" t="s">
        <v>114</v>
      </c>
      <c r="BE243" s="155">
        <f t="shared" si="64"/>
        <v>0</v>
      </c>
      <c r="BF243" s="155">
        <f t="shared" si="65"/>
        <v>0</v>
      </c>
      <c r="BG243" s="155">
        <f t="shared" si="66"/>
        <v>0</v>
      </c>
      <c r="BH243" s="155">
        <f t="shared" si="67"/>
        <v>0</v>
      </c>
      <c r="BI243" s="155">
        <f t="shared" si="68"/>
        <v>0</v>
      </c>
      <c r="BJ243" s="14" t="s">
        <v>121</v>
      </c>
      <c r="BK243" s="156">
        <f t="shared" si="69"/>
        <v>0</v>
      </c>
      <c r="BL243" s="14" t="s">
        <v>120</v>
      </c>
      <c r="BM243" s="154" t="s">
        <v>533</v>
      </c>
    </row>
    <row r="244" spans="1:65" s="2" customFormat="1" ht="16.5" customHeight="1">
      <c r="A244" s="29"/>
      <c r="B244" s="142"/>
      <c r="C244" s="157" t="s">
        <v>534</v>
      </c>
      <c r="D244" s="157" t="s">
        <v>179</v>
      </c>
      <c r="E244" s="158" t="s">
        <v>535</v>
      </c>
      <c r="F244" s="159" t="s">
        <v>536</v>
      </c>
      <c r="G244" s="160" t="s">
        <v>469</v>
      </c>
      <c r="H244" s="161">
        <v>2</v>
      </c>
      <c r="I244" s="162"/>
      <c r="J244" s="161">
        <f t="shared" si="60"/>
        <v>0</v>
      </c>
      <c r="K244" s="163"/>
      <c r="L244" s="164"/>
      <c r="M244" s="165" t="s">
        <v>1</v>
      </c>
      <c r="N244" s="166" t="s">
        <v>36</v>
      </c>
      <c r="O244" s="58"/>
      <c r="P244" s="152">
        <f t="shared" si="61"/>
        <v>0</v>
      </c>
      <c r="Q244" s="152">
        <v>0</v>
      </c>
      <c r="R244" s="152">
        <f t="shared" si="62"/>
        <v>0</v>
      </c>
      <c r="S244" s="152">
        <v>0</v>
      </c>
      <c r="T244" s="153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4" t="s">
        <v>164</v>
      </c>
      <c r="AT244" s="154" t="s">
        <v>179</v>
      </c>
      <c r="AU244" s="154" t="s">
        <v>121</v>
      </c>
      <c r="AY244" s="14" t="s">
        <v>114</v>
      </c>
      <c r="BE244" s="155">
        <f t="shared" si="64"/>
        <v>0</v>
      </c>
      <c r="BF244" s="155">
        <f t="shared" si="65"/>
        <v>0</v>
      </c>
      <c r="BG244" s="155">
        <f t="shared" si="66"/>
        <v>0</v>
      </c>
      <c r="BH244" s="155">
        <f t="shared" si="67"/>
        <v>0</v>
      </c>
      <c r="BI244" s="155">
        <f t="shared" si="68"/>
        <v>0</v>
      </c>
      <c r="BJ244" s="14" t="s">
        <v>121</v>
      </c>
      <c r="BK244" s="156">
        <f t="shared" si="69"/>
        <v>0</v>
      </c>
      <c r="BL244" s="14" t="s">
        <v>120</v>
      </c>
      <c r="BM244" s="154" t="s">
        <v>537</v>
      </c>
    </row>
    <row r="245" spans="1:65" s="2" customFormat="1" ht="16.5" customHeight="1">
      <c r="A245" s="29"/>
      <c r="B245" s="142"/>
      <c r="C245" s="157" t="s">
        <v>538</v>
      </c>
      <c r="D245" s="157" t="s">
        <v>179</v>
      </c>
      <c r="E245" s="158" t="s">
        <v>539</v>
      </c>
      <c r="F245" s="159" t="s">
        <v>540</v>
      </c>
      <c r="G245" s="160" t="s">
        <v>469</v>
      </c>
      <c r="H245" s="161">
        <v>10</v>
      </c>
      <c r="I245" s="162"/>
      <c r="J245" s="161">
        <f t="shared" si="60"/>
        <v>0</v>
      </c>
      <c r="K245" s="163"/>
      <c r="L245" s="164"/>
      <c r="M245" s="165" t="s">
        <v>1</v>
      </c>
      <c r="N245" s="166" t="s">
        <v>36</v>
      </c>
      <c r="O245" s="58"/>
      <c r="P245" s="152">
        <f t="shared" si="61"/>
        <v>0</v>
      </c>
      <c r="Q245" s="152">
        <v>0</v>
      </c>
      <c r="R245" s="152">
        <f t="shared" si="62"/>
        <v>0</v>
      </c>
      <c r="S245" s="152">
        <v>0</v>
      </c>
      <c r="T245" s="153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4" t="s">
        <v>164</v>
      </c>
      <c r="AT245" s="154" t="s">
        <v>179</v>
      </c>
      <c r="AU245" s="154" t="s">
        <v>121</v>
      </c>
      <c r="AY245" s="14" t="s">
        <v>114</v>
      </c>
      <c r="BE245" s="155">
        <f t="shared" si="64"/>
        <v>0</v>
      </c>
      <c r="BF245" s="155">
        <f t="shared" si="65"/>
        <v>0</v>
      </c>
      <c r="BG245" s="155">
        <f t="shared" si="66"/>
        <v>0</v>
      </c>
      <c r="BH245" s="155">
        <f t="shared" si="67"/>
        <v>0</v>
      </c>
      <c r="BI245" s="155">
        <f t="shared" si="68"/>
        <v>0</v>
      </c>
      <c r="BJ245" s="14" t="s">
        <v>121</v>
      </c>
      <c r="BK245" s="156">
        <f t="shared" si="69"/>
        <v>0</v>
      </c>
      <c r="BL245" s="14" t="s">
        <v>120</v>
      </c>
      <c r="BM245" s="154" t="s">
        <v>541</v>
      </c>
    </row>
    <row r="246" spans="1:65" s="2" customFormat="1" ht="16.5" customHeight="1">
      <c r="A246" s="29"/>
      <c r="B246" s="142"/>
      <c r="C246" s="157" t="s">
        <v>542</v>
      </c>
      <c r="D246" s="157" t="s">
        <v>179</v>
      </c>
      <c r="E246" s="158" t="s">
        <v>543</v>
      </c>
      <c r="F246" s="159" t="s">
        <v>544</v>
      </c>
      <c r="G246" s="160" t="s">
        <v>469</v>
      </c>
      <c r="H246" s="161">
        <v>1</v>
      </c>
      <c r="I246" s="162"/>
      <c r="J246" s="161">
        <f t="shared" si="60"/>
        <v>0</v>
      </c>
      <c r="K246" s="163"/>
      <c r="L246" s="164"/>
      <c r="M246" s="165" t="s">
        <v>1</v>
      </c>
      <c r="N246" s="166" t="s">
        <v>36</v>
      </c>
      <c r="O246" s="58"/>
      <c r="P246" s="152">
        <f t="shared" si="61"/>
        <v>0</v>
      </c>
      <c r="Q246" s="152">
        <v>0</v>
      </c>
      <c r="R246" s="152">
        <f t="shared" si="62"/>
        <v>0</v>
      </c>
      <c r="S246" s="152">
        <v>0</v>
      </c>
      <c r="T246" s="153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4" t="s">
        <v>164</v>
      </c>
      <c r="AT246" s="154" t="s">
        <v>179</v>
      </c>
      <c r="AU246" s="154" t="s">
        <v>121</v>
      </c>
      <c r="AY246" s="14" t="s">
        <v>114</v>
      </c>
      <c r="BE246" s="155">
        <f t="shared" si="64"/>
        <v>0</v>
      </c>
      <c r="BF246" s="155">
        <f t="shared" si="65"/>
        <v>0</v>
      </c>
      <c r="BG246" s="155">
        <f t="shared" si="66"/>
        <v>0</v>
      </c>
      <c r="BH246" s="155">
        <f t="shared" si="67"/>
        <v>0</v>
      </c>
      <c r="BI246" s="155">
        <f t="shared" si="68"/>
        <v>0</v>
      </c>
      <c r="BJ246" s="14" t="s">
        <v>121</v>
      </c>
      <c r="BK246" s="156">
        <f t="shared" si="69"/>
        <v>0</v>
      </c>
      <c r="BL246" s="14" t="s">
        <v>120</v>
      </c>
      <c r="BM246" s="154" t="s">
        <v>545</v>
      </c>
    </row>
    <row r="247" spans="1:65" s="2" customFormat="1" ht="16.5" customHeight="1">
      <c r="A247" s="29"/>
      <c r="B247" s="142"/>
      <c r="C247" s="157" t="s">
        <v>546</v>
      </c>
      <c r="D247" s="157" t="s">
        <v>179</v>
      </c>
      <c r="E247" s="158" t="s">
        <v>547</v>
      </c>
      <c r="F247" s="159" t="s">
        <v>548</v>
      </c>
      <c r="G247" s="160" t="s">
        <v>469</v>
      </c>
      <c r="H247" s="161">
        <v>4</v>
      </c>
      <c r="I247" s="162"/>
      <c r="J247" s="161">
        <f t="shared" si="60"/>
        <v>0</v>
      </c>
      <c r="K247" s="163"/>
      <c r="L247" s="164"/>
      <c r="M247" s="165" t="s">
        <v>1</v>
      </c>
      <c r="N247" s="166" t="s">
        <v>36</v>
      </c>
      <c r="O247" s="58"/>
      <c r="P247" s="152">
        <f t="shared" si="61"/>
        <v>0</v>
      </c>
      <c r="Q247" s="152">
        <v>0</v>
      </c>
      <c r="R247" s="152">
        <f t="shared" si="62"/>
        <v>0</v>
      </c>
      <c r="S247" s="152">
        <v>0</v>
      </c>
      <c r="T247" s="153">
        <f t="shared" si="6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4" t="s">
        <v>164</v>
      </c>
      <c r="AT247" s="154" t="s">
        <v>179</v>
      </c>
      <c r="AU247" s="154" t="s">
        <v>121</v>
      </c>
      <c r="AY247" s="14" t="s">
        <v>114</v>
      </c>
      <c r="BE247" s="155">
        <f t="shared" si="64"/>
        <v>0</v>
      </c>
      <c r="BF247" s="155">
        <f t="shared" si="65"/>
        <v>0</v>
      </c>
      <c r="BG247" s="155">
        <f t="shared" si="66"/>
        <v>0</v>
      </c>
      <c r="BH247" s="155">
        <f t="shared" si="67"/>
        <v>0</v>
      </c>
      <c r="BI247" s="155">
        <f t="shared" si="68"/>
        <v>0</v>
      </c>
      <c r="BJ247" s="14" t="s">
        <v>121</v>
      </c>
      <c r="BK247" s="156">
        <f t="shared" si="69"/>
        <v>0</v>
      </c>
      <c r="BL247" s="14" t="s">
        <v>120</v>
      </c>
      <c r="BM247" s="154" t="s">
        <v>549</v>
      </c>
    </row>
    <row r="248" spans="1:65" s="2" customFormat="1" ht="16.5" customHeight="1">
      <c r="A248" s="29"/>
      <c r="B248" s="142"/>
      <c r="C248" s="157" t="s">
        <v>550</v>
      </c>
      <c r="D248" s="157" t="s">
        <v>179</v>
      </c>
      <c r="E248" s="158" t="s">
        <v>551</v>
      </c>
      <c r="F248" s="159" t="s">
        <v>552</v>
      </c>
      <c r="G248" s="160" t="s">
        <v>469</v>
      </c>
      <c r="H248" s="161">
        <v>10</v>
      </c>
      <c r="I248" s="162"/>
      <c r="J248" s="161">
        <f t="shared" si="60"/>
        <v>0</v>
      </c>
      <c r="K248" s="163"/>
      <c r="L248" s="164"/>
      <c r="M248" s="165" t="s">
        <v>1</v>
      </c>
      <c r="N248" s="166" t="s">
        <v>36</v>
      </c>
      <c r="O248" s="58"/>
      <c r="P248" s="152">
        <f t="shared" si="61"/>
        <v>0</v>
      </c>
      <c r="Q248" s="152">
        <v>0</v>
      </c>
      <c r="R248" s="152">
        <f t="shared" si="62"/>
        <v>0</v>
      </c>
      <c r="S248" s="152">
        <v>0</v>
      </c>
      <c r="T248" s="153">
        <f t="shared" si="6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4" t="s">
        <v>164</v>
      </c>
      <c r="AT248" s="154" t="s">
        <v>179</v>
      </c>
      <c r="AU248" s="154" t="s">
        <v>121</v>
      </c>
      <c r="AY248" s="14" t="s">
        <v>114</v>
      </c>
      <c r="BE248" s="155">
        <f t="shared" si="64"/>
        <v>0</v>
      </c>
      <c r="BF248" s="155">
        <f t="shared" si="65"/>
        <v>0</v>
      </c>
      <c r="BG248" s="155">
        <f t="shared" si="66"/>
        <v>0</v>
      </c>
      <c r="BH248" s="155">
        <f t="shared" si="67"/>
        <v>0</v>
      </c>
      <c r="BI248" s="155">
        <f t="shared" si="68"/>
        <v>0</v>
      </c>
      <c r="BJ248" s="14" t="s">
        <v>121</v>
      </c>
      <c r="BK248" s="156">
        <f t="shared" si="69"/>
        <v>0</v>
      </c>
      <c r="BL248" s="14" t="s">
        <v>120</v>
      </c>
      <c r="BM248" s="154" t="s">
        <v>553</v>
      </c>
    </row>
    <row r="249" spans="1:65" s="2" customFormat="1" ht="16.5" customHeight="1">
      <c r="A249" s="29"/>
      <c r="B249" s="142"/>
      <c r="C249" s="157" t="s">
        <v>554</v>
      </c>
      <c r="D249" s="157" t="s">
        <v>179</v>
      </c>
      <c r="E249" s="158" t="s">
        <v>555</v>
      </c>
      <c r="F249" s="159" t="s">
        <v>556</v>
      </c>
      <c r="G249" s="160" t="s">
        <v>557</v>
      </c>
      <c r="H249" s="161">
        <v>4</v>
      </c>
      <c r="I249" s="162"/>
      <c r="J249" s="161">
        <f t="shared" si="60"/>
        <v>0</v>
      </c>
      <c r="K249" s="163"/>
      <c r="L249" s="164"/>
      <c r="M249" s="165" t="s">
        <v>1</v>
      </c>
      <c r="N249" s="166" t="s">
        <v>36</v>
      </c>
      <c r="O249" s="58"/>
      <c r="P249" s="152">
        <f t="shared" si="61"/>
        <v>0</v>
      </c>
      <c r="Q249" s="152">
        <v>0</v>
      </c>
      <c r="R249" s="152">
        <f t="shared" si="62"/>
        <v>0</v>
      </c>
      <c r="S249" s="152">
        <v>0</v>
      </c>
      <c r="T249" s="153">
        <f t="shared" si="6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4" t="s">
        <v>164</v>
      </c>
      <c r="AT249" s="154" t="s">
        <v>179</v>
      </c>
      <c r="AU249" s="154" t="s">
        <v>121</v>
      </c>
      <c r="AY249" s="14" t="s">
        <v>114</v>
      </c>
      <c r="BE249" s="155">
        <f t="shared" si="64"/>
        <v>0</v>
      </c>
      <c r="BF249" s="155">
        <f t="shared" si="65"/>
        <v>0</v>
      </c>
      <c r="BG249" s="155">
        <f t="shared" si="66"/>
        <v>0</v>
      </c>
      <c r="BH249" s="155">
        <f t="shared" si="67"/>
        <v>0</v>
      </c>
      <c r="BI249" s="155">
        <f t="shared" si="68"/>
        <v>0</v>
      </c>
      <c r="BJ249" s="14" t="s">
        <v>121</v>
      </c>
      <c r="BK249" s="156">
        <f t="shared" si="69"/>
        <v>0</v>
      </c>
      <c r="BL249" s="14" t="s">
        <v>120</v>
      </c>
      <c r="BM249" s="154" t="s">
        <v>558</v>
      </c>
    </row>
    <row r="250" spans="1:65" s="2" customFormat="1" ht="16.5" customHeight="1">
      <c r="A250" s="29"/>
      <c r="B250" s="142"/>
      <c r="C250" s="157" t="s">
        <v>559</v>
      </c>
      <c r="D250" s="157" t="s">
        <v>179</v>
      </c>
      <c r="E250" s="158" t="s">
        <v>560</v>
      </c>
      <c r="F250" s="159" t="s">
        <v>561</v>
      </c>
      <c r="G250" s="160" t="s">
        <v>469</v>
      </c>
      <c r="H250" s="161">
        <v>21</v>
      </c>
      <c r="I250" s="162"/>
      <c r="J250" s="161">
        <f t="shared" si="60"/>
        <v>0</v>
      </c>
      <c r="K250" s="163"/>
      <c r="L250" s="164"/>
      <c r="M250" s="165" t="s">
        <v>1</v>
      </c>
      <c r="N250" s="166" t="s">
        <v>36</v>
      </c>
      <c r="O250" s="58"/>
      <c r="P250" s="152">
        <f t="shared" si="61"/>
        <v>0</v>
      </c>
      <c r="Q250" s="152">
        <v>0</v>
      </c>
      <c r="R250" s="152">
        <f t="shared" si="62"/>
        <v>0</v>
      </c>
      <c r="S250" s="152">
        <v>0</v>
      </c>
      <c r="T250" s="153">
        <f t="shared" si="6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4" t="s">
        <v>164</v>
      </c>
      <c r="AT250" s="154" t="s">
        <v>179</v>
      </c>
      <c r="AU250" s="154" t="s">
        <v>121</v>
      </c>
      <c r="AY250" s="14" t="s">
        <v>114</v>
      </c>
      <c r="BE250" s="155">
        <f t="shared" si="64"/>
        <v>0</v>
      </c>
      <c r="BF250" s="155">
        <f t="shared" si="65"/>
        <v>0</v>
      </c>
      <c r="BG250" s="155">
        <f t="shared" si="66"/>
        <v>0</v>
      </c>
      <c r="BH250" s="155">
        <f t="shared" si="67"/>
        <v>0</v>
      </c>
      <c r="BI250" s="155">
        <f t="shared" si="68"/>
        <v>0</v>
      </c>
      <c r="BJ250" s="14" t="s">
        <v>121</v>
      </c>
      <c r="BK250" s="156">
        <f t="shared" si="69"/>
        <v>0</v>
      </c>
      <c r="BL250" s="14" t="s">
        <v>120</v>
      </c>
      <c r="BM250" s="154" t="s">
        <v>562</v>
      </c>
    </row>
    <row r="251" spans="1:65" s="2" customFormat="1" ht="16.5" customHeight="1">
      <c r="A251" s="29"/>
      <c r="B251" s="142"/>
      <c r="C251" s="157" t="s">
        <v>563</v>
      </c>
      <c r="D251" s="157" t="s">
        <v>179</v>
      </c>
      <c r="E251" s="158" t="s">
        <v>564</v>
      </c>
      <c r="F251" s="159" t="s">
        <v>565</v>
      </c>
      <c r="G251" s="160" t="s">
        <v>469</v>
      </c>
      <c r="H251" s="161">
        <v>1</v>
      </c>
      <c r="I251" s="162"/>
      <c r="J251" s="161">
        <f t="shared" si="60"/>
        <v>0</v>
      </c>
      <c r="K251" s="163"/>
      <c r="L251" s="164"/>
      <c r="M251" s="165" t="s">
        <v>1</v>
      </c>
      <c r="N251" s="166" t="s">
        <v>36</v>
      </c>
      <c r="O251" s="58"/>
      <c r="P251" s="152">
        <f t="shared" si="61"/>
        <v>0</v>
      </c>
      <c r="Q251" s="152">
        <v>0</v>
      </c>
      <c r="R251" s="152">
        <f t="shared" si="62"/>
        <v>0</v>
      </c>
      <c r="S251" s="152">
        <v>0</v>
      </c>
      <c r="T251" s="153">
        <f t="shared" si="6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4" t="s">
        <v>164</v>
      </c>
      <c r="AT251" s="154" t="s">
        <v>179</v>
      </c>
      <c r="AU251" s="154" t="s">
        <v>121</v>
      </c>
      <c r="AY251" s="14" t="s">
        <v>114</v>
      </c>
      <c r="BE251" s="155">
        <f t="shared" si="64"/>
        <v>0</v>
      </c>
      <c r="BF251" s="155">
        <f t="shared" si="65"/>
        <v>0</v>
      </c>
      <c r="BG251" s="155">
        <f t="shared" si="66"/>
        <v>0</v>
      </c>
      <c r="BH251" s="155">
        <f t="shared" si="67"/>
        <v>0</v>
      </c>
      <c r="BI251" s="155">
        <f t="shared" si="68"/>
        <v>0</v>
      </c>
      <c r="BJ251" s="14" t="s">
        <v>121</v>
      </c>
      <c r="BK251" s="156">
        <f t="shared" si="69"/>
        <v>0</v>
      </c>
      <c r="BL251" s="14" t="s">
        <v>120</v>
      </c>
      <c r="BM251" s="154" t="s">
        <v>566</v>
      </c>
    </row>
    <row r="252" spans="1:65" s="2" customFormat="1" ht="16.5" customHeight="1">
      <c r="A252" s="29"/>
      <c r="B252" s="142"/>
      <c r="C252" s="157" t="s">
        <v>567</v>
      </c>
      <c r="D252" s="157" t="s">
        <v>179</v>
      </c>
      <c r="E252" s="158" t="s">
        <v>568</v>
      </c>
      <c r="F252" s="159" t="s">
        <v>569</v>
      </c>
      <c r="G252" s="160" t="s">
        <v>469</v>
      </c>
      <c r="H252" s="161">
        <v>14</v>
      </c>
      <c r="I252" s="162"/>
      <c r="J252" s="161">
        <f t="shared" si="60"/>
        <v>0</v>
      </c>
      <c r="K252" s="163"/>
      <c r="L252" s="164"/>
      <c r="M252" s="165" t="s">
        <v>1</v>
      </c>
      <c r="N252" s="166" t="s">
        <v>36</v>
      </c>
      <c r="O252" s="58"/>
      <c r="P252" s="152">
        <f t="shared" si="61"/>
        <v>0</v>
      </c>
      <c r="Q252" s="152">
        <v>0</v>
      </c>
      <c r="R252" s="152">
        <f t="shared" si="62"/>
        <v>0</v>
      </c>
      <c r="S252" s="152">
        <v>0</v>
      </c>
      <c r="T252" s="153">
        <f t="shared" si="6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4" t="s">
        <v>164</v>
      </c>
      <c r="AT252" s="154" t="s">
        <v>179</v>
      </c>
      <c r="AU252" s="154" t="s">
        <v>121</v>
      </c>
      <c r="AY252" s="14" t="s">
        <v>114</v>
      </c>
      <c r="BE252" s="155">
        <f t="shared" si="64"/>
        <v>0</v>
      </c>
      <c r="BF252" s="155">
        <f t="shared" si="65"/>
        <v>0</v>
      </c>
      <c r="BG252" s="155">
        <f t="shared" si="66"/>
        <v>0</v>
      </c>
      <c r="BH252" s="155">
        <f t="shared" si="67"/>
        <v>0</v>
      </c>
      <c r="BI252" s="155">
        <f t="shared" si="68"/>
        <v>0</v>
      </c>
      <c r="BJ252" s="14" t="s">
        <v>121</v>
      </c>
      <c r="BK252" s="156">
        <f t="shared" si="69"/>
        <v>0</v>
      </c>
      <c r="BL252" s="14" t="s">
        <v>120</v>
      </c>
      <c r="BM252" s="154" t="s">
        <v>570</v>
      </c>
    </row>
    <row r="253" spans="1:65" s="2" customFormat="1" ht="16.5" customHeight="1">
      <c r="A253" s="29"/>
      <c r="B253" s="142"/>
      <c r="C253" s="157" t="s">
        <v>571</v>
      </c>
      <c r="D253" s="157" t="s">
        <v>179</v>
      </c>
      <c r="E253" s="158" t="s">
        <v>572</v>
      </c>
      <c r="F253" s="159" t="s">
        <v>573</v>
      </c>
      <c r="G253" s="160" t="s">
        <v>469</v>
      </c>
      <c r="H253" s="161">
        <v>10</v>
      </c>
      <c r="I253" s="162"/>
      <c r="J253" s="161">
        <f t="shared" si="60"/>
        <v>0</v>
      </c>
      <c r="K253" s="163"/>
      <c r="L253" s="164"/>
      <c r="M253" s="165" t="s">
        <v>1</v>
      </c>
      <c r="N253" s="166" t="s">
        <v>36</v>
      </c>
      <c r="O253" s="58"/>
      <c r="P253" s="152">
        <f t="shared" si="61"/>
        <v>0</v>
      </c>
      <c r="Q253" s="152">
        <v>0</v>
      </c>
      <c r="R253" s="152">
        <f t="shared" si="62"/>
        <v>0</v>
      </c>
      <c r="S253" s="152">
        <v>0</v>
      </c>
      <c r="T253" s="153">
        <f t="shared" si="6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4" t="s">
        <v>164</v>
      </c>
      <c r="AT253" s="154" t="s">
        <v>179</v>
      </c>
      <c r="AU253" s="154" t="s">
        <v>121</v>
      </c>
      <c r="AY253" s="14" t="s">
        <v>114</v>
      </c>
      <c r="BE253" s="155">
        <f t="shared" si="64"/>
        <v>0</v>
      </c>
      <c r="BF253" s="155">
        <f t="shared" si="65"/>
        <v>0</v>
      </c>
      <c r="BG253" s="155">
        <f t="shared" si="66"/>
        <v>0</v>
      </c>
      <c r="BH253" s="155">
        <f t="shared" si="67"/>
        <v>0</v>
      </c>
      <c r="BI253" s="155">
        <f t="shared" si="68"/>
        <v>0</v>
      </c>
      <c r="BJ253" s="14" t="s">
        <v>121</v>
      </c>
      <c r="BK253" s="156">
        <f t="shared" si="69"/>
        <v>0</v>
      </c>
      <c r="BL253" s="14" t="s">
        <v>120</v>
      </c>
      <c r="BM253" s="154" t="s">
        <v>574</v>
      </c>
    </row>
    <row r="254" spans="1:65" s="2" customFormat="1" ht="16.5" customHeight="1">
      <c r="A254" s="29"/>
      <c r="B254" s="142"/>
      <c r="C254" s="157" t="s">
        <v>575</v>
      </c>
      <c r="D254" s="157" t="s">
        <v>179</v>
      </c>
      <c r="E254" s="158" t="s">
        <v>576</v>
      </c>
      <c r="F254" s="159" t="s">
        <v>577</v>
      </c>
      <c r="G254" s="160" t="s">
        <v>557</v>
      </c>
      <c r="H254" s="161">
        <v>50</v>
      </c>
      <c r="I254" s="162"/>
      <c r="J254" s="161">
        <f t="shared" si="60"/>
        <v>0</v>
      </c>
      <c r="K254" s="163"/>
      <c r="L254" s="164"/>
      <c r="M254" s="165" t="s">
        <v>1</v>
      </c>
      <c r="N254" s="166" t="s">
        <v>36</v>
      </c>
      <c r="O254" s="58"/>
      <c r="P254" s="152">
        <f t="shared" si="61"/>
        <v>0</v>
      </c>
      <c r="Q254" s="152">
        <v>0</v>
      </c>
      <c r="R254" s="152">
        <f t="shared" si="62"/>
        <v>0</v>
      </c>
      <c r="S254" s="152">
        <v>0</v>
      </c>
      <c r="T254" s="153">
        <f t="shared" si="6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4" t="s">
        <v>164</v>
      </c>
      <c r="AT254" s="154" t="s">
        <v>179</v>
      </c>
      <c r="AU254" s="154" t="s">
        <v>121</v>
      </c>
      <c r="AY254" s="14" t="s">
        <v>114</v>
      </c>
      <c r="BE254" s="155">
        <f t="shared" si="64"/>
        <v>0</v>
      </c>
      <c r="BF254" s="155">
        <f t="shared" si="65"/>
        <v>0</v>
      </c>
      <c r="BG254" s="155">
        <f t="shared" si="66"/>
        <v>0</v>
      </c>
      <c r="BH254" s="155">
        <f t="shared" si="67"/>
        <v>0</v>
      </c>
      <c r="BI254" s="155">
        <f t="shared" si="68"/>
        <v>0</v>
      </c>
      <c r="BJ254" s="14" t="s">
        <v>121</v>
      </c>
      <c r="BK254" s="156">
        <f t="shared" si="69"/>
        <v>0</v>
      </c>
      <c r="BL254" s="14" t="s">
        <v>120</v>
      </c>
      <c r="BM254" s="154" t="s">
        <v>578</v>
      </c>
    </row>
    <row r="255" spans="1:65" s="2" customFormat="1" ht="16.5" customHeight="1">
      <c r="A255" s="29"/>
      <c r="B255" s="142"/>
      <c r="C255" s="157" t="s">
        <v>579</v>
      </c>
      <c r="D255" s="157" t="s">
        <v>179</v>
      </c>
      <c r="E255" s="158" t="s">
        <v>580</v>
      </c>
      <c r="F255" s="159" t="s">
        <v>581</v>
      </c>
      <c r="G255" s="160" t="s">
        <v>557</v>
      </c>
      <c r="H255" s="161">
        <v>10</v>
      </c>
      <c r="I255" s="162"/>
      <c r="J255" s="161">
        <f t="shared" si="60"/>
        <v>0</v>
      </c>
      <c r="K255" s="163"/>
      <c r="L255" s="164"/>
      <c r="M255" s="165" t="s">
        <v>1</v>
      </c>
      <c r="N255" s="166" t="s">
        <v>36</v>
      </c>
      <c r="O255" s="58"/>
      <c r="P255" s="152">
        <f t="shared" si="61"/>
        <v>0</v>
      </c>
      <c r="Q255" s="152">
        <v>0</v>
      </c>
      <c r="R255" s="152">
        <f t="shared" si="62"/>
        <v>0</v>
      </c>
      <c r="S255" s="152">
        <v>0</v>
      </c>
      <c r="T255" s="153">
        <f t="shared" si="6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4" t="s">
        <v>164</v>
      </c>
      <c r="AT255" s="154" t="s">
        <v>179</v>
      </c>
      <c r="AU255" s="154" t="s">
        <v>121</v>
      </c>
      <c r="AY255" s="14" t="s">
        <v>114</v>
      </c>
      <c r="BE255" s="155">
        <f t="shared" si="64"/>
        <v>0</v>
      </c>
      <c r="BF255" s="155">
        <f t="shared" si="65"/>
        <v>0</v>
      </c>
      <c r="BG255" s="155">
        <f t="shared" si="66"/>
        <v>0</v>
      </c>
      <c r="BH255" s="155">
        <f t="shared" si="67"/>
        <v>0</v>
      </c>
      <c r="BI255" s="155">
        <f t="shared" si="68"/>
        <v>0</v>
      </c>
      <c r="BJ255" s="14" t="s">
        <v>121</v>
      </c>
      <c r="BK255" s="156">
        <f t="shared" si="69"/>
        <v>0</v>
      </c>
      <c r="BL255" s="14" t="s">
        <v>120</v>
      </c>
      <c r="BM255" s="154" t="s">
        <v>582</v>
      </c>
    </row>
    <row r="256" spans="1:65" s="2" customFormat="1" ht="16.5" customHeight="1">
      <c r="A256" s="29"/>
      <c r="B256" s="142"/>
      <c r="C256" s="157" t="s">
        <v>583</v>
      </c>
      <c r="D256" s="157" t="s">
        <v>179</v>
      </c>
      <c r="E256" s="158" t="s">
        <v>584</v>
      </c>
      <c r="F256" s="159" t="s">
        <v>585</v>
      </c>
      <c r="G256" s="160" t="s">
        <v>469</v>
      </c>
      <c r="H256" s="161">
        <v>4</v>
      </c>
      <c r="I256" s="162"/>
      <c r="J256" s="161">
        <f t="shared" si="60"/>
        <v>0</v>
      </c>
      <c r="K256" s="163"/>
      <c r="L256" s="164"/>
      <c r="M256" s="165" t="s">
        <v>1</v>
      </c>
      <c r="N256" s="166" t="s">
        <v>36</v>
      </c>
      <c r="O256" s="58"/>
      <c r="P256" s="152">
        <f t="shared" si="61"/>
        <v>0</v>
      </c>
      <c r="Q256" s="152">
        <v>0</v>
      </c>
      <c r="R256" s="152">
        <f t="shared" si="62"/>
        <v>0</v>
      </c>
      <c r="S256" s="152">
        <v>0</v>
      </c>
      <c r="T256" s="153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4" t="s">
        <v>164</v>
      </c>
      <c r="AT256" s="154" t="s">
        <v>179</v>
      </c>
      <c r="AU256" s="154" t="s">
        <v>121</v>
      </c>
      <c r="AY256" s="14" t="s">
        <v>114</v>
      </c>
      <c r="BE256" s="155">
        <f t="shared" si="64"/>
        <v>0</v>
      </c>
      <c r="BF256" s="155">
        <f t="shared" si="65"/>
        <v>0</v>
      </c>
      <c r="BG256" s="155">
        <f t="shared" si="66"/>
        <v>0</v>
      </c>
      <c r="BH256" s="155">
        <f t="shared" si="67"/>
        <v>0</v>
      </c>
      <c r="BI256" s="155">
        <f t="shared" si="68"/>
        <v>0</v>
      </c>
      <c r="BJ256" s="14" t="s">
        <v>121</v>
      </c>
      <c r="BK256" s="156">
        <f t="shared" si="69"/>
        <v>0</v>
      </c>
      <c r="BL256" s="14" t="s">
        <v>120</v>
      </c>
      <c r="BM256" s="154" t="s">
        <v>586</v>
      </c>
    </row>
    <row r="257" spans="1:65" s="2" customFormat="1" ht="16.5" customHeight="1">
      <c r="A257" s="29"/>
      <c r="B257" s="142"/>
      <c r="C257" s="157" t="s">
        <v>587</v>
      </c>
      <c r="D257" s="157" t="s">
        <v>179</v>
      </c>
      <c r="E257" s="158" t="s">
        <v>588</v>
      </c>
      <c r="F257" s="159" t="s">
        <v>589</v>
      </c>
      <c r="G257" s="160" t="s">
        <v>469</v>
      </c>
      <c r="H257" s="161">
        <v>4</v>
      </c>
      <c r="I257" s="162"/>
      <c r="J257" s="161">
        <f t="shared" si="60"/>
        <v>0</v>
      </c>
      <c r="K257" s="163"/>
      <c r="L257" s="164"/>
      <c r="M257" s="165" t="s">
        <v>1</v>
      </c>
      <c r="N257" s="166" t="s">
        <v>36</v>
      </c>
      <c r="O257" s="58"/>
      <c r="P257" s="152">
        <f t="shared" si="61"/>
        <v>0</v>
      </c>
      <c r="Q257" s="152">
        <v>0</v>
      </c>
      <c r="R257" s="152">
        <f t="shared" si="62"/>
        <v>0</v>
      </c>
      <c r="S257" s="152">
        <v>0</v>
      </c>
      <c r="T257" s="153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4" t="s">
        <v>164</v>
      </c>
      <c r="AT257" s="154" t="s">
        <v>179</v>
      </c>
      <c r="AU257" s="154" t="s">
        <v>121</v>
      </c>
      <c r="AY257" s="14" t="s">
        <v>114</v>
      </c>
      <c r="BE257" s="155">
        <f t="shared" si="64"/>
        <v>0</v>
      </c>
      <c r="BF257" s="155">
        <f t="shared" si="65"/>
        <v>0</v>
      </c>
      <c r="BG257" s="155">
        <f t="shared" si="66"/>
        <v>0</v>
      </c>
      <c r="BH257" s="155">
        <f t="shared" si="67"/>
        <v>0</v>
      </c>
      <c r="BI257" s="155">
        <f t="shared" si="68"/>
        <v>0</v>
      </c>
      <c r="BJ257" s="14" t="s">
        <v>121</v>
      </c>
      <c r="BK257" s="156">
        <f t="shared" si="69"/>
        <v>0</v>
      </c>
      <c r="BL257" s="14" t="s">
        <v>120</v>
      </c>
      <c r="BM257" s="154" t="s">
        <v>590</v>
      </c>
    </row>
    <row r="258" spans="1:65" s="2" customFormat="1" ht="16.5" customHeight="1">
      <c r="A258" s="29"/>
      <c r="B258" s="142"/>
      <c r="C258" s="157" t="s">
        <v>591</v>
      </c>
      <c r="D258" s="157" t="s">
        <v>179</v>
      </c>
      <c r="E258" s="158" t="s">
        <v>592</v>
      </c>
      <c r="F258" s="159" t="s">
        <v>593</v>
      </c>
      <c r="G258" s="160" t="s">
        <v>469</v>
      </c>
      <c r="H258" s="161">
        <v>2</v>
      </c>
      <c r="I258" s="162"/>
      <c r="J258" s="161">
        <f t="shared" si="60"/>
        <v>0</v>
      </c>
      <c r="K258" s="163"/>
      <c r="L258" s="164"/>
      <c r="M258" s="165" t="s">
        <v>1</v>
      </c>
      <c r="N258" s="166" t="s">
        <v>36</v>
      </c>
      <c r="O258" s="58"/>
      <c r="P258" s="152">
        <f t="shared" si="61"/>
        <v>0</v>
      </c>
      <c r="Q258" s="152">
        <v>0</v>
      </c>
      <c r="R258" s="152">
        <f t="shared" si="62"/>
        <v>0</v>
      </c>
      <c r="S258" s="152">
        <v>0</v>
      </c>
      <c r="T258" s="153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4" t="s">
        <v>164</v>
      </c>
      <c r="AT258" s="154" t="s">
        <v>179</v>
      </c>
      <c r="AU258" s="154" t="s">
        <v>121</v>
      </c>
      <c r="AY258" s="14" t="s">
        <v>114</v>
      </c>
      <c r="BE258" s="155">
        <f t="shared" si="64"/>
        <v>0</v>
      </c>
      <c r="BF258" s="155">
        <f t="shared" si="65"/>
        <v>0</v>
      </c>
      <c r="BG258" s="155">
        <f t="shared" si="66"/>
        <v>0</v>
      </c>
      <c r="BH258" s="155">
        <f t="shared" si="67"/>
        <v>0</v>
      </c>
      <c r="BI258" s="155">
        <f t="shared" si="68"/>
        <v>0</v>
      </c>
      <c r="BJ258" s="14" t="s">
        <v>121</v>
      </c>
      <c r="BK258" s="156">
        <f t="shared" si="69"/>
        <v>0</v>
      </c>
      <c r="BL258" s="14" t="s">
        <v>120</v>
      </c>
      <c r="BM258" s="154" t="s">
        <v>594</v>
      </c>
    </row>
    <row r="259" spans="1:65" s="2" customFormat="1" ht="16.5" customHeight="1">
      <c r="A259" s="29"/>
      <c r="B259" s="142"/>
      <c r="C259" s="157" t="s">
        <v>595</v>
      </c>
      <c r="D259" s="157" t="s">
        <v>179</v>
      </c>
      <c r="E259" s="158" t="s">
        <v>596</v>
      </c>
      <c r="F259" s="159" t="s">
        <v>597</v>
      </c>
      <c r="G259" s="160" t="s">
        <v>469</v>
      </c>
      <c r="H259" s="161">
        <v>2</v>
      </c>
      <c r="I259" s="162"/>
      <c r="J259" s="161">
        <f t="shared" si="60"/>
        <v>0</v>
      </c>
      <c r="K259" s="163"/>
      <c r="L259" s="164"/>
      <c r="M259" s="165" t="s">
        <v>1</v>
      </c>
      <c r="N259" s="166" t="s">
        <v>36</v>
      </c>
      <c r="O259" s="58"/>
      <c r="P259" s="152">
        <f t="shared" si="61"/>
        <v>0</v>
      </c>
      <c r="Q259" s="152">
        <v>0</v>
      </c>
      <c r="R259" s="152">
        <f t="shared" si="62"/>
        <v>0</v>
      </c>
      <c r="S259" s="152">
        <v>0</v>
      </c>
      <c r="T259" s="153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4" t="s">
        <v>164</v>
      </c>
      <c r="AT259" s="154" t="s">
        <v>179</v>
      </c>
      <c r="AU259" s="154" t="s">
        <v>121</v>
      </c>
      <c r="AY259" s="14" t="s">
        <v>114</v>
      </c>
      <c r="BE259" s="155">
        <f t="shared" si="64"/>
        <v>0</v>
      </c>
      <c r="BF259" s="155">
        <f t="shared" si="65"/>
        <v>0</v>
      </c>
      <c r="BG259" s="155">
        <f t="shared" si="66"/>
        <v>0</v>
      </c>
      <c r="BH259" s="155">
        <f t="shared" si="67"/>
        <v>0</v>
      </c>
      <c r="BI259" s="155">
        <f t="shared" si="68"/>
        <v>0</v>
      </c>
      <c r="BJ259" s="14" t="s">
        <v>121</v>
      </c>
      <c r="BK259" s="156">
        <f t="shared" si="69"/>
        <v>0</v>
      </c>
      <c r="BL259" s="14" t="s">
        <v>120</v>
      </c>
      <c r="BM259" s="154" t="s">
        <v>598</v>
      </c>
    </row>
    <row r="260" spans="1:65" s="2" customFormat="1" ht="16.5" customHeight="1">
      <c r="A260" s="29"/>
      <c r="B260" s="142"/>
      <c r="C260" s="157" t="s">
        <v>599</v>
      </c>
      <c r="D260" s="157" t="s">
        <v>179</v>
      </c>
      <c r="E260" s="158" t="s">
        <v>600</v>
      </c>
      <c r="F260" s="159" t="s">
        <v>601</v>
      </c>
      <c r="G260" s="160" t="s">
        <v>469</v>
      </c>
      <c r="H260" s="161">
        <v>16</v>
      </c>
      <c r="I260" s="162"/>
      <c r="J260" s="161">
        <f t="shared" si="60"/>
        <v>0</v>
      </c>
      <c r="K260" s="163"/>
      <c r="L260" s="164"/>
      <c r="M260" s="165" t="s">
        <v>1</v>
      </c>
      <c r="N260" s="166" t="s">
        <v>36</v>
      </c>
      <c r="O260" s="58"/>
      <c r="P260" s="152">
        <f t="shared" si="61"/>
        <v>0</v>
      </c>
      <c r="Q260" s="152">
        <v>0</v>
      </c>
      <c r="R260" s="152">
        <f t="shared" si="62"/>
        <v>0</v>
      </c>
      <c r="S260" s="152">
        <v>0</v>
      </c>
      <c r="T260" s="153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4" t="s">
        <v>164</v>
      </c>
      <c r="AT260" s="154" t="s">
        <v>179</v>
      </c>
      <c r="AU260" s="154" t="s">
        <v>121</v>
      </c>
      <c r="AY260" s="14" t="s">
        <v>114</v>
      </c>
      <c r="BE260" s="155">
        <f t="shared" si="64"/>
        <v>0</v>
      </c>
      <c r="BF260" s="155">
        <f t="shared" si="65"/>
        <v>0</v>
      </c>
      <c r="BG260" s="155">
        <f t="shared" si="66"/>
        <v>0</v>
      </c>
      <c r="BH260" s="155">
        <f t="shared" si="67"/>
        <v>0</v>
      </c>
      <c r="BI260" s="155">
        <f t="shared" si="68"/>
        <v>0</v>
      </c>
      <c r="BJ260" s="14" t="s">
        <v>121</v>
      </c>
      <c r="BK260" s="156">
        <f t="shared" si="69"/>
        <v>0</v>
      </c>
      <c r="BL260" s="14" t="s">
        <v>120</v>
      </c>
      <c r="BM260" s="154" t="s">
        <v>602</v>
      </c>
    </row>
    <row r="261" spans="1:65" s="2" customFormat="1" ht="21.75" customHeight="1">
      <c r="A261" s="29"/>
      <c r="B261" s="142"/>
      <c r="C261" s="143" t="s">
        <v>603</v>
      </c>
      <c r="D261" s="143" t="s">
        <v>116</v>
      </c>
      <c r="E261" s="144" t="s">
        <v>75</v>
      </c>
      <c r="F261" s="145" t="s">
        <v>604</v>
      </c>
      <c r="G261" s="146" t="s">
        <v>469</v>
      </c>
      <c r="H261" s="147">
        <v>8</v>
      </c>
      <c r="I261" s="148"/>
      <c r="J261" s="147">
        <f t="shared" si="60"/>
        <v>0</v>
      </c>
      <c r="K261" s="149"/>
      <c r="L261" s="30"/>
      <c r="M261" s="150" t="s">
        <v>1</v>
      </c>
      <c r="N261" s="151" t="s">
        <v>36</v>
      </c>
      <c r="O261" s="58"/>
      <c r="P261" s="152">
        <f t="shared" si="61"/>
        <v>0</v>
      </c>
      <c r="Q261" s="152">
        <v>0</v>
      </c>
      <c r="R261" s="152">
        <f t="shared" si="62"/>
        <v>0</v>
      </c>
      <c r="S261" s="152">
        <v>0</v>
      </c>
      <c r="T261" s="153">
        <f t="shared" si="6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4" t="s">
        <v>120</v>
      </c>
      <c r="AT261" s="154" t="s">
        <v>116</v>
      </c>
      <c r="AU261" s="154" t="s">
        <v>121</v>
      </c>
      <c r="AY261" s="14" t="s">
        <v>114</v>
      </c>
      <c r="BE261" s="155">
        <f t="shared" si="64"/>
        <v>0</v>
      </c>
      <c r="BF261" s="155">
        <f t="shared" si="65"/>
        <v>0</v>
      </c>
      <c r="BG261" s="155">
        <f t="shared" si="66"/>
        <v>0</v>
      </c>
      <c r="BH261" s="155">
        <f t="shared" si="67"/>
        <v>0</v>
      </c>
      <c r="BI261" s="155">
        <f t="shared" si="68"/>
        <v>0</v>
      </c>
      <c r="BJ261" s="14" t="s">
        <v>121</v>
      </c>
      <c r="BK261" s="156">
        <f t="shared" si="69"/>
        <v>0</v>
      </c>
      <c r="BL261" s="14" t="s">
        <v>120</v>
      </c>
      <c r="BM261" s="154" t="s">
        <v>605</v>
      </c>
    </row>
    <row r="262" spans="1:65" s="2" customFormat="1" ht="16.5" customHeight="1">
      <c r="A262" s="29"/>
      <c r="B262" s="142"/>
      <c r="C262" s="143" t="s">
        <v>606</v>
      </c>
      <c r="D262" s="143" t="s">
        <v>116</v>
      </c>
      <c r="E262" s="144" t="s">
        <v>472</v>
      </c>
      <c r="F262" s="145" t="s">
        <v>607</v>
      </c>
      <c r="G262" s="146" t="s">
        <v>469</v>
      </c>
      <c r="H262" s="147">
        <v>16</v>
      </c>
      <c r="I262" s="148"/>
      <c r="J262" s="147">
        <f t="shared" si="60"/>
        <v>0</v>
      </c>
      <c r="K262" s="149"/>
      <c r="L262" s="30"/>
      <c r="M262" s="150" t="s">
        <v>1</v>
      </c>
      <c r="N262" s="151" t="s">
        <v>36</v>
      </c>
      <c r="O262" s="58"/>
      <c r="P262" s="152">
        <f t="shared" si="61"/>
        <v>0</v>
      </c>
      <c r="Q262" s="152">
        <v>0</v>
      </c>
      <c r="R262" s="152">
        <f t="shared" si="62"/>
        <v>0</v>
      </c>
      <c r="S262" s="152">
        <v>0</v>
      </c>
      <c r="T262" s="153">
        <f t="shared" si="6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4" t="s">
        <v>120</v>
      </c>
      <c r="AT262" s="154" t="s">
        <v>116</v>
      </c>
      <c r="AU262" s="154" t="s">
        <v>121</v>
      </c>
      <c r="AY262" s="14" t="s">
        <v>114</v>
      </c>
      <c r="BE262" s="155">
        <f t="shared" si="64"/>
        <v>0</v>
      </c>
      <c r="BF262" s="155">
        <f t="shared" si="65"/>
        <v>0</v>
      </c>
      <c r="BG262" s="155">
        <f t="shared" si="66"/>
        <v>0</v>
      </c>
      <c r="BH262" s="155">
        <f t="shared" si="67"/>
        <v>0</v>
      </c>
      <c r="BI262" s="155">
        <f t="shared" si="68"/>
        <v>0</v>
      </c>
      <c r="BJ262" s="14" t="s">
        <v>121</v>
      </c>
      <c r="BK262" s="156">
        <f t="shared" si="69"/>
        <v>0</v>
      </c>
      <c r="BL262" s="14" t="s">
        <v>120</v>
      </c>
      <c r="BM262" s="154" t="s">
        <v>608</v>
      </c>
    </row>
    <row r="263" spans="1:65" s="2" customFormat="1" ht="16.5" customHeight="1">
      <c r="A263" s="29"/>
      <c r="B263" s="142"/>
      <c r="C263" s="143" t="s">
        <v>609</v>
      </c>
      <c r="D263" s="143" t="s">
        <v>116</v>
      </c>
      <c r="E263" s="144" t="s">
        <v>121</v>
      </c>
      <c r="F263" s="145" t="s">
        <v>610</v>
      </c>
      <c r="G263" s="146" t="s">
        <v>385</v>
      </c>
      <c r="H263" s="147">
        <v>1</v>
      </c>
      <c r="I263" s="148"/>
      <c r="J263" s="147">
        <f t="shared" si="60"/>
        <v>0</v>
      </c>
      <c r="K263" s="149"/>
      <c r="L263" s="30"/>
      <c r="M263" s="150" t="s">
        <v>1</v>
      </c>
      <c r="N263" s="151" t="s">
        <v>36</v>
      </c>
      <c r="O263" s="58"/>
      <c r="P263" s="152">
        <f t="shared" si="61"/>
        <v>0</v>
      </c>
      <c r="Q263" s="152">
        <v>0</v>
      </c>
      <c r="R263" s="152">
        <f t="shared" si="62"/>
        <v>0</v>
      </c>
      <c r="S263" s="152">
        <v>0</v>
      </c>
      <c r="T263" s="153">
        <f t="shared" si="6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4" t="s">
        <v>120</v>
      </c>
      <c r="AT263" s="154" t="s">
        <v>116</v>
      </c>
      <c r="AU263" s="154" t="s">
        <v>121</v>
      </c>
      <c r="AY263" s="14" t="s">
        <v>114</v>
      </c>
      <c r="BE263" s="155">
        <f t="shared" si="64"/>
        <v>0</v>
      </c>
      <c r="BF263" s="155">
        <f t="shared" si="65"/>
        <v>0</v>
      </c>
      <c r="BG263" s="155">
        <f t="shared" si="66"/>
        <v>0</v>
      </c>
      <c r="BH263" s="155">
        <f t="shared" si="67"/>
        <v>0</v>
      </c>
      <c r="BI263" s="155">
        <f t="shared" si="68"/>
        <v>0</v>
      </c>
      <c r="BJ263" s="14" t="s">
        <v>121</v>
      </c>
      <c r="BK263" s="156">
        <f t="shared" si="69"/>
        <v>0</v>
      </c>
      <c r="BL263" s="14" t="s">
        <v>120</v>
      </c>
      <c r="BM263" s="154" t="s">
        <v>611</v>
      </c>
    </row>
    <row r="264" spans="1:65" s="2" customFormat="1" ht="16.5" customHeight="1">
      <c r="A264" s="29"/>
      <c r="B264" s="142"/>
      <c r="C264" s="143" t="s">
        <v>612</v>
      </c>
      <c r="D264" s="143" t="s">
        <v>116</v>
      </c>
      <c r="E264" s="144" t="s">
        <v>613</v>
      </c>
      <c r="F264" s="145" t="s">
        <v>614</v>
      </c>
      <c r="G264" s="146" t="s">
        <v>385</v>
      </c>
      <c r="H264" s="147">
        <v>1</v>
      </c>
      <c r="I264" s="148"/>
      <c r="J264" s="147">
        <f t="shared" si="60"/>
        <v>0</v>
      </c>
      <c r="K264" s="149"/>
      <c r="L264" s="30"/>
      <c r="M264" s="150" t="s">
        <v>1</v>
      </c>
      <c r="N264" s="151" t="s">
        <v>36</v>
      </c>
      <c r="O264" s="58"/>
      <c r="P264" s="152">
        <f t="shared" si="61"/>
        <v>0</v>
      </c>
      <c r="Q264" s="152">
        <v>0</v>
      </c>
      <c r="R264" s="152">
        <f t="shared" si="62"/>
        <v>0</v>
      </c>
      <c r="S264" s="152">
        <v>0</v>
      </c>
      <c r="T264" s="153">
        <f t="shared" si="6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4" t="s">
        <v>120</v>
      </c>
      <c r="AT264" s="154" t="s">
        <v>116</v>
      </c>
      <c r="AU264" s="154" t="s">
        <v>121</v>
      </c>
      <c r="AY264" s="14" t="s">
        <v>114</v>
      </c>
      <c r="BE264" s="155">
        <f t="shared" si="64"/>
        <v>0</v>
      </c>
      <c r="BF264" s="155">
        <f t="shared" si="65"/>
        <v>0</v>
      </c>
      <c r="BG264" s="155">
        <f t="shared" si="66"/>
        <v>0</v>
      </c>
      <c r="BH264" s="155">
        <f t="shared" si="67"/>
        <v>0</v>
      </c>
      <c r="BI264" s="155">
        <f t="shared" si="68"/>
        <v>0</v>
      </c>
      <c r="BJ264" s="14" t="s">
        <v>121</v>
      </c>
      <c r="BK264" s="156">
        <f t="shared" si="69"/>
        <v>0</v>
      </c>
      <c r="BL264" s="14" t="s">
        <v>120</v>
      </c>
      <c r="BM264" s="154" t="s">
        <v>615</v>
      </c>
    </row>
    <row r="265" spans="1:65" s="2" customFormat="1" ht="16.5" customHeight="1">
      <c r="A265" s="29"/>
      <c r="B265" s="142"/>
      <c r="C265" s="143" t="s">
        <v>616</v>
      </c>
      <c r="D265" s="143" t="s">
        <v>116</v>
      </c>
      <c r="E265" s="144" t="s">
        <v>617</v>
      </c>
      <c r="F265" s="145" t="s">
        <v>618</v>
      </c>
      <c r="G265" s="146" t="s">
        <v>619</v>
      </c>
      <c r="H265" s="147">
        <v>8</v>
      </c>
      <c r="I265" s="148"/>
      <c r="J265" s="147">
        <f t="shared" si="60"/>
        <v>0</v>
      </c>
      <c r="K265" s="149"/>
      <c r="L265" s="30"/>
      <c r="M265" s="167" t="s">
        <v>1</v>
      </c>
      <c r="N265" s="168" t="s">
        <v>36</v>
      </c>
      <c r="O265" s="169"/>
      <c r="P265" s="170">
        <f t="shared" si="61"/>
        <v>0</v>
      </c>
      <c r="Q265" s="170">
        <v>0</v>
      </c>
      <c r="R265" s="170">
        <f t="shared" si="62"/>
        <v>0</v>
      </c>
      <c r="S265" s="170">
        <v>0</v>
      </c>
      <c r="T265" s="171">
        <f t="shared" si="6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4" t="s">
        <v>120</v>
      </c>
      <c r="AT265" s="154" t="s">
        <v>116</v>
      </c>
      <c r="AU265" s="154" t="s">
        <v>121</v>
      </c>
      <c r="AY265" s="14" t="s">
        <v>114</v>
      </c>
      <c r="BE265" s="155">
        <f t="shared" si="64"/>
        <v>0</v>
      </c>
      <c r="BF265" s="155">
        <f t="shared" si="65"/>
        <v>0</v>
      </c>
      <c r="BG265" s="155">
        <f t="shared" si="66"/>
        <v>0</v>
      </c>
      <c r="BH265" s="155">
        <f t="shared" si="67"/>
        <v>0</v>
      </c>
      <c r="BI265" s="155">
        <f t="shared" si="68"/>
        <v>0</v>
      </c>
      <c r="BJ265" s="14" t="s">
        <v>121</v>
      </c>
      <c r="BK265" s="156">
        <f t="shared" si="69"/>
        <v>0</v>
      </c>
      <c r="BL265" s="14" t="s">
        <v>120</v>
      </c>
      <c r="BM265" s="154" t="s">
        <v>620</v>
      </c>
    </row>
    <row r="266" spans="1:65" s="2" customFormat="1" ht="6.95" customHeight="1">
      <c r="A266" s="29"/>
      <c r="B266" s="47"/>
      <c r="C266" s="48"/>
      <c r="D266" s="48"/>
      <c r="E266" s="48"/>
      <c r="F266" s="48"/>
      <c r="G266" s="48"/>
      <c r="H266" s="48"/>
      <c r="I266" s="48"/>
      <c r="J266" s="48"/>
      <c r="K266" s="48"/>
      <c r="L266" s="30"/>
      <c r="M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</row>
  </sheetData>
  <autoFilter ref="C128:K265"/>
  <mergeCells count="6">
    <mergeCell ref="L2:V2"/>
    <mergeCell ref="E7:H7"/>
    <mergeCell ref="E16:H16"/>
    <mergeCell ref="E25:H25"/>
    <mergeCell ref="E85:H85"/>
    <mergeCell ref="E121:H12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08-2022 - Prístavba k výr...</vt:lpstr>
      <vt:lpstr>'08-2022 - Prístavba k výr...'!Názvy_tlače</vt:lpstr>
      <vt:lpstr>'Rekapitulácia stavby'!Názvy_tlače</vt:lpstr>
      <vt:lpstr>'08-2022 - Prístavba k výr...'!Oblasť_tlače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Korol</dc:creator>
  <cp:lastModifiedBy>user</cp:lastModifiedBy>
  <dcterms:created xsi:type="dcterms:W3CDTF">2023-12-20T13:41:17Z</dcterms:created>
  <dcterms:modified xsi:type="dcterms:W3CDTF">2024-01-08T16:08:03Z</dcterms:modified>
</cp:coreProperties>
</file>