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2\12. Lakla s.r.o\8. PHZ+VO\Stavba\PHZ\Dokumenty výzvy\"/>
    </mc:Choice>
  </mc:AlternateContent>
  <xr:revisionPtr revIDLastSave="0" documentId="13_ncr:1_{BD68CC78-19DB-458A-8A1B-32572C2AC655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Prehlad" sheetId="3" r:id="rId1"/>
    <sheet name="Figury" sheetId="4" r:id="rId2"/>
    <sheet name="Rekapitulacia" sheetId="5" r:id="rId3"/>
    <sheet name="Kryci list" sheetId="6" r:id="rId4"/>
  </sheets>
  <definedNames>
    <definedName name="_xlnm._FilterDatabase">#REF!</definedName>
    <definedName name="fakt1R">#REF!</definedName>
    <definedName name="_xlnm.Print_Titles" localSheetId="1">Figury!$8:$10</definedName>
    <definedName name="_xlnm.Print_Titles" localSheetId="0">Prehlad!$8:$10</definedName>
    <definedName name="_xlnm.Print_Titles" localSheetId="2">Rekapitulacia!$8:$10</definedName>
    <definedName name="_xlnm.Print_Area" localSheetId="1">Figury!$A:$D</definedName>
    <definedName name="_xlnm.Print_Area" localSheetId="3">'Kryci list'!$A:$M</definedName>
    <definedName name="_xlnm.Print_Area" localSheetId="0">Prehlad!$A:$AH</definedName>
    <definedName name="_xlnm.Print_Area" localSheetId="2">Rekapitulacia!$A:$G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0" i="3" l="1"/>
  <c r="H138" i="3"/>
  <c r="H134" i="3"/>
  <c r="H131" i="3"/>
  <c r="I130" i="3"/>
  <c r="H125" i="3"/>
  <c r="H124" i="3"/>
  <c r="H123" i="3"/>
  <c r="I122" i="3"/>
  <c r="I121" i="3"/>
  <c r="I120" i="3"/>
  <c r="I119" i="3"/>
  <c r="I118" i="3"/>
  <c r="H113" i="3"/>
  <c r="I112" i="3"/>
  <c r="I107" i="3"/>
  <c r="H104" i="3"/>
  <c r="H103" i="3"/>
  <c r="H101" i="3"/>
  <c r="I92" i="3"/>
  <c r="H93" i="3"/>
  <c r="H91" i="3"/>
  <c r="H88" i="3"/>
  <c r="H82" i="3"/>
  <c r="H81" i="3"/>
  <c r="H79" i="3"/>
  <c r="H78" i="3"/>
  <c r="H76" i="3"/>
  <c r="H74" i="3"/>
  <c r="H70" i="3"/>
  <c r="H66" i="3"/>
  <c r="H64" i="3"/>
  <c r="H63" i="3"/>
  <c r="H62" i="3"/>
  <c r="H58" i="3"/>
  <c r="H56" i="3"/>
  <c r="I53" i="3"/>
  <c r="I52" i="3"/>
  <c r="H47" i="3"/>
  <c r="H45" i="3"/>
  <c r="H43" i="3"/>
  <c r="H42" i="3"/>
  <c r="H41" i="3"/>
  <c r="H39" i="3"/>
  <c r="H37" i="3"/>
  <c r="H36" i="3"/>
  <c r="J36" i="3"/>
  <c r="I43" i="3"/>
  <c r="J32" i="3"/>
  <c r="J37" i="3"/>
  <c r="J52" i="3"/>
  <c r="J53" i="3"/>
  <c r="J58" i="3"/>
  <c r="J72" i="3"/>
  <c r="J120" i="3"/>
  <c r="J121" i="3"/>
  <c r="J124" i="3"/>
  <c r="J125" i="3"/>
  <c r="J138" i="3"/>
  <c r="J140" i="3"/>
  <c r="H141" i="3"/>
  <c r="J130" i="3"/>
  <c r="J122" i="3"/>
  <c r="J119" i="3"/>
  <c r="J118" i="3"/>
  <c r="J131" i="3"/>
  <c r="J123" i="3"/>
  <c r="H116" i="3"/>
  <c r="J116" i="3" s="1"/>
  <c r="J113" i="3"/>
  <c r="J112" i="3"/>
  <c r="J103" i="3"/>
  <c r="J104" i="3"/>
  <c r="H105" i="3"/>
  <c r="H95" i="3"/>
  <c r="J95" i="3" s="1"/>
  <c r="J92" i="3"/>
  <c r="I90" i="3"/>
  <c r="J90" i="3" s="1"/>
  <c r="J91" i="3"/>
  <c r="B19" i="5"/>
  <c r="I83" i="3"/>
  <c r="C17" i="5" s="1"/>
  <c r="J74" i="3"/>
  <c r="J76" i="3"/>
  <c r="J78" i="3"/>
  <c r="J79" i="3"/>
  <c r="J81" i="3"/>
  <c r="J82" i="3"/>
  <c r="J70" i="3"/>
  <c r="J63" i="3"/>
  <c r="J64" i="3"/>
  <c r="J66" i="3"/>
  <c r="J62" i="3"/>
  <c r="J56" i="3"/>
  <c r="I54" i="3"/>
  <c r="I47" i="3"/>
  <c r="C14" i="5" s="1"/>
  <c r="H51" i="3"/>
  <c r="J51" i="3" s="1"/>
  <c r="H49" i="3"/>
  <c r="H54" i="3" s="1"/>
  <c r="B15" i="5" s="1"/>
  <c r="J39" i="3"/>
  <c r="J42" i="3"/>
  <c r="I32" i="3"/>
  <c r="I34" i="3" s="1"/>
  <c r="H26" i="3"/>
  <c r="J26" i="3" s="1"/>
  <c r="H27" i="3"/>
  <c r="J27" i="3" s="1"/>
  <c r="H29" i="3"/>
  <c r="J29" i="3" s="1"/>
  <c r="H20" i="3"/>
  <c r="J20" i="3" s="1"/>
  <c r="H21" i="3"/>
  <c r="J21" i="3" s="1"/>
  <c r="H23" i="3"/>
  <c r="J23" i="3" s="1"/>
  <c r="H24" i="3"/>
  <c r="J24" i="3" s="1"/>
  <c r="H18" i="3"/>
  <c r="J18" i="3" s="1"/>
  <c r="H17" i="3"/>
  <c r="J17" i="3" s="1"/>
  <c r="H14" i="3"/>
  <c r="J14" i="3" s="1"/>
  <c r="L25" i="6"/>
  <c r="M25" i="6" s="1"/>
  <c r="G28" i="5"/>
  <c r="F28" i="5"/>
  <c r="E28" i="5"/>
  <c r="G27" i="5"/>
  <c r="F27" i="5"/>
  <c r="E27" i="5"/>
  <c r="G26" i="5"/>
  <c r="F26" i="5"/>
  <c r="E26" i="5"/>
  <c r="C26" i="5"/>
  <c r="G25" i="5"/>
  <c r="F25" i="5"/>
  <c r="E25" i="5"/>
  <c r="C25" i="5"/>
  <c r="G24" i="5"/>
  <c r="F24" i="5"/>
  <c r="E24" i="5"/>
  <c r="G23" i="5"/>
  <c r="F23" i="5"/>
  <c r="E23" i="5"/>
  <c r="G22" i="5"/>
  <c r="F22" i="5"/>
  <c r="E22" i="5"/>
  <c r="C22" i="5"/>
  <c r="G21" i="5"/>
  <c r="F21" i="5"/>
  <c r="E21" i="5"/>
  <c r="G20" i="5"/>
  <c r="F20" i="5"/>
  <c r="E20" i="5"/>
  <c r="C20" i="5"/>
  <c r="G19" i="5"/>
  <c r="F19" i="5"/>
  <c r="E19" i="5"/>
  <c r="G18" i="5"/>
  <c r="F18" i="5"/>
  <c r="E18" i="5"/>
  <c r="G17" i="5"/>
  <c r="F17" i="5"/>
  <c r="E17" i="5"/>
  <c r="G16" i="5"/>
  <c r="F16" i="5"/>
  <c r="E16" i="5"/>
  <c r="C16" i="5"/>
  <c r="G15" i="5"/>
  <c r="F15" i="5"/>
  <c r="E15" i="5"/>
  <c r="G14" i="5"/>
  <c r="F14" i="5"/>
  <c r="E14" i="5"/>
  <c r="G13" i="5"/>
  <c r="F13" i="5"/>
  <c r="E13" i="5"/>
  <c r="C13" i="5"/>
  <c r="G12" i="5"/>
  <c r="F12" i="5"/>
  <c r="E12" i="5"/>
  <c r="M21" i="6"/>
  <c r="M15" i="6"/>
  <c r="I15" i="6"/>
  <c r="F14" i="6"/>
  <c r="F13" i="6"/>
  <c r="M9" i="6"/>
  <c r="I9" i="6"/>
  <c r="F9" i="6"/>
  <c r="M8" i="6"/>
  <c r="I8" i="6"/>
  <c r="F8" i="6"/>
  <c r="H1" i="6"/>
  <c r="B8" i="5"/>
  <c r="D8" i="3"/>
  <c r="C12" i="5" l="1"/>
  <c r="H34" i="3"/>
  <c r="B12" i="5" s="1"/>
  <c r="I93" i="3"/>
  <c r="J93" i="3" s="1"/>
  <c r="D19" i="5" s="1"/>
  <c r="J88" i="3"/>
  <c r="H68" i="3"/>
  <c r="J68" i="3" s="1"/>
  <c r="D16" i="5" s="1"/>
  <c r="I134" i="3"/>
  <c r="C23" i="5" s="1"/>
  <c r="J105" i="3"/>
  <c r="D22" i="5" s="1"/>
  <c r="B22" i="5"/>
  <c r="J43" i="3"/>
  <c r="D13" i="5" s="1"/>
  <c r="B13" i="5"/>
  <c r="J47" i="3"/>
  <c r="D14" i="5" s="1"/>
  <c r="B14" i="5"/>
  <c r="C15" i="5"/>
  <c r="I84" i="3"/>
  <c r="J54" i="3"/>
  <c r="D15" i="5" s="1"/>
  <c r="H142" i="3"/>
  <c r="B25" i="5"/>
  <c r="J141" i="3"/>
  <c r="D25" i="5" s="1"/>
  <c r="H97" i="3"/>
  <c r="J49" i="3"/>
  <c r="I98" i="3"/>
  <c r="B16" i="5"/>
  <c r="J45" i="3"/>
  <c r="H83" i="3"/>
  <c r="J41" i="3"/>
  <c r="C19" i="5"/>
  <c r="J107" i="3"/>
  <c r="J101" i="3"/>
  <c r="I135" i="3" l="1"/>
  <c r="J34" i="3"/>
  <c r="D12" i="5" s="1"/>
  <c r="C24" i="5"/>
  <c r="I143" i="3"/>
  <c r="B23" i="5"/>
  <c r="H135" i="3"/>
  <c r="B24" i="5" s="1"/>
  <c r="B17" i="5"/>
  <c r="J83" i="3"/>
  <c r="D17" i="5" s="1"/>
  <c r="C21" i="5"/>
  <c r="J98" i="3"/>
  <c r="D21" i="5" s="1"/>
  <c r="B26" i="5"/>
  <c r="J142" i="3"/>
  <c r="D26" i="5" s="1"/>
  <c r="E11" i="6"/>
  <c r="C18" i="5"/>
  <c r="H84" i="3"/>
  <c r="J97" i="3"/>
  <c r="D20" i="5" s="1"/>
  <c r="B20" i="5"/>
  <c r="H98" i="3"/>
  <c r="B21" i="5" s="1"/>
  <c r="J134" i="3"/>
  <c r="D23" i="5" s="1"/>
  <c r="H143" i="3" l="1"/>
  <c r="D12" i="6" s="1"/>
  <c r="J84" i="3"/>
  <c r="D18" i="5" s="1"/>
  <c r="D11" i="6"/>
  <c r="B18" i="5"/>
  <c r="B27" i="5"/>
  <c r="H144" i="3"/>
  <c r="B28" i="5" s="1"/>
  <c r="E12" i="6"/>
  <c r="E15" i="6" s="1"/>
  <c r="J143" i="3"/>
  <c r="D27" i="5" s="1"/>
  <c r="C27" i="5"/>
  <c r="I144" i="3"/>
  <c r="J135" i="3"/>
  <c r="D24" i="5" s="1"/>
  <c r="C28" i="5" l="1"/>
  <c r="J144" i="3"/>
  <c r="D28" i="5" s="1"/>
  <c r="F12" i="6"/>
  <c r="D15" i="6"/>
  <c r="F11" i="6"/>
  <c r="F15" i="6" s="1"/>
  <c r="M23" i="6" s="1"/>
  <c r="L24" i="6" s="1"/>
  <c r="M24" i="6" s="1"/>
  <c r="M26" i="6" s="1"/>
</calcChain>
</file>

<file path=xl/sharedStrings.xml><?xml version="1.0" encoding="utf-8"?>
<sst xmlns="http://schemas.openxmlformats.org/spreadsheetml/2006/main" count="1027" uniqueCount="441">
  <si>
    <t xml:space="preserve">Odberateľ: LAKLA s.r.o. </t>
  </si>
  <si>
    <t xml:space="preserve">Spracoval:                                         </t>
  </si>
  <si>
    <t>V module</t>
  </si>
  <si>
    <t>Hlavička1</t>
  </si>
  <si>
    <t>Mena</t>
  </si>
  <si>
    <t>Hlavička2</t>
  </si>
  <si>
    <t>Obdobie</t>
  </si>
  <si>
    <t>Počet des.miest</t>
  </si>
  <si>
    <t>Formát</t>
  </si>
  <si>
    <t xml:space="preserve">Projektant: </t>
  </si>
  <si>
    <t xml:space="preserve">JKSO : </t>
  </si>
  <si>
    <t>Rozpočet</t>
  </si>
  <si>
    <t>Prehľad rozpočtových nákladov v</t>
  </si>
  <si>
    <t>EUR</t>
  </si>
  <si>
    <t xml:space="preserve">Dodávateľ: </t>
  </si>
  <si>
    <t>Čerpanie</t>
  </si>
  <si>
    <t>Súpis vykonaných prác a dodávok v</t>
  </si>
  <si>
    <t>za obdobie</t>
  </si>
  <si>
    <t>Mesiac 2011</t>
  </si>
  <si>
    <t>VK</t>
  </si>
  <si>
    <t>Prehľad kalkulovaných nákladov v</t>
  </si>
  <si>
    <t>Stavba : Prístavba k liehovaru na destiláty a na pestovateľské pálenie ovocia - Bodza</t>
  </si>
  <si>
    <t>VF</t>
  </si>
  <si>
    <t>N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</si>
  <si>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</si>
  <si>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</si>
  <si>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</si>
  <si>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</si>
  <si>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</si>
  <si>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</si>
  <si>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</si>
  <si>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Konštrukcie</t>
  </si>
  <si>
    <t>Špecifikovaný</t>
  </si>
  <si>
    <t>Spolu</t>
  </si>
  <si>
    <t>Hmotnosť v tonách</t>
  </si>
  <si>
    <t>Suť v tonách</t>
  </si>
  <si>
    <t>DPH</t>
  </si>
  <si>
    <t>Pozícia</t>
  </si>
  <si>
    <t>Vyňatý</t>
  </si>
  <si>
    <t>Vysoká sadzba</t>
  </si>
  <si>
    <t>Typ</t>
  </si>
  <si>
    <t>Nh</t>
  </si>
  <si>
    <t>Klasifikácia</t>
  </si>
  <si>
    <t>Katalógové</t>
  </si>
  <si>
    <t>AC</t>
  </si>
  <si>
    <t>AD</t>
  </si>
  <si>
    <t>Jedn. cena</t>
  </si>
  <si>
    <t>Index JC</t>
  </si>
  <si>
    <t>Index mn.</t>
  </si>
  <si>
    <t>Zaradenie</t>
  </si>
  <si>
    <t>Lev0</t>
  </si>
  <si>
    <t>číslo</t>
  </si>
  <si>
    <t>cen.</t>
  </si>
  <si>
    <t>výkaz-výmer</t>
  </si>
  <si>
    <t>výmera</t>
  </si>
  <si>
    <t>jednotka</t>
  </si>
  <si>
    <t>cena</t>
  </si>
  <si>
    <t>materiál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</si>
  <si>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</si>
  <si>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</si>
  <si>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</si>
  <si>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</si>
  <si>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</si>
  <si>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</si>
  <si>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</si>
  <si>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pre tlač</t>
  </si>
  <si>
    <t>produkcie</t>
  </si>
  <si>
    <t>ceny</t>
  </si>
  <si>
    <t>pre KL</t>
  </si>
  <si>
    <t>pozícia</t>
  </si>
  <si>
    <t>PRÁCE A DODÁVKY HSV</t>
  </si>
  <si>
    <t>1 - ZEMNE PRÁCE</t>
  </si>
  <si>
    <t>272</t>
  </si>
  <si>
    <t>131201101</t>
  </si>
  <si>
    <t>Hĺbenie jám nezapaž. v horn. tr. 3 do 100 m3</t>
  </si>
  <si>
    <t>m3</t>
  </si>
  <si>
    <t xml:space="preserve">E1                  </t>
  </si>
  <si>
    <t>E</t>
  </si>
  <si>
    <t>13120-1101</t>
  </si>
  <si>
    <t>45.11.21</t>
  </si>
  <si>
    <t>EK</t>
  </si>
  <si>
    <t>S</t>
  </si>
  <si>
    <t>0,35*0,5*(6,05+4,99+16,3) =   4,785</t>
  </si>
  <si>
    <t>a</t>
  </si>
  <si>
    <t>0,45*10,3*4,99 =   23,129</t>
  </si>
  <si>
    <t>131201109</t>
  </si>
  <si>
    <t>Príplatok za lepivosť v horn. tr. 3</t>
  </si>
  <si>
    <t>13120-1109</t>
  </si>
  <si>
    <t>132201101</t>
  </si>
  <si>
    <t>Hĺbenie rýh šírka do 60 cm v horn. tr. 3 do 100 m3</t>
  </si>
  <si>
    <t>13220-1101</t>
  </si>
  <si>
    <t>0,4*0,8*(0,35+1,5*2+2,59+1,5*5) =   4,301</t>
  </si>
  <si>
    <t>132201109</t>
  </si>
  <si>
    <t>Príplatok za lepivosť horniny tr. 3 v rýhach š. do 60 cm</t>
  </si>
  <si>
    <t>13220-1109</t>
  </si>
  <si>
    <t>133201101</t>
  </si>
  <si>
    <t>Hĺbenie šachiet v horn. tr. 3 do 100 m3</t>
  </si>
  <si>
    <t>13320-1101</t>
  </si>
  <si>
    <t>1*1*13 =   13,000</t>
  </si>
  <si>
    <t>133201109</t>
  </si>
  <si>
    <t>Príplatok za lepivosť horniny tr.3</t>
  </si>
  <si>
    <t>13320-1109</t>
  </si>
  <si>
    <t>162701105</t>
  </si>
  <si>
    <t>Vodorovné premiestnenie výkopu do 10000 m horn. tr. 1-4</t>
  </si>
  <si>
    <t>16270-1105</t>
  </si>
  <si>
    <t>45.11.24</t>
  </si>
  <si>
    <t>13-7,207+4,301+27,914 =   38,008</t>
  </si>
  <si>
    <t>253</t>
  </si>
  <si>
    <t>1712041110</t>
  </si>
  <si>
    <t>Uloženie sypaniny bez zhut. na skl.-poplatok</t>
  </si>
  <si>
    <t>17120-41110</t>
  </si>
  <si>
    <t>45.21.22</t>
  </si>
  <si>
    <t>001</t>
  </si>
  <si>
    <t>174101001</t>
  </si>
  <si>
    <t>Zásyp zhutnený jám, šachiet, rýh, zárezov alebo okolo objektov do 100 m3</t>
  </si>
  <si>
    <t>17410-1001</t>
  </si>
  <si>
    <t>13-7,2 =   5,800</t>
  </si>
  <si>
    <t>175203101</t>
  </si>
  <si>
    <t>Prisypanie tesniacej fólie alebo geotext. bez zhut. v rovine</t>
  </si>
  <si>
    <t>17520-3101</t>
  </si>
  <si>
    <t>45.24.14</t>
  </si>
  <si>
    <t>0,5*(6,55+4,99+16,8)*0,2 =   2,834</t>
  </si>
  <si>
    <t>4,85*5,75*0,3 =   8,366</t>
  </si>
  <si>
    <t>MAT</t>
  </si>
  <si>
    <t>693C00105</t>
  </si>
  <si>
    <t>Geotextílie TYPAR SF 94 - 320 g/m2 - 2,60x100 m</t>
  </si>
  <si>
    <t>m2</t>
  </si>
  <si>
    <t>D</t>
  </si>
  <si>
    <t>17.20.10</t>
  </si>
  <si>
    <t xml:space="preserve">                    </t>
  </si>
  <si>
    <t>EZ</t>
  </si>
  <si>
    <t>4,85*5,75*1,2+1,5*(6,55+4,99+16,8) =   75,975</t>
  </si>
  <si>
    <t>1 - ZEMNE PRÁCE spolu:</t>
  </si>
  <si>
    <t>2 - ZÁKLADY</t>
  </si>
  <si>
    <t>011</t>
  </si>
  <si>
    <t>274313611</t>
  </si>
  <si>
    <t>Základové pásy z betónu prostého tr. C16/20</t>
  </si>
  <si>
    <t xml:space="preserve">E2                  </t>
  </si>
  <si>
    <t>27431-3611</t>
  </si>
  <si>
    <t>45.25.32</t>
  </si>
  <si>
    <t>275321311</t>
  </si>
  <si>
    <t>Základové pätky zo železobetónu tr. C16/20</t>
  </si>
  <si>
    <t>27532-1311</t>
  </si>
  <si>
    <t>1*1*0,36*13+0,6*0,6*0,54*13 =   7,207</t>
  </si>
  <si>
    <t>275351215</t>
  </si>
  <si>
    <t>Debnenie základových pätiek zhotovenie</t>
  </si>
  <si>
    <t>27535-1215</t>
  </si>
  <si>
    <t>2,4*0,6*13 =   18,720</t>
  </si>
  <si>
    <t>252</t>
  </si>
  <si>
    <t>275352119</t>
  </si>
  <si>
    <t>Odstránenie debnenia základových pätiek a blokov</t>
  </si>
  <si>
    <t>27535-2119</t>
  </si>
  <si>
    <t>275361821</t>
  </si>
  <si>
    <t>Výstuž základových pätiek BSt 500 (10505)</t>
  </si>
  <si>
    <t>t</t>
  </si>
  <si>
    <t>27536-1821</t>
  </si>
  <si>
    <t>2 - ZÁKLADY spolu:</t>
  </si>
  <si>
    <t>3 - ZVISLÉ A KOMPLETNÉ KONŠTRUKCIE</t>
  </si>
  <si>
    <t>014</t>
  </si>
  <si>
    <t>310239211</t>
  </si>
  <si>
    <t>Zamurovanie otvoru do 4 m2 pálenými tehlami v murive akejkoľvek hr. na maltu MVC</t>
  </si>
  <si>
    <t xml:space="preserve">E3                  </t>
  </si>
  <si>
    <t>31023-9211</t>
  </si>
  <si>
    <t>45.25.50</t>
  </si>
  <si>
    <t>0,4*1*1,5*3 =   1,800</t>
  </si>
  <si>
    <t>3 - ZVISLÉ A KOMPLETNÉ KONŠTRUKCIE spolu:</t>
  </si>
  <si>
    <t>5 - KOMUNIKÁCIE</t>
  </si>
  <si>
    <t>221</t>
  </si>
  <si>
    <t>564871112</t>
  </si>
  <si>
    <t>Podklad zo štrkodrte hr. 300 mm</t>
  </si>
  <si>
    <t xml:space="preserve">E5                  </t>
  </si>
  <si>
    <t>56487-1112</t>
  </si>
  <si>
    <t>45.23.11</t>
  </si>
  <si>
    <t>5,75*4,85 =   27,888</t>
  </si>
  <si>
    <t>598621100</t>
  </si>
  <si>
    <t>Montáž uzavretého žľabu BGF, BGU, BGF-Z, SV 100 do lôžka z betónu prostého tr.C 16/20</t>
  </si>
  <si>
    <t>m</t>
  </si>
  <si>
    <t>59862-1100</t>
  </si>
  <si>
    <t xml:space="preserve">  .  .  </t>
  </si>
  <si>
    <t>5927A0601</t>
  </si>
  <si>
    <t>Žľab univerzálny BGU-Z SV G NW 100, č.0, s liatinovou hranou, bez spádu</t>
  </si>
  <si>
    <t>kus</t>
  </si>
  <si>
    <t>26.61.11</t>
  </si>
  <si>
    <t xml:space="preserve">14500               </t>
  </si>
  <si>
    <t>5927A3212</t>
  </si>
  <si>
    <t>Rošt liatinový NW 100, 500/140/40, SW 16/100 tr. D 400 kN (BG)</t>
  </si>
  <si>
    <t>5 - KOMUNIKÁCIE spolu:</t>
  </si>
  <si>
    <t>6 - ÚPRAVY POVRCHOV, PODLAHY, VÝPLNE</t>
  </si>
  <si>
    <t>612421637</t>
  </si>
  <si>
    <t>Omietka vnút. stien vápenná štuková</t>
  </si>
  <si>
    <t xml:space="preserve">E6                  </t>
  </si>
  <si>
    <t>61242-1637</t>
  </si>
  <si>
    <t>45.41.10</t>
  </si>
  <si>
    <t>1*1,5*6 =   9,000</t>
  </si>
  <si>
    <t>631315711</t>
  </si>
  <si>
    <t>Mazanina z betónu prostého tr. C25/30 hr. 12-24 cm</t>
  </si>
  <si>
    <t>63131-5711</t>
  </si>
  <si>
    <t>0,125*4,99*16,3+0,138*5,75*4,85 =   14,016</t>
  </si>
  <si>
    <t>*podkladný mimo pov. plochy</t>
  </si>
  <si>
    <t>0,15*4,99*10,3 =   7,710</t>
  </si>
  <si>
    <t>631318202</t>
  </si>
  <si>
    <t>Úprava povrchu pancier. podláh cementovou zmesou hr. 5 mm stredné zaťaženie</t>
  </si>
  <si>
    <t>63131-8202</t>
  </si>
  <si>
    <t>631319111</t>
  </si>
  <si>
    <t>Prípl. za vytvorenie odtokového žliabka v mazanine š./v. do 20/10 cm</t>
  </si>
  <si>
    <t>63131-9111</t>
  </si>
  <si>
    <t>631319154</t>
  </si>
  <si>
    <t>Príplatok k mazanine hr. do 120 mm za prehladenie s poprášením cementom</t>
  </si>
  <si>
    <t>63131-9154</t>
  </si>
  <si>
    <t>4,99*16,3*0,125+5,75*4,85*0,138 =   14,016</t>
  </si>
  <si>
    <t>637121113</t>
  </si>
  <si>
    <t>Odkvapový chodník z dekoračného kameniva hr. 200 mm so zhutnením</t>
  </si>
  <si>
    <t>63712-1113</t>
  </si>
  <si>
    <t>0,5*(6,55+4,99+16,8) =   14,170</t>
  </si>
  <si>
    <t>6 - ÚPRAVY POVRCHOV, PODLAHY, VÝPLNE spolu:</t>
  </si>
  <si>
    <t>9 - OSTATNÉ KONŠTRUKCIE A PRÁCE</t>
  </si>
  <si>
    <t>916531111</t>
  </si>
  <si>
    <t>Osadenie záhon. obrubníka betón. do lôžka z betónu tr. C 12/15 bez bočnej opory</t>
  </si>
  <si>
    <t xml:space="preserve">E9                  </t>
  </si>
  <si>
    <t>91653-1111</t>
  </si>
  <si>
    <t>45.23.12</t>
  </si>
  <si>
    <t>6,55+4,99+17,3+5,75*2 =   40,340</t>
  </si>
  <si>
    <t>592173208</t>
  </si>
  <si>
    <t>Obrubník záhonový 100x5x20</t>
  </si>
  <si>
    <t>40,34*1,01 =   40,743</t>
  </si>
  <si>
    <t>003</t>
  </si>
  <si>
    <t>941955002</t>
  </si>
  <si>
    <t>Lešenie ľahké prac. pomocné výš. podlahy do 1,9 m</t>
  </si>
  <si>
    <t>94195-5002</t>
  </si>
  <si>
    <t>45.25.10</t>
  </si>
  <si>
    <t>6+3,99*2+16,3+0,85+16,3*4 =   96,330</t>
  </si>
  <si>
    <t>013</t>
  </si>
  <si>
    <t>968062355</t>
  </si>
  <si>
    <t>Vybúranie rámov okien drev. dvojitých alebo zdvoj. do 2 m2</t>
  </si>
  <si>
    <t>96806-2355</t>
  </si>
  <si>
    <t>45.11.11</t>
  </si>
  <si>
    <t>1*1,5*3 =   4,500</t>
  </si>
  <si>
    <t>979081111</t>
  </si>
  <si>
    <t>Odvoz sute a vybúraných hmôt na skládku do 1 km</t>
  </si>
  <si>
    <t>97908-1111</t>
  </si>
  <si>
    <t>979081121</t>
  </si>
  <si>
    <t>Odvoz sute a vybúraných hmôt na skládku každý ďalší 1 km</t>
  </si>
  <si>
    <t>97908-1121</t>
  </si>
  <si>
    <t>0,8*20 =   16,000</t>
  </si>
  <si>
    <t>979082111</t>
  </si>
  <si>
    <t>Vnútrostavenisková doprava sute a vybúraných hmôt do 10 m</t>
  </si>
  <si>
    <t>97908-2111</t>
  </si>
  <si>
    <t>979131409</t>
  </si>
  <si>
    <t>Poplatok za ulož.a znešk.staveb.sute na vymedzených skládkach "O"-ostatný odpad</t>
  </si>
  <si>
    <t>97913-1409</t>
  </si>
  <si>
    <t>9 - OSTATNÉ KONŠTRUKCIE A PRÁCE spolu:</t>
  </si>
  <si>
    <t>PRÁCE A DODÁVKY HSV spolu:</t>
  </si>
  <si>
    <t>PRÁCE A DODÁVKY PSV</t>
  </si>
  <si>
    <t>71 - IZOLÁCIE</t>
  </si>
  <si>
    <t>711 - Izolácie proti vode a vlhkosti</t>
  </si>
  <si>
    <t>711</t>
  </si>
  <si>
    <t>711111001</t>
  </si>
  <si>
    <t>Zhotovenie izolácie proti vlhkosti za studena vodor. náterom asfalt. penetr.</t>
  </si>
  <si>
    <t xml:space="preserve">I71 1               </t>
  </si>
  <si>
    <t>I</t>
  </si>
  <si>
    <t>71111-1001</t>
  </si>
  <si>
    <t>45.22.20</t>
  </si>
  <si>
    <t>IK</t>
  </si>
  <si>
    <t>16,3*4,99 =   81,337</t>
  </si>
  <si>
    <t>111631500</t>
  </si>
  <si>
    <t>Lak asfaltový ALP-PENETRAL sudy</t>
  </si>
  <si>
    <t>26.82.13</t>
  </si>
  <si>
    <t>IZ</t>
  </si>
  <si>
    <t>711141559</t>
  </si>
  <si>
    <t>Zhotovenie izolácie proti vlhkosti pritavením NAIP vodor.</t>
  </si>
  <si>
    <t>71114-1559</t>
  </si>
  <si>
    <t>628329200</t>
  </si>
  <si>
    <t>Pás ťažký asfaltový ELASTOBIT PR S 40</t>
  </si>
  <si>
    <t>21.12.56</t>
  </si>
  <si>
    <t>711 - Izolácie proti vode a vlhkosti spolu:</t>
  </si>
  <si>
    <t>713 - Izolácie tepelné</t>
  </si>
  <si>
    <t>713</t>
  </si>
  <si>
    <t>713131141</t>
  </si>
  <si>
    <t>Montáž tep. izol. stien a základov lepením celopl. rohoží, pásov dielcov, dosiek</t>
  </si>
  <si>
    <t xml:space="preserve">I71 3               </t>
  </si>
  <si>
    <t>71313-1141</t>
  </si>
  <si>
    <t>45.32.11</t>
  </si>
  <si>
    <t>0,3*(4,99*2+16,3*2) =   12,774</t>
  </si>
  <si>
    <t>713 - Izolácie tepelné spolu:</t>
  </si>
  <si>
    <t>71 - IZOLÁCIE spolu:</t>
  </si>
  <si>
    <t>76 - KONŠTRUKCIE</t>
  </si>
  <si>
    <t>764 - Konštrukcie klampiarske</t>
  </si>
  <si>
    <t>764</t>
  </si>
  <si>
    <t>764751112</t>
  </si>
  <si>
    <t>LINDAB rúry odkvapové SROR d 100 mm</t>
  </si>
  <si>
    <t xml:space="preserve">I76 4               </t>
  </si>
  <si>
    <t>76475-1112</t>
  </si>
  <si>
    <t>45.22.13</t>
  </si>
  <si>
    <t>3*3,4 =   10,200</t>
  </si>
  <si>
    <t>764751142</t>
  </si>
  <si>
    <t>LINDAB výtokové koleno odkvapové d 100 mm</t>
  </si>
  <si>
    <t>76475-1142</t>
  </si>
  <si>
    <t>764761122</t>
  </si>
  <si>
    <t>LINDAB žľab pododkvapný R+KFL 150 mm</t>
  </si>
  <si>
    <t>76476-1122</t>
  </si>
  <si>
    <t>764 - Konštrukcie klampiarske spolu:</t>
  </si>
  <si>
    <t>767 - Konštrukcie doplnk. kovové stavebné</t>
  </si>
  <si>
    <t>5532A0112</t>
  </si>
  <si>
    <t>Panel sendvičový vypln polystyrén hr. 150 mm</t>
  </si>
  <si>
    <t xml:space="preserve">I76 7               </t>
  </si>
  <si>
    <t>44,24-3*2,92-1*2,15-2,4*0,7*2-2,8*0,7-1,375*0,7*2 =   26,085</t>
  </si>
  <si>
    <t>*stenové</t>
  </si>
  <si>
    <t>*strešné</t>
  </si>
  <si>
    <t>4,195*16,3 =   68,379</t>
  </si>
  <si>
    <t>5532A0121</t>
  </si>
  <si>
    <t>Príslušenstvo k sendvičovým panelom</t>
  </si>
  <si>
    <t>767</t>
  </si>
  <si>
    <t>767411114</t>
  </si>
  <si>
    <t>Montáž opláštenia sendvičovými stenovými panelmi s viditeľným spojom na oceľovú konštrukciu, hr. nad 100 do 150 mm</t>
  </si>
  <si>
    <t>76741-1114</t>
  </si>
  <si>
    <t>2,865*6,05+2,665*3,99*2+2,465*1,3+2,865*0,85 =   44,240</t>
  </si>
  <si>
    <t>767627101</t>
  </si>
  <si>
    <t>Montáž okien zdvojených, krycích líšt obojstranne skrutkov.</t>
  </si>
  <si>
    <t>76762-7101</t>
  </si>
  <si>
    <t>45.42.11</t>
  </si>
  <si>
    <t>6,2*2+7+4,15*2 =   27,700</t>
  </si>
  <si>
    <t>55341851010</t>
  </si>
  <si>
    <t>Okno hliník. 2400x700 +par.</t>
  </si>
  <si>
    <t>28.12.10</t>
  </si>
  <si>
    <t>55341851011</t>
  </si>
  <si>
    <t>Okno hliník. 2800x700 +par.</t>
  </si>
  <si>
    <t>55341851012</t>
  </si>
  <si>
    <t>Okno hliník. 1375x700 +par.</t>
  </si>
  <si>
    <t>55341851013</t>
  </si>
  <si>
    <t>dvere hliník. 1000x2150 + zár.</t>
  </si>
  <si>
    <t>553446820</t>
  </si>
  <si>
    <t>Vráta sekčné zatepl. 3000x2920 + ovl.+ rám</t>
  </si>
  <si>
    <t>767644110</t>
  </si>
  <si>
    <t>Montáž dverí, dok. okovania do oc. konšt. otvár. jednokríd.</t>
  </si>
  <si>
    <t>76764-4110</t>
  </si>
  <si>
    <t>767651104</t>
  </si>
  <si>
    <t>Montáž vrát otočných do oceľovej zárubne,</t>
  </si>
  <si>
    <t>76765-1104</t>
  </si>
  <si>
    <t>767995108</t>
  </si>
  <si>
    <t>Montáž atypických stavebných doplnk. konštrukcií nad 500 kg</t>
  </si>
  <si>
    <t>kg</t>
  </si>
  <si>
    <t>76799-5108</t>
  </si>
  <si>
    <t>45.42.12</t>
  </si>
  <si>
    <t>12,6*(5,75*2+8*6,05+4*10)+12,6*(16,2+6,75) =   1547,910</t>
  </si>
  <si>
    <t>11,3*10+15,1*4,2*10+13,8*(6,05+16,3+0,85)+12,6*0,7*7 =   1129,100</t>
  </si>
  <si>
    <t>*stlpy+platničky</t>
  </si>
  <si>
    <t>18,8*(3,46*6+3,06*10+3,4*4)+20*25 =   1721,248</t>
  </si>
  <si>
    <t>553000020</t>
  </si>
  <si>
    <t>Oceľové konštrukcie</t>
  </si>
  <si>
    <t>28.11.23</t>
  </si>
  <si>
    <t>767996805</t>
  </si>
  <si>
    <t>Demontáž ostatných doplnkov, nad 500 kg</t>
  </si>
  <si>
    <t>76799-6805</t>
  </si>
  <si>
    <t>4*6+20*24 =   504,000</t>
  </si>
  <si>
    <t>*dem krytiny a nosnej konštr. krytiny prístrešku</t>
  </si>
  <si>
    <t>767 - Konštrukcie doplnk. kovové stavebné spolu:</t>
  </si>
  <si>
    <t>76 - KONŠTRUKCIE spolu:</t>
  </si>
  <si>
    <t>78 - DOKONČOVACIE PRÁCE</t>
  </si>
  <si>
    <t>783 - Nátery</t>
  </si>
  <si>
    <t>783</t>
  </si>
  <si>
    <t>783222100</t>
  </si>
  <si>
    <t>Nátery kov. stav. doplnk. konštr. syntet. dvojnásobné</t>
  </si>
  <si>
    <t xml:space="preserve">I78 3               </t>
  </si>
  <si>
    <t>78322-2100</t>
  </si>
  <si>
    <t>45.44.21</t>
  </si>
  <si>
    <t>0,4*99,9+0,4*91,8+0,4*64+0,48*10+0,56*42+0,44*23,2+0,4*4,9 =   142,768</t>
  </si>
  <si>
    <t>783226100</t>
  </si>
  <si>
    <t>Nátery kov. stav. doplnk. konštr. syntet. základné</t>
  </si>
  <si>
    <t>78322-6100</t>
  </si>
  <si>
    <t>783 - Nátery spolu:</t>
  </si>
  <si>
    <t>78 - DOKONČOVACIE PRÁCE spolu:</t>
  </si>
  <si>
    <t>PRÁCE A DODÁVKY PSV spolu:</t>
  </si>
  <si>
    <t>Rozpočet celkom:</t>
  </si>
  <si>
    <t xml:space="preserve">Spracoval: </t>
  </si>
  <si>
    <t>Názov figúry</t>
  </si>
  <si>
    <t>Popis figúry</t>
  </si>
  <si>
    <t>Aritmetický výraz</t>
  </si>
  <si>
    <t>Hodnota</t>
  </si>
  <si>
    <t>Figura</t>
  </si>
  <si>
    <t>Rekapitulácia rozpočtu v</t>
  </si>
  <si>
    <t>Rekapitulácia splátky v</t>
  </si>
  <si>
    <t>Rekapitulácia výrobnej kalkulácie v</t>
  </si>
  <si>
    <t>Popis položky, stavebného dielu, remesla</t>
  </si>
  <si>
    <t xml:space="preserve"> Stavba : Prístavba k liehovaru na destiláty a na pestovateľské pálenie ovocia - Bodza</t>
  </si>
  <si>
    <t>Miesto:</t>
  </si>
  <si>
    <t>Rozpočet:</t>
  </si>
  <si>
    <t>Krycí list rozpočtu v</t>
  </si>
  <si>
    <t xml:space="preserve"> </t>
  </si>
  <si>
    <t>JKSO :</t>
  </si>
  <si>
    <t>Spracoval:</t>
  </si>
  <si>
    <t>Krycí list splátky v</t>
  </si>
  <si>
    <t>Dňa:</t>
  </si>
  <si>
    <t>Zmluva č.:</t>
  </si>
  <si>
    <t>Krycí list výrobnej kalkulácie v</t>
  </si>
  <si>
    <t xml:space="preserve"> Odberateľ:</t>
  </si>
  <si>
    <t xml:space="preserve">LAKLA s.r.o. </t>
  </si>
  <si>
    <t/>
  </si>
  <si>
    <t>IČO:</t>
  </si>
  <si>
    <t>DIČ:</t>
  </si>
  <si>
    <t xml:space="preserve"> Dodávateľ:</t>
  </si>
  <si>
    <t xml:space="preserve"> Projektant:</t>
  </si>
  <si>
    <t>A</t>
  </si>
  <si>
    <t xml:space="preserve"> ZRN</t>
  </si>
  <si>
    <t>Špecifikovaný materiál</t>
  </si>
  <si>
    <t>Spolu ZRN</t>
  </si>
  <si>
    <t>B</t>
  </si>
  <si>
    <t>IN - Individuálne náklady</t>
  </si>
  <si>
    <t>C</t>
  </si>
  <si>
    <t>NUS - náklady umiestnenia stavby</t>
  </si>
  <si>
    <t xml:space="preserve"> HSV:</t>
  </si>
  <si>
    <t xml:space="preserve"> Práce nadčas</t>
  </si>
  <si>
    <t xml:space="preserve"> Zariadenie staveniska</t>
  </si>
  <si>
    <t xml:space="preserve"> PSV:</t>
  </si>
  <si>
    <t xml:space="preserve"> Murárske výpomoce</t>
  </si>
  <si>
    <t xml:space="preserve"> Prevádzkové vplyvy</t>
  </si>
  <si>
    <t xml:space="preserve"> MCE:</t>
  </si>
  <si>
    <t xml:space="preserve"> Bez pevnej podlahy</t>
  </si>
  <si>
    <t xml:space="preserve"> Sťažené podmienky</t>
  </si>
  <si>
    <t xml:space="preserve"> Iné:</t>
  </si>
  <si>
    <t xml:space="preserve"> Súčet:</t>
  </si>
  <si>
    <t xml:space="preserve">Súčet riadkov 6 až 9: </t>
  </si>
  <si>
    <t xml:space="preserve">Súčet riadkov 11 až 14: </t>
  </si>
  <si>
    <t>projektant, rozpočtár, cenár</t>
  </si>
  <si>
    <t>dodávateľ, zhotoviteľ</t>
  </si>
  <si>
    <t>ON - ostatné náklady</t>
  </si>
  <si>
    <t>dátum:</t>
  </si>
  <si>
    <t>podpis:</t>
  </si>
  <si>
    <t xml:space="preserve"> Ostatné náklady uvedené v rozpočte</t>
  </si>
  <si>
    <t>pečiatka:</t>
  </si>
  <si>
    <t xml:space="preserve"> Inžinierska činnosť</t>
  </si>
  <si>
    <t xml:space="preserve"> Projektové práce</t>
  </si>
  <si>
    <t xml:space="preserve">Súčet riadkov 16 až 19: </t>
  </si>
  <si>
    <t>odberateľ, obstarávateľ</t>
  </si>
  <si>
    <t>Celkové náklady</t>
  </si>
  <si>
    <t xml:space="preserve">Súčet riadkov 5, 10, 15 a 20: </t>
  </si>
  <si>
    <t xml:space="preserve"> DPH   20% z:</t>
  </si>
  <si>
    <t xml:space="preserve"> DPH    0% z:</t>
  </si>
  <si>
    <t xml:space="preserve">Súčet riadkov 21 až 23: </t>
  </si>
  <si>
    <t>F</t>
  </si>
  <si>
    <t xml:space="preserve"> Odpočet - prípočet</t>
  </si>
  <si>
    <t xml:space="preserve">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</si>
</sst>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&quot; Sk&quot;;[Red]\-#,##0&quot; Sk&quot;"/>
    <numFmt numFmtId="165" formatCode="_-* #,##0&quot; Sk&quot;_-;\-* #,##0&quot; Sk&quot;_-;_-* &quot;- Sk&quot;_-;_-@_-"/>
    <numFmt numFmtId="166" formatCode="#,##0\ _S_k"/>
    <numFmt numFmtId="167" formatCode="#,##0&quot; Sk&quot;"/>
    <numFmt numFmtId="168" formatCode="0.00\ %"/>
    <numFmt numFmtId="169" formatCode="#,##0.0000"/>
    <numFmt numFmtId="170" formatCode="#,##0\ "/>
    <numFmt numFmtId="171" formatCode="#,##0.00000"/>
    <numFmt numFmtId="172" formatCode="#,##0.000"/>
    <numFmt numFmtId="173" formatCode="#,##0.0"/>
  </numFmts>
  <fonts count="17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8"/>
      <color rgb="FFFFFFFF"/>
      <name val="Arial Narrow"/>
      <family val="2"/>
      <charset val="238"/>
    </font>
    <font>
      <b/>
      <sz val="8"/>
      <color rgb="FFFFFFFF"/>
      <name val="Arial Narrow"/>
      <family val="2"/>
      <charset val="238"/>
    </font>
    <font>
      <sz val="8"/>
      <color rgb="FF0000FF"/>
      <name val="Arial Narrow"/>
      <family val="2"/>
      <charset val="238"/>
    </font>
    <font>
      <b/>
      <sz val="7"/>
      <name val="Letter Gothic CE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8"/>
      <color rgb="FF333399"/>
      <name val="Cambria"/>
      <family val="1"/>
      <charset val="238"/>
    </font>
    <font>
      <sz val="11"/>
      <color rgb="FFFF0000"/>
      <name val="Calibri"/>
      <family val="2"/>
      <charset val="238"/>
    </font>
    <font>
      <sz val="10"/>
      <name val="Arial"/>
      <family val="2"/>
      <charset val="238"/>
    </font>
    <font>
      <b/>
      <sz val="8"/>
      <name val="Arial Narrow"/>
      <family val="2"/>
      <charset val="238"/>
    </font>
    <font>
      <sz val="8"/>
      <color rgb="FF0000FF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A0E0E0"/>
        <bgColor rgb="FFA6CAF0"/>
      </patternFill>
    </fill>
    <fill>
      <patternFill patternType="solid">
        <fgColor rgb="FFA6CAF0"/>
        <bgColor rgb="FFA0E0E0"/>
      </patternFill>
    </fill>
    <fill>
      <patternFill patternType="solid">
        <fgColor rgb="FFFFFFC0"/>
        <bgColor rgb="FFFFFF99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A6CAF0"/>
      </patternFill>
    </fill>
    <fill>
      <patternFill patternType="solid">
        <fgColor rgb="FFFFFF99"/>
        <bgColor rgb="FFFFFFC0"/>
      </patternFill>
    </fill>
    <fill>
      <patternFill patternType="solid">
        <fgColor rgb="FFCC9CCC"/>
        <bgColor rgb="FFFF99CC"/>
      </patternFill>
    </fill>
    <fill>
      <patternFill patternType="solid">
        <fgColor rgb="FF996666"/>
        <bgColor rgb="FF666699"/>
      </patternFill>
    </fill>
    <fill>
      <patternFill patternType="solid">
        <fgColor rgb="FF999933"/>
        <bgColor rgb="FF969696"/>
      </patternFill>
    </fill>
  </fills>
  <borders count="54">
    <border>
      <left/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rgb="FF3333CC"/>
      </top>
      <bottom style="double">
        <color rgb="FF3333CC"/>
      </bottom>
      <diagonal/>
    </border>
  </borders>
  <cellStyleXfs count="31">
    <xf numFmtId="0" fontId="0" fillId="0" borderId="0"/>
    <xf numFmtId="0" fontId="8" fillId="0" borderId="0"/>
    <xf numFmtId="0" fontId="14" fillId="0" borderId="0" applyBorder="0">
      <alignment vertical="center"/>
    </xf>
    <xf numFmtId="0" fontId="9" fillId="4" borderId="0" applyBorder="0" applyProtection="0"/>
    <xf numFmtId="165" fontId="14" fillId="0" borderId="0" applyBorder="0" applyProtection="0"/>
    <xf numFmtId="0" fontId="9" fillId="2" borderId="0" applyBorder="0" applyProtection="0"/>
    <xf numFmtId="0" fontId="9" fillId="2" borderId="0" applyBorder="0" applyProtection="0"/>
    <xf numFmtId="164" fontId="7" fillId="0" borderId="52"/>
    <xf numFmtId="0" fontId="9" fillId="3" borderId="0" applyBorder="0" applyProtection="0"/>
    <xf numFmtId="0" fontId="9" fillId="5" borderId="0" applyBorder="0" applyProtection="0"/>
    <xf numFmtId="0" fontId="14" fillId="0" borderId="52"/>
    <xf numFmtId="0" fontId="7" fillId="0" borderId="52">
      <alignment vertical="center"/>
    </xf>
    <xf numFmtId="0" fontId="9" fillId="6" borderId="0" applyBorder="0" applyProtection="0"/>
    <xf numFmtId="0" fontId="9" fillId="2" borderId="0" applyBorder="0" applyProtection="0"/>
    <xf numFmtId="0" fontId="9" fillId="4" borderId="0" applyBorder="0" applyProtection="0"/>
    <xf numFmtId="0" fontId="9" fillId="5" borderId="0" applyBorder="0" applyProtection="0"/>
    <xf numFmtId="0" fontId="9" fillId="7" borderId="0" applyBorder="0" applyProtection="0"/>
    <xf numFmtId="0" fontId="9" fillId="8" borderId="0" applyBorder="0" applyProtection="0"/>
    <xf numFmtId="0" fontId="9" fillId="4" borderId="0" applyBorder="0" applyProtection="0"/>
    <xf numFmtId="0" fontId="10" fillId="2" borderId="0" applyBorder="0" applyProtection="0"/>
    <xf numFmtId="0" fontId="10" fillId="9" borderId="0" applyBorder="0" applyProtection="0"/>
    <xf numFmtId="0" fontId="10" fillId="10" borderId="0" applyBorder="0" applyProtection="0"/>
    <xf numFmtId="0" fontId="10" fillId="8" borderId="0" applyBorder="0" applyProtection="0"/>
    <xf numFmtId="0" fontId="10" fillId="2" borderId="0" applyBorder="0" applyProtection="0"/>
    <xf numFmtId="0" fontId="10" fillId="5" borderId="0" applyBorder="0" applyProtection="0"/>
    <xf numFmtId="0" fontId="11" fillId="0" borderId="53" applyProtection="0"/>
    <xf numFmtId="0" fontId="8" fillId="0" borderId="0"/>
    <xf numFmtId="0" fontId="12" fillId="0" borderId="0" applyBorder="0" applyProtection="0"/>
    <xf numFmtId="0" fontId="7" fillId="0" borderId="0" applyBorder="0">
      <alignment vertical="center"/>
    </xf>
    <xf numFmtId="0" fontId="13" fillId="0" borderId="0" applyBorder="0" applyProtection="0"/>
    <xf numFmtId="0" fontId="7" fillId="0" borderId="20">
      <alignment vertical="center"/>
    </xf>
  </cellStyleXfs>
  <cellXfs count="153">
    <xf numFmtId="0" fontId="0" fillId="0" borderId="0" xfId="0"/>
    <xf numFmtId="0" fontId="1" fillId="0" borderId="0" xfId="1" applyFont="1"/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/>
    </xf>
    <xf numFmtId="0" fontId="1" fillId="0" borderId="4" xfId="1" applyFont="1" applyBorder="1" applyAlignment="1">
      <alignment horizontal="right" vertical="center"/>
    </xf>
    <xf numFmtId="0" fontId="1" fillId="0" borderId="5" xfId="1" applyFont="1" applyBorder="1" applyAlignment="1">
      <alignment horizontal="left" vertical="center"/>
    </xf>
    <xf numFmtId="0" fontId="1" fillId="0" borderId="6" xfId="1" applyFont="1" applyBorder="1" applyAlignment="1">
      <alignment horizontal="left"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 applyAlignment="1">
      <alignment horizontal="left" vertical="center"/>
    </xf>
    <xf numFmtId="0" fontId="1" fillId="0" borderId="8" xfId="1" applyFont="1" applyBorder="1" applyAlignment="1">
      <alignment horizontal="left" vertical="center"/>
    </xf>
    <xf numFmtId="0" fontId="1" fillId="0" borderId="8" xfId="1" applyFont="1" applyBorder="1" applyAlignment="1">
      <alignment horizontal="right" vertical="center"/>
    </xf>
    <xf numFmtId="49" fontId="1" fillId="0" borderId="4" xfId="1" applyNumberFormat="1" applyFont="1" applyBorder="1" applyAlignment="1">
      <alignment horizontal="right" vertical="center"/>
    </xf>
    <xf numFmtId="49" fontId="1" fillId="0" borderId="6" xfId="1" applyNumberFormat="1" applyFont="1" applyBorder="1" applyAlignment="1">
      <alignment horizontal="right" vertical="center"/>
    </xf>
    <xf numFmtId="49" fontId="1" fillId="0" borderId="8" xfId="1" applyNumberFormat="1" applyFont="1" applyBorder="1" applyAlignment="1">
      <alignment horizontal="right" vertical="center"/>
    </xf>
    <xf numFmtId="0" fontId="1" fillId="0" borderId="3" xfId="1" applyFont="1" applyBorder="1" applyAlignment="1">
      <alignment horizontal="right" vertical="center"/>
    </xf>
    <xf numFmtId="0" fontId="1" fillId="0" borderId="4" xfId="1" applyFont="1" applyBorder="1" applyAlignment="1">
      <alignment vertical="center"/>
    </xf>
    <xf numFmtId="166" fontId="1" fillId="0" borderId="4" xfId="1" applyNumberFormat="1" applyFont="1" applyBorder="1" applyAlignment="1">
      <alignment horizontal="left" vertical="center"/>
    </xf>
    <xf numFmtId="167" fontId="1" fillId="0" borderId="4" xfId="1" applyNumberFormat="1" applyFont="1" applyBorder="1" applyAlignment="1">
      <alignment horizontal="right" vertical="center"/>
    </xf>
    <xf numFmtId="3" fontId="1" fillId="0" borderId="9" xfId="1" applyNumberFormat="1" applyFont="1" applyBorder="1" applyAlignment="1">
      <alignment horizontal="right" vertical="center"/>
    </xf>
    <xf numFmtId="0" fontId="1" fillId="0" borderId="10" xfId="1" applyFont="1" applyBorder="1" applyAlignment="1">
      <alignment horizontal="right" vertical="center"/>
    </xf>
    <xf numFmtId="0" fontId="1" fillId="0" borderId="11" xfId="1" applyFont="1" applyBorder="1" applyAlignment="1">
      <alignment vertical="center"/>
    </xf>
    <xf numFmtId="166" fontId="1" fillId="0" borderId="11" xfId="1" applyNumberFormat="1" applyFont="1" applyBorder="1" applyAlignment="1">
      <alignment horizontal="left" vertical="center"/>
    </xf>
    <xf numFmtId="167" fontId="1" fillId="0" borderId="11" xfId="1" applyNumberFormat="1" applyFont="1" applyBorder="1" applyAlignment="1">
      <alignment horizontal="right" vertical="center"/>
    </xf>
    <xf numFmtId="3" fontId="1" fillId="0" borderId="12" xfId="1" applyNumberFormat="1" applyFont="1" applyBorder="1" applyAlignment="1">
      <alignment horizontal="right" vertical="center"/>
    </xf>
    <xf numFmtId="0" fontId="1" fillId="0" borderId="11" xfId="1" applyFont="1" applyBorder="1" applyAlignment="1">
      <alignment horizontal="right" vertical="center"/>
    </xf>
    <xf numFmtId="0" fontId="3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left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left" vertical="center"/>
    </xf>
    <xf numFmtId="0" fontId="1" fillId="0" borderId="19" xfId="1" applyFont="1" applyBorder="1" applyAlignment="1">
      <alignment horizontal="center" vertical="center"/>
    </xf>
    <xf numFmtId="0" fontId="1" fillId="0" borderId="20" xfId="1" applyFont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left" vertical="center"/>
    </xf>
    <xf numFmtId="0" fontId="1" fillId="0" borderId="24" xfId="1" applyFont="1" applyBorder="1" applyAlignment="1">
      <alignment horizontal="center" vertical="center"/>
    </xf>
    <xf numFmtId="0" fontId="1" fillId="0" borderId="2" xfId="1" applyFont="1" applyBorder="1" applyAlignment="1">
      <alignment horizontal="right" vertical="center"/>
    </xf>
    <xf numFmtId="0" fontId="1" fillId="0" borderId="26" xfId="1" applyFont="1" applyBorder="1" applyAlignment="1">
      <alignment horizontal="center" vertical="center"/>
    </xf>
    <xf numFmtId="0" fontId="1" fillId="0" borderId="28" xfId="1" applyFont="1" applyBorder="1" applyAlignment="1">
      <alignment horizontal="left" vertical="center"/>
    </xf>
    <xf numFmtId="0" fontId="1" fillId="0" borderId="29" xfId="1" applyFont="1" applyBorder="1" applyAlignment="1">
      <alignment horizontal="left" vertical="center"/>
    </xf>
    <xf numFmtId="0" fontId="1" fillId="0" borderId="30" xfId="1" applyFont="1" applyBorder="1" applyAlignment="1">
      <alignment horizontal="left" vertical="center"/>
    </xf>
    <xf numFmtId="0" fontId="1" fillId="0" borderId="28" xfId="1" applyFont="1" applyBorder="1" applyAlignment="1">
      <alignment horizontal="right" vertical="center"/>
    </xf>
    <xf numFmtId="0" fontId="1" fillId="0" borderId="0" xfId="1" applyFont="1" applyAlignment="1">
      <alignment horizontal="right" vertical="center"/>
    </xf>
    <xf numFmtId="0" fontId="1" fillId="0" borderId="31" xfId="1" applyFont="1" applyBorder="1" applyAlignment="1">
      <alignment horizontal="left" vertical="center"/>
    </xf>
    <xf numFmtId="0" fontId="1" fillId="0" borderId="10" xfId="1" applyFont="1" applyBorder="1" applyAlignment="1">
      <alignment horizontal="left" vertical="center"/>
    </xf>
    <xf numFmtId="0" fontId="1" fillId="0" borderId="11" xfId="1" applyFont="1" applyBorder="1" applyAlignment="1">
      <alignment horizontal="left" vertical="center"/>
    </xf>
    <xf numFmtId="0" fontId="1" fillId="0" borderId="32" xfId="1" applyFont="1" applyBorder="1" applyAlignment="1">
      <alignment horizontal="left" vertical="center"/>
    </xf>
    <xf numFmtId="0" fontId="1" fillId="0" borderId="33" xfId="1" applyFont="1" applyBorder="1" applyAlignment="1">
      <alignment horizontal="left" vertical="center"/>
    </xf>
    <xf numFmtId="0" fontId="1" fillId="0" borderId="34" xfId="1" applyFont="1" applyBorder="1" applyAlignment="1">
      <alignment horizontal="left" vertical="center"/>
    </xf>
    <xf numFmtId="3" fontId="1" fillId="0" borderId="32" xfId="1" applyNumberFormat="1" applyFont="1" applyBorder="1" applyAlignment="1">
      <alignment vertical="center"/>
    </xf>
    <xf numFmtId="3" fontId="1" fillId="0" borderId="35" xfId="1" applyNumberFormat="1" applyFont="1" applyBorder="1" applyAlignment="1">
      <alignment vertical="center"/>
    </xf>
    <xf numFmtId="0" fontId="1" fillId="0" borderId="36" xfId="1" applyFont="1" applyBorder="1" applyAlignment="1">
      <alignment horizontal="left" vertical="center"/>
    </xf>
    <xf numFmtId="168" fontId="1" fillId="0" borderId="37" xfId="1" applyNumberFormat="1" applyFont="1" applyBorder="1" applyAlignment="1">
      <alignment horizontal="right" vertical="center"/>
    </xf>
    <xf numFmtId="0" fontId="1" fillId="0" borderId="39" xfId="1" applyFont="1" applyBorder="1" applyAlignment="1">
      <alignment horizontal="left" vertical="center"/>
    </xf>
    <xf numFmtId="168" fontId="1" fillId="0" borderId="40" xfId="1" applyNumberFormat="1" applyFont="1" applyBorder="1" applyAlignment="1">
      <alignment horizontal="right" vertical="center"/>
    </xf>
    <xf numFmtId="0" fontId="1" fillId="0" borderId="22" xfId="1" applyFont="1" applyBorder="1" applyAlignment="1">
      <alignment horizontal="left" vertical="center"/>
    </xf>
    <xf numFmtId="0" fontId="1" fillId="0" borderId="24" xfId="1" applyFont="1" applyBorder="1" applyAlignment="1">
      <alignment horizontal="right" vertical="center"/>
    </xf>
    <xf numFmtId="0" fontId="1" fillId="0" borderId="41" xfId="1" applyFont="1" applyBorder="1" applyAlignment="1">
      <alignment horizontal="left" vertical="center"/>
    </xf>
    <xf numFmtId="0" fontId="1" fillId="0" borderId="40" xfId="1" applyFont="1" applyBorder="1" applyAlignment="1">
      <alignment horizontal="left" vertical="center"/>
    </xf>
    <xf numFmtId="0" fontId="1" fillId="0" borderId="37" xfId="1" applyFont="1" applyBorder="1" applyAlignment="1">
      <alignment horizontal="right" vertical="center"/>
    </xf>
    <xf numFmtId="0" fontId="1" fillId="0" borderId="35" xfId="1" applyFont="1" applyBorder="1" applyAlignment="1">
      <alignment horizontal="left" vertical="center"/>
    </xf>
    <xf numFmtId="0" fontId="3" fillId="0" borderId="42" xfId="1" applyFont="1" applyBorder="1" applyAlignment="1">
      <alignment horizontal="center" vertical="center"/>
    </xf>
    <xf numFmtId="0" fontId="1" fillId="0" borderId="43" xfId="1" applyFont="1" applyBorder="1" applyAlignment="1">
      <alignment horizontal="left" vertical="center"/>
    </xf>
    <xf numFmtId="0" fontId="1" fillId="0" borderId="44" xfId="1" applyFont="1" applyBorder="1" applyAlignment="1">
      <alignment horizontal="left" vertical="center"/>
    </xf>
    <xf numFmtId="170" fontId="1" fillId="0" borderId="45" xfId="1" applyNumberFormat="1" applyFont="1" applyBorder="1" applyAlignment="1">
      <alignment horizontal="right" vertical="center"/>
    </xf>
    <xf numFmtId="0" fontId="4" fillId="0" borderId="0" xfId="1" applyFont="1"/>
    <xf numFmtId="0" fontId="5" fillId="0" borderId="0" xfId="1" applyFont="1"/>
    <xf numFmtId="49" fontId="5" fillId="0" borderId="0" xfId="1" applyNumberFormat="1" applyFont="1"/>
    <xf numFmtId="0" fontId="1" fillId="0" borderId="0" xfId="0" applyFont="1"/>
    <xf numFmtId="4" fontId="1" fillId="0" borderId="0" xfId="0" applyNumberFormat="1" applyFont="1"/>
    <xf numFmtId="171" fontId="1" fillId="0" borderId="0" xfId="0" applyNumberFormat="1" applyFont="1"/>
    <xf numFmtId="172" fontId="1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172" fontId="1" fillId="0" borderId="0" xfId="0" applyNumberFormat="1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172" fontId="1" fillId="0" borderId="0" xfId="0" applyNumberFormat="1" applyFont="1" applyProtection="1">
      <protection locked="0"/>
    </xf>
    <xf numFmtId="0" fontId="1" fillId="0" borderId="46" xfId="0" applyFont="1" applyBorder="1" applyAlignment="1" applyProtection="1">
      <alignment horizontal="left"/>
      <protection locked="0"/>
    </xf>
    <xf numFmtId="0" fontId="1" fillId="0" borderId="49" xfId="0" applyFont="1" applyBorder="1" applyAlignment="1" applyProtection="1">
      <alignment horizontal="center"/>
      <protection locked="0"/>
    </xf>
    <xf numFmtId="0" fontId="1" fillId="0" borderId="48" xfId="0" applyFont="1" applyBorder="1" applyAlignment="1" applyProtection="1">
      <alignment horizontal="left"/>
      <protection locked="0"/>
    </xf>
    <xf numFmtId="0" fontId="1" fillId="0" borderId="48" xfId="0" applyFont="1" applyBorder="1" applyAlignment="1" applyProtection="1">
      <alignment horizontal="left" vertical="center"/>
      <protection locked="0"/>
    </xf>
    <xf numFmtId="0" fontId="1" fillId="0" borderId="50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right" vertical="top"/>
    </xf>
    <xf numFmtId="49" fontId="1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172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171" fontId="1" fillId="0" borderId="0" xfId="0" applyNumberFormat="1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69" fontId="1" fillId="0" borderId="0" xfId="0" applyNumberFormat="1" applyFont="1" applyAlignment="1">
      <alignment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6" fillId="0" borderId="49" xfId="0" applyFont="1" applyBorder="1" applyAlignment="1" applyProtection="1">
      <alignment horizontal="center"/>
      <protection locked="0"/>
    </xf>
    <xf numFmtId="0" fontId="6" fillId="0" borderId="46" xfId="0" applyFont="1" applyBorder="1" applyAlignment="1" applyProtection="1">
      <alignment horizontal="center"/>
      <protection locked="0"/>
    </xf>
    <xf numFmtId="0" fontId="1" fillId="0" borderId="46" xfId="0" applyFont="1" applyBorder="1" applyAlignment="1" applyProtection="1">
      <alignment horizontal="center"/>
      <protection locked="0"/>
    </xf>
    <xf numFmtId="0" fontId="1" fillId="0" borderId="46" xfId="0" applyFont="1" applyBorder="1" applyAlignment="1">
      <alignment horizontal="left" vertical="top"/>
    </xf>
    <xf numFmtId="0" fontId="6" fillId="0" borderId="50" xfId="0" applyFont="1" applyBorder="1" applyAlignment="1" applyProtection="1">
      <alignment horizontal="center"/>
      <protection locked="0"/>
    </xf>
    <xf numFmtId="0" fontId="6" fillId="0" borderId="48" xfId="0" applyFont="1" applyBorder="1" applyAlignment="1" applyProtection="1">
      <alignment horizontal="center"/>
      <protection locked="0"/>
    </xf>
    <xf numFmtId="0" fontId="1" fillId="0" borderId="48" xfId="0" applyFont="1" applyBorder="1" applyAlignment="1" applyProtection="1">
      <alignment horizontal="center"/>
      <protection locked="0"/>
    </xf>
    <xf numFmtId="172" fontId="1" fillId="0" borderId="48" xfId="0" applyNumberFormat="1" applyFont="1" applyBorder="1"/>
    <xf numFmtId="0" fontId="1" fillId="0" borderId="48" xfId="0" applyFont="1" applyBorder="1" applyAlignment="1">
      <alignment horizontal="left" vertical="top"/>
    </xf>
    <xf numFmtId="49" fontId="4" fillId="0" borderId="0" xfId="1" applyNumberFormat="1" applyFo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173" fontId="4" fillId="0" borderId="0" xfId="0" applyNumberFormat="1" applyFont="1" applyAlignment="1">
      <alignment horizontal="right" wrapText="1"/>
    </xf>
    <xf numFmtId="4" fontId="4" fillId="0" borderId="0" xfId="0" applyNumberFormat="1" applyFont="1" applyAlignment="1">
      <alignment horizontal="right" wrapText="1"/>
    </xf>
    <xf numFmtId="172" fontId="4" fillId="0" borderId="0" xfId="0" applyNumberFormat="1" applyFont="1" applyAlignment="1">
      <alignment horizontal="right" wrapText="1"/>
    </xf>
    <xf numFmtId="169" fontId="4" fillId="0" borderId="0" xfId="0" applyNumberFormat="1" applyFont="1" applyAlignment="1">
      <alignment horizontal="right" wrapText="1"/>
    </xf>
    <xf numFmtId="49" fontId="1" fillId="0" borderId="46" xfId="0" applyNumberFormat="1" applyFont="1" applyBorder="1" applyAlignment="1">
      <alignment horizontal="left"/>
    </xf>
    <xf numFmtId="0" fontId="1" fillId="0" borderId="46" xfId="0" applyFont="1" applyBorder="1" applyAlignment="1">
      <alignment horizontal="right"/>
    </xf>
    <xf numFmtId="49" fontId="1" fillId="0" borderId="48" xfId="0" applyNumberFormat="1" applyFont="1" applyBorder="1" applyAlignment="1">
      <alignment horizontal="left"/>
    </xf>
    <xf numFmtId="0" fontId="1" fillId="0" borderId="48" xfId="0" applyFont="1" applyBorder="1"/>
    <xf numFmtId="0" fontId="1" fillId="0" borderId="48" xfId="0" applyFont="1" applyBorder="1" applyAlignment="1">
      <alignment horizontal="right"/>
    </xf>
    <xf numFmtId="4" fontId="1" fillId="0" borderId="17" xfId="1" applyNumberFormat="1" applyFont="1" applyBorder="1" applyAlignment="1">
      <alignment horizontal="right" vertical="center"/>
    </xf>
    <xf numFmtId="4" fontId="1" fillId="0" borderId="18" xfId="1" applyNumberFormat="1" applyFont="1" applyBorder="1" applyAlignment="1">
      <alignment horizontal="right" vertical="center"/>
    </xf>
    <xf numFmtId="4" fontId="1" fillId="0" borderId="20" xfId="1" applyNumberFormat="1" applyFont="1" applyBorder="1" applyAlignment="1">
      <alignment horizontal="right" vertical="center"/>
    </xf>
    <xf numFmtId="4" fontId="1" fillId="0" borderId="38" xfId="1" applyNumberFormat="1" applyFont="1" applyBorder="1" applyAlignment="1">
      <alignment horizontal="right" vertical="center"/>
    </xf>
    <xf numFmtId="4" fontId="1" fillId="0" borderId="21" xfId="1" applyNumberFormat="1" applyFont="1" applyBorder="1" applyAlignment="1">
      <alignment horizontal="right" vertical="center"/>
    </xf>
    <xf numFmtId="4" fontId="1" fillId="0" borderId="2" xfId="1" applyNumberFormat="1" applyFont="1" applyBorder="1" applyAlignment="1">
      <alignment horizontal="right" vertical="center"/>
    </xf>
    <xf numFmtId="4" fontId="1" fillId="0" borderId="22" xfId="1" applyNumberFormat="1" applyFont="1" applyBorder="1" applyAlignment="1">
      <alignment horizontal="right" vertical="center"/>
    </xf>
    <xf numFmtId="4" fontId="1" fillId="0" borderId="23" xfId="1" applyNumberFormat="1" applyFont="1" applyBorder="1" applyAlignment="1">
      <alignment horizontal="right" vertical="center"/>
    </xf>
    <xf numFmtId="4" fontId="1" fillId="0" borderId="40" xfId="1" applyNumberFormat="1" applyFont="1" applyBorder="1" applyAlignment="1">
      <alignment horizontal="right" vertical="center"/>
    </xf>
    <xf numFmtId="49" fontId="1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16" fillId="0" borderId="0" xfId="0" applyNumberFormat="1" applyFont="1" applyAlignment="1">
      <alignment horizontal="left" vertical="top" wrapText="1"/>
    </xf>
    <xf numFmtId="172" fontId="16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4" fontId="16" fillId="0" borderId="0" xfId="0" applyNumberFormat="1" applyFont="1" applyAlignment="1">
      <alignment vertical="top"/>
    </xf>
    <xf numFmtId="171" fontId="16" fillId="0" borderId="0" xfId="0" applyNumberFormat="1" applyFont="1" applyAlignment="1">
      <alignment vertical="top"/>
    </xf>
    <xf numFmtId="0" fontId="16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/>
    </xf>
    <xf numFmtId="49" fontId="15" fillId="0" borderId="0" xfId="0" applyNumberFormat="1" applyFont="1" applyAlignment="1">
      <alignment horizontal="right" vertical="top" wrapText="1"/>
    </xf>
    <xf numFmtId="0" fontId="1" fillId="0" borderId="47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25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27" xfId="1" applyFont="1" applyBorder="1" applyAlignment="1">
      <alignment horizontal="center" vertical="center"/>
    </xf>
  </cellXfs>
  <cellStyles count="31">
    <cellStyle name="1 000 Sk" xfId="11" xr:uid="{00000000-0005-0000-0000-000000000000}"/>
    <cellStyle name="1 000,-  Sk" xfId="2" xr:uid="{00000000-0005-0000-0000-000001000000}"/>
    <cellStyle name="1 000,- Kč" xfId="7" xr:uid="{00000000-0005-0000-0000-000002000000}"/>
    <cellStyle name="1 000,- Sk" xfId="10" xr:uid="{00000000-0005-0000-0000-000003000000}"/>
    <cellStyle name="1000 Sk_fakturuj99" xfId="4" xr:uid="{00000000-0005-0000-0000-000004000000}"/>
    <cellStyle name="20 % – Zvýraznění1" xfId="8" xr:uid="{00000000-0005-0000-0000-000005000000}"/>
    <cellStyle name="20 % – Zvýraznění2" xfId="9" xr:uid="{00000000-0005-0000-0000-000006000000}"/>
    <cellStyle name="20 % – Zvýraznění3" xfId="3" xr:uid="{00000000-0005-0000-0000-000007000000}"/>
    <cellStyle name="20 % – Zvýraznění4" xfId="12" xr:uid="{00000000-0005-0000-0000-000008000000}"/>
    <cellStyle name="20 % – Zvýraznění5" xfId="13" xr:uid="{00000000-0005-0000-0000-000009000000}"/>
    <cellStyle name="20 % – Zvýraznění6" xfId="14" xr:uid="{00000000-0005-0000-0000-00000A000000}"/>
    <cellStyle name="40 % – Zvýraznění1" xfId="5" xr:uid="{00000000-0005-0000-0000-00000B000000}"/>
    <cellStyle name="40 % – Zvýraznění2" xfId="15" xr:uid="{00000000-0005-0000-0000-00000C000000}"/>
    <cellStyle name="40 % – Zvýraznění3" xfId="16" xr:uid="{00000000-0005-0000-0000-00000D000000}"/>
    <cellStyle name="40 % – Zvýraznění4" xfId="17" xr:uid="{00000000-0005-0000-0000-00000E000000}"/>
    <cellStyle name="40 % – Zvýraznění5" xfId="6" xr:uid="{00000000-0005-0000-0000-00000F000000}"/>
    <cellStyle name="40 % – Zvýraznění6" xfId="18" xr:uid="{00000000-0005-0000-0000-000010000000}"/>
    <cellStyle name="60 % – Zvýraznění1" xfId="19" xr:uid="{00000000-0005-0000-0000-000011000000}"/>
    <cellStyle name="60 % – Zvýraznění2" xfId="20" xr:uid="{00000000-0005-0000-0000-000012000000}"/>
    <cellStyle name="60 % – Zvýraznění3" xfId="21" xr:uid="{00000000-0005-0000-0000-000013000000}"/>
    <cellStyle name="60 % – Zvýraznění4" xfId="22" xr:uid="{00000000-0005-0000-0000-000014000000}"/>
    <cellStyle name="60 % – Zvýraznění5" xfId="23" xr:uid="{00000000-0005-0000-0000-000015000000}"/>
    <cellStyle name="60 % – Zvýraznění6" xfId="24" xr:uid="{00000000-0005-0000-0000-000016000000}"/>
    <cellStyle name="Celkem" xfId="25" xr:uid="{00000000-0005-0000-0000-000017000000}"/>
    <cellStyle name="data" xfId="26" xr:uid="{00000000-0005-0000-0000-000018000000}"/>
    <cellStyle name="Název" xfId="27" xr:uid="{00000000-0005-0000-0000-000019000000}"/>
    <cellStyle name="Normálna" xfId="0" builtinId="0"/>
    <cellStyle name="normálne_KLs" xfId="1" xr:uid="{00000000-0005-0000-0000-00001B000000}"/>
    <cellStyle name="TEXT 1" xfId="28" xr:uid="{00000000-0005-0000-0000-00001C000000}"/>
    <cellStyle name="Text upozornění" xfId="29" xr:uid="{00000000-0005-0000-0000-00001D000000}"/>
    <cellStyle name="TEXT1" xfId="30" xr:uid="{00000000-0005-0000-0000-00001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99933"/>
      <rgbColor rgb="00800080"/>
      <rgbColor rgb="00008080"/>
      <rgbColor rgb="00C0C0C0"/>
      <rgbColor rgb="00996666"/>
      <rgbColor rgb="009999FF"/>
      <rgbColor rgb="00993366"/>
      <rgbColor rgb="00FFFFC0"/>
      <rgbColor rgb="00CCFFFF"/>
      <rgbColor rgb="00660066"/>
      <rgbColor rgb="00FF8080"/>
      <rgbColor rgb="000066CC"/>
      <rgbColor rgb="00A0E0E0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A6CAF0"/>
      <rgbColor rgb="00FF99CC"/>
      <rgbColor rgb="00CC9CCC"/>
      <rgbColor rgb="00FFCC99"/>
      <rgbColor rgb="003333CC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44"/>
  <sheetViews>
    <sheetView showGridLines="0" zoomScale="130" zoomScaleNormal="130" workbookViewId="0">
      <pane xSplit="4" ySplit="10" topLeftCell="E131" activePane="bottomRight" state="frozen"/>
      <selection pane="topRight"/>
      <selection pane="bottomLeft"/>
      <selection pane="bottomRight" activeCell="H141" sqref="H141"/>
    </sheetView>
  </sheetViews>
  <sheetFormatPr defaultColWidth="9" defaultRowHeight="13.5"/>
  <cols>
    <col min="1" max="1" width="6.7109375" style="92" customWidth="1"/>
    <col min="2" max="2" width="3.7109375" style="93" customWidth="1"/>
    <col min="3" max="3" width="13" style="94" customWidth="1"/>
    <col min="4" max="4" width="45.7109375" style="95" customWidth="1"/>
    <col min="5" max="5" width="11.28515625" style="96" customWidth="1"/>
    <col min="6" max="6" width="5.85546875" style="97" customWidth="1"/>
    <col min="7" max="7" width="8.7109375" style="98" customWidth="1"/>
    <col min="8" max="10" width="9.7109375" style="98" customWidth="1"/>
    <col min="11" max="11" width="7.42578125" style="99" customWidth="1"/>
    <col min="12" max="12" width="8.28515625" style="99" customWidth="1"/>
    <col min="13" max="13" width="7.140625" style="96" customWidth="1"/>
    <col min="14" max="14" width="7" style="96" customWidth="1"/>
    <col min="15" max="15" width="3.5703125" style="97" customWidth="1"/>
    <col min="16" max="16" width="12.7109375" style="97" customWidth="1"/>
    <col min="17" max="19" width="11.28515625" style="96" customWidth="1"/>
    <col min="20" max="20" width="10.5703125" style="100" customWidth="1"/>
    <col min="21" max="21" width="10.28515625" style="100" customWidth="1"/>
    <col min="22" max="22" width="5.7109375" style="100" customWidth="1"/>
    <col min="23" max="23" width="9.140625" style="96" customWidth="1"/>
    <col min="24" max="25" width="11.85546875" style="101" customWidth="1"/>
    <col min="26" max="26" width="7.5703125" style="94" customWidth="1"/>
    <col min="27" max="27" width="12.7109375" style="94" customWidth="1"/>
    <col min="28" max="28" width="4.28515625" style="97" customWidth="1"/>
    <col min="29" max="30" width="2.7109375" style="97" customWidth="1"/>
    <col min="31" max="34" width="9.140625" style="102" customWidth="1"/>
    <col min="35" max="35" width="9.140625" style="70" customWidth="1"/>
    <col min="36" max="37" width="9.140625" style="70" hidden="1" customWidth="1"/>
    <col min="38" max="1024" width="9" style="70"/>
  </cols>
  <sheetData>
    <row r="1" spans="1:37" s="70" customFormat="1" ht="12.75" customHeight="1">
      <c r="A1" s="74" t="s">
        <v>0</v>
      </c>
      <c r="G1" s="71"/>
      <c r="I1" s="74" t="s">
        <v>1</v>
      </c>
      <c r="J1" s="71"/>
      <c r="K1" s="72"/>
      <c r="Q1" s="73"/>
      <c r="R1" s="73"/>
      <c r="S1" s="73"/>
      <c r="X1" s="101"/>
      <c r="Y1" s="101"/>
      <c r="Z1" s="117" t="s">
        <v>2</v>
      </c>
      <c r="AA1" s="117" t="s">
        <v>3</v>
      </c>
      <c r="AB1" s="67" t="s">
        <v>4</v>
      </c>
      <c r="AC1" s="67" t="s">
        <v>5</v>
      </c>
      <c r="AD1" s="67" t="s">
        <v>6</v>
      </c>
      <c r="AE1" s="118" t="s">
        <v>7</v>
      </c>
      <c r="AF1" s="119" t="s">
        <v>8</v>
      </c>
    </row>
    <row r="2" spans="1:37" s="70" customFormat="1" ht="12.75">
      <c r="A2" s="74" t="s">
        <v>9</v>
      </c>
      <c r="G2" s="71"/>
      <c r="H2" s="103"/>
      <c r="I2" s="74" t="s">
        <v>10</v>
      </c>
      <c r="J2" s="71"/>
      <c r="K2" s="72"/>
      <c r="Q2" s="73"/>
      <c r="R2" s="73"/>
      <c r="S2" s="73"/>
      <c r="X2" s="101"/>
      <c r="Y2" s="101"/>
      <c r="Z2" s="117" t="s">
        <v>11</v>
      </c>
      <c r="AA2" s="69" t="s">
        <v>12</v>
      </c>
      <c r="AB2" s="68" t="s">
        <v>13</v>
      </c>
      <c r="AC2" s="68"/>
      <c r="AD2" s="69"/>
      <c r="AE2" s="118">
        <v>1</v>
      </c>
      <c r="AF2" s="120">
        <v>123.5</v>
      </c>
    </row>
    <row r="3" spans="1:37" s="70" customFormat="1" ht="12.75">
      <c r="A3" s="74" t="s">
        <v>14</v>
      </c>
      <c r="G3" s="71"/>
      <c r="I3" s="74" t="s">
        <v>440</v>
      </c>
      <c r="J3" s="71"/>
      <c r="K3" s="72"/>
      <c r="Q3" s="73"/>
      <c r="R3" s="73"/>
      <c r="S3" s="73"/>
      <c r="X3" s="101"/>
      <c r="Y3" s="101"/>
      <c r="Z3" s="117" t="s">
        <v>15</v>
      </c>
      <c r="AA3" s="69" t="s">
        <v>16</v>
      </c>
      <c r="AB3" s="68" t="s">
        <v>13</v>
      </c>
      <c r="AC3" s="68" t="s">
        <v>17</v>
      </c>
      <c r="AD3" s="69" t="s">
        <v>18</v>
      </c>
      <c r="AE3" s="118">
        <v>2</v>
      </c>
      <c r="AF3" s="121">
        <v>123.46</v>
      </c>
    </row>
    <row r="4" spans="1:37" s="70" customFormat="1" ht="12.75">
      <c r="Q4" s="73"/>
      <c r="R4" s="73"/>
      <c r="S4" s="73"/>
      <c r="X4" s="101"/>
      <c r="Y4" s="101"/>
      <c r="Z4" s="117" t="s">
        <v>19</v>
      </c>
      <c r="AA4" s="69" t="s">
        <v>20</v>
      </c>
      <c r="AB4" s="68" t="s">
        <v>13</v>
      </c>
      <c r="AC4" s="68"/>
      <c r="AD4" s="69"/>
      <c r="AE4" s="118">
        <v>3</v>
      </c>
      <c r="AF4" s="122">
        <v>123.45699999999999</v>
      </c>
    </row>
    <row r="5" spans="1:37" s="70" customFormat="1" ht="12.75">
      <c r="A5" s="74" t="s">
        <v>21</v>
      </c>
      <c r="Q5" s="73"/>
      <c r="R5" s="73"/>
      <c r="S5" s="73"/>
      <c r="X5" s="101"/>
      <c r="Y5" s="101"/>
      <c r="Z5" s="117" t="s">
        <v>22</v>
      </c>
      <c r="AA5" s="69" t="s">
        <v>16</v>
      </c>
      <c r="AB5" s="68" t="s">
        <v>13</v>
      </c>
      <c r="AC5" s="68" t="s">
        <v>17</v>
      </c>
      <c r="AD5" s="69" t="s">
        <v>18</v>
      </c>
      <c r="AE5" s="118">
        <v>4</v>
      </c>
      <c r="AF5" s="123">
        <v>123.4567</v>
      </c>
    </row>
    <row r="6" spans="1:37" s="70" customFormat="1" ht="12.75">
      <c r="A6" s="74"/>
      <c r="Q6" s="73"/>
      <c r="R6" s="73"/>
      <c r="S6" s="73"/>
      <c r="X6" s="101"/>
      <c r="Y6" s="101"/>
      <c r="Z6" s="103"/>
      <c r="AA6" s="103"/>
      <c r="AE6" s="118" t="s">
        <v>23</v>
      </c>
      <c r="AF6" s="121">
        <v>123.46</v>
      </c>
    </row>
    <row r="7" spans="1:37" s="70" customFormat="1" ht="12.75">
      <c r="A7" s="74"/>
      <c r="Q7" s="73"/>
      <c r="R7" s="73"/>
      <c r="S7" s="73"/>
      <c r="X7" s="101"/>
      <c r="Y7" s="101"/>
      <c r="Z7" s="103"/>
      <c r="AA7" s="103"/>
    </row>
    <row r="8" spans="1:37" s="70" customFormat="1">
      <c r="B8" s="104"/>
      <c r="C8" s="103"/>
      <c r="D8" s="75" t="str">
        <f>CONCATENATE(AA2," ",AB2," ",AC2," ",AD2)</f>
        <v xml:space="preserve">Prehľad rozpočtových nákladov v EUR  </v>
      </c>
      <c r="E8" s="73"/>
      <c r="G8" s="71"/>
      <c r="H8" s="71"/>
      <c r="I8" s="71"/>
      <c r="J8" s="71"/>
      <c r="K8" s="72"/>
      <c r="L8" s="72"/>
      <c r="M8" s="73"/>
      <c r="N8" s="73"/>
      <c r="Q8" s="73"/>
      <c r="R8" s="73"/>
      <c r="S8" s="73"/>
      <c r="X8" s="101"/>
      <c r="Y8" s="101"/>
      <c r="Z8" s="103"/>
      <c r="AA8" s="103"/>
      <c r="AE8" s="97"/>
      <c r="AF8" s="97"/>
      <c r="AG8" s="97"/>
      <c r="AH8" s="97"/>
    </row>
    <row r="9" spans="1:37">
      <c r="A9" s="76" t="s">
        <v>24</v>
      </c>
      <c r="B9" s="76" t="s">
        <v>25</v>
      </c>
      <c r="C9" s="76" t="s">
        <v>26</v>
      </c>
      <c r="D9" s="76" t="s">
        <v>27</v>
      </c>
      <c r="E9" s="76" t="s">
        <v>28</v>
      </c>
      <c r="F9" s="76" t="s">
        <v>29</v>
      </c>
      <c r="G9" s="76" t="s">
        <v>30</v>
      </c>
      <c r="H9" s="76" t="s">
        <v>31</v>
      </c>
      <c r="I9" s="76" t="s">
        <v>32</v>
      </c>
      <c r="J9" s="76" t="s">
        <v>33</v>
      </c>
      <c r="K9" s="148" t="s">
        <v>34</v>
      </c>
      <c r="L9" s="148"/>
      <c r="M9" s="149" t="s">
        <v>35</v>
      </c>
      <c r="N9" s="149"/>
      <c r="O9" s="76" t="s">
        <v>36</v>
      </c>
      <c r="P9" s="106" t="s">
        <v>37</v>
      </c>
      <c r="Q9" s="76" t="s">
        <v>28</v>
      </c>
      <c r="R9" s="76" t="s">
        <v>28</v>
      </c>
      <c r="S9" s="106" t="s">
        <v>28</v>
      </c>
      <c r="T9" s="108" t="s">
        <v>38</v>
      </c>
      <c r="U9" s="109" t="s">
        <v>39</v>
      </c>
      <c r="V9" s="110" t="s">
        <v>40</v>
      </c>
      <c r="W9" s="76" t="s">
        <v>41</v>
      </c>
      <c r="X9" s="111" t="s">
        <v>26</v>
      </c>
      <c r="Y9" s="111" t="s">
        <v>26</v>
      </c>
      <c r="Z9" s="124" t="s">
        <v>42</v>
      </c>
      <c r="AA9" s="124" t="s">
        <v>43</v>
      </c>
      <c r="AB9" s="76" t="s">
        <v>40</v>
      </c>
      <c r="AC9" s="76" t="s">
        <v>44</v>
      </c>
      <c r="AD9" s="76" t="s">
        <v>45</v>
      </c>
      <c r="AE9" s="125" t="s">
        <v>46</v>
      </c>
      <c r="AF9" s="125" t="s">
        <v>47</v>
      </c>
      <c r="AG9" s="125" t="s">
        <v>28</v>
      </c>
      <c r="AH9" s="125" t="s">
        <v>48</v>
      </c>
      <c r="AJ9" s="70" t="s">
        <v>49</v>
      </c>
      <c r="AK9" s="70" t="s">
        <v>50</v>
      </c>
    </row>
    <row r="10" spans="1:37">
      <c r="A10" s="78" t="s">
        <v>51</v>
      </c>
      <c r="B10" s="78" t="s">
        <v>52</v>
      </c>
      <c r="C10" s="105"/>
      <c r="D10" s="78" t="s">
        <v>53</v>
      </c>
      <c r="E10" s="78" t="s">
        <v>54</v>
      </c>
      <c r="F10" s="78" t="s">
        <v>55</v>
      </c>
      <c r="G10" s="78" t="s">
        <v>56</v>
      </c>
      <c r="H10" s="78"/>
      <c r="I10" s="78" t="s">
        <v>57</v>
      </c>
      <c r="J10" s="78"/>
      <c r="K10" s="78" t="s">
        <v>30</v>
      </c>
      <c r="L10" s="78" t="s">
        <v>33</v>
      </c>
      <c r="M10" s="107" t="s">
        <v>30</v>
      </c>
      <c r="N10" s="78" t="s">
        <v>33</v>
      </c>
      <c r="O10" s="78" t="s">
        <v>58</v>
      </c>
      <c r="P10" s="107"/>
      <c r="Q10" s="78" t="s">
        <v>59</v>
      </c>
      <c r="R10" s="78" t="s">
        <v>60</v>
      </c>
      <c r="S10" s="107" t="s">
        <v>61</v>
      </c>
      <c r="T10" s="112" t="s">
        <v>62</v>
      </c>
      <c r="U10" s="113" t="s">
        <v>63</v>
      </c>
      <c r="V10" s="114" t="s">
        <v>64</v>
      </c>
      <c r="W10" s="115"/>
      <c r="X10" s="116" t="s">
        <v>65</v>
      </c>
      <c r="Y10" s="116"/>
      <c r="Z10" s="126" t="s">
        <v>66</v>
      </c>
      <c r="AA10" s="126" t="s">
        <v>51</v>
      </c>
      <c r="AB10" s="78" t="s">
        <v>67</v>
      </c>
      <c r="AC10" s="127"/>
      <c r="AD10" s="127"/>
      <c r="AE10" s="128"/>
      <c r="AF10" s="128"/>
      <c r="AG10" s="128"/>
      <c r="AH10" s="128"/>
      <c r="AJ10" s="70" t="s">
        <v>68</v>
      </c>
      <c r="AK10" s="70" t="s">
        <v>69</v>
      </c>
    </row>
    <row r="12" spans="1:37">
      <c r="D12" s="138" t="s">
        <v>70</v>
      </c>
    </row>
    <row r="13" spans="1:37">
      <c r="D13" s="138" t="s">
        <v>71</v>
      </c>
    </row>
    <row r="14" spans="1:37">
      <c r="A14" s="92">
        <v>1</v>
      </c>
      <c r="B14" s="93" t="s">
        <v>72</v>
      </c>
      <c r="C14" s="94" t="s">
        <v>73</v>
      </c>
      <c r="D14" s="95" t="s">
        <v>74</v>
      </c>
      <c r="E14" s="96">
        <v>27.914000000000001</v>
      </c>
      <c r="F14" s="97" t="s">
        <v>75</v>
      </c>
      <c r="H14" s="98">
        <f>G14*E14</f>
        <v>0</v>
      </c>
      <c r="J14" s="98">
        <f>I14+H14</f>
        <v>0</v>
      </c>
      <c r="O14" s="97">
        <v>20</v>
      </c>
      <c r="P14" s="97" t="s">
        <v>76</v>
      </c>
      <c r="V14" s="100" t="s">
        <v>77</v>
      </c>
      <c r="W14" s="96">
        <v>16.050550000000001</v>
      </c>
      <c r="X14" s="139" t="s">
        <v>78</v>
      </c>
      <c r="Y14" s="139" t="s">
        <v>73</v>
      </c>
      <c r="Z14" s="94" t="s">
        <v>79</v>
      </c>
      <c r="AB14" s="97">
        <v>1</v>
      </c>
      <c r="AJ14" s="70" t="s">
        <v>80</v>
      </c>
      <c r="AK14" s="70" t="s">
        <v>81</v>
      </c>
    </row>
    <row r="15" spans="1:37">
      <c r="D15" s="140" t="s">
        <v>82</v>
      </c>
      <c r="E15" s="141"/>
      <c r="F15" s="142"/>
      <c r="G15" s="143"/>
      <c r="H15" s="143"/>
      <c r="I15" s="143"/>
      <c r="K15" s="144"/>
      <c r="L15" s="144"/>
      <c r="M15" s="141"/>
      <c r="N15" s="141"/>
      <c r="O15" s="142"/>
      <c r="P15" s="142"/>
      <c r="Q15" s="141"/>
      <c r="R15" s="141"/>
      <c r="S15" s="141"/>
      <c r="T15" s="145"/>
      <c r="U15" s="145"/>
      <c r="V15" s="145" t="s">
        <v>83</v>
      </c>
      <c r="W15" s="141"/>
      <c r="X15" s="146"/>
    </row>
    <row r="16" spans="1:37">
      <c r="D16" s="140" t="s">
        <v>84</v>
      </c>
      <c r="E16" s="141"/>
      <c r="F16" s="142"/>
      <c r="G16" s="143"/>
      <c r="H16" s="143"/>
      <c r="I16" s="143"/>
      <c r="K16" s="144"/>
      <c r="L16" s="144"/>
      <c r="M16" s="141"/>
      <c r="N16" s="141"/>
      <c r="O16" s="142"/>
      <c r="P16" s="142"/>
      <c r="Q16" s="141"/>
      <c r="R16" s="141"/>
      <c r="S16" s="141"/>
      <c r="T16" s="145"/>
      <c r="U16" s="145"/>
      <c r="V16" s="145" t="s">
        <v>83</v>
      </c>
      <c r="W16" s="141"/>
      <c r="X16" s="146"/>
    </row>
    <row r="17" spans="1:37">
      <c r="A17" s="92">
        <v>2</v>
      </c>
      <c r="B17" s="93" t="s">
        <v>72</v>
      </c>
      <c r="C17" s="94" t="s">
        <v>85</v>
      </c>
      <c r="D17" s="95" t="s">
        <v>86</v>
      </c>
      <c r="E17" s="96">
        <v>13.957000000000001</v>
      </c>
      <c r="F17" s="97" t="s">
        <v>75</v>
      </c>
      <c r="H17" s="98">
        <f>G17*E17</f>
        <v>0</v>
      </c>
      <c r="J17" s="98">
        <f t="shared" ref="J17:J78" si="0">I17+H17</f>
        <v>0</v>
      </c>
      <c r="O17" s="97">
        <v>20</v>
      </c>
      <c r="P17" s="97" t="s">
        <v>76</v>
      </c>
      <c r="V17" s="100" t="s">
        <v>77</v>
      </c>
      <c r="W17" s="96">
        <v>0.55828</v>
      </c>
      <c r="X17" s="139" t="s">
        <v>87</v>
      </c>
      <c r="Y17" s="139" t="s">
        <v>85</v>
      </c>
      <c r="Z17" s="94" t="s">
        <v>79</v>
      </c>
      <c r="AB17" s="97">
        <v>1</v>
      </c>
      <c r="AJ17" s="70" t="s">
        <v>80</v>
      </c>
      <c r="AK17" s="70" t="s">
        <v>81</v>
      </c>
    </row>
    <row r="18" spans="1:37">
      <c r="A18" s="92">
        <v>3</v>
      </c>
      <c r="B18" s="93" t="s">
        <v>72</v>
      </c>
      <c r="C18" s="94" t="s">
        <v>88</v>
      </c>
      <c r="D18" s="95" t="s">
        <v>89</v>
      </c>
      <c r="E18" s="96">
        <v>4.3010000000000002</v>
      </c>
      <c r="F18" s="97" t="s">
        <v>75</v>
      </c>
      <c r="H18" s="98">
        <f>G18*E18</f>
        <v>0</v>
      </c>
      <c r="J18" s="98">
        <f t="shared" si="0"/>
        <v>0</v>
      </c>
      <c r="O18" s="97">
        <v>20</v>
      </c>
      <c r="P18" s="97" t="s">
        <v>76</v>
      </c>
      <c r="V18" s="100" t="s">
        <v>77</v>
      </c>
      <c r="W18" s="96">
        <v>8.4471640000000008</v>
      </c>
      <c r="X18" s="139" t="s">
        <v>90</v>
      </c>
      <c r="Y18" s="139" t="s">
        <v>88</v>
      </c>
      <c r="Z18" s="94" t="s">
        <v>79</v>
      </c>
      <c r="AB18" s="97">
        <v>1</v>
      </c>
      <c r="AJ18" s="70" t="s">
        <v>80</v>
      </c>
      <c r="AK18" s="70" t="s">
        <v>81</v>
      </c>
    </row>
    <row r="19" spans="1:37">
      <c r="D19" s="140" t="s">
        <v>91</v>
      </c>
      <c r="E19" s="141"/>
      <c r="F19" s="142"/>
      <c r="G19" s="143"/>
      <c r="I19" s="143"/>
      <c r="K19" s="144"/>
      <c r="L19" s="144"/>
      <c r="M19" s="141"/>
      <c r="N19" s="141"/>
      <c r="O19" s="142"/>
      <c r="P19" s="142"/>
      <c r="Q19" s="141"/>
      <c r="R19" s="141"/>
      <c r="S19" s="141"/>
      <c r="T19" s="145"/>
      <c r="U19" s="145"/>
      <c r="V19" s="145" t="s">
        <v>83</v>
      </c>
      <c r="W19" s="141"/>
      <c r="X19" s="146"/>
    </row>
    <row r="20" spans="1:37">
      <c r="A20" s="92">
        <v>4</v>
      </c>
      <c r="B20" s="93" t="s">
        <v>72</v>
      </c>
      <c r="C20" s="94" t="s">
        <v>92</v>
      </c>
      <c r="D20" s="95" t="s">
        <v>93</v>
      </c>
      <c r="E20" s="96">
        <v>2.1509999999999998</v>
      </c>
      <c r="F20" s="97" t="s">
        <v>75</v>
      </c>
      <c r="H20" s="98">
        <f t="shared" ref="H20:H42" si="1">G20*E20</f>
        <v>0</v>
      </c>
      <c r="J20" s="98">
        <f t="shared" si="0"/>
        <v>0</v>
      </c>
      <c r="O20" s="97">
        <v>20</v>
      </c>
      <c r="P20" s="97" t="s">
        <v>76</v>
      </c>
      <c r="V20" s="100" t="s">
        <v>77</v>
      </c>
      <c r="W20" s="96">
        <v>0.59152499999999997</v>
      </c>
      <c r="X20" s="139" t="s">
        <v>94</v>
      </c>
      <c r="Y20" s="139" t="s">
        <v>92</v>
      </c>
      <c r="Z20" s="94" t="s">
        <v>79</v>
      </c>
      <c r="AB20" s="97">
        <v>1</v>
      </c>
      <c r="AJ20" s="70" t="s">
        <v>80</v>
      </c>
      <c r="AK20" s="70" t="s">
        <v>81</v>
      </c>
    </row>
    <row r="21" spans="1:37">
      <c r="A21" s="92">
        <v>5</v>
      </c>
      <c r="B21" s="93" t="s">
        <v>72</v>
      </c>
      <c r="C21" s="94" t="s">
        <v>95</v>
      </c>
      <c r="D21" s="95" t="s">
        <v>96</v>
      </c>
      <c r="E21" s="96">
        <v>13</v>
      </c>
      <c r="F21" s="97" t="s">
        <v>75</v>
      </c>
      <c r="H21" s="98">
        <f t="shared" si="1"/>
        <v>0</v>
      </c>
      <c r="J21" s="98">
        <f t="shared" si="0"/>
        <v>0</v>
      </c>
      <c r="O21" s="97">
        <v>20</v>
      </c>
      <c r="P21" s="97" t="s">
        <v>76</v>
      </c>
      <c r="V21" s="100" t="s">
        <v>77</v>
      </c>
      <c r="W21" s="96">
        <v>40.533999999999999</v>
      </c>
      <c r="X21" s="139" t="s">
        <v>97</v>
      </c>
      <c r="Y21" s="139" t="s">
        <v>95</v>
      </c>
      <c r="Z21" s="94" t="s">
        <v>79</v>
      </c>
      <c r="AB21" s="97">
        <v>1</v>
      </c>
      <c r="AJ21" s="70" t="s">
        <v>80</v>
      </c>
      <c r="AK21" s="70" t="s">
        <v>81</v>
      </c>
    </row>
    <row r="22" spans="1:37">
      <c r="D22" s="140" t="s">
        <v>98</v>
      </c>
      <c r="E22" s="141"/>
      <c r="F22" s="142"/>
      <c r="G22" s="143"/>
      <c r="I22" s="143"/>
      <c r="K22" s="144"/>
      <c r="L22" s="144"/>
      <c r="M22" s="141"/>
      <c r="N22" s="141"/>
      <c r="O22" s="142"/>
      <c r="P22" s="142"/>
      <c r="Q22" s="141"/>
      <c r="R22" s="141"/>
      <c r="S22" s="141"/>
      <c r="T22" s="145"/>
      <c r="U22" s="145"/>
      <c r="V22" s="145" t="s">
        <v>83</v>
      </c>
      <c r="W22" s="141"/>
      <c r="X22" s="146"/>
    </row>
    <row r="23" spans="1:37">
      <c r="A23" s="92">
        <v>6</v>
      </c>
      <c r="B23" s="93" t="s">
        <v>72</v>
      </c>
      <c r="C23" s="94" t="s">
        <v>99</v>
      </c>
      <c r="D23" s="95" t="s">
        <v>100</v>
      </c>
      <c r="E23" s="96">
        <v>6.5</v>
      </c>
      <c r="F23" s="97" t="s">
        <v>75</v>
      </c>
      <c r="H23" s="98">
        <f t="shared" si="1"/>
        <v>0</v>
      </c>
      <c r="J23" s="98">
        <f t="shared" si="0"/>
        <v>0</v>
      </c>
      <c r="O23" s="97">
        <v>20</v>
      </c>
      <c r="P23" s="97" t="s">
        <v>76</v>
      </c>
      <c r="V23" s="100" t="s">
        <v>77</v>
      </c>
      <c r="W23" s="96">
        <v>1.6185</v>
      </c>
      <c r="X23" s="139" t="s">
        <v>101</v>
      </c>
      <c r="Y23" s="139" t="s">
        <v>99</v>
      </c>
      <c r="Z23" s="94" t="s">
        <v>79</v>
      </c>
      <c r="AB23" s="97">
        <v>1</v>
      </c>
      <c r="AJ23" s="70" t="s">
        <v>80</v>
      </c>
      <c r="AK23" s="70" t="s">
        <v>81</v>
      </c>
    </row>
    <row r="24" spans="1:37">
      <c r="A24" s="92">
        <v>7</v>
      </c>
      <c r="B24" s="93" t="s">
        <v>72</v>
      </c>
      <c r="C24" s="94" t="s">
        <v>102</v>
      </c>
      <c r="D24" s="95" t="s">
        <v>103</v>
      </c>
      <c r="E24" s="96">
        <v>38.008000000000003</v>
      </c>
      <c r="F24" s="97" t="s">
        <v>75</v>
      </c>
      <c r="H24" s="98">
        <f t="shared" si="1"/>
        <v>0</v>
      </c>
      <c r="J24" s="98">
        <f t="shared" si="0"/>
        <v>0</v>
      </c>
      <c r="O24" s="97">
        <v>20</v>
      </c>
      <c r="P24" s="97" t="s">
        <v>76</v>
      </c>
      <c r="V24" s="100" t="s">
        <v>77</v>
      </c>
      <c r="W24" s="96">
        <v>0.41808800000000002</v>
      </c>
      <c r="X24" s="139" t="s">
        <v>104</v>
      </c>
      <c r="Y24" s="139" t="s">
        <v>102</v>
      </c>
      <c r="Z24" s="94" t="s">
        <v>105</v>
      </c>
      <c r="AB24" s="97">
        <v>1</v>
      </c>
      <c r="AJ24" s="70" t="s">
        <v>80</v>
      </c>
      <c r="AK24" s="70" t="s">
        <v>81</v>
      </c>
    </row>
    <row r="25" spans="1:37">
      <c r="D25" s="140" t="s">
        <v>106</v>
      </c>
      <c r="E25" s="141"/>
      <c r="F25" s="142"/>
      <c r="G25" s="143"/>
      <c r="I25" s="143"/>
      <c r="K25" s="144"/>
      <c r="L25" s="144"/>
      <c r="M25" s="141"/>
      <c r="N25" s="141"/>
      <c r="O25" s="142"/>
      <c r="P25" s="142"/>
      <c r="Q25" s="141"/>
      <c r="R25" s="141"/>
      <c r="S25" s="141"/>
      <c r="T25" s="145"/>
      <c r="U25" s="145"/>
      <c r="V25" s="145" t="s">
        <v>83</v>
      </c>
      <c r="W25" s="141"/>
      <c r="X25" s="146"/>
    </row>
    <row r="26" spans="1:37">
      <c r="A26" s="92">
        <v>8</v>
      </c>
      <c r="B26" s="93" t="s">
        <v>107</v>
      </c>
      <c r="C26" s="94" t="s">
        <v>108</v>
      </c>
      <c r="D26" s="95" t="s">
        <v>109</v>
      </c>
      <c r="E26" s="96">
        <v>38.008000000000003</v>
      </c>
      <c r="F26" s="97" t="s">
        <v>75</v>
      </c>
      <c r="H26" s="98">
        <f t="shared" si="1"/>
        <v>0</v>
      </c>
      <c r="J26" s="98">
        <f t="shared" si="0"/>
        <v>0</v>
      </c>
      <c r="O26" s="97">
        <v>20</v>
      </c>
      <c r="P26" s="97" t="s">
        <v>76</v>
      </c>
      <c r="V26" s="100" t="s">
        <v>77</v>
      </c>
      <c r="W26" s="96">
        <v>1.4823120000000001</v>
      </c>
      <c r="X26" s="139" t="s">
        <v>110</v>
      </c>
      <c r="Y26" s="139" t="s">
        <v>108</v>
      </c>
      <c r="Z26" s="94" t="s">
        <v>111</v>
      </c>
      <c r="AB26" s="97">
        <v>7</v>
      </c>
      <c r="AJ26" s="70" t="s">
        <v>80</v>
      </c>
      <c r="AK26" s="70" t="s">
        <v>81</v>
      </c>
    </row>
    <row r="27" spans="1:37" ht="25.5">
      <c r="A27" s="92">
        <v>9</v>
      </c>
      <c r="B27" s="93" t="s">
        <v>112</v>
      </c>
      <c r="C27" s="94" t="s">
        <v>113</v>
      </c>
      <c r="D27" s="95" t="s">
        <v>114</v>
      </c>
      <c r="E27" s="96">
        <v>5.8</v>
      </c>
      <c r="F27" s="97" t="s">
        <v>75</v>
      </c>
      <c r="H27" s="98">
        <f t="shared" si="1"/>
        <v>0</v>
      </c>
      <c r="J27" s="98">
        <f t="shared" si="0"/>
        <v>0</v>
      </c>
      <c r="O27" s="97">
        <v>20</v>
      </c>
      <c r="P27" s="97" t="s">
        <v>76</v>
      </c>
      <c r="V27" s="100" t="s">
        <v>77</v>
      </c>
      <c r="W27" s="96">
        <v>1.4036</v>
      </c>
      <c r="X27" s="139" t="s">
        <v>115</v>
      </c>
      <c r="Y27" s="139" t="s">
        <v>113</v>
      </c>
      <c r="Z27" s="94" t="s">
        <v>79</v>
      </c>
      <c r="AB27" s="97">
        <v>1</v>
      </c>
      <c r="AJ27" s="70" t="s">
        <v>80</v>
      </c>
      <c r="AK27" s="70" t="s">
        <v>81</v>
      </c>
    </row>
    <row r="28" spans="1:37">
      <c r="D28" s="140" t="s">
        <v>116</v>
      </c>
      <c r="E28" s="141"/>
      <c r="F28" s="142"/>
      <c r="G28" s="143"/>
      <c r="I28" s="143"/>
      <c r="K28" s="144"/>
      <c r="L28" s="144"/>
      <c r="M28" s="141"/>
      <c r="N28" s="141"/>
      <c r="O28" s="142"/>
      <c r="P28" s="142"/>
      <c r="Q28" s="141"/>
      <c r="R28" s="141"/>
      <c r="S28" s="141"/>
      <c r="T28" s="145"/>
      <c r="U28" s="145"/>
      <c r="V28" s="145" t="s">
        <v>83</v>
      </c>
      <c r="W28" s="141"/>
      <c r="X28" s="146"/>
    </row>
    <row r="29" spans="1:37">
      <c r="A29" s="92">
        <v>10</v>
      </c>
      <c r="B29" s="93" t="s">
        <v>112</v>
      </c>
      <c r="C29" s="94" t="s">
        <v>117</v>
      </c>
      <c r="D29" s="95" t="s">
        <v>118</v>
      </c>
      <c r="E29" s="96">
        <v>11.2</v>
      </c>
      <c r="F29" s="97" t="s">
        <v>75</v>
      </c>
      <c r="H29" s="98">
        <f t="shared" si="1"/>
        <v>0</v>
      </c>
      <c r="J29" s="98">
        <f t="shared" si="0"/>
        <v>0</v>
      </c>
      <c r="O29" s="97">
        <v>20</v>
      </c>
      <c r="P29" s="97" t="s">
        <v>76</v>
      </c>
      <c r="V29" s="100" t="s">
        <v>77</v>
      </c>
      <c r="W29" s="96">
        <v>0.29120000000000001</v>
      </c>
      <c r="X29" s="139" t="s">
        <v>119</v>
      </c>
      <c r="Y29" s="139" t="s">
        <v>117</v>
      </c>
      <c r="Z29" s="94" t="s">
        <v>120</v>
      </c>
      <c r="AB29" s="97">
        <v>1</v>
      </c>
      <c r="AJ29" s="70" t="s">
        <v>80</v>
      </c>
      <c r="AK29" s="70" t="s">
        <v>81</v>
      </c>
    </row>
    <row r="30" spans="1:37">
      <c r="D30" s="140" t="s">
        <v>121</v>
      </c>
      <c r="E30" s="141"/>
      <c r="F30" s="142"/>
      <c r="G30" s="143"/>
      <c r="I30" s="143"/>
      <c r="K30" s="144"/>
      <c r="L30" s="144"/>
      <c r="M30" s="141"/>
      <c r="N30" s="141"/>
      <c r="O30" s="142"/>
      <c r="P30" s="142"/>
      <c r="Q30" s="141"/>
      <c r="R30" s="141"/>
      <c r="S30" s="141"/>
      <c r="T30" s="145"/>
      <c r="U30" s="145"/>
      <c r="V30" s="145" t="s">
        <v>83</v>
      </c>
      <c r="W30" s="141"/>
      <c r="X30" s="146"/>
    </row>
    <row r="31" spans="1:37">
      <c r="D31" s="140" t="s">
        <v>122</v>
      </c>
      <c r="E31" s="141"/>
      <c r="F31" s="142"/>
      <c r="G31" s="143"/>
      <c r="I31" s="143"/>
      <c r="K31" s="144"/>
      <c r="L31" s="144"/>
      <c r="M31" s="141"/>
      <c r="N31" s="141"/>
      <c r="O31" s="142"/>
      <c r="P31" s="142"/>
      <c r="Q31" s="141"/>
      <c r="R31" s="141"/>
      <c r="S31" s="141"/>
      <c r="T31" s="145"/>
      <c r="U31" s="145"/>
      <c r="V31" s="145" t="s">
        <v>83</v>
      </c>
      <c r="W31" s="141"/>
      <c r="X31" s="146"/>
    </row>
    <row r="32" spans="1:37">
      <c r="A32" s="92">
        <v>11</v>
      </c>
      <c r="B32" s="93" t="s">
        <v>123</v>
      </c>
      <c r="C32" s="94" t="s">
        <v>124</v>
      </c>
      <c r="D32" s="95" t="s">
        <v>125</v>
      </c>
      <c r="E32" s="96">
        <v>75.974999999999994</v>
      </c>
      <c r="F32" s="97" t="s">
        <v>126</v>
      </c>
      <c r="I32" s="98">
        <f>G32*E32</f>
        <v>0</v>
      </c>
      <c r="J32" s="98">
        <f t="shared" si="0"/>
        <v>0</v>
      </c>
      <c r="O32" s="97">
        <v>20</v>
      </c>
      <c r="P32" s="97" t="s">
        <v>76</v>
      </c>
      <c r="V32" s="100" t="s">
        <v>127</v>
      </c>
      <c r="X32" s="139" t="s">
        <v>124</v>
      </c>
      <c r="Y32" s="139" t="s">
        <v>124</v>
      </c>
      <c r="Z32" s="94" t="s">
        <v>128</v>
      </c>
      <c r="AA32" s="94" t="s">
        <v>129</v>
      </c>
      <c r="AB32" s="97">
        <v>2</v>
      </c>
      <c r="AJ32" s="70" t="s">
        <v>130</v>
      </c>
      <c r="AK32" s="70" t="s">
        <v>81</v>
      </c>
    </row>
    <row r="33" spans="1:37">
      <c r="D33" s="140" t="s">
        <v>131</v>
      </c>
      <c r="E33" s="141"/>
      <c r="F33" s="142"/>
      <c r="G33" s="143"/>
      <c r="I33" s="143"/>
      <c r="K33" s="144"/>
      <c r="L33" s="144"/>
      <c r="M33" s="141"/>
      <c r="N33" s="141"/>
      <c r="O33" s="142"/>
      <c r="P33" s="142"/>
      <c r="Q33" s="141"/>
      <c r="R33" s="141"/>
      <c r="S33" s="141"/>
      <c r="T33" s="145"/>
      <c r="U33" s="145"/>
      <c r="V33" s="145" t="s">
        <v>83</v>
      </c>
      <c r="W33" s="141"/>
      <c r="X33" s="146"/>
    </row>
    <row r="34" spans="1:37">
      <c r="D34" s="147" t="s">
        <v>132</v>
      </c>
      <c r="E34" s="98">
        <v>2522.83</v>
      </c>
      <c r="H34" s="98">
        <f>SUM(H14:H33)</f>
        <v>0</v>
      </c>
      <c r="I34" s="98">
        <f>SUM(I14:I33)</f>
        <v>0</v>
      </c>
      <c r="J34" s="98">
        <f t="shared" si="0"/>
        <v>0</v>
      </c>
      <c r="W34" s="96">
        <v>71.395218999999997</v>
      </c>
    </row>
    <row r="35" spans="1:37">
      <c r="D35" s="138" t="s">
        <v>133</v>
      </c>
    </row>
    <row r="36" spans="1:37">
      <c r="A36" s="92">
        <v>12</v>
      </c>
      <c r="B36" s="93" t="s">
        <v>134</v>
      </c>
      <c r="C36" s="94" t="s">
        <v>135</v>
      </c>
      <c r="D36" s="95" t="s">
        <v>136</v>
      </c>
      <c r="E36" s="96">
        <v>4.3010000000000002</v>
      </c>
      <c r="F36" s="97" t="s">
        <v>75</v>
      </c>
      <c r="H36" s="98">
        <f>G36*E36</f>
        <v>0</v>
      </c>
      <c r="J36" s="98">
        <f>I36+H36</f>
        <v>0</v>
      </c>
      <c r="K36" s="99">
        <v>2.4193099999999998</v>
      </c>
      <c r="L36" s="99">
        <v>10.405452309999999</v>
      </c>
      <c r="O36" s="97">
        <v>20</v>
      </c>
      <c r="P36" s="97" t="s">
        <v>137</v>
      </c>
      <c r="V36" s="100" t="s">
        <v>77</v>
      </c>
      <c r="W36" s="96">
        <v>1.9612560000000001</v>
      </c>
      <c r="X36" s="139" t="s">
        <v>138</v>
      </c>
      <c r="Y36" s="139" t="s">
        <v>135</v>
      </c>
      <c r="Z36" s="94" t="s">
        <v>139</v>
      </c>
      <c r="AB36" s="97">
        <v>1</v>
      </c>
      <c r="AJ36" s="70" t="s">
        <v>80</v>
      </c>
      <c r="AK36" s="70" t="s">
        <v>81</v>
      </c>
    </row>
    <row r="37" spans="1:37">
      <c r="A37" s="92">
        <v>13</v>
      </c>
      <c r="B37" s="93" t="s">
        <v>134</v>
      </c>
      <c r="C37" s="94" t="s">
        <v>140</v>
      </c>
      <c r="D37" s="95" t="s">
        <v>141</v>
      </c>
      <c r="E37" s="96">
        <v>7.2069999999999999</v>
      </c>
      <c r="F37" s="97" t="s">
        <v>75</v>
      </c>
      <c r="H37" s="98">
        <f>G37*E37</f>
        <v>0</v>
      </c>
      <c r="J37" s="98">
        <f t="shared" si="0"/>
        <v>0</v>
      </c>
      <c r="K37" s="99">
        <v>2.4186000000000001</v>
      </c>
      <c r="L37" s="99">
        <v>17.430850199999998</v>
      </c>
      <c r="O37" s="97">
        <v>20</v>
      </c>
      <c r="P37" s="97" t="s">
        <v>137</v>
      </c>
      <c r="V37" s="100" t="s">
        <v>77</v>
      </c>
      <c r="W37" s="96">
        <v>3.3152200000000001</v>
      </c>
      <c r="X37" s="139" t="s">
        <v>142</v>
      </c>
      <c r="Y37" s="139" t="s">
        <v>140</v>
      </c>
      <c r="Z37" s="94" t="s">
        <v>139</v>
      </c>
      <c r="AB37" s="97">
        <v>1</v>
      </c>
      <c r="AJ37" s="70" t="s">
        <v>80</v>
      </c>
      <c r="AK37" s="70" t="s">
        <v>81</v>
      </c>
    </row>
    <row r="38" spans="1:37">
      <c r="D38" s="140" t="s">
        <v>143</v>
      </c>
      <c r="E38" s="141"/>
      <c r="F38" s="142"/>
      <c r="G38" s="143"/>
      <c r="I38" s="143"/>
      <c r="K38" s="144"/>
      <c r="L38" s="144"/>
      <c r="M38" s="141"/>
      <c r="N38" s="141"/>
      <c r="O38" s="142"/>
      <c r="P38" s="142"/>
      <c r="Q38" s="141"/>
      <c r="R38" s="141"/>
      <c r="S38" s="141"/>
      <c r="T38" s="145"/>
      <c r="U38" s="145"/>
      <c r="V38" s="145" t="s">
        <v>83</v>
      </c>
      <c r="W38" s="141"/>
      <c r="X38" s="146"/>
    </row>
    <row r="39" spans="1:37">
      <c r="A39" s="92">
        <v>14</v>
      </c>
      <c r="B39" s="93" t="s">
        <v>134</v>
      </c>
      <c r="C39" s="94" t="s">
        <v>144</v>
      </c>
      <c r="D39" s="95" t="s">
        <v>145</v>
      </c>
      <c r="E39" s="96">
        <v>18.72</v>
      </c>
      <c r="F39" s="97" t="s">
        <v>126</v>
      </c>
      <c r="H39" s="98">
        <f>G39*E39</f>
        <v>0</v>
      </c>
      <c r="J39" s="98">
        <f t="shared" si="0"/>
        <v>0</v>
      </c>
      <c r="K39" s="99">
        <v>2.2300000000000002E-3</v>
      </c>
      <c r="L39" s="99">
        <v>4.1745600000000001E-2</v>
      </c>
      <c r="O39" s="97">
        <v>20</v>
      </c>
      <c r="P39" s="97" t="s">
        <v>137</v>
      </c>
      <c r="V39" s="100" t="s">
        <v>77</v>
      </c>
      <c r="W39" s="96">
        <v>6.8327999999999998</v>
      </c>
      <c r="X39" s="139" t="s">
        <v>146</v>
      </c>
      <c r="Y39" s="139" t="s">
        <v>144</v>
      </c>
      <c r="Z39" s="94" t="s">
        <v>139</v>
      </c>
      <c r="AB39" s="97">
        <v>1</v>
      </c>
      <c r="AJ39" s="70" t="s">
        <v>80</v>
      </c>
      <c r="AK39" s="70" t="s">
        <v>81</v>
      </c>
    </row>
    <row r="40" spans="1:37">
      <c r="D40" s="140" t="s">
        <v>147</v>
      </c>
      <c r="E40" s="141"/>
      <c r="F40" s="142"/>
      <c r="G40" s="143"/>
      <c r="I40" s="143"/>
      <c r="K40" s="144"/>
      <c r="L40" s="144"/>
      <c r="M40" s="141"/>
      <c r="N40" s="141"/>
      <c r="O40" s="142"/>
      <c r="P40" s="142"/>
      <c r="Q40" s="141"/>
      <c r="R40" s="141"/>
      <c r="S40" s="141"/>
      <c r="T40" s="145"/>
      <c r="U40" s="145"/>
      <c r="V40" s="145" t="s">
        <v>83</v>
      </c>
      <c r="W40" s="141"/>
      <c r="X40" s="146"/>
    </row>
    <row r="41" spans="1:37">
      <c r="A41" s="92">
        <v>15</v>
      </c>
      <c r="B41" s="93" t="s">
        <v>148</v>
      </c>
      <c r="C41" s="94" t="s">
        <v>149</v>
      </c>
      <c r="D41" s="95" t="s">
        <v>150</v>
      </c>
      <c r="E41" s="96">
        <v>18.72</v>
      </c>
      <c r="F41" s="97" t="s">
        <v>126</v>
      </c>
      <c r="H41" s="98">
        <f>G41*E41</f>
        <v>0</v>
      </c>
      <c r="J41" s="98">
        <f t="shared" si="0"/>
        <v>0</v>
      </c>
      <c r="O41" s="97">
        <v>20</v>
      </c>
      <c r="P41" s="97" t="s">
        <v>137</v>
      </c>
      <c r="V41" s="100" t="s">
        <v>77</v>
      </c>
      <c r="W41" s="96">
        <v>3.3134399999999999</v>
      </c>
      <c r="X41" s="139" t="s">
        <v>151</v>
      </c>
      <c r="Y41" s="139" t="s">
        <v>149</v>
      </c>
      <c r="Z41" s="94" t="s">
        <v>139</v>
      </c>
      <c r="AB41" s="97">
        <v>1</v>
      </c>
      <c r="AJ41" s="70" t="s">
        <v>80</v>
      </c>
      <c r="AK41" s="70" t="s">
        <v>81</v>
      </c>
    </row>
    <row r="42" spans="1:37">
      <c r="A42" s="92">
        <v>16</v>
      </c>
      <c r="B42" s="93" t="s">
        <v>134</v>
      </c>
      <c r="C42" s="94" t="s">
        <v>152</v>
      </c>
      <c r="D42" s="95" t="s">
        <v>153</v>
      </c>
      <c r="E42" s="96">
        <v>0.57599999999999996</v>
      </c>
      <c r="F42" s="97" t="s">
        <v>154</v>
      </c>
      <c r="H42" s="98">
        <f>G42*E42</f>
        <v>0</v>
      </c>
      <c r="J42" s="98">
        <f t="shared" si="0"/>
        <v>0</v>
      </c>
      <c r="K42" s="99">
        <v>1.1499699999999999</v>
      </c>
      <c r="L42" s="99">
        <v>0.66238271999999998</v>
      </c>
      <c r="O42" s="97">
        <v>20</v>
      </c>
      <c r="P42" s="97" t="s">
        <v>137</v>
      </c>
      <c r="V42" s="100" t="s">
        <v>77</v>
      </c>
      <c r="W42" s="96">
        <v>22.193280000000001</v>
      </c>
      <c r="X42" s="139" t="s">
        <v>155</v>
      </c>
      <c r="Y42" s="139" t="s">
        <v>152</v>
      </c>
      <c r="Z42" s="94" t="s">
        <v>139</v>
      </c>
      <c r="AB42" s="97">
        <v>1</v>
      </c>
      <c r="AJ42" s="70" t="s">
        <v>80</v>
      </c>
      <c r="AK42" s="70" t="s">
        <v>81</v>
      </c>
    </row>
    <row r="43" spans="1:37">
      <c r="D43" s="147" t="s">
        <v>156</v>
      </c>
      <c r="E43" s="98">
        <v>2600.81</v>
      </c>
      <c r="H43" s="98">
        <f>SUM(H36:H42)</f>
        <v>0</v>
      </c>
      <c r="I43" s="98">
        <f>SUM(I36:I42)</f>
        <v>0</v>
      </c>
      <c r="J43" s="98">
        <f t="shared" si="0"/>
        <v>0</v>
      </c>
      <c r="L43" s="99">
        <v>28.540430829999998</v>
      </c>
      <c r="W43" s="96">
        <v>37.615996000000003</v>
      </c>
    </row>
    <row r="44" spans="1:37">
      <c r="D44" s="138" t="s">
        <v>157</v>
      </c>
    </row>
    <row r="45" spans="1:37" ht="25.5">
      <c r="A45" s="92">
        <v>17</v>
      </c>
      <c r="B45" s="93" t="s">
        <v>158</v>
      </c>
      <c r="C45" s="94" t="s">
        <v>159</v>
      </c>
      <c r="D45" s="95" t="s">
        <v>160</v>
      </c>
      <c r="E45" s="96">
        <v>1.8</v>
      </c>
      <c r="F45" s="97" t="s">
        <v>75</v>
      </c>
      <c r="H45" s="98">
        <f>G45*E45</f>
        <v>0</v>
      </c>
      <c r="J45" s="98">
        <f t="shared" si="0"/>
        <v>0</v>
      </c>
      <c r="K45" s="99">
        <v>1.77807</v>
      </c>
      <c r="L45" s="99">
        <v>3.200526</v>
      </c>
      <c r="O45" s="97">
        <v>20</v>
      </c>
      <c r="P45" s="97" t="s">
        <v>161</v>
      </c>
      <c r="V45" s="100" t="s">
        <v>77</v>
      </c>
      <c r="W45" s="96">
        <v>6.9156000000000004</v>
      </c>
      <c r="X45" s="139" t="s">
        <v>162</v>
      </c>
      <c r="Y45" s="139" t="s">
        <v>159</v>
      </c>
      <c r="Z45" s="94" t="s">
        <v>163</v>
      </c>
      <c r="AB45" s="97">
        <v>1</v>
      </c>
      <c r="AJ45" s="70" t="s">
        <v>80</v>
      </c>
      <c r="AK45" s="70" t="s">
        <v>81</v>
      </c>
    </row>
    <row r="46" spans="1:37">
      <c r="D46" s="140" t="s">
        <v>164</v>
      </c>
      <c r="E46" s="141"/>
      <c r="F46" s="142"/>
      <c r="G46" s="143"/>
      <c r="H46" s="143"/>
      <c r="I46" s="143"/>
      <c r="K46" s="144"/>
      <c r="L46" s="144"/>
      <c r="M46" s="141"/>
      <c r="N46" s="141"/>
      <c r="O46" s="142"/>
      <c r="P46" s="142"/>
      <c r="Q46" s="141"/>
      <c r="R46" s="141"/>
      <c r="S46" s="141"/>
      <c r="T46" s="145"/>
      <c r="U46" s="145"/>
      <c r="V46" s="145" t="s">
        <v>83</v>
      </c>
      <c r="W46" s="141"/>
      <c r="X46" s="146"/>
    </row>
    <row r="47" spans="1:37">
      <c r="D47" s="147" t="s">
        <v>165</v>
      </c>
      <c r="E47" s="98">
        <v>535.39</v>
      </c>
      <c r="H47" s="98">
        <f>SUM(H45:H46)</f>
        <v>0</v>
      </c>
      <c r="I47" s="98">
        <f>SUM(I45:I46)</f>
        <v>0</v>
      </c>
      <c r="J47" s="98">
        <f t="shared" si="0"/>
        <v>0</v>
      </c>
      <c r="L47" s="99">
        <v>3.200526</v>
      </c>
      <c r="W47" s="96">
        <v>6.9156000000000004</v>
      </c>
    </row>
    <row r="48" spans="1:37">
      <c r="D48" s="138" t="s">
        <v>166</v>
      </c>
    </row>
    <row r="49" spans="1:37">
      <c r="A49" s="92">
        <v>18</v>
      </c>
      <c r="B49" s="93" t="s">
        <v>167</v>
      </c>
      <c r="C49" s="94" t="s">
        <v>168</v>
      </c>
      <c r="D49" s="95" t="s">
        <v>169</v>
      </c>
      <c r="E49" s="96">
        <v>27.888000000000002</v>
      </c>
      <c r="F49" s="97" t="s">
        <v>126</v>
      </c>
      <c r="H49" s="98">
        <f t="shared" ref="H49:H51" si="2">G49*E49</f>
        <v>0</v>
      </c>
      <c r="J49" s="98">
        <f t="shared" si="0"/>
        <v>0</v>
      </c>
      <c r="K49" s="99">
        <v>0.55986000000000002</v>
      </c>
      <c r="L49" s="99">
        <v>15.613375680000001</v>
      </c>
      <c r="O49" s="97">
        <v>20</v>
      </c>
      <c r="P49" s="97" t="s">
        <v>170</v>
      </c>
      <c r="V49" s="100" t="s">
        <v>77</v>
      </c>
      <c r="W49" s="96">
        <v>0.83664000000000005</v>
      </c>
      <c r="X49" s="139" t="s">
        <v>171</v>
      </c>
      <c r="Y49" s="139" t="s">
        <v>168</v>
      </c>
      <c r="Z49" s="94" t="s">
        <v>172</v>
      </c>
      <c r="AB49" s="97">
        <v>1</v>
      </c>
      <c r="AJ49" s="70" t="s">
        <v>80</v>
      </c>
      <c r="AK49" s="70" t="s">
        <v>81</v>
      </c>
    </row>
    <row r="50" spans="1:37">
      <c r="D50" s="140" t="s">
        <v>173</v>
      </c>
      <c r="E50" s="141"/>
      <c r="F50" s="142"/>
      <c r="G50" s="143"/>
      <c r="I50" s="143"/>
      <c r="K50" s="144"/>
      <c r="L50" s="144"/>
      <c r="M50" s="141"/>
      <c r="N50" s="141"/>
      <c r="O50" s="142"/>
      <c r="P50" s="142"/>
      <c r="Q50" s="141"/>
      <c r="R50" s="141"/>
      <c r="S50" s="141"/>
      <c r="T50" s="145"/>
      <c r="U50" s="145"/>
      <c r="V50" s="145" t="s">
        <v>83</v>
      </c>
      <c r="W50" s="141"/>
      <c r="X50" s="146"/>
    </row>
    <row r="51" spans="1:37" ht="25.5">
      <c r="A51" s="92">
        <v>19</v>
      </c>
      <c r="B51" s="93" t="s">
        <v>167</v>
      </c>
      <c r="C51" s="94" t="s">
        <v>174</v>
      </c>
      <c r="D51" s="95" t="s">
        <v>175</v>
      </c>
      <c r="E51" s="96">
        <v>15</v>
      </c>
      <c r="F51" s="97" t="s">
        <v>176</v>
      </c>
      <c r="H51" s="98">
        <f t="shared" si="2"/>
        <v>0</v>
      </c>
      <c r="J51" s="98">
        <f t="shared" si="0"/>
        <v>0</v>
      </c>
      <c r="K51" s="99">
        <v>5.9450000000000003E-2</v>
      </c>
      <c r="L51" s="99">
        <v>0.89175000000000004</v>
      </c>
      <c r="O51" s="97">
        <v>20</v>
      </c>
      <c r="P51" s="97" t="s">
        <v>170</v>
      </c>
      <c r="V51" s="100" t="s">
        <v>77</v>
      </c>
      <c r="W51" s="96">
        <v>2.5649999999999999</v>
      </c>
      <c r="X51" s="139" t="s">
        <v>177</v>
      </c>
      <c r="Y51" s="139" t="s">
        <v>174</v>
      </c>
      <c r="Z51" s="94" t="s">
        <v>178</v>
      </c>
      <c r="AB51" s="97">
        <v>1</v>
      </c>
      <c r="AJ51" s="70" t="s">
        <v>80</v>
      </c>
      <c r="AK51" s="70" t="s">
        <v>81</v>
      </c>
    </row>
    <row r="52" spans="1:37" ht="25.5">
      <c r="A52" s="92">
        <v>20</v>
      </c>
      <c r="B52" s="93" t="s">
        <v>123</v>
      </c>
      <c r="C52" s="94" t="s">
        <v>179</v>
      </c>
      <c r="D52" s="95" t="s">
        <v>180</v>
      </c>
      <c r="E52" s="96">
        <v>15</v>
      </c>
      <c r="F52" s="97" t="s">
        <v>181</v>
      </c>
      <c r="I52" s="98">
        <f>G52*E52</f>
        <v>0</v>
      </c>
      <c r="J52" s="98">
        <f t="shared" si="0"/>
        <v>0</v>
      </c>
      <c r="K52" s="99">
        <v>3.6999999999999998E-2</v>
      </c>
      <c r="L52" s="99">
        <v>0.55500000000000005</v>
      </c>
      <c r="O52" s="97">
        <v>20</v>
      </c>
      <c r="P52" s="97" t="s">
        <v>170</v>
      </c>
      <c r="V52" s="100" t="s">
        <v>127</v>
      </c>
      <c r="X52" s="139" t="s">
        <v>179</v>
      </c>
      <c r="Y52" s="139" t="s">
        <v>179</v>
      </c>
      <c r="Z52" s="94" t="s">
        <v>182</v>
      </c>
      <c r="AA52" s="94" t="s">
        <v>183</v>
      </c>
      <c r="AB52" s="97">
        <v>2</v>
      </c>
      <c r="AJ52" s="70" t="s">
        <v>130</v>
      </c>
      <c r="AK52" s="70" t="s">
        <v>81</v>
      </c>
    </row>
    <row r="53" spans="1:37">
      <c r="A53" s="92">
        <v>21</v>
      </c>
      <c r="B53" s="93" t="s">
        <v>123</v>
      </c>
      <c r="C53" s="94" t="s">
        <v>184</v>
      </c>
      <c r="D53" s="95" t="s">
        <v>185</v>
      </c>
      <c r="E53" s="96">
        <v>30</v>
      </c>
      <c r="F53" s="97" t="s">
        <v>181</v>
      </c>
      <c r="I53" s="98">
        <f>G53*E53</f>
        <v>0</v>
      </c>
      <c r="J53" s="98">
        <f t="shared" si="0"/>
        <v>0</v>
      </c>
      <c r="K53" s="99">
        <v>8.0999999999999996E-3</v>
      </c>
      <c r="L53" s="99">
        <v>0.24299999999999999</v>
      </c>
      <c r="O53" s="97">
        <v>20</v>
      </c>
      <c r="P53" s="97" t="s">
        <v>170</v>
      </c>
      <c r="V53" s="100" t="s">
        <v>127</v>
      </c>
      <c r="X53" s="139" t="s">
        <v>184</v>
      </c>
      <c r="Y53" s="139" t="s">
        <v>184</v>
      </c>
      <c r="Z53" s="94" t="s">
        <v>178</v>
      </c>
      <c r="AA53" s="94" t="s">
        <v>129</v>
      </c>
      <c r="AB53" s="97">
        <v>2</v>
      </c>
      <c r="AJ53" s="70" t="s">
        <v>130</v>
      </c>
      <c r="AK53" s="70" t="s">
        <v>81</v>
      </c>
    </row>
    <row r="54" spans="1:37">
      <c r="D54" s="147" t="s">
        <v>186</v>
      </c>
      <c r="E54" s="98">
        <v>2292.62</v>
      </c>
      <c r="H54" s="98">
        <f>SUM(H49:H53)</f>
        <v>0</v>
      </c>
      <c r="I54" s="98">
        <f>SUM(I49:I53)</f>
        <v>0</v>
      </c>
      <c r="J54" s="98">
        <f t="shared" si="0"/>
        <v>0</v>
      </c>
      <c r="L54" s="99">
        <v>17.303125680000001</v>
      </c>
      <c r="W54" s="96">
        <v>3.40164</v>
      </c>
    </row>
    <row r="55" spans="1:37">
      <c r="D55" s="138" t="s">
        <v>187</v>
      </c>
    </row>
    <row r="56" spans="1:37">
      <c r="A56" s="92">
        <v>22</v>
      </c>
      <c r="B56" s="93" t="s">
        <v>134</v>
      </c>
      <c r="C56" s="94" t="s">
        <v>188</v>
      </c>
      <c r="D56" s="95" t="s">
        <v>189</v>
      </c>
      <c r="E56" s="96">
        <v>9</v>
      </c>
      <c r="F56" s="97" t="s">
        <v>126</v>
      </c>
      <c r="H56" s="98">
        <f>G56*E56</f>
        <v>0</v>
      </c>
      <c r="J56" s="98">
        <f t="shared" si="0"/>
        <v>0</v>
      </c>
      <c r="K56" s="99">
        <v>5.5379999999999999E-2</v>
      </c>
      <c r="L56" s="99">
        <v>0.49841999999999997</v>
      </c>
      <c r="O56" s="97">
        <v>20</v>
      </c>
      <c r="P56" s="97" t="s">
        <v>190</v>
      </c>
      <c r="V56" s="100" t="s">
        <v>77</v>
      </c>
      <c r="W56" s="96">
        <v>6.2640000000000002</v>
      </c>
      <c r="X56" s="139" t="s">
        <v>191</v>
      </c>
      <c r="Y56" s="139" t="s">
        <v>188</v>
      </c>
      <c r="Z56" s="94" t="s">
        <v>192</v>
      </c>
      <c r="AB56" s="97">
        <v>1</v>
      </c>
      <c r="AJ56" s="70" t="s">
        <v>80</v>
      </c>
      <c r="AK56" s="70" t="s">
        <v>81</v>
      </c>
    </row>
    <row r="57" spans="1:37">
      <c r="D57" s="140" t="s">
        <v>193</v>
      </c>
      <c r="E57" s="141"/>
      <c r="F57" s="142"/>
      <c r="G57" s="143"/>
      <c r="H57" s="143"/>
      <c r="I57" s="143"/>
      <c r="K57" s="144"/>
      <c r="L57" s="144"/>
      <c r="M57" s="141"/>
      <c r="N57" s="141"/>
      <c r="O57" s="142"/>
      <c r="P57" s="142"/>
      <c r="Q57" s="141"/>
      <c r="R57" s="141"/>
      <c r="S57" s="141"/>
      <c r="T57" s="145"/>
      <c r="U57" s="145"/>
      <c r="V57" s="145" t="s">
        <v>83</v>
      </c>
      <c r="W57" s="141"/>
      <c r="X57" s="146"/>
    </row>
    <row r="58" spans="1:37">
      <c r="A58" s="92">
        <v>23</v>
      </c>
      <c r="B58" s="93" t="s">
        <v>134</v>
      </c>
      <c r="C58" s="94" t="s">
        <v>194</v>
      </c>
      <c r="D58" s="95" t="s">
        <v>195</v>
      </c>
      <c r="E58" s="96">
        <v>21.725999999999999</v>
      </c>
      <c r="F58" s="97" t="s">
        <v>75</v>
      </c>
      <c r="H58" s="98">
        <f>G58*E58</f>
        <v>0</v>
      </c>
      <c r="J58" s="98">
        <f t="shared" si="0"/>
        <v>0</v>
      </c>
      <c r="K58" s="99">
        <v>2.4542099999999998</v>
      </c>
      <c r="L58" s="99">
        <v>53.320166460000003</v>
      </c>
      <c r="O58" s="97">
        <v>20</v>
      </c>
      <c r="P58" s="97" t="s">
        <v>190</v>
      </c>
      <c r="V58" s="100" t="s">
        <v>77</v>
      </c>
      <c r="W58" s="96">
        <v>47.949281999999997</v>
      </c>
      <c r="X58" s="139" t="s">
        <v>196</v>
      </c>
      <c r="Y58" s="139" t="s">
        <v>194</v>
      </c>
      <c r="Z58" s="94" t="s">
        <v>139</v>
      </c>
      <c r="AB58" s="97">
        <v>1</v>
      </c>
      <c r="AJ58" s="70" t="s">
        <v>80</v>
      </c>
      <c r="AK58" s="70" t="s">
        <v>81</v>
      </c>
    </row>
    <row r="59" spans="1:37">
      <c r="D59" s="140" t="s">
        <v>197</v>
      </c>
      <c r="E59" s="141"/>
      <c r="F59" s="142"/>
      <c r="G59" s="143"/>
      <c r="H59" s="143"/>
      <c r="I59" s="143"/>
      <c r="K59" s="144"/>
      <c r="L59" s="144"/>
      <c r="M59" s="141"/>
      <c r="N59" s="141"/>
      <c r="O59" s="142"/>
      <c r="P59" s="142"/>
      <c r="Q59" s="141"/>
      <c r="R59" s="141"/>
      <c r="S59" s="141"/>
      <c r="T59" s="145"/>
      <c r="U59" s="145"/>
      <c r="V59" s="145" t="s">
        <v>83</v>
      </c>
      <c r="W59" s="141"/>
      <c r="X59" s="146"/>
    </row>
    <row r="60" spans="1:37">
      <c r="D60" s="140" t="s">
        <v>198</v>
      </c>
      <c r="E60" s="141"/>
      <c r="F60" s="142"/>
      <c r="G60" s="143"/>
      <c r="H60" s="143"/>
      <c r="I60" s="143"/>
      <c r="K60" s="144"/>
      <c r="L60" s="144"/>
      <c r="M60" s="141"/>
      <c r="N60" s="141"/>
      <c r="O60" s="142"/>
      <c r="P60" s="142"/>
      <c r="Q60" s="141"/>
      <c r="R60" s="141"/>
      <c r="S60" s="141"/>
      <c r="T60" s="145"/>
      <c r="U60" s="145"/>
      <c r="V60" s="145" t="s">
        <v>83</v>
      </c>
      <c r="W60" s="141"/>
      <c r="X60" s="146"/>
    </row>
    <row r="61" spans="1:37">
      <c r="D61" s="140" t="s">
        <v>199</v>
      </c>
      <c r="E61" s="141"/>
      <c r="F61" s="142"/>
      <c r="G61" s="143"/>
      <c r="H61" s="143"/>
      <c r="I61" s="143"/>
      <c r="K61" s="144"/>
      <c r="L61" s="144"/>
      <c r="M61" s="141"/>
      <c r="N61" s="141"/>
      <c r="O61" s="142"/>
      <c r="P61" s="142"/>
      <c r="Q61" s="141"/>
      <c r="R61" s="141"/>
      <c r="S61" s="141"/>
      <c r="T61" s="145"/>
      <c r="U61" s="145"/>
      <c r="V61" s="145" t="s">
        <v>83</v>
      </c>
      <c r="W61" s="141"/>
      <c r="X61" s="146"/>
    </row>
    <row r="62" spans="1:37" ht="25.5">
      <c r="A62" s="92">
        <v>24</v>
      </c>
      <c r="B62" s="93" t="s">
        <v>134</v>
      </c>
      <c r="C62" s="94" t="s">
        <v>200</v>
      </c>
      <c r="D62" s="95" t="s">
        <v>201</v>
      </c>
      <c r="E62" s="96">
        <v>65.037000000000006</v>
      </c>
      <c r="F62" s="97" t="s">
        <v>126</v>
      </c>
      <c r="H62" s="98">
        <f>G62*E62</f>
        <v>0</v>
      </c>
      <c r="J62" s="98">
        <f t="shared" si="0"/>
        <v>0</v>
      </c>
      <c r="K62" s="99">
        <v>8.8199999999999997E-3</v>
      </c>
      <c r="L62" s="99">
        <v>0.57362634000000001</v>
      </c>
      <c r="O62" s="97">
        <v>20</v>
      </c>
      <c r="P62" s="97" t="s">
        <v>190</v>
      </c>
      <c r="V62" s="100" t="s">
        <v>77</v>
      </c>
      <c r="W62" s="96">
        <v>17.690064</v>
      </c>
      <c r="X62" s="139" t="s">
        <v>202</v>
      </c>
      <c r="Y62" s="139" t="s">
        <v>200</v>
      </c>
      <c r="Z62" s="94" t="s">
        <v>178</v>
      </c>
      <c r="AB62" s="97">
        <v>1</v>
      </c>
      <c r="AJ62" s="70" t="s">
        <v>80</v>
      </c>
      <c r="AK62" s="70" t="s">
        <v>81</v>
      </c>
    </row>
    <row r="63" spans="1:37">
      <c r="A63" s="92">
        <v>25</v>
      </c>
      <c r="B63" s="93" t="s">
        <v>134</v>
      </c>
      <c r="C63" s="94" t="s">
        <v>203</v>
      </c>
      <c r="D63" s="95" t="s">
        <v>204</v>
      </c>
      <c r="E63" s="96">
        <v>15</v>
      </c>
      <c r="F63" s="97" t="s">
        <v>176</v>
      </c>
      <c r="H63" s="98">
        <f>G63*E63</f>
        <v>0</v>
      </c>
      <c r="J63" s="98">
        <f t="shared" si="0"/>
        <v>0</v>
      </c>
      <c r="O63" s="97">
        <v>20</v>
      </c>
      <c r="P63" s="97" t="s">
        <v>190</v>
      </c>
      <c r="V63" s="100" t="s">
        <v>77</v>
      </c>
      <c r="W63" s="96">
        <v>6.9749999999999996</v>
      </c>
      <c r="X63" s="139" t="s">
        <v>205</v>
      </c>
      <c r="Y63" s="139" t="s">
        <v>203</v>
      </c>
      <c r="Z63" s="94" t="s">
        <v>139</v>
      </c>
      <c r="AB63" s="97">
        <v>1</v>
      </c>
      <c r="AJ63" s="70" t="s">
        <v>80</v>
      </c>
      <c r="AK63" s="70" t="s">
        <v>81</v>
      </c>
    </row>
    <row r="64" spans="1:37" ht="25.5">
      <c r="A64" s="92">
        <v>26</v>
      </c>
      <c r="B64" s="93" t="s">
        <v>134</v>
      </c>
      <c r="C64" s="94" t="s">
        <v>206</v>
      </c>
      <c r="D64" s="95" t="s">
        <v>207</v>
      </c>
      <c r="E64" s="96">
        <v>14.016</v>
      </c>
      <c r="F64" s="97" t="s">
        <v>75</v>
      </c>
      <c r="H64" s="98">
        <f>G64*E64</f>
        <v>0</v>
      </c>
      <c r="J64" s="98">
        <f t="shared" si="0"/>
        <v>0</v>
      </c>
      <c r="K64" s="99">
        <v>0.02</v>
      </c>
      <c r="L64" s="99">
        <v>0.28032000000000001</v>
      </c>
      <c r="O64" s="97">
        <v>20</v>
      </c>
      <c r="P64" s="97" t="s">
        <v>190</v>
      </c>
      <c r="V64" s="100" t="s">
        <v>77</v>
      </c>
      <c r="W64" s="96">
        <v>18.360959999999999</v>
      </c>
      <c r="X64" s="139" t="s">
        <v>208</v>
      </c>
      <c r="Y64" s="139" t="s">
        <v>206</v>
      </c>
      <c r="Z64" s="94" t="s">
        <v>178</v>
      </c>
      <c r="AB64" s="97">
        <v>1</v>
      </c>
      <c r="AJ64" s="70" t="s">
        <v>80</v>
      </c>
      <c r="AK64" s="70" t="s">
        <v>81</v>
      </c>
    </row>
    <row r="65" spans="1:37">
      <c r="D65" s="140" t="s">
        <v>209</v>
      </c>
      <c r="E65" s="141"/>
      <c r="F65" s="142"/>
      <c r="G65" s="143"/>
      <c r="I65" s="143"/>
      <c r="K65" s="144"/>
      <c r="L65" s="144"/>
      <c r="M65" s="141"/>
      <c r="N65" s="141"/>
      <c r="O65" s="142"/>
      <c r="P65" s="142"/>
      <c r="Q65" s="141"/>
      <c r="R65" s="141"/>
      <c r="S65" s="141"/>
      <c r="T65" s="145"/>
      <c r="U65" s="145"/>
      <c r="V65" s="145" t="s">
        <v>83</v>
      </c>
      <c r="W65" s="141"/>
      <c r="X65" s="146"/>
    </row>
    <row r="66" spans="1:37">
      <c r="A66" s="92">
        <v>27</v>
      </c>
      <c r="B66" s="93" t="s">
        <v>134</v>
      </c>
      <c r="C66" s="94" t="s">
        <v>210</v>
      </c>
      <c r="D66" s="95" t="s">
        <v>211</v>
      </c>
      <c r="E66" s="96">
        <v>14.17</v>
      </c>
      <c r="F66" s="97" t="s">
        <v>126</v>
      </c>
      <c r="H66" s="98">
        <f>G66*E66</f>
        <v>0</v>
      </c>
      <c r="J66" s="98">
        <f t="shared" si="0"/>
        <v>0</v>
      </c>
      <c r="K66" s="99">
        <v>0.3674</v>
      </c>
      <c r="L66" s="99">
        <v>5.2060579999999996</v>
      </c>
      <c r="O66" s="97">
        <v>20</v>
      </c>
      <c r="P66" s="97" t="s">
        <v>190</v>
      </c>
      <c r="V66" s="100" t="s">
        <v>77</v>
      </c>
      <c r="W66" s="96">
        <v>4.1234700000000002</v>
      </c>
      <c r="X66" s="139" t="s">
        <v>212</v>
      </c>
      <c r="Y66" s="139" t="s">
        <v>210</v>
      </c>
      <c r="Z66" s="94" t="s">
        <v>178</v>
      </c>
      <c r="AB66" s="97">
        <v>1</v>
      </c>
      <c r="AJ66" s="70" t="s">
        <v>80</v>
      </c>
      <c r="AK66" s="70" t="s">
        <v>81</v>
      </c>
    </row>
    <row r="67" spans="1:37">
      <c r="D67" s="140" t="s">
        <v>213</v>
      </c>
      <c r="E67" s="141"/>
      <c r="F67" s="142"/>
      <c r="G67" s="143"/>
      <c r="H67" s="143"/>
      <c r="I67" s="143"/>
      <c r="K67" s="144"/>
      <c r="L67" s="144"/>
      <c r="M67" s="141"/>
      <c r="N67" s="141"/>
      <c r="O67" s="142"/>
      <c r="P67" s="142"/>
      <c r="Q67" s="141"/>
      <c r="R67" s="141"/>
      <c r="S67" s="141"/>
      <c r="T67" s="145"/>
      <c r="U67" s="145"/>
      <c r="V67" s="145" t="s">
        <v>83</v>
      </c>
      <c r="W67" s="141"/>
      <c r="X67" s="146"/>
    </row>
    <row r="68" spans="1:37">
      <c r="D68" s="147" t="s">
        <v>214</v>
      </c>
      <c r="E68" s="98">
        <v>4749.49</v>
      </c>
      <c r="H68" s="98">
        <f>SUM(H56:H67)</f>
        <v>0</v>
      </c>
      <c r="J68" s="98">
        <f t="shared" si="0"/>
        <v>0</v>
      </c>
      <c r="L68" s="99">
        <v>59.878590799999998</v>
      </c>
      <c r="W68" s="96">
        <v>101.362776</v>
      </c>
    </row>
    <row r="69" spans="1:37">
      <c r="D69" s="138" t="s">
        <v>215</v>
      </c>
    </row>
    <row r="70" spans="1:37" ht="25.5">
      <c r="A70" s="92">
        <v>28</v>
      </c>
      <c r="B70" s="93" t="s">
        <v>167</v>
      </c>
      <c r="C70" s="94" t="s">
        <v>216</v>
      </c>
      <c r="D70" s="95" t="s">
        <v>217</v>
      </c>
      <c r="E70" s="96">
        <v>40.340000000000003</v>
      </c>
      <c r="F70" s="97" t="s">
        <v>176</v>
      </c>
      <c r="H70" s="98">
        <f>G70*E70</f>
        <v>0</v>
      </c>
      <c r="J70" s="98">
        <f t="shared" si="0"/>
        <v>0</v>
      </c>
      <c r="K70" s="99">
        <v>8.924E-2</v>
      </c>
      <c r="L70" s="99">
        <v>3.5999416000000002</v>
      </c>
      <c r="O70" s="97">
        <v>20</v>
      </c>
      <c r="P70" s="97" t="s">
        <v>218</v>
      </c>
      <c r="V70" s="100" t="s">
        <v>77</v>
      </c>
      <c r="W70" s="96">
        <v>4.2356999999999996</v>
      </c>
      <c r="X70" s="139" t="s">
        <v>219</v>
      </c>
      <c r="Y70" s="139" t="s">
        <v>216</v>
      </c>
      <c r="Z70" s="94" t="s">
        <v>220</v>
      </c>
      <c r="AB70" s="97">
        <v>1</v>
      </c>
      <c r="AJ70" s="70" t="s">
        <v>80</v>
      </c>
      <c r="AK70" s="70" t="s">
        <v>81</v>
      </c>
    </row>
    <row r="71" spans="1:37">
      <c r="D71" s="140" t="s">
        <v>221</v>
      </c>
      <c r="E71" s="141"/>
      <c r="F71" s="142"/>
      <c r="G71" s="143"/>
      <c r="I71" s="143"/>
      <c r="K71" s="144"/>
      <c r="L71" s="144"/>
      <c r="M71" s="141"/>
      <c r="N71" s="141"/>
      <c r="O71" s="142"/>
      <c r="P71" s="142"/>
      <c r="Q71" s="141"/>
      <c r="R71" s="141"/>
      <c r="S71" s="141"/>
      <c r="T71" s="145"/>
      <c r="U71" s="145"/>
      <c r="V71" s="145" t="s">
        <v>83</v>
      </c>
      <c r="W71" s="141"/>
      <c r="X71" s="146"/>
    </row>
    <row r="72" spans="1:37">
      <c r="A72" s="92">
        <v>29</v>
      </c>
      <c r="B72" s="93" t="s">
        <v>123</v>
      </c>
      <c r="C72" s="94" t="s">
        <v>222</v>
      </c>
      <c r="D72" s="95" t="s">
        <v>223</v>
      </c>
      <c r="E72" s="96">
        <v>40.743000000000002</v>
      </c>
      <c r="F72" s="97" t="s">
        <v>181</v>
      </c>
      <c r="J72" s="98">
        <f t="shared" si="0"/>
        <v>0</v>
      </c>
      <c r="K72" s="99">
        <v>2.1999999999999999E-2</v>
      </c>
      <c r="L72" s="99">
        <v>0.89634599999999998</v>
      </c>
      <c r="O72" s="97">
        <v>20</v>
      </c>
      <c r="P72" s="97" t="s">
        <v>218</v>
      </c>
      <c r="V72" s="100" t="s">
        <v>127</v>
      </c>
      <c r="X72" s="139" t="s">
        <v>222</v>
      </c>
      <c r="Y72" s="139" t="s">
        <v>222</v>
      </c>
      <c r="Z72" s="94" t="s">
        <v>182</v>
      </c>
      <c r="AA72" s="94" t="s">
        <v>129</v>
      </c>
      <c r="AB72" s="97">
        <v>2</v>
      </c>
      <c r="AJ72" s="70" t="s">
        <v>130</v>
      </c>
      <c r="AK72" s="70" t="s">
        <v>81</v>
      </c>
    </row>
    <row r="73" spans="1:37">
      <c r="D73" s="140" t="s">
        <v>224</v>
      </c>
      <c r="E73" s="141"/>
      <c r="F73" s="142"/>
      <c r="G73" s="143"/>
      <c r="I73" s="143"/>
      <c r="K73" s="144"/>
      <c r="L73" s="144"/>
      <c r="M73" s="141"/>
      <c r="N73" s="141"/>
      <c r="O73" s="142"/>
      <c r="P73" s="142"/>
      <c r="Q73" s="141"/>
      <c r="R73" s="141"/>
      <c r="S73" s="141"/>
      <c r="T73" s="145"/>
      <c r="U73" s="145"/>
      <c r="V73" s="145" t="s">
        <v>83</v>
      </c>
      <c r="W73" s="141"/>
      <c r="X73" s="146"/>
    </row>
    <row r="74" spans="1:37">
      <c r="A74" s="92">
        <v>30</v>
      </c>
      <c r="B74" s="93" t="s">
        <v>225</v>
      </c>
      <c r="C74" s="94" t="s">
        <v>226</v>
      </c>
      <c r="D74" s="95" t="s">
        <v>227</v>
      </c>
      <c r="E74" s="96">
        <v>96.33</v>
      </c>
      <c r="F74" s="97" t="s">
        <v>126</v>
      </c>
      <c r="H74" s="98">
        <f>G74*E74</f>
        <v>0</v>
      </c>
      <c r="J74" s="98">
        <f t="shared" si="0"/>
        <v>0</v>
      </c>
      <c r="K74" s="99">
        <v>1.66E-3</v>
      </c>
      <c r="L74" s="99">
        <v>0.15990779999999999</v>
      </c>
      <c r="O74" s="97">
        <v>20</v>
      </c>
      <c r="P74" s="97" t="s">
        <v>218</v>
      </c>
      <c r="V74" s="100" t="s">
        <v>77</v>
      </c>
      <c r="W74" s="96">
        <v>17.82105</v>
      </c>
      <c r="X74" s="139" t="s">
        <v>228</v>
      </c>
      <c r="Y74" s="139" t="s">
        <v>226</v>
      </c>
      <c r="Z74" s="94" t="s">
        <v>229</v>
      </c>
      <c r="AB74" s="97">
        <v>1</v>
      </c>
      <c r="AJ74" s="70" t="s">
        <v>80</v>
      </c>
      <c r="AK74" s="70" t="s">
        <v>81</v>
      </c>
    </row>
    <row r="75" spans="1:37">
      <c r="D75" s="140" t="s">
        <v>230</v>
      </c>
      <c r="E75" s="141"/>
      <c r="F75" s="142"/>
      <c r="G75" s="143"/>
      <c r="I75" s="143"/>
      <c r="K75" s="144"/>
      <c r="L75" s="144"/>
      <c r="M75" s="141"/>
      <c r="N75" s="141"/>
      <c r="O75" s="142"/>
      <c r="P75" s="142"/>
      <c r="Q75" s="141"/>
      <c r="R75" s="141"/>
      <c r="S75" s="141"/>
      <c r="T75" s="145"/>
      <c r="U75" s="145"/>
      <c r="V75" s="145" t="s">
        <v>83</v>
      </c>
      <c r="W75" s="141"/>
      <c r="X75" s="146"/>
    </row>
    <row r="76" spans="1:37">
      <c r="A76" s="92">
        <v>31</v>
      </c>
      <c r="B76" s="93" t="s">
        <v>231</v>
      </c>
      <c r="C76" s="94" t="s">
        <v>232</v>
      </c>
      <c r="D76" s="95" t="s">
        <v>233</v>
      </c>
      <c r="E76" s="96">
        <v>4.5</v>
      </c>
      <c r="F76" s="97" t="s">
        <v>126</v>
      </c>
      <c r="H76" s="98">
        <f>G76*E76</f>
        <v>0</v>
      </c>
      <c r="J76" s="98">
        <f t="shared" si="0"/>
        <v>0</v>
      </c>
      <c r="K76" s="99">
        <v>1.0300000000000001E-3</v>
      </c>
      <c r="L76" s="99">
        <v>4.6350000000000002E-3</v>
      </c>
      <c r="M76" s="96">
        <v>6.2E-2</v>
      </c>
      <c r="N76" s="96">
        <v>0.27900000000000003</v>
      </c>
      <c r="O76" s="97">
        <v>20</v>
      </c>
      <c r="P76" s="97" t="s">
        <v>218</v>
      </c>
      <c r="V76" s="100" t="s">
        <v>77</v>
      </c>
      <c r="W76" s="96">
        <v>2.4660000000000002</v>
      </c>
      <c r="X76" s="139" t="s">
        <v>234</v>
      </c>
      <c r="Y76" s="139" t="s">
        <v>232</v>
      </c>
      <c r="Z76" s="94" t="s">
        <v>235</v>
      </c>
      <c r="AB76" s="97">
        <v>1</v>
      </c>
      <c r="AJ76" s="70" t="s">
        <v>80</v>
      </c>
      <c r="AK76" s="70" t="s">
        <v>81</v>
      </c>
    </row>
    <row r="77" spans="1:37">
      <c r="D77" s="140" t="s">
        <v>236</v>
      </c>
      <c r="E77" s="141"/>
      <c r="F77" s="142"/>
      <c r="G77" s="143"/>
      <c r="I77" s="143"/>
      <c r="K77" s="144"/>
      <c r="L77" s="144"/>
      <c r="M77" s="141"/>
      <c r="N77" s="141"/>
      <c r="O77" s="142"/>
      <c r="P77" s="142"/>
      <c r="Q77" s="141"/>
      <c r="R77" s="141"/>
      <c r="S77" s="141"/>
      <c r="T77" s="145"/>
      <c r="U77" s="145"/>
      <c r="V77" s="145" t="s">
        <v>83</v>
      </c>
      <c r="W77" s="141"/>
      <c r="X77" s="146"/>
    </row>
    <row r="78" spans="1:37">
      <c r="A78" s="92">
        <v>32</v>
      </c>
      <c r="B78" s="93" t="s">
        <v>231</v>
      </c>
      <c r="C78" s="94" t="s">
        <v>237</v>
      </c>
      <c r="D78" s="95" t="s">
        <v>238</v>
      </c>
      <c r="E78" s="96">
        <v>0.8</v>
      </c>
      <c r="F78" s="97" t="s">
        <v>154</v>
      </c>
      <c r="H78" s="98">
        <f>G78*E78</f>
        <v>0</v>
      </c>
      <c r="J78" s="98">
        <f t="shared" si="0"/>
        <v>0</v>
      </c>
      <c r="O78" s="97">
        <v>20</v>
      </c>
      <c r="P78" s="97" t="s">
        <v>218</v>
      </c>
      <c r="V78" s="100" t="s">
        <v>77</v>
      </c>
      <c r="W78" s="96">
        <v>0.43280000000000002</v>
      </c>
      <c r="X78" s="139" t="s">
        <v>239</v>
      </c>
      <c r="Y78" s="139" t="s">
        <v>237</v>
      </c>
      <c r="Z78" s="94" t="s">
        <v>235</v>
      </c>
      <c r="AB78" s="97">
        <v>1</v>
      </c>
      <c r="AJ78" s="70" t="s">
        <v>80</v>
      </c>
      <c r="AK78" s="70" t="s">
        <v>81</v>
      </c>
    </row>
    <row r="79" spans="1:37">
      <c r="A79" s="92">
        <v>33</v>
      </c>
      <c r="B79" s="93" t="s">
        <v>231</v>
      </c>
      <c r="C79" s="94" t="s">
        <v>240</v>
      </c>
      <c r="D79" s="95" t="s">
        <v>241</v>
      </c>
      <c r="E79" s="96">
        <v>16</v>
      </c>
      <c r="F79" s="97" t="s">
        <v>154</v>
      </c>
      <c r="H79" s="98">
        <f>G79*E79</f>
        <v>0</v>
      </c>
      <c r="J79" s="98">
        <f t="shared" ref="J79:J142" si="3">I79+H79</f>
        <v>0</v>
      </c>
      <c r="O79" s="97">
        <v>20</v>
      </c>
      <c r="P79" s="97" t="s">
        <v>218</v>
      </c>
      <c r="V79" s="100" t="s">
        <v>77</v>
      </c>
      <c r="X79" s="139" t="s">
        <v>242</v>
      </c>
      <c r="Y79" s="139" t="s">
        <v>240</v>
      </c>
      <c r="Z79" s="94" t="s">
        <v>235</v>
      </c>
      <c r="AB79" s="97">
        <v>1</v>
      </c>
      <c r="AJ79" s="70" t="s">
        <v>80</v>
      </c>
      <c r="AK79" s="70" t="s">
        <v>81</v>
      </c>
    </row>
    <row r="80" spans="1:37">
      <c r="D80" s="140" t="s">
        <v>243</v>
      </c>
      <c r="E80" s="141"/>
      <c r="F80" s="142"/>
      <c r="G80" s="143"/>
      <c r="I80" s="143"/>
      <c r="K80" s="144"/>
      <c r="L80" s="144"/>
      <c r="M80" s="141"/>
      <c r="N80" s="141"/>
      <c r="O80" s="142"/>
      <c r="P80" s="142"/>
      <c r="Q80" s="141"/>
      <c r="R80" s="141"/>
      <c r="S80" s="141"/>
      <c r="T80" s="145"/>
      <c r="U80" s="145"/>
      <c r="V80" s="145" t="s">
        <v>83</v>
      </c>
      <c r="W80" s="141"/>
      <c r="X80" s="146"/>
    </row>
    <row r="81" spans="1:37">
      <c r="A81" s="92">
        <v>34</v>
      </c>
      <c r="B81" s="93" t="s">
        <v>231</v>
      </c>
      <c r="C81" s="94" t="s">
        <v>244</v>
      </c>
      <c r="D81" s="95" t="s">
        <v>245</v>
      </c>
      <c r="E81" s="96">
        <v>0.8</v>
      </c>
      <c r="F81" s="97" t="s">
        <v>154</v>
      </c>
      <c r="H81" s="98">
        <f>G81*E81</f>
        <v>0</v>
      </c>
      <c r="J81" s="98">
        <f t="shared" si="3"/>
        <v>0</v>
      </c>
      <c r="O81" s="97">
        <v>20</v>
      </c>
      <c r="P81" s="97" t="s">
        <v>218</v>
      </c>
      <c r="V81" s="100" t="s">
        <v>77</v>
      </c>
      <c r="W81" s="96">
        <v>0.90159999999999996</v>
      </c>
      <c r="X81" s="139" t="s">
        <v>246</v>
      </c>
      <c r="Y81" s="139" t="s">
        <v>244</v>
      </c>
      <c r="Z81" s="94" t="s">
        <v>235</v>
      </c>
      <c r="AB81" s="97">
        <v>1</v>
      </c>
      <c r="AJ81" s="70" t="s">
        <v>80</v>
      </c>
      <c r="AK81" s="70" t="s">
        <v>81</v>
      </c>
    </row>
    <row r="82" spans="1:37" ht="25.5">
      <c r="A82" s="92">
        <v>35</v>
      </c>
      <c r="B82" s="93" t="s">
        <v>231</v>
      </c>
      <c r="C82" s="94" t="s">
        <v>247</v>
      </c>
      <c r="D82" s="95" t="s">
        <v>248</v>
      </c>
      <c r="E82" s="96">
        <v>0.8</v>
      </c>
      <c r="F82" s="97" t="s">
        <v>154</v>
      </c>
      <c r="H82" s="98">
        <f>G82*E82</f>
        <v>0</v>
      </c>
      <c r="J82" s="98">
        <f t="shared" si="3"/>
        <v>0</v>
      </c>
      <c r="O82" s="97">
        <v>20</v>
      </c>
      <c r="P82" s="97" t="s">
        <v>218</v>
      </c>
      <c r="V82" s="100" t="s">
        <v>77</v>
      </c>
      <c r="X82" s="139" t="s">
        <v>249</v>
      </c>
      <c r="Y82" s="139" t="s">
        <v>247</v>
      </c>
      <c r="Z82" s="94" t="s">
        <v>235</v>
      </c>
      <c r="AB82" s="97">
        <v>1</v>
      </c>
      <c r="AJ82" s="70" t="s">
        <v>80</v>
      </c>
      <c r="AK82" s="70" t="s">
        <v>81</v>
      </c>
    </row>
    <row r="83" spans="1:37">
      <c r="D83" s="147" t="s">
        <v>250</v>
      </c>
      <c r="E83" s="98">
        <v>928.73</v>
      </c>
      <c r="H83" s="98">
        <f>SUM(H70:H82)</f>
        <v>0</v>
      </c>
      <c r="I83" s="98">
        <f>SUM(I70:I82)</f>
        <v>0</v>
      </c>
      <c r="J83" s="98">
        <f t="shared" si="3"/>
        <v>0</v>
      </c>
      <c r="L83" s="99">
        <v>4.6608304</v>
      </c>
      <c r="N83" s="96">
        <v>0.27900000000000003</v>
      </c>
      <c r="W83" s="96">
        <v>25.857150000000001</v>
      </c>
    </row>
    <row r="84" spans="1:37">
      <c r="D84" s="147" t="s">
        <v>251</v>
      </c>
      <c r="E84" s="98">
        <v>13629.87</v>
      </c>
      <c r="H84" s="98">
        <f>H83+H68+H54+H47+H34+H43</f>
        <v>0</v>
      </c>
      <c r="I84" s="98">
        <f>I83+I68+I54+I47+I34+I43</f>
        <v>0</v>
      </c>
      <c r="J84" s="98">
        <f t="shared" si="3"/>
        <v>0</v>
      </c>
      <c r="L84" s="99">
        <v>113.58350371</v>
      </c>
      <c r="N84" s="96">
        <v>0.27900000000000003</v>
      </c>
      <c r="W84" s="96">
        <v>246.54838100000001</v>
      </c>
    </row>
    <row r="85" spans="1:37">
      <c r="D85" s="138" t="s">
        <v>252</v>
      </c>
    </row>
    <row r="86" spans="1:37">
      <c r="D86" s="138" t="s">
        <v>253</v>
      </c>
    </row>
    <row r="87" spans="1:37">
      <c r="D87" s="138" t="s">
        <v>254</v>
      </c>
    </row>
    <row r="88" spans="1:37">
      <c r="A88" s="92">
        <v>36</v>
      </c>
      <c r="B88" s="93" t="s">
        <v>255</v>
      </c>
      <c r="C88" s="94" t="s">
        <v>256</v>
      </c>
      <c r="D88" s="95" t="s">
        <v>257</v>
      </c>
      <c r="E88" s="96">
        <v>81.337000000000003</v>
      </c>
      <c r="F88" s="97" t="s">
        <v>126</v>
      </c>
      <c r="H88" s="98">
        <f>G88*E88</f>
        <v>0</v>
      </c>
      <c r="J88" s="98">
        <f t="shared" si="3"/>
        <v>0</v>
      </c>
      <c r="O88" s="97">
        <v>20</v>
      </c>
      <c r="P88" s="97" t="s">
        <v>258</v>
      </c>
      <c r="V88" s="100" t="s">
        <v>259</v>
      </c>
      <c r="W88" s="96">
        <v>1.3827290000000001</v>
      </c>
      <c r="X88" s="139" t="s">
        <v>260</v>
      </c>
      <c r="Y88" s="139" t="s">
        <v>256</v>
      </c>
      <c r="Z88" s="94" t="s">
        <v>261</v>
      </c>
      <c r="AB88" s="97">
        <v>1</v>
      </c>
      <c r="AJ88" s="70" t="s">
        <v>262</v>
      </c>
      <c r="AK88" s="70" t="s">
        <v>81</v>
      </c>
    </row>
    <row r="89" spans="1:37">
      <c r="D89" s="140" t="s">
        <v>263</v>
      </c>
      <c r="E89" s="141"/>
      <c r="F89" s="142"/>
      <c r="G89" s="143"/>
      <c r="I89" s="143"/>
      <c r="K89" s="144"/>
      <c r="L89" s="144"/>
      <c r="M89" s="141"/>
      <c r="N89" s="141"/>
      <c r="O89" s="142"/>
      <c r="P89" s="142"/>
      <c r="Q89" s="141"/>
      <c r="R89" s="141"/>
      <c r="S89" s="141"/>
      <c r="T89" s="145"/>
      <c r="U89" s="145"/>
      <c r="V89" s="145" t="s">
        <v>83</v>
      </c>
      <c r="W89" s="141"/>
      <c r="X89" s="146"/>
    </row>
    <row r="90" spans="1:37">
      <c r="A90" s="92">
        <v>37</v>
      </c>
      <c r="B90" s="93" t="s">
        <v>123</v>
      </c>
      <c r="C90" s="94" t="s">
        <v>264</v>
      </c>
      <c r="D90" s="95" t="s">
        <v>265</v>
      </c>
      <c r="E90" s="96">
        <v>2.4E-2</v>
      </c>
      <c r="F90" s="97" t="s">
        <v>154</v>
      </c>
      <c r="I90" s="98">
        <f>G90*E90</f>
        <v>0</v>
      </c>
      <c r="J90" s="98">
        <f t="shared" si="3"/>
        <v>0</v>
      </c>
      <c r="K90" s="99">
        <v>1</v>
      </c>
      <c r="L90" s="99">
        <v>2.4E-2</v>
      </c>
      <c r="O90" s="97">
        <v>20</v>
      </c>
      <c r="P90" s="97" t="s">
        <v>258</v>
      </c>
      <c r="V90" s="100" t="s">
        <v>127</v>
      </c>
      <c r="X90" s="139" t="s">
        <v>264</v>
      </c>
      <c r="Y90" s="139" t="s">
        <v>264</v>
      </c>
      <c r="Z90" s="94" t="s">
        <v>266</v>
      </c>
      <c r="AA90" s="94" t="s">
        <v>129</v>
      </c>
      <c r="AB90" s="97">
        <v>2</v>
      </c>
      <c r="AJ90" s="70" t="s">
        <v>267</v>
      </c>
      <c r="AK90" s="70" t="s">
        <v>81</v>
      </c>
    </row>
    <row r="91" spans="1:37">
      <c r="A91" s="92">
        <v>38</v>
      </c>
      <c r="B91" s="93" t="s">
        <v>255</v>
      </c>
      <c r="C91" s="94" t="s">
        <v>268</v>
      </c>
      <c r="D91" s="95" t="s">
        <v>269</v>
      </c>
      <c r="E91" s="96">
        <v>81.337000000000003</v>
      </c>
      <c r="F91" s="97" t="s">
        <v>126</v>
      </c>
      <c r="H91" s="98">
        <f>G91*E91</f>
        <v>0</v>
      </c>
      <c r="J91" s="98">
        <f t="shared" si="3"/>
        <v>0</v>
      </c>
      <c r="K91" s="99">
        <v>4.0000000000000002E-4</v>
      </c>
      <c r="L91" s="99">
        <v>3.2534800000000003E-2</v>
      </c>
      <c r="O91" s="97">
        <v>20</v>
      </c>
      <c r="P91" s="97" t="s">
        <v>258</v>
      </c>
      <c r="V91" s="100" t="s">
        <v>259</v>
      </c>
      <c r="W91" s="96">
        <v>11.387180000000001</v>
      </c>
      <c r="X91" s="139" t="s">
        <v>270</v>
      </c>
      <c r="Y91" s="139" t="s">
        <v>268</v>
      </c>
      <c r="Z91" s="94" t="s">
        <v>261</v>
      </c>
      <c r="AB91" s="97">
        <v>1</v>
      </c>
      <c r="AJ91" s="70" t="s">
        <v>262</v>
      </c>
      <c r="AK91" s="70" t="s">
        <v>81</v>
      </c>
    </row>
    <row r="92" spans="1:37">
      <c r="A92" s="92">
        <v>39</v>
      </c>
      <c r="B92" s="93" t="s">
        <v>123</v>
      </c>
      <c r="C92" s="94" t="s">
        <v>271</v>
      </c>
      <c r="D92" s="95" t="s">
        <v>272</v>
      </c>
      <c r="E92" s="96">
        <v>93.537999999999997</v>
      </c>
      <c r="F92" s="97" t="s">
        <v>126</v>
      </c>
      <c r="I92" s="98">
        <f>G92*E92</f>
        <v>0</v>
      </c>
      <c r="J92" s="98">
        <f t="shared" si="3"/>
        <v>0</v>
      </c>
      <c r="K92" s="99">
        <v>4.8500000000000001E-3</v>
      </c>
      <c r="L92" s="99">
        <v>0.45365929999999999</v>
      </c>
      <c r="O92" s="97">
        <v>20</v>
      </c>
      <c r="P92" s="97" t="s">
        <v>258</v>
      </c>
      <c r="V92" s="100" t="s">
        <v>127</v>
      </c>
      <c r="X92" s="139" t="s">
        <v>271</v>
      </c>
      <c r="Y92" s="139" t="s">
        <v>271</v>
      </c>
      <c r="Z92" s="94" t="s">
        <v>273</v>
      </c>
      <c r="AA92" s="94" t="s">
        <v>129</v>
      </c>
      <c r="AB92" s="97">
        <v>2</v>
      </c>
      <c r="AJ92" s="70" t="s">
        <v>267</v>
      </c>
      <c r="AK92" s="70" t="s">
        <v>81</v>
      </c>
    </row>
    <row r="93" spans="1:37">
      <c r="D93" s="147" t="s">
        <v>274</v>
      </c>
      <c r="E93" s="98">
        <v>992.56</v>
      </c>
      <c r="H93" s="98">
        <f>SUM(H88:H92)</f>
        <v>0</v>
      </c>
      <c r="I93" s="98">
        <f>SUM(I88:I92)</f>
        <v>0</v>
      </c>
      <c r="J93" s="98">
        <f t="shared" si="3"/>
        <v>0</v>
      </c>
      <c r="L93" s="99">
        <v>0.51019409999999998</v>
      </c>
      <c r="W93" s="96">
        <v>12.769909</v>
      </c>
    </row>
    <row r="94" spans="1:37">
      <c r="D94" s="138" t="s">
        <v>275</v>
      </c>
    </row>
    <row r="95" spans="1:37" ht="25.5">
      <c r="A95" s="92">
        <v>40</v>
      </c>
      <c r="B95" s="93" t="s">
        <v>276</v>
      </c>
      <c r="C95" s="94" t="s">
        <v>277</v>
      </c>
      <c r="D95" s="95" t="s">
        <v>278</v>
      </c>
      <c r="E95" s="96">
        <v>12.773999999999999</v>
      </c>
      <c r="F95" s="97" t="s">
        <v>126</v>
      </c>
      <c r="H95" s="98">
        <f t="shared" ref="H95" si="4">G95*E95</f>
        <v>0</v>
      </c>
      <c r="J95" s="98">
        <f t="shared" si="3"/>
        <v>0</v>
      </c>
      <c r="K95" s="99">
        <v>9.8300000000000002E-3</v>
      </c>
      <c r="L95" s="99">
        <v>0.12556841999999999</v>
      </c>
      <c r="O95" s="97">
        <v>20</v>
      </c>
      <c r="P95" s="97" t="s">
        <v>279</v>
      </c>
      <c r="V95" s="100" t="s">
        <v>259</v>
      </c>
      <c r="W95" s="96">
        <v>2.6953140000000002</v>
      </c>
      <c r="X95" s="139" t="s">
        <v>280</v>
      </c>
      <c r="Y95" s="139" t="s">
        <v>277</v>
      </c>
      <c r="Z95" s="94" t="s">
        <v>281</v>
      </c>
      <c r="AB95" s="97">
        <v>1</v>
      </c>
      <c r="AJ95" s="70" t="s">
        <v>262</v>
      </c>
      <c r="AK95" s="70" t="s">
        <v>81</v>
      </c>
    </row>
    <row r="96" spans="1:37">
      <c r="D96" s="140" t="s">
        <v>282</v>
      </c>
      <c r="E96" s="141"/>
      <c r="F96" s="142"/>
      <c r="G96" s="143"/>
      <c r="H96" s="143"/>
      <c r="I96" s="143"/>
      <c r="K96" s="144"/>
      <c r="L96" s="144"/>
      <c r="M96" s="141"/>
      <c r="N96" s="141"/>
      <c r="O96" s="142"/>
      <c r="P96" s="142"/>
      <c r="Q96" s="141"/>
      <c r="R96" s="141"/>
      <c r="S96" s="141"/>
      <c r="T96" s="145"/>
      <c r="U96" s="145"/>
      <c r="V96" s="145" t="s">
        <v>83</v>
      </c>
      <c r="W96" s="141"/>
      <c r="X96" s="146"/>
    </row>
    <row r="97" spans="1:37">
      <c r="D97" s="147" t="s">
        <v>283</v>
      </c>
      <c r="E97" s="98">
        <v>83.29</v>
      </c>
      <c r="H97" s="98">
        <f>SUM(H95:H96)</f>
        <v>0</v>
      </c>
      <c r="J97" s="98">
        <f t="shared" si="3"/>
        <v>0</v>
      </c>
      <c r="L97" s="99">
        <v>0.12556841999999999</v>
      </c>
      <c r="W97" s="96">
        <v>2.6953140000000002</v>
      </c>
    </row>
    <row r="98" spans="1:37">
      <c r="D98" s="147" t="s">
        <v>284</v>
      </c>
      <c r="E98" s="98">
        <v>1075.8499999999999</v>
      </c>
      <c r="H98" s="98">
        <f>H97+H93</f>
        <v>0</v>
      </c>
      <c r="I98" s="98">
        <f>I97+I93</f>
        <v>0</v>
      </c>
      <c r="J98" s="98">
        <f t="shared" si="3"/>
        <v>0</v>
      </c>
      <c r="L98" s="99">
        <v>0.63576252</v>
      </c>
      <c r="W98" s="96">
        <v>15.465223</v>
      </c>
    </row>
    <row r="99" spans="1:37">
      <c r="D99" s="138" t="s">
        <v>285</v>
      </c>
    </row>
    <row r="100" spans="1:37">
      <c r="D100" s="138" t="s">
        <v>286</v>
      </c>
    </row>
    <row r="101" spans="1:37">
      <c r="A101" s="92">
        <v>41</v>
      </c>
      <c r="B101" s="93" t="s">
        <v>287</v>
      </c>
      <c r="C101" s="94" t="s">
        <v>288</v>
      </c>
      <c r="D101" s="95" t="s">
        <v>289</v>
      </c>
      <c r="E101" s="96">
        <v>10.199999999999999</v>
      </c>
      <c r="F101" s="97" t="s">
        <v>176</v>
      </c>
      <c r="H101" s="98">
        <f>G101*E101</f>
        <v>0</v>
      </c>
      <c r="J101" s="98">
        <f t="shared" si="3"/>
        <v>0</v>
      </c>
      <c r="K101" s="99">
        <v>1.72E-3</v>
      </c>
      <c r="L101" s="99">
        <v>1.7544000000000001E-2</v>
      </c>
      <c r="O101" s="97">
        <v>20</v>
      </c>
      <c r="P101" s="97" t="s">
        <v>290</v>
      </c>
      <c r="V101" s="100" t="s">
        <v>259</v>
      </c>
      <c r="W101" s="96">
        <v>2.5091999999999999</v>
      </c>
      <c r="X101" s="139" t="s">
        <v>291</v>
      </c>
      <c r="Y101" s="139" t="s">
        <v>288</v>
      </c>
      <c r="Z101" s="94" t="s">
        <v>292</v>
      </c>
      <c r="AB101" s="97">
        <v>1</v>
      </c>
      <c r="AJ101" s="70" t="s">
        <v>262</v>
      </c>
      <c r="AK101" s="70" t="s">
        <v>81</v>
      </c>
    </row>
    <row r="102" spans="1:37">
      <c r="D102" s="140" t="s">
        <v>293</v>
      </c>
      <c r="E102" s="141"/>
      <c r="F102" s="142"/>
      <c r="G102" s="143"/>
      <c r="I102" s="143"/>
      <c r="K102" s="144"/>
      <c r="L102" s="144"/>
      <c r="M102" s="141"/>
      <c r="N102" s="141"/>
      <c r="O102" s="142"/>
      <c r="P102" s="142"/>
      <c r="Q102" s="141"/>
      <c r="R102" s="141"/>
      <c r="S102" s="141"/>
      <c r="T102" s="145"/>
      <c r="U102" s="145"/>
      <c r="V102" s="145" t="s">
        <v>83</v>
      </c>
      <c r="W102" s="141"/>
      <c r="X102" s="146"/>
    </row>
    <row r="103" spans="1:37">
      <c r="A103" s="92">
        <v>42</v>
      </c>
      <c r="B103" s="93" t="s">
        <v>287</v>
      </c>
      <c r="C103" s="94" t="s">
        <v>294</v>
      </c>
      <c r="D103" s="95" t="s">
        <v>295</v>
      </c>
      <c r="E103" s="96">
        <v>3</v>
      </c>
      <c r="F103" s="97" t="s">
        <v>181</v>
      </c>
      <c r="H103" s="98">
        <f>G103*E103</f>
        <v>0</v>
      </c>
      <c r="J103" s="98">
        <f t="shared" si="3"/>
        <v>0</v>
      </c>
      <c r="K103" s="99">
        <v>3.8000000000000002E-4</v>
      </c>
      <c r="L103" s="99">
        <v>1.14E-3</v>
      </c>
      <c r="O103" s="97">
        <v>20</v>
      </c>
      <c r="P103" s="97" t="s">
        <v>290</v>
      </c>
      <c r="V103" s="100" t="s">
        <v>259</v>
      </c>
      <c r="W103" s="96">
        <v>0.60599999999999998</v>
      </c>
      <c r="X103" s="139" t="s">
        <v>296</v>
      </c>
      <c r="Y103" s="139" t="s">
        <v>294</v>
      </c>
      <c r="Z103" s="94" t="s">
        <v>292</v>
      </c>
      <c r="AB103" s="97">
        <v>1</v>
      </c>
      <c r="AJ103" s="70" t="s">
        <v>262</v>
      </c>
      <c r="AK103" s="70" t="s">
        <v>81</v>
      </c>
    </row>
    <row r="104" spans="1:37">
      <c r="A104" s="92">
        <v>43</v>
      </c>
      <c r="B104" s="93" t="s">
        <v>287</v>
      </c>
      <c r="C104" s="94" t="s">
        <v>297</v>
      </c>
      <c r="D104" s="95" t="s">
        <v>298</v>
      </c>
      <c r="E104" s="96">
        <v>16.3</v>
      </c>
      <c r="F104" s="97" t="s">
        <v>176</v>
      </c>
      <c r="H104" s="98">
        <f>G104*E104</f>
        <v>0</v>
      </c>
      <c r="J104" s="98">
        <f t="shared" si="3"/>
        <v>0</v>
      </c>
      <c r="K104" s="99">
        <v>1.3600000000000001E-3</v>
      </c>
      <c r="L104" s="99">
        <v>2.2168E-2</v>
      </c>
      <c r="O104" s="97">
        <v>20</v>
      </c>
      <c r="P104" s="97" t="s">
        <v>290</v>
      </c>
      <c r="V104" s="100" t="s">
        <v>259</v>
      </c>
      <c r="W104" s="96">
        <v>2.9177</v>
      </c>
      <c r="X104" s="139" t="s">
        <v>299</v>
      </c>
      <c r="Y104" s="139" t="s">
        <v>297</v>
      </c>
      <c r="Z104" s="94" t="s">
        <v>292</v>
      </c>
      <c r="AB104" s="97">
        <v>1</v>
      </c>
      <c r="AJ104" s="70" t="s">
        <v>262</v>
      </c>
      <c r="AK104" s="70" t="s">
        <v>81</v>
      </c>
    </row>
    <row r="105" spans="1:37">
      <c r="D105" s="147" t="s">
        <v>300</v>
      </c>
      <c r="E105" s="98">
        <v>475.72</v>
      </c>
      <c r="H105" s="98">
        <f>SUM(H101:H104)</f>
        <v>0</v>
      </c>
      <c r="J105" s="98">
        <f t="shared" si="3"/>
        <v>0</v>
      </c>
      <c r="L105" s="99">
        <v>4.0851999999999999E-2</v>
      </c>
      <c r="W105" s="96">
        <v>6.0328999999999997</v>
      </c>
    </row>
    <row r="106" spans="1:37">
      <c r="D106" s="138" t="s">
        <v>301</v>
      </c>
    </row>
    <row r="107" spans="1:37">
      <c r="A107" s="92">
        <v>44</v>
      </c>
      <c r="B107" s="93" t="s">
        <v>123</v>
      </c>
      <c r="C107" s="94" t="s">
        <v>302</v>
      </c>
      <c r="D107" s="95" t="s">
        <v>303</v>
      </c>
      <c r="E107" s="96">
        <v>94.463999999999999</v>
      </c>
      <c r="F107" s="97" t="s">
        <v>126</v>
      </c>
      <c r="I107" s="98">
        <f>G107*E107</f>
        <v>0</v>
      </c>
      <c r="J107" s="98">
        <f t="shared" si="3"/>
        <v>0</v>
      </c>
      <c r="K107" s="99">
        <v>1.474E-2</v>
      </c>
      <c r="L107" s="99">
        <v>1.39239936</v>
      </c>
      <c r="O107" s="97">
        <v>20</v>
      </c>
      <c r="P107" s="97" t="s">
        <v>304</v>
      </c>
      <c r="V107" s="100" t="s">
        <v>127</v>
      </c>
      <c r="X107" s="139" t="s">
        <v>302</v>
      </c>
      <c r="Y107" s="139" t="s">
        <v>302</v>
      </c>
      <c r="Z107" s="94" t="s">
        <v>178</v>
      </c>
      <c r="AA107" s="94" t="s">
        <v>129</v>
      </c>
      <c r="AB107" s="97">
        <v>2</v>
      </c>
      <c r="AJ107" s="70" t="s">
        <v>267</v>
      </c>
      <c r="AK107" s="70" t="s">
        <v>81</v>
      </c>
    </row>
    <row r="108" spans="1:37">
      <c r="D108" s="140" t="s">
        <v>305</v>
      </c>
      <c r="E108" s="141"/>
      <c r="F108" s="142"/>
      <c r="G108" s="143"/>
      <c r="H108" s="143"/>
      <c r="I108" s="143"/>
      <c r="K108" s="144"/>
      <c r="L108" s="144"/>
      <c r="M108" s="141"/>
      <c r="N108" s="141"/>
      <c r="O108" s="142"/>
      <c r="P108" s="142"/>
      <c r="Q108" s="141"/>
      <c r="R108" s="141"/>
      <c r="S108" s="141"/>
      <c r="T108" s="145"/>
      <c r="U108" s="145"/>
      <c r="V108" s="145" t="s">
        <v>83</v>
      </c>
      <c r="W108" s="141"/>
      <c r="X108" s="146"/>
    </row>
    <row r="109" spans="1:37">
      <c r="D109" s="140" t="s">
        <v>306</v>
      </c>
      <c r="E109" s="141"/>
      <c r="F109" s="142"/>
      <c r="G109" s="143"/>
      <c r="H109" s="143"/>
      <c r="I109" s="143"/>
      <c r="K109" s="144"/>
      <c r="L109" s="144"/>
      <c r="M109" s="141"/>
      <c r="N109" s="141"/>
      <c r="O109" s="142"/>
      <c r="P109" s="142"/>
      <c r="Q109" s="141"/>
      <c r="R109" s="141"/>
      <c r="S109" s="141"/>
      <c r="T109" s="145"/>
      <c r="U109" s="145"/>
      <c r="V109" s="145" t="s">
        <v>83</v>
      </c>
      <c r="W109" s="141"/>
      <c r="X109" s="146"/>
    </row>
    <row r="110" spans="1:37">
      <c r="D110" s="140" t="s">
        <v>307</v>
      </c>
      <c r="E110" s="141"/>
      <c r="F110" s="142"/>
      <c r="G110" s="143"/>
      <c r="H110" s="143"/>
      <c r="I110" s="143"/>
      <c r="K110" s="144"/>
      <c r="L110" s="144"/>
      <c r="M110" s="141"/>
      <c r="N110" s="141"/>
      <c r="O110" s="142"/>
      <c r="P110" s="142"/>
      <c r="Q110" s="141"/>
      <c r="R110" s="141"/>
      <c r="S110" s="141"/>
      <c r="T110" s="145"/>
      <c r="U110" s="145"/>
      <c r="V110" s="145" t="s">
        <v>83</v>
      </c>
      <c r="W110" s="141"/>
      <c r="X110" s="146"/>
    </row>
    <row r="111" spans="1:37">
      <c r="D111" s="140" t="s">
        <v>308</v>
      </c>
      <c r="E111" s="141"/>
      <c r="F111" s="142"/>
      <c r="G111" s="143"/>
      <c r="H111" s="143"/>
      <c r="I111" s="143"/>
      <c r="K111" s="144"/>
      <c r="L111" s="144"/>
      <c r="M111" s="141"/>
      <c r="N111" s="141"/>
      <c r="O111" s="142"/>
      <c r="P111" s="142"/>
      <c r="Q111" s="141"/>
      <c r="R111" s="141"/>
      <c r="S111" s="141"/>
      <c r="T111" s="145"/>
      <c r="U111" s="145"/>
      <c r="V111" s="145" t="s">
        <v>83</v>
      </c>
      <c r="W111" s="141"/>
      <c r="X111" s="146"/>
    </row>
    <row r="112" spans="1:37">
      <c r="A112" s="92">
        <v>45</v>
      </c>
      <c r="B112" s="93" t="s">
        <v>123</v>
      </c>
      <c r="C112" s="94" t="s">
        <v>309</v>
      </c>
      <c r="D112" s="95" t="s">
        <v>310</v>
      </c>
      <c r="E112" s="96">
        <v>94.463999999999999</v>
      </c>
      <c r="F112" s="97" t="s">
        <v>126</v>
      </c>
      <c r="I112" s="98">
        <f>G112*E112</f>
        <v>0</v>
      </c>
      <c r="J112" s="98">
        <f t="shared" si="3"/>
        <v>0</v>
      </c>
      <c r="K112" s="99">
        <v>5.0000000000000001E-3</v>
      </c>
      <c r="L112" s="99">
        <v>0.47232000000000002</v>
      </c>
      <c r="O112" s="97">
        <v>20</v>
      </c>
      <c r="P112" s="97" t="s">
        <v>304</v>
      </c>
      <c r="V112" s="100" t="s">
        <v>127</v>
      </c>
      <c r="X112" s="139" t="s">
        <v>309</v>
      </c>
      <c r="Y112" s="139" t="s">
        <v>309</v>
      </c>
      <c r="Z112" s="94" t="s">
        <v>178</v>
      </c>
      <c r="AA112" s="94" t="s">
        <v>129</v>
      </c>
      <c r="AB112" s="97">
        <v>2</v>
      </c>
      <c r="AJ112" s="70" t="s">
        <v>267</v>
      </c>
      <c r="AK112" s="70" t="s">
        <v>81</v>
      </c>
    </row>
    <row r="113" spans="1:37" ht="25.5">
      <c r="A113" s="92">
        <v>46</v>
      </c>
      <c r="B113" s="93" t="s">
        <v>311</v>
      </c>
      <c r="C113" s="94" t="s">
        <v>312</v>
      </c>
      <c r="D113" s="95" t="s">
        <v>313</v>
      </c>
      <c r="E113" s="96">
        <v>112.619</v>
      </c>
      <c r="F113" s="97" t="s">
        <v>126</v>
      </c>
      <c r="H113" s="98">
        <f>G113*E113</f>
        <v>0</v>
      </c>
      <c r="J113" s="98">
        <f t="shared" si="3"/>
        <v>0</v>
      </c>
      <c r="K113" s="99">
        <v>4.4000000000000002E-4</v>
      </c>
      <c r="L113" s="99">
        <v>4.9552359999999997E-2</v>
      </c>
      <c r="O113" s="97">
        <v>20</v>
      </c>
      <c r="P113" s="97" t="s">
        <v>304</v>
      </c>
      <c r="V113" s="100" t="s">
        <v>259</v>
      </c>
      <c r="W113" s="96">
        <v>88.180677000000003</v>
      </c>
      <c r="X113" s="139" t="s">
        <v>314</v>
      </c>
      <c r="Y113" s="139" t="s">
        <v>312</v>
      </c>
      <c r="Z113" s="94" t="s">
        <v>178</v>
      </c>
      <c r="AB113" s="97">
        <v>1</v>
      </c>
      <c r="AJ113" s="70" t="s">
        <v>262</v>
      </c>
      <c r="AK113" s="70" t="s">
        <v>81</v>
      </c>
    </row>
    <row r="114" spans="1:37">
      <c r="D114" s="140" t="s">
        <v>315</v>
      </c>
      <c r="E114" s="141"/>
      <c r="F114" s="142"/>
      <c r="G114" s="143"/>
      <c r="H114" s="143"/>
      <c r="I114" s="143"/>
      <c r="K114" s="144"/>
      <c r="L114" s="144"/>
      <c r="M114" s="141"/>
      <c r="N114" s="141"/>
      <c r="O114" s="142"/>
      <c r="P114" s="142"/>
      <c r="Q114" s="141"/>
      <c r="R114" s="141"/>
      <c r="S114" s="141"/>
      <c r="T114" s="145"/>
      <c r="U114" s="145"/>
      <c r="V114" s="145" t="s">
        <v>83</v>
      </c>
      <c r="W114" s="141"/>
      <c r="X114" s="146"/>
    </row>
    <row r="115" spans="1:37">
      <c r="D115" s="140" t="s">
        <v>308</v>
      </c>
      <c r="E115" s="141"/>
      <c r="F115" s="142"/>
      <c r="G115" s="143"/>
      <c r="H115" s="143"/>
      <c r="I115" s="143"/>
      <c r="K115" s="144"/>
      <c r="L115" s="144"/>
      <c r="M115" s="141"/>
      <c r="N115" s="141"/>
      <c r="O115" s="142"/>
      <c r="P115" s="142"/>
      <c r="Q115" s="141"/>
      <c r="R115" s="141"/>
      <c r="S115" s="141"/>
      <c r="T115" s="145"/>
      <c r="U115" s="145"/>
      <c r="V115" s="145" t="s">
        <v>83</v>
      </c>
      <c r="W115" s="141"/>
      <c r="X115" s="146"/>
    </row>
    <row r="116" spans="1:37">
      <c r="A116" s="92">
        <v>47</v>
      </c>
      <c r="B116" s="93" t="s">
        <v>311</v>
      </c>
      <c r="C116" s="94" t="s">
        <v>316</v>
      </c>
      <c r="D116" s="95" t="s">
        <v>317</v>
      </c>
      <c r="E116" s="96">
        <v>27.7</v>
      </c>
      <c r="F116" s="97" t="s">
        <v>176</v>
      </c>
      <c r="H116" s="98">
        <f t="shared" ref="H116" si="5">G116*E116</f>
        <v>0</v>
      </c>
      <c r="J116" s="98">
        <f t="shared" si="3"/>
        <v>0</v>
      </c>
      <c r="O116" s="97">
        <v>20</v>
      </c>
      <c r="P116" s="97" t="s">
        <v>304</v>
      </c>
      <c r="V116" s="100" t="s">
        <v>259</v>
      </c>
      <c r="W116" s="96">
        <v>12.742000000000001</v>
      </c>
      <c r="X116" s="139" t="s">
        <v>318</v>
      </c>
      <c r="Y116" s="139" t="s">
        <v>316</v>
      </c>
      <c r="Z116" s="94" t="s">
        <v>319</v>
      </c>
      <c r="AB116" s="97">
        <v>1</v>
      </c>
      <c r="AJ116" s="70" t="s">
        <v>262</v>
      </c>
      <c r="AK116" s="70" t="s">
        <v>81</v>
      </c>
    </row>
    <row r="117" spans="1:37">
      <c r="D117" s="140" t="s">
        <v>320</v>
      </c>
      <c r="E117" s="141"/>
      <c r="F117" s="142"/>
      <c r="G117" s="143"/>
      <c r="H117" s="143"/>
      <c r="I117" s="143"/>
      <c r="K117" s="144"/>
      <c r="L117" s="144"/>
      <c r="M117" s="141"/>
      <c r="N117" s="141"/>
      <c r="O117" s="142"/>
      <c r="P117" s="142"/>
      <c r="Q117" s="141"/>
      <c r="R117" s="141"/>
      <c r="S117" s="141"/>
      <c r="T117" s="145"/>
      <c r="U117" s="145"/>
      <c r="V117" s="145" t="s">
        <v>83</v>
      </c>
      <c r="W117" s="141"/>
      <c r="X117" s="146"/>
    </row>
    <row r="118" spans="1:37">
      <c r="A118" s="92">
        <v>48</v>
      </c>
      <c r="B118" s="93" t="s">
        <v>123</v>
      </c>
      <c r="C118" s="94" t="s">
        <v>321</v>
      </c>
      <c r="D118" s="95" t="s">
        <v>322</v>
      </c>
      <c r="E118" s="96">
        <v>2</v>
      </c>
      <c r="F118" s="97" t="s">
        <v>181</v>
      </c>
      <c r="I118" s="98">
        <f>G118*E118</f>
        <v>0</v>
      </c>
      <c r="J118" s="98">
        <f t="shared" si="3"/>
        <v>0</v>
      </c>
      <c r="K118" s="99">
        <v>8.8200000000000001E-2</v>
      </c>
      <c r="L118" s="99">
        <v>0.1764</v>
      </c>
      <c r="O118" s="97">
        <v>20</v>
      </c>
      <c r="P118" s="97" t="s">
        <v>304</v>
      </c>
      <c r="V118" s="100" t="s">
        <v>127</v>
      </c>
      <c r="X118" s="139" t="s">
        <v>321</v>
      </c>
      <c r="Y118" s="139" t="s">
        <v>321</v>
      </c>
      <c r="Z118" s="94" t="s">
        <v>323</v>
      </c>
      <c r="AA118" s="94" t="s">
        <v>129</v>
      </c>
      <c r="AB118" s="97">
        <v>7</v>
      </c>
      <c r="AJ118" s="70" t="s">
        <v>267</v>
      </c>
      <c r="AK118" s="70" t="s">
        <v>81</v>
      </c>
    </row>
    <row r="119" spans="1:37">
      <c r="A119" s="92">
        <v>49</v>
      </c>
      <c r="B119" s="93" t="s">
        <v>123</v>
      </c>
      <c r="C119" s="94" t="s">
        <v>324</v>
      </c>
      <c r="D119" s="95" t="s">
        <v>325</v>
      </c>
      <c r="E119" s="96">
        <v>1</v>
      </c>
      <c r="F119" s="97" t="s">
        <v>181</v>
      </c>
      <c r="I119" s="98">
        <f>G119*E119</f>
        <v>0</v>
      </c>
      <c r="J119" s="98">
        <f t="shared" si="3"/>
        <v>0</v>
      </c>
      <c r="K119" s="99">
        <v>8.8200000000000001E-2</v>
      </c>
      <c r="L119" s="99">
        <v>8.8200000000000001E-2</v>
      </c>
      <c r="O119" s="97">
        <v>20</v>
      </c>
      <c r="P119" s="97" t="s">
        <v>304</v>
      </c>
      <c r="V119" s="100" t="s">
        <v>127</v>
      </c>
      <c r="X119" s="139" t="s">
        <v>324</v>
      </c>
      <c r="Y119" s="139" t="s">
        <v>324</v>
      </c>
      <c r="Z119" s="94" t="s">
        <v>323</v>
      </c>
      <c r="AA119" s="94" t="s">
        <v>129</v>
      </c>
      <c r="AB119" s="97">
        <v>7</v>
      </c>
      <c r="AJ119" s="70" t="s">
        <v>267</v>
      </c>
      <c r="AK119" s="70" t="s">
        <v>81</v>
      </c>
    </row>
    <row r="120" spans="1:37">
      <c r="A120" s="92">
        <v>50</v>
      </c>
      <c r="B120" s="93" t="s">
        <v>123</v>
      </c>
      <c r="C120" s="94" t="s">
        <v>326</v>
      </c>
      <c r="D120" s="95" t="s">
        <v>327</v>
      </c>
      <c r="E120" s="96">
        <v>2</v>
      </c>
      <c r="F120" s="97" t="s">
        <v>181</v>
      </c>
      <c r="I120" s="98">
        <f>G120*E120</f>
        <v>0</v>
      </c>
      <c r="J120" s="98">
        <f t="shared" si="3"/>
        <v>0</v>
      </c>
      <c r="K120" s="99">
        <v>8.8200000000000001E-2</v>
      </c>
      <c r="L120" s="99">
        <v>0.1764</v>
      </c>
      <c r="O120" s="97">
        <v>20</v>
      </c>
      <c r="P120" s="97" t="s">
        <v>304</v>
      </c>
      <c r="V120" s="100" t="s">
        <v>127</v>
      </c>
      <c r="X120" s="139" t="s">
        <v>326</v>
      </c>
      <c r="Y120" s="139" t="s">
        <v>326</v>
      </c>
      <c r="Z120" s="94" t="s">
        <v>323</v>
      </c>
      <c r="AA120" s="94" t="s">
        <v>129</v>
      </c>
      <c r="AB120" s="97">
        <v>7</v>
      </c>
      <c r="AJ120" s="70" t="s">
        <v>267</v>
      </c>
      <c r="AK120" s="70" t="s">
        <v>81</v>
      </c>
    </row>
    <row r="121" spans="1:37">
      <c r="A121" s="92">
        <v>51</v>
      </c>
      <c r="B121" s="93" t="s">
        <v>123</v>
      </c>
      <c r="C121" s="94" t="s">
        <v>328</v>
      </c>
      <c r="D121" s="95" t="s">
        <v>329</v>
      </c>
      <c r="E121" s="96">
        <v>1</v>
      </c>
      <c r="F121" s="97" t="s">
        <v>181</v>
      </c>
      <c r="I121" s="98">
        <f>G121*E121</f>
        <v>0</v>
      </c>
      <c r="J121" s="98">
        <f t="shared" si="3"/>
        <v>0</v>
      </c>
      <c r="K121" s="99">
        <v>8.8200000000000001E-2</v>
      </c>
      <c r="L121" s="99">
        <v>8.8200000000000001E-2</v>
      </c>
      <c r="O121" s="97">
        <v>20</v>
      </c>
      <c r="P121" s="97" t="s">
        <v>304</v>
      </c>
      <c r="V121" s="100" t="s">
        <v>127</v>
      </c>
      <c r="X121" s="139" t="s">
        <v>328</v>
      </c>
      <c r="Y121" s="139" t="s">
        <v>328</v>
      </c>
      <c r="Z121" s="94" t="s">
        <v>323</v>
      </c>
      <c r="AA121" s="94" t="s">
        <v>129</v>
      </c>
      <c r="AB121" s="97">
        <v>7</v>
      </c>
      <c r="AJ121" s="70" t="s">
        <v>267</v>
      </c>
      <c r="AK121" s="70" t="s">
        <v>81</v>
      </c>
    </row>
    <row r="122" spans="1:37">
      <c r="A122" s="92">
        <v>52</v>
      </c>
      <c r="B122" s="93" t="s">
        <v>123</v>
      </c>
      <c r="C122" s="94" t="s">
        <v>330</v>
      </c>
      <c r="D122" s="95" t="s">
        <v>331</v>
      </c>
      <c r="E122" s="96">
        <v>1</v>
      </c>
      <c r="F122" s="97" t="s">
        <v>181</v>
      </c>
      <c r="I122" s="98">
        <f>G122*E122</f>
        <v>0</v>
      </c>
      <c r="J122" s="98">
        <f t="shared" si="3"/>
        <v>0</v>
      </c>
      <c r="K122" s="99">
        <v>0.217</v>
      </c>
      <c r="L122" s="99">
        <v>0.217</v>
      </c>
      <c r="O122" s="97">
        <v>20</v>
      </c>
      <c r="P122" s="97" t="s">
        <v>304</v>
      </c>
      <c r="V122" s="100" t="s">
        <v>127</v>
      </c>
      <c r="X122" s="139" t="s">
        <v>330</v>
      </c>
      <c r="Y122" s="139" t="s">
        <v>330</v>
      </c>
      <c r="Z122" s="94" t="s">
        <v>323</v>
      </c>
      <c r="AA122" s="94" t="s">
        <v>129</v>
      </c>
      <c r="AB122" s="97">
        <v>7</v>
      </c>
      <c r="AJ122" s="70" t="s">
        <v>267</v>
      </c>
      <c r="AK122" s="70" t="s">
        <v>81</v>
      </c>
    </row>
    <row r="123" spans="1:37">
      <c r="A123" s="92">
        <v>53</v>
      </c>
      <c r="B123" s="93" t="s">
        <v>311</v>
      </c>
      <c r="C123" s="94" t="s">
        <v>332</v>
      </c>
      <c r="D123" s="95" t="s">
        <v>333</v>
      </c>
      <c r="E123" s="96">
        <v>1</v>
      </c>
      <c r="F123" s="97" t="s">
        <v>181</v>
      </c>
      <c r="H123" s="98">
        <f>G123*E123</f>
        <v>0</v>
      </c>
      <c r="J123" s="98">
        <f t="shared" si="3"/>
        <v>0</v>
      </c>
      <c r="K123" s="99">
        <v>1.3999999999999999E-4</v>
      </c>
      <c r="L123" s="99">
        <v>1.3999999999999999E-4</v>
      </c>
      <c r="O123" s="97">
        <v>20</v>
      </c>
      <c r="P123" s="97" t="s">
        <v>304</v>
      </c>
      <c r="V123" s="100" t="s">
        <v>259</v>
      </c>
      <c r="W123" s="96">
        <v>1.2649999999999999</v>
      </c>
      <c r="X123" s="139" t="s">
        <v>334</v>
      </c>
      <c r="Y123" s="139" t="s">
        <v>332</v>
      </c>
      <c r="Z123" s="94" t="s">
        <v>319</v>
      </c>
      <c r="AB123" s="97">
        <v>1</v>
      </c>
      <c r="AJ123" s="70" t="s">
        <v>262</v>
      </c>
      <c r="AK123" s="70" t="s">
        <v>81</v>
      </c>
    </row>
    <row r="124" spans="1:37">
      <c r="A124" s="92">
        <v>54</v>
      </c>
      <c r="B124" s="93" t="s">
        <v>311</v>
      </c>
      <c r="C124" s="94" t="s">
        <v>335</v>
      </c>
      <c r="D124" s="95" t="s">
        <v>336</v>
      </c>
      <c r="E124" s="96">
        <v>1</v>
      </c>
      <c r="F124" s="97" t="s">
        <v>181</v>
      </c>
      <c r="H124" s="98">
        <f>G124*E124</f>
        <v>0</v>
      </c>
      <c r="J124" s="98">
        <f t="shared" si="3"/>
        <v>0</v>
      </c>
      <c r="K124" s="99">
        <v>3.3E-4</v>
      </c>
      <c r="L124" s="99">
        <v>3.3E-4</v>
      </c>
      <c r="O124" s="97">
        <v>20</v>
      </c>
      <c r="P124" s="97" t="s">
        <v>304</v>
      </c>
      <c r="V124" s="100" t="s">
        <v>259</v>
      </c>
      <c r="W124" s="96">
        <v>3.28</v>
      </c>
      <c r="X124" s="139" t="s">
        <v>337</v>
      </c>
      <c r="Y124" s="139" t="s">
        <v>335</v>
      </c>
      <c r="Z124" s="94" t="s">
        <v>319</v>
      </c>
      <c r="AB124" s="97">
        <v>1</v>
      </c>
      <c r="AJ124" s="70" t="s">
        <v>262</v>
      </c>
      <c r="AK124" s="70" t="s">
        <v>81</v>
      </c>
    </row>
    <row r="125" spans="1:37">
      <c r="A125" s="92">
        <v>55</v>
      </c>
      <c r="B125" s="93" t="s">
        <v>311</v>
      </c>
      <c r="C125" s="94" t="s">
        <v>338</v>
      </c>
      <c r="D125" s="95" t="s">
        <v>339</v>
      </c>
      <c r="E125" s="96">
        <v>4398.2579999999998</v>
      </c>
      <c r="F125" s="97" t="s">
        <v>340</v>
      </c>
      <c r="H125" s="98">
        <f>G125*E125</f>
        <v>0</v>
      </c>
      <c r="J125" s="98">
        <f t="shared" si="3"/>
        <v>0</v>
      </c>
      <c r="K125" s="99">
        <v>5.0000000000000002E-5</v>
      </c>
      <c r="L125" s="99">
        <v>0.21991289999999999</v>
      </c>
      <c r="O125" s="97">
        <v>20</v>
      </c>
      <c r="P125" s="97" t="s">
        <v>304</v>
      </c>
      <c r="V125" s="100" t="s">
        <v>259</v>
      </c>
      <c r="W125" s="96">
        <v>153.93903</v>
      </c>
      <c r="X125" s="139" t="s">
        <v>341</v>
      </c>
      <c r="Y125" s="139" t="s">
        <v>338</v>
      </c>
      <c r="Z125" s="94" t="s">
        <v>342</v>
      </c>
      <c r="AB125" s="97">
        <v>1</v>
      </c>
      <c r="AJ125" s="70" t="s">
        <v>262</v>
      </c>
      <c r="AK125" s="70" t="s">
        <v>81</v>
      </c>
    </row>
    <row r="126" spans="1:37">
      <c r="D126" s="140" t="s">
        <v>343</v>
      </c>
      <c r="E126" s="141"/>
      <c r="F126" s="142"/>
      <c r="G126" s="143"/>
      <c r="H126" s="143"/>
      <c r="I126" s="143"/>
      <c r="K126" s="144"/>
      <c r="L126" s="144"/>
      <c r="M126" s="141"/>
      <c r="N126" s="141"/>
      <c r="O126" s="142"/>
      <c r="P126" s="142"/>
      <c r="Q126" s="141"/>
      <c r="R126" s="141"/>
      <c r="S126" s="141"/>
      <c r="T126" s="145"/>
      <c r="U126" s="145"/>
      <c r="V126" s="145" t="s">
        <v>83</v>
      </c>
      <c r="W126" s="141"/>
      <c r="X126" s="146"/>
    </row>
    <row r="127" spans="1:37">
      <c r="D127" s="140" t="s">
        <v>344</v>
      </c>
      <c r="E127" s="141"/>
      <c r="F127" s="142"/>
      <c r="G127" s="143"/>
      <c r="H127" s="143"/>
      <c r="I127" s="143"/>
      <c r="K127" s="144"/>
      <c r="L127" s="144"/>
      <c r="M127" s="141"/>
      <c r="N127" s="141"/>
      <c r="O127" s="142"/>
      <c r="P127" s="142"/>
      <c r="Q127" s="141"/>
      <c r="R127" s="141"/>
      <c r="S127" s="141"/>
      <c r="T127" s="145"/>
      <c r="U127" s="145"/>
      <c r="V127" s="145" t="s">
        <v>83</v>
      </c>
      <c r="W127" s="141"/>
      <c r="X127" s="146"/>
    </row>
    <row r="128" spans="1:37">
      <c r="D128" s="140" t="s">
        <v>345</v>
      </c>
      <c r="E128" s="141"/>
      <c r="F128" s="142"/>
      <c r="G128" s="143"/>
      <c r="H128" s="143"/>
      <c r="I128" s="143"/>
      <c r="K128" s="144"/>
      <c r="L128" s="144"/>
      <c r="M128" s="141"/>
      <c r="N128" s="141"/>
      <c r="O128" s="142"/>
      <c r="P128" s="142"/>
      <c r="Q128" s="141"/>
      <c r="R128" s="141"/>
      <c r="S128" s="141"/>
      <c r="T128" s="145"/>
      <c r="U128" s="145"/>
      <c r="V128" s="145" t="s">
        <v>83</v>
      </c>
      <c r="W128" s="141"/>
      <c r="X128" s="146"/>
    </row>
    <row r="129" spans="1:37">
      <c r="D129" s="140" t="s">
        <v>346</v>
      </c>
      <c r="E129" s="141"/>
      <c r="F129" s="142"/>
      <c r="G129" s="143"/>
      <c r="H129" s="143"/>
      <c r="I129" s="143"/>
      <c r="K129" s="144"/>
      <c r="L129" s="144"/>
      <c r="M129" s="141"/>
      <c r="N129" s="141"/>
      <c r="O129" s="142"/>
      <c r="P129" s="142"/>
      <c r="Q129" s="141"/>
      <c r="R129" s="141"/>
      <c r="S129" s="141"/>
      <c r="T129" s="145"/>
      <c r="U129" s="145"/>
      <c r="V129" s="145" t="s">
        <v>83</v>
      </c>
      <c r="W129" s="141"/>
      <c r="X129" s="146"/>
    </row>
    <row r="130" spans="1:37">
      <c r="A130" s="92">
        <v>56</v>
      </c>
      <c r="B130" s="93" t="s">
        <v>123</v>
      </c>
      <c r="C130" s="94" t="s">
        <v>347</v>
      </c>
      <c r="D130" s="95" t="s">
        <v>348</v>
      </c>
      <c r="E130" s="96">
        <v>4398.2579999999998</v>
      </c>
      <c r="F130" s="97" t="s">
        <v>340</v>
      </c>
      <c r="I130" s="98">
        <f>G130*E130</f>
        <v>0</v>
      </c>
      <c r="J130" s="98">
        <f t="shared" si="3"/>
        <v>0</v>
      </c>
      <c r="K130" s="99">
        <v>1E-3</v>
      </c>
      <c r="L130" s="99">
        <v>4.3982580000000002</v>
      </c>
      <c r="O130" s="97">
        <v>20</v>
      </c>
      <c r="P130" s="97" t="s">
        <v>304</v>
      </c>
      <c r="V130" s="100" t="s">
        <v>127</v>
      </c>
      <c r="X130" s="139" t="s">
        <v>347</v>
      </c>
      <c r="Y130" s="139" t="s">
        <v>347</v>
      </c>
      <c r="Z130" s="94" t="s">
        <v>349</v>
      </c>
      <c r="AA130" s="94" t="s">
        <v>129</v>
      </c>
      <c r="AB130" s="97">
        <v>2</v>
      </c>
      <c r="AJ130" s="70" t="s">
        <v>267</v>
      </c>
      <c r="AK130" s="70" t="s">
        <v>81</v>
      </c>
    </row>
    <row r="131" spans="1:37">
      <c r="A131" s="92">
        <v>57</v>
      </c>
      <c r="B131" s="93" t="s">
        <v>311</v>
      </c>
      <c r="C131" s="94" t="s">
        <v>350</v>
      </c>
      <c r="D131" s="95" t="s">
        <v>351</v>
      </c>
      <c r="E131" s="96">
        <v>504</v>
      </c>
      <c r="F131" s="97" t="s">
        <v>340</v>
      </c>
      <c r="H131" s="98">
        <f>G131*E131</f>
        <v>0</v>
      </c>
      <c r="J131" s="98">
        <f t="shared" si="3"/>
        <v>0</v>
      </c>
      <c r="K131" s="99">
        <v>5.0000000000000002E-5</v>
      </c>
      <c r="L131" s="99">
        <v>2.52E-2</v>
      </c>
      <c r="M131" s="96">
        <v>1E-3</v>
      </c>
      <c r="N131" s="96">
        <v>0.504</v>
      </c>
      <c r="O131" s="97">
        <v>20</v>
      </c>
      <c r="P131" s="97" t="s">
        <v>304</v>
      </c>
      <c r="V131" s="100" t="s">
        <v>259</v>
      </c>
      <c r="W131" s="96">
        <v>13.103999999999999</v>
      </c>
      <c r="X131" s="139" t="s">
        <v>352</v>
      </c>
      <c r="Y131" s="139" t="s">
        <v>350</v>
      </c>
      <c r="Z131" s="94" t="s">
        <v>342</v>
      </c>
      <c r="AB131" s="97">
        <v>1</v>
      </c>
      <c r="AJ131" s="70" t="s">
        <v>262</v>
      </c>
      <c r="AK131" s="70" t="s">
        <v>81</v>
      </c>
    </row>
    <row r="132" spans="1:37">
      <c r="D132" s="140" t="s">
        <v>353</v>
      </c>
      <c r="E132" s="141"/>
      <c r="F132" s="142"/>
      <c r="G132" s="143"/>
      <c r="H132" s="143"/>
      <c r="I132" s="143"/>
      <c r="K132" s="144"/>
      <c r="L132" s="144"/>
      <c r="M132" s="141"/>
      <c r="N132" s="141"/>
      <c r="O132" s="142"/>
      <c r="P132" s="142"/>
      <c r="Q132" s="141"/>
      <c r="R132" s="141"/>
      <c r="S132" s="141"/>
      <c r="T132" s="145"/>
      <c r="U132" s="145"/>
      <c r="V132" s="145" t="s">
        <v>83</v>
      </c>
      <c r="W132" s="141"/>
      <c r="X132" s="146"/>
    </row>
    <row r="133" spans="1:37">
      <c r="D133" s="140" t="s">
        <v>354</v>
      </c>
      <c r="E133" s="141"/>
      <c r="F133" s="142"/>
      <c r="G133" s="143"/>
      <c r="H133" s="143"/>
      <c r="I133" s="143"/>
      <c r="K133" s="144"/>
      <c r="L133" s="144"/>
      <c r="M133" s="141"/>
      <c r="N133" s="141"/>
      <c r="O133" s="142"/>
      <c r="P133" s="142"/>
      <c r="Q133" s="141"/>
      <c r="R133" s="141"/>
      <c r="S133" s="141"/>
      <c r="T133" s="145"/>
      <c r="U133" s="145"/>
      <c r="V133" s="145" t="s">
        <v>83</v>
      </c>
      <c r="W133" s="141"/>
      <c r="X133" s="146"/>
    </row>
    <row r="134" spans="1:37">
      <c r="D134" s="147" t="s">
        <v>355</v>
      </c>
      <c r="E134" s="98">
        <v>37054.14</v>
      </c>
      <c r="H134" s="98">
        <f>SUM(H107:H133)</f>
        <v>0</v>
      </c>
      <c r="I134" s="98">
        <f>SUM(I107:I133)</f>
        <v>0</v>
      </c>
      <c r="J134" s="98">
        <f t="shared" si="3"/>
        <v>0</v>
      </c>
      <c r="L134" s="99">
        <v>7.3043126200000001</v>
      </c>
      <c r="N134" s="96">
        <v>0.504</v>
      </c>
      <c r="W134" s="96">
        <v>272.51070700000002</v>
      </c>
    </row>
    <row r="135" spans="1:37">
      <c r="D135" s="147" t="s">
        <v>356</v>
      </c>
      <c r="E135" s="98">
        <v>37529.86</v>
      </c>
      <c r="H135" s="98">
        <f>H134+H105</f>
        <v>0</v>
      </c>
      <c r="I135" s="98">
        <f>I134+I105</f>
        <v>0</v>
      </c>
      <c r="J135" s="98">
        <f t="shared" si="3"/>
        <v>0</v>
      </c>
      <c r="L135" s="99">
        <v>7.3451646200000003</v>
      </c>
      <c r="N135" s="96">
        <v>0.504</v>
      </c>
      <c r="W135" s="96">
        <v>278.54360700000001</v>
      </c>
    </row>
    <row r="136" spans="1:37">
      <c r="D136" s="138" t="s">
        <v>357</v>
      </c>
    </row>
    <row r="137" spans="1:37">
      <c r="D137" s="138" t="s">
        <v>358</v>
      </c>
    </row>
    <row r="138" spans="1:37">
      <c r="A138" s="92">
        <v>58</v>
      </c>
      <c r="B138" s="93" t="s">
        <v>359</v>
      </c>
      <c r="C138" s="94" t="s">
        <v>360</v>
      </c>
      <c r="D138" s="95" t="s">
        <v>361</v>
      </c>
      <c r="E138" s="96">
        <v>142.768</v>
      </c>
      <c r="F138" s="97" t="s">
        <v>126</v>
      </c>
      <c r="H138" s="98">
        <f>G138*E138</f>
        <v>0</v>
      </c>
      <c r="J138" s="98">
        <f t="shared" si="3"/>
        <v>0</v>
      </c>
      <c r="K138" s="99">
        <v>1.6000000000000001E-4</v>
      </c>
      <c r="L138" s="99">
        <v>2.2842879999999999E-2</v>
      </c>
      <c r="O138" s="97">
        <v>20</v>
      </c>
      <c r="P138" s="97" t="s">
        <v>362</v>
      </c>
      <c r="V138" s="100" t="s">
        <v>259</v>
      </c>
      <c r="W138" s="96">
        <v>37.119680000000002</v>
      </c>
      <c r="X138" s="139" t="s">
        <v>363</v>
      </c>
      <c r="Y138" s="139" t="s">
        <v>360</v>
      </c>
      <c r="Z138" s="94" t="s">
        <v>364</v>
      </c>
      <c r="AB138" s="97">
        <v>1</v>
      </c>
      <c r="AJ138" s="70" t="s">
        <v>262</v>
      </c>
      <c r="AK138" s="70" t="s">
        <v>81</v>
      </c>
    </row>
    <row r="139" spans="1:37" ht="25.5">
      <c r="D139" s="140" t="s">
        <v>365</v>
      </c>
      <c r="E139" s="141"/>
      <c r="F139" s="142"/>
      <c r="G139" s="143"/>
      <c r="H139" s="143"/>
      <c r="I139" s="143"/>
      <c r="K139" s="144"/>
      <c r="L139" s="144"/>
      <c r="M139" s="141"/>
      <c r="N139" s="141"/>
      <c r="O139" s="142"/>
      <c r="P139" s="142"/>
      <c r="Q139" s="141"/>
      <c r="R139" s="141"/>
      <c r="S139" s="141"/>
      <c r="T139" s="145"/>
      <c r="U139" s="145"/>
      <c r="V139" s="145" t="s">
        <v>83</v>
      </c>
      <c r="W139" s="141"/>
      <c r="X139" s="146"/>
    </row>
    <row r="140" spans="1:37">
      <c r="A140" s="92">
        <v>59</v>
      </c>
      <c r="B140" s="93" t="s">
        <v>359</v>
      </c>
      <c r="C140" s="94" t="s">
        <v>366</v>
      </c>
      <c r="D140" s="95" t="s">
        <v>367</v>
      </c>
      <c r="E140" s="96">
        <v>142.768</v>
      </c>
      <c r="F140" s="97" t="s">
        <v>126</v>
      </c>
      <c r="H140" s="98">
        <f>G140*E140</f>
        <v>0</v>
      </c>
      <c r="J140" s="98">
        <f t="shared" si="3"/>
        <v>0</v>
      </c>
      <c r="K140" s="99">
        <v>8.0000000000000007E-5</v>
      </c>
      <c r="L140" s="99">
        <v>1.142144E-2</v>
      </c>
      <c r="O140" s="97">
        <v>20</v>
      </c>
      <c r="P140" s="97" t="s">
        <v>362</v>
      </c>
      <c r="V140" s="100" t="s">
        <v>259</v>
      </c>
      <c r="W140" s="96">
        <v>18.702608000000001</v>
      </c>
      <c r="X140" s="139" t="s">
        <v>368</v>
      </c>
      <c r="Y140" s="139" t="s">
        <v>366</v>
      </c>
      <c r="Z140" s="94" t="s">
        <v>364</v>
      </c>
      <c r="AB140" s="97">
        <v>1</v>
      </c>
      <c r="AJ140" s="70" t="s">
        <v>262</v>
      </c>
      <c r="AK140" s="70" t="s">
        <v>81</v>
      </c>
    </row>
    <row r="141" spans="1:37">
      <c r="D141" s="147" t="s">
        <v>369</v>
      </c>
      <c r="E141" s="98">
        <v>1105.02</v>
      </c>
      <c r="H141" s="98">
        <f>SUM(H138:H140)</f>
        <v>0</v>
      </c>
      <c r="J141" s="98">
        <f t="shared" si="3"/>
        <v>0</v>
      </c>
      <c r="L141" s="99">
        <v>3.4264320000000001E-2</v>
      </c>
      <c r="W141" s="96">
        <v>55.822288</v>
      </c>
    </row>
    <row r="142" spans="1:37">
      <c r="D142" s="147" t="s">
        <v>370</v>
      </c>
      <c r="E142" s="98">
        <v>1105.02</v>
      </c>
      <c r="H142" s="98">
        <f>H141</f>
        <v>0</v>
      </c>
      <c r="J142" s="98">
        <f t="shared" si="3"/>
        <v>0</v>
      </c>
      <c r="L142" s="99">
        <v>3.4264320000000001E-2</v>
      </c>
      <c r="W142" s="96">
        <v>55.822288</v>
      </c>
    </row>
    <row r="143" spans="1:37">
      <c r="D143" s="147" t="s">
        <v>371</v>
      </c>
      <c r="E143" s="98">
        <v>39710.730000000003</v>
      </c>
      <c r="H143" s="98">
        <f>H142+H135+H98</f>
        <v>0</v>
      </c>
      <c r="I143" s="98">
        <f>I142+I135+I98</f>
        <v>0</v>
      </c>
      <c r="J143" s="98">
        <f t="shared" ref="J143:J144" si="6">I143+H143</f>
        <v>0</v>
      </c>
      <c r="L143" s="99">
        <v>8.0151914600000005</v>
      </c>
      <c r="N143" s="96">
        <v>0.504</v>
      </c>
      <c r="W143" s="96">
        <v>349.831118</v>
      </c>
    </row>
    <row r="144" spans="1:37">
      <c r="D144" s="147" t="s">
        <v>372</v>
      </c>
      <c r="E144" s="98">
        <v>53340.6</v>
      </c>
      <c r="H144" s="98">
        <f>H143+H84</f>
        <v>0</v>
      </c>
      <c r="I144" s="98">
        <f>I143+I84</f>
        <v>0</v>
      </c>
      <c r="J144" s="98">
        <f t="shared" si="6"/>
        <v>0</v>
      </c>
      <c r="L144" s="99">
        <v>121.59869517</v>
      </c>
      <c r="N144" s="96">
        <v>0.78300000000000003</v>
      </c>
      <c r="W144" s="96">
        <v>596.37949900000001</v>
      </c>
    </row>
  </sheetData>
  <mergeCells count="2">
    <mergeCell ref="K9:L9"/>
    <mergeCell ref="M9:N9"/>
  </mergeCells>
  <pageMargins left="0.2" right="9.0277777777777804E-2" top="0.62916666666666698" bottom="0.59027777777777801" header="0.51180555555555496" footer="0.35416666666666702"/>
  <pageSetup paperSize="9" scale="92" firstPageNumber="0" orientation="landscape" useFirstPageNumber="1" horizontalDpi="300" verticalDpi="300" r:id="rId1"/>
  <headerFooter>
    <oddFooter>&amp;R&amp;"Arial Narrow,Bežné"&amp;8Strana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"/>
  <sheetViews>
    <sheetView showGridLines="0" workbookViewId="0">
      <pane ySplit="10" topLeftCell="A11" activePane="bottomLeft" state="frozen"/>
      <selection pane="bottomLeft" activeCell="C18" sqref="C18"/>
    </sheetView>
  </sheetViews>
  <sheetFormatPr defaultColWidth="9.140625" defaultRowHeight="13.5"/>
  <cols>
    <col min="1" max="1" width="15.7109375" style="79" customWidth="1"/>
    <col min="2" max="3" width="45.7109375" style="79" customWidth="1"/>
    <col min="4" max="4" width="11.28515625" style="80" customWidth="1"/>
    <col min="5" max="1024" width="9.140625" style="70"/>
  </cols>
  <sheetData>
    <row r="1" spans="1:6">
      <c r="A1" s="81" t="s">
        <v>0</v>
      </c>
      <c r="B1" s="82"/>
      <c r="C1" s="82"/>
      <c r="D1" s="83" t="s">
        <v>373</v>
      </c>
    </row>
    <row r="2" spans="1:6">
      <c r="A2" s="81" t="s">
        <v>9</v>
      </c>
      <c r="B2" s="82"/>
      <c r="C2" s="82"/>
      <c r="D2" s="83" t="s">
        <v>10</v>
      </c>
    </row>
    <row r="3" spans="1:6">
      <c r="A3" s="81" t="s">
        <v>14</v>
      </c>
      <c r="B3" s="82"/>
      <c r="C3" s="82"/>
      <c r="D3" s="83" t="s">
        <v>440</v>
      </c>
    </row>
    <row r="4" spans="1:6">
      <c r="A4" s="82"/>
      <c r="B4" s="82"/>
      <c r="C4" s="82"/>
      <c r="D4" s="82"/>
    </row>
    <row r="5" spans="1:6">
      <c r="A5" s="81" t="s">
        <v>21</v>
      </c>
      <c r="B5" s="82"/>
      <c r="C5" s="82"/>
      <c r="D5" s="82"/>
    </row>
    <row r="6" spans="1:6">
      <c r="A6" s="81"/>
      <c r="B6" s="82"/>
      <c r="C6" s="82"/>
      <c r="D6" s="82"/>
    </row>
    <row r="7" spans="1:6">
      <c r="A7" s="81"/>
      <c r="B7" s="82"/>
      <c r="C7" s="82"/>
      <c r="D7" s="82"/>
    </row>
    <row r="8" spans="1:6">
      <c r="A8" s="70"/>
      <c r="B8" s="84"/>
      <c r="C8" s="85"/>
      <c r="D8" s="86"/>
    </row>
    <row r="9" spans="1:6">
      <c r="A9" s="87" t="s">
        <v>374</v>
      </c>
      <c r="B9" s="87" t="s">
        <v>375</v>
      </c>
      <c r="C9" s="87" t="s">
        <v>376</v>
      </c>
      <c r="D9" s="88" t="s">
        <v>377</v>
      </c>
      <c r="F9" s="70" t="s">
        <v>378</v>
      </c>
    </row>
    <row r="10" spans="1:6">
      <c r="A10" s="89"/>
      <c r="B10" s="89"/>
      <c r="C10" s="90"/>
      <c r="D10" s="91"/>
    </row>
  </sheetData>
  <printOptions horizontalCentered="1"/>
  <pageMargins left="0.39305555555555599" right="0.35416666666666702" top="0.62916666666666698" bottom="0.59027777777777801" header="0.51180555555555496" footer="0.35416666666666702"/>
  <pageSetup paperSize="9" firstPageNumber="0" orientation="landscape" useFirstPageNumber="1" horizontalDpi="300" verticalDpi="300"/>
  <headerFooter>
    <oddFooter>&amp;R&amp;"Arial Narrow,Bežné"&amp;8Strana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28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9" sqref="A9"/>
    </sheetView>
  </sheetViews>
  <sheetFormatPr defaultColWidth="9" defaultRowHeight="13.5"/>
  <cols>
    <col min="1" max="1" width="45.85546875" style="70" customWidth="1"/>
    <col min="2" max="2" width="14.28515625" style="71" customWidth="1"/>
    <col min="3" max="3" width="13.5703125" style="71" customWidth="1"/>
    <col min="4" max="4" width="11.5703125" style="71" customWidth="1"/>
    <col min="5" max="5" width="12.140625" style="72" customWidth="1"/>
    <col min="6" max="6" width="10.140625" style="73" customWidth="1"/>
    <col min="7" max="7" width="9.140625" style="73" customWidth="1"/>
    <col min="8" max="23" width="9.140625" style="70" customWidth="1"/>
    <col min="24" max="25" width="5.7109375" style="70" customWidth="1"/>
    <col min="26" max="26" width="6.5703125" style="70" customWidth="1"/>
    <col min="27" max="27" width="24.28515625" style="70" customWidth="1"/>
    <col min="28" max="28" width="4.28515625" style="70" customWidth="1"/>
    <col min="29" max="29" width="8.28515625" style="70" customWidth="1"/>
    <col min="30" max="30" width="8.7109375" style="70" customWidth="1"/>
    <col min="31" max="37" width="9.140625" style="70" customWidth="1"/>
  </cols>
  <sheetData>
    <row r="1" spans="1:30" s="70" customFormat="1" ht="12.75">
      <c r="A1" s="74" t="s">
        <v>0</v>
      </c>
      <c r="B1" s="71"/>
      <c r="D1" s="71"/>
      <c r="E1" s="74" t="s">
        <v>1</v>
      </c>
      <c r="Z1" s="67" t="s">
        <v>2</v>
      </c>
      <c r="AA1" s="67" t="s">
        <v>3</v>
      </c>
      <c r="AB1" s="67" t="s">
        <v>4</v>
      </c>
      <c r="AC1" s="67" t="s">
        <v>5</v>
      </c>
      <c r="AD1" s="67" t="s">
        <v>6</v>
      </c>
    </row>
    <row r="2" spans="1:30" s="70" customFormat="1" ht="12.75">
      <c r="A2" s="74" t="s">
        <v>9</v>
      </c>
      <c r="B2" s="71"/>
      <c r="D2" s="71"/>
      <c r="E2" s="74" t="s">
        <v>10</v>
      </c>
      <c r="Z2" s="67" t="s">
        <v>11</v>
      </c>
      <c r="AA2" s="68" t="s">
        <v>379</v>
      </c>
      <c r="AB2" s="68" t="s">
        <v>13</v>
      </c>
      <c r="AC2" s="68"/>
      <c r="AD2" s="69"/>
    </row>
    <row r="3" spans="1:30" s="70" customFormat="1" ht="12.75">
      <c r="A3" s="74" t="s">
        <v>14</v>
      </c>
      <c r="B3" s="71"/>
      <c r="D3" s="71"/>
      <c r="E3" s="74" t="s">
        <v>440</v>
      </c>
      <c r="Z3" s="67" t="s">
        <v>15</v>
      </c>
      <c r="AA3" s="68" t="s">
        <v>380</v>
      </c>
      <c r="AB3" s="68" t="s">
        <v>13</v>
      </c>
      <c r="AC3" s="68" t="s">
        <v>17</v>
      </c>
      <c r="AD3" s="69" t="s">
        <v>18</v>
      </c>
    </row>
    <row r="4" spans="1:30" s="70" customFormat="1" ht="12.75">
      <c r="Z4" s="67" t="s">
        <v>19</v>
      </c>
      <c r="AA4" s="68" t="s">
        <v>381</v>
      </c>
      <c r="AB4" s="68" t="s">
        <v>13</v>
      </c>
      <c r="AC4" s="68"/>
      <c r="AD4" s="69"/>
    </row>
    <row r="5" spans="1:30" s="70" customFormat="1" ht="12.75">
      <c r="A5" s="74" t="s">
        <v>21</v>
      </c>
      <c r="Z5" s="67" t="s">
        <v>22</v>
      </c>
      <c r="AA5" s="68" t="s">
        <v>380</v>
      </c>
      <c r="AB5" s="68" t="s">
        <v>13</v>
      </c>
      <c r="AC5" s="68" t="s">
        <v>17</v>
      </c>
      <c r="AD5" s="69" t="s">
        <v>18</v>
      </c>
    </row>
    <row r="6" spans="1:30" s="70" customFormat="1" ht="12.75">
      <c r="A6" s="74"/>
    </row>
    <row r="7" spans="1:30" s="70" customFormat="1" ht="12.75">
      <c r="A7" s="74"/>
    </row>
    <row r="8" spans="1:30">
      <c r="B8" s="75" t="str">
        <f>CONCATENATE(AA2," ",AB2," ",AC2," ",AD2)</f>
        <v xml:space="preserve">Rekapitulácia rozpočtu v EUR  </v>
      </c>
      <c r="G8" s="70"/>
    </row>
    <row r="9" spans="1:30">
      <c r="A9" s="76" t="s">
        <v>382</v>
      </c>
      <c r="B9" s="76" t="s">
        <v>31</v>
      </c>
      <c r="C9" s="76" t="s">
        <v>32</v>
      </c>
      <c r="D9" s="76" t="s">
        <v>33</v>
      </c>
      <c r="E9" s="77" t="s">
        <v>34</v>
      </c>
      <c r="F9" s="77" t="s">
        <v>35</v>
      </c>
      <c r="G9" s="77" t="s">
        <v>41</v>
      </c>
    </row>
    <row r="10" spans="1:30">
      <c r="A10" s="78"/>
      <c r="B10" s="78"/>
      <c r="C10" s="78" t="s">
        <v>57</v>
      </c>
      <c r="D10" s="78"/>
      <c r="E10" s="78" t="s">
        <v>33</v>
      </c>
      <c r="F10" s="78" t="s">
        <v>33</v>
      </c>
      <c r="G10" s="78" t="s">
        <v>33</v>
      </c>
    </row>
    <row r="12" spans="1:30">
      <c r="A12" s="70" t="s">
        <v>132</v>
      </c>
      <c r="B12" s="71">
        <f>Prehlad!H34</f>
        <v>0</v>
      </c>
      <c r="C12" s="71">
        <f>Prehlad!I34</f>
        <v>0</v>
      </c>
      <c r="D12" s="71">
        <f>Prehlad!J34</f>
        <v>0</v>
      </c>
      <c r="E12" s="72">
        <f>Prehlad!L34</f>
        <v>0</v>
      </c>
      <c r="F12" s="73">
        <f>Prehlad!N34</f>
        <v>0</v>
      </c>
      <c r="G12" s="73">
        <f>Prehlad!W34</f>
        <v>71.395218999999997</v>
      </c>
    </row>
    <row r="13" spans="1:30">
      <c r="A13" s="70" t="s">
        <v>156</v>
      </c>
      <c r="B13" s="71">
        <f>Prehlad!H43</f>
        <v>0</v>
      </c>
      <c r="C13" s="71">
        <f>Prehlad!I43</f>
        <v>0</v>
      </c>
      <c r="D13" s="71">
        <f>Prehlad!J43</f>
        <v>0</v>
      </c>
      <c r="E13" s="72">
        <f>Prehlad!L43</f>
        <v>28.540430829999998</v>
      </c>
      <c r="F13" s="73">
        <f>Prehlad!N43</f>
        <v>0</v>
      </c>
      <c r="G13" s="73">
        <f>Prehlad!W43</f>
        <v>37.615996000000003</v>
      </c>
    </row>
    <row r="14" spans="1:30">
      <c r="A14" s="70" t="s">
        <v>165</v>
      </c>
      <c r="B14" s="71">
        <f>Prehlad!H47</f>
        <v>0</v>
      </c>
      <c r="C14" s="71">
        <f>Prehlad!I47</f>
        <v>0</v>
      </c>
      <c r="D14" s="71">
        <f>Prehlad!J47</f>
        <v>0</v>
      </c>
      <c r="E14" s="72">
        <f>Prehlad!L47</f>
        <v>3.200526</v>
      </c>
      <c r="F14" s="73">
        <f>Prehlad!N47</f>
        <v>0</v>
      </c>
      <c r="G14" s="73">
        <f>Prehlad!W47</f>
        <v>6.9156000000000004</v>
      </c>
    </row>
    <row r="15" spans="1:30">
      <c r="A15" s="70" t="s">
        <v>186</v>
      </c>
      <c r="B15" s="71">
        <f>Prehlad!H54</f>
        <v>0</v>
      </c>
      <c r="C15" s="71">
        <f>Prehlad!I54</f>
        <v>0</v>
      </c>
      <c r="D15" s="71">
        <f>Prehlad!J54</f>
        <v>0</v>
      </c>
      <c r="E15" s="72">
        <f>Prehlad!L54</f>
        <v>17.303125680000001</v>
      </c>
      <c r="F15" s="73">
        <f>Prehlad!N54</f>
        <v>0</v>
      </c>
      <c r="G15" s="73">
        <f>Prehlad!W54</f>
        <v>3.40164</v>
      </c>
    </row>
    <row r="16" spans="1:30">
      <c r="A16" s="70" t="s">
        <v>214</v>
      </c>
      <c r="B16" s="71">
        <f>Prehlad!H68</f>
        <v>0</v>
      </c>
      <c r="C16" s="71">
        <f>Prehlad!I68</f>
        <v>0</v>
      </c>
      <c r="D16" s="71">
        <f>Prehlad!J68</f>
        <v>0</v>
      </c>
      <c r="E16" s="72">
        <f>Prehlad!L68</f>
        <v>59.878590799999998</v>
      </c>
      <c r="F16" s="73">
        <f>Prehlad!N68</f>
        <v>0</v>
      </c>
      <c r="G16" s="73">
        <f>Prehlad!W68</f>
        <v>101.362776</v>
      </c>
    </row>
    <row r="17" spans="1:7">
      <c r="A17" s="70" t="s">
        <v>250</v>
      </c>
      <c r="B17" s="71">
        <f>Prehlad!H83</f>
        <v>0</v>
      </c>
      <c r="C17" s="71">
        <f>Prehlad!I83</f>
        <v>0</v>
      </c>
      <c r="D17" s="71">
        <f>Prehlad!J83</f>
        <v>0</v>
      </c>
      <c r="E17" s="72">
        <f>Prehlad!L83</f>
        <v>4.6608304</v>
      </c>
      <c r="F17" s="73">
        <f>Prehlad!N83</f>
        <v>0.27900000000000003</v>
      </c>
      <c r="G17" s="73">
        <f>Prehlad!W83</f>
        <v>25.857150000000001</v>
      </c>
    </row>
    <row r="18" spans="1:7">
      <c r="A18" s="70" t="s">
        <v>251</v>
      </c>
      <c r="B18" s="71">
        <f>Prehlad!H84</f>
        <v>0</v>
      </c>
      <c r="C18" s="71">
        <f>Prehlad!I84</f>
        <v>0</v>
      </c>
      <c r="D18" s="71">
        <f>Prehlad!J84</f>
        <v>0</v>
      </c>
      <c r="E18" s="72">
        <f>Prehlad!L84</f>
        <v>113.58350371</v>
      </c>
      <c r="F18" s="73">
        <f>Prehlad!N84</f>
        <v>0.27900000000000003</v>
      </c>
      <c r="G18" s="73">
        <f>Prehlad!W84</f>
        <v>246.54838100000001</v>
      </c>
    </row>
    <row r="19" spans="1:7">
      <c r="A19" s="70" t="s">
        <v>274</v>
      </c>
      <c r="B19" s="71">
        <f>Prehlad!H93</f>
        <v>0</v>
      </c>
      <c r="C19" s="71">
        <f>Prehlad!I93</f>
        <v>0</v>
      </c>
      <c r="D19" s="71">
        <f>Prehlad!J93</f>
        <v>0</v>
      </c>
      <c r="E19" s="72">
        <f>Prehlad!L93</f>
        <v>0.51019409999999998</v>
      </c>
      <c r="F19" s="73">
        <f>Prehlad!N93</f>
        <v>0</v>
      </c>
      <c r="G19" s="73">
        <f>Prehlad!W93</f>
        <v>12.769909</v>
      </c>
    </row>
    <row r="20" spans="1:7">
      <c r="A20" s="70" t="s">
        <v>283</v>
      </c>
      <c r="B20" s="71">
        <f>Prehlad!H97</f>
        <v>0</v>
      </c>
      <c r="C20" s="71">
        <f>Prehlad!I97</f>
        <v>0</v>
      </c>
      <c r="D20" s="71">
        <f>Prehlad!J97</f>
        <v>0</v>
      </c>
      <c r="E20" s="72">
        <f>Prehlad!L97</f>
        <v>0.12556841999999999</v>
      </c>
      <c r="F20" s="73">
        <f>Prehlad!N97</f>
        <v>0</v>
      </c>
      <c r="G20" s="73">
        <f>Prehlad!W97</f>
        <v>2.6953140000000002</v>
      </c>
    </row>
    <row r="21" spans="1:7">
      <c r="A21" s="70" t="s">
        <v>284</v>
      </c>
      <c r="B21" s="71">
        <f>Prehlad!H98</f>
        <v>0</v>
      </c>
      <c r="C21" s="71">
        <f>Prehlad!I98</f>
        <v>0</v>
      </c>
      <c r="D21" s="71">
        <f>Prehlad!J98</f>
        <v>0</v>
      </c>
      <c r="E21" s="72">
        <f>Prehlad!L98</f>
        <v>0.63576252</v>
      </c>
      <c r="F21" s="73">
        <f>Prehlad!N98</f>
        <v>0</v>
      </c>
      <c r="G21" s="73">
        <f>Prehlad!W98</f>
        <v>15.465223</v>
      </c>
    </row>
    <row r="22" spans="1:7">
      <c r="A22" s="70" t="s">
        <v>300</v>
      </c>
      <c r="B22" s="71">
        <f>Prehlad!H105</f>
        <v>0</v>
      </c>
      <c r="C22" s="71">
        <f>Prehlad!I105</f>
        <v>0</v>
      </c>
      <c r="D22" s="71">
        <f>Prehlad!J105</f>
        <v>0</v>
      </c>
      <c r="E22" s="72">
        <f>Prehlad!L105</f>
        <v>4.0851999999999999E-2</v>
      </c>
      <c r="F22" s="73">
        <f>Prehlad!N105</f>
        <v>0</v>
      </c>
      <c r="G22" s="73">
        <f>Prehlad!W105</f>
        <v>6.0328999999999997</v>
      </c>
    </row>
    <row r="23" spans="1:7">
      <c r="A23" s="70" t="s">
        <v>355</v>
      </c>
      <c r="B23" s="71">
        <f>Prehlad!H134</f>
        <v>0</v>
      </c>
      <c r="C23" s="71">
        <f>Prehlad!I134</f>
        <v>0</v>
      </c>
      <c r="D23" s="71">
        <f>Prehlad!J134</f>
        <v>0</v>
      </c>
      <c r="E23" s="72">
        <f>Prehlad!L134</f>
        <v>7.3043126200000001</v>
      </c>
      <c r="F23" s="73">
        <f>Prehlad!N134</f>
        <v>0.504</v>
      </c>
      <c r="G23" s="73">
        <f>Prehlad!W134</f>
        <v>272.51070700000002</v>
      </c>
    </row>
    <row r="24" spans="1:7">
      <c r="A24" s="70" t="s">
        <v>356</v>
      </c>
      <c r="B24" s="71">
        <f>Prehlad!H135</f>
        <v>0</v>
      </c>
      <c r="C24" s="71">
        <f>Prehlad!I135</f>
        <v>0</v>
      </c>
      <c r="D24" s="71">
        <f>Prehlad!J135</f>
        <v>0</v>
      </c>
      <c r="E24" s="72">
        <f>Prehlad!L135</f>
        <v>7.3451646200000003</v>
      </c>
      <c r="F24" s="73">
        <f>Prehlad!N135</f>
        <v>0.504</v>
      </c>
      <c r="G24" s="73">
        <f>Prehlad!W135</f>
        <v>278.54360700000001</v>
      </c>
    </row>
    <row r="25" spans="1:7">
      <c r="A25" s="70" t="s">
        <v>369</v>
      </c>
      <c r="B25" s="71">
        <f>Prehlad!H141</f>
        <v>0</v>
      </c>
      <c r="C25" s="71">
        <f>Prehlad!I141</f>
        <v>0</v>
      </c>
      <c r="D25" s="71">
        <f>Prehlad!J141</f>
        <v>0</v>
      </c>
      <c r="E25" s="72">
        <f>Prehlad!L141</f>
        <v>3.4264320000000001E-2</v>
      </c>
      <c r="F25" s="73">
        <f>Prehlad!N141</f>
        <v>0</v>
      </c>
      <c r="G25" s="73">
        <f>Prehlad!W141</f>
        <v>55.822288</v>
      </c>
    </row>
    <row r="26" spans="1:7">
      <c r="A26" s="70" t="s">
        <v>370</v>
      </c>
      <c r="B26" s="71">
        <f>Prehlad!H142</f>
        <v>0</v>
      </c>
      <c r="C26" s="71">
        <f>Prehlad!I142</f>
        <v>0</v>
      </c>
      <c r="D26" s="71">
        <f>Prehlad!J142</f>
        <v>0</v>
      </c>
      <c r="E26" s="72">
        <f>Prehlad!L142</f>
        <v>3.4264320000000001E-2</v>
      </c>
      <c r="F26" s="73">
        <f>Prehlad!N142</f>
        <v>0</v>
      </c>
      <c r="G26" s="73">
        <f>Prehlad!W142</f>
        <v>55.822288</v>
      </c>
    </row>
    <row r="27" spans="1:7">
      <c r="A27" s="70" t="s">
        <v>371</v>
      </c>
      <c r="B27" s="71">
        <f>Prehlad!H143</f>
        <v>0</v>
      </c>
      <c r="C27" s="71">
        <f>Prehlad!I143</f>
        <v>0</v>
      </c>
      <c r="D27" s="71">
        <f>Prehlad!J143</f>
        <v>0</v>
      </c>
      <c r="E27" s="72">
        <f>Prehlad!L143</f>
        <v>8.0151914600000005</v>
      </c>
      <c r="F27" s="73">
        <f>Prehlad!N143</f>
        <v>0.504</v>
      </c>
      <c r="G27" s="73">
        <f>Prehlad!W143</f>
        <v>349.831118</v>
      </c>
    </row>
    <row r="28" spans="1:7">
      <c r="A28" s="70" t="s">
        <v>372</v>
      </c>
      <c r="B28" s="71">
        <f>Prehlad!H144</f>
        <v>0</v>
      </c>
      <c r="C28" s="71">
        <f>Prehlad!I144</f>
        <v>0</v>
      </c>
      <c r="D28" s="71">
        <f>Prehlad!J144</f>
        <v>0</v>
      </c>
      <c r="E28" s="72">
        <f>Prehlad!L144</f>
        <v>121.59869517</v>
      </c>
      <c r="F28" s="73">
        <f>Prehlad!N144</f>
        <v>0.78300000000000003</v>
      </c>
      <c r="G28" s="73">
        <f>Prehlad!W144</f>
        <v>596.37949900000001</v>
      </c>
    </row>
  </sheetData>
  <printOptions horizontalCentered="1"/>
  <pageMargins left="0.39305555555555599" right="0.35416666666666702" top="0.62916666666666698" bottom="0.59027777777777801" header="0.51180555555555496" footer="0.35416666666666702"/>
  <pageSetup paperSize="9" firstPageNumber="0" orientation="landscape" useFirstPageNumber="1" horizontalDpi="300" verticalDpi="300"/>
  <headerFooter>
    <oddFooter>&amp;R&amp;"Arial Narrow,Bežné"&amp;8Strana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29"/>
  <sheetViews>
    <sheetView showGridLines="0" tabSelected="1" zoomScaleNormal="100" workbookViewId="0">
      <selection activeCell="H6" sqref="H6"/>
    </sheetView>
  </sheetViews>
  <sheetFormatPr defaultColWidth="9.140625" defaultRowHeight="13.5"/>
  <cols>
    <col min="1" max="1" width="0.7109375" style="1" customWidth="1"/>
    <col min="2" max="2" width="3.7109375" style="1" customWidth="1"/>
    <col min="3" max="3" width="6.85546875" style="1" customWidth="1"/>
    <col min="4" max="6" width="14" style="1" customWidth="1"/>
    <col min="7" max="7" width="3.85546875" style="1" customWidth="1"/>
    <col min="8" max="8" width="22.7109375" style="1" customWidth="1"/>
    <col min="9" max="9" width="14" style="1" customWidth="1"/>
    <col min="10" max="10" width="4.28515625" style="1" customWidth="1"/>
    <col min="11" max="11" width="19.7109375" style="1" customWidth="1"/>
    <col min="12" max="12" width="9.7109375" style="1" customWidth="1"/>
    <col min="13" max="13" width="14" style="1" customWidth="1"/>
    <col min="14" max="14" width="0.7109375" style="1" customWidth="1"/>
    <col min="15" max="15" width="1.42578125" style="1" customWidth="1"/>
    <col min="16" max="23" width="9.140625" style="1"/>
    <col min="24" max="25" width="5.7109375" style="1" customWidth="1"/>
    <col min="26" max="26" width="6.5703125" style="1" customWidth="1"/>
    <col min="27" max="27" width="21.42578125" style="1" customWidth="1"/>
    <col min="28" max="28" width="4.28515625" style="1" customWidth="1"/>
    <col min="29" max="29" width="8.28515625" style="1" customWidth="1"/>
    <col min="30" max="30" width="8.7109375" style="1" customWidth="1"/>
    <col min="31" max="1024" width="9.140625" style="1"/>
  </cols>
  <sheetData>
    <row r="1" spans="2:30" ht="28.5" customHeight="1">
      <c r="B1" s="2"/>
      <c r="C1" s="2"/>
      <c r="D1" s="2"/>
      <c r="E1" s="2"/>
      <c r="F1" s="2"/>
      <c r="G1" s="2"/>
      <c r="H1" s="3" t="str">
        <f>CONCATENATE(AA2," ",AB2," ",AC2," ",AD2)</f>
        <v xml:space="preserve">Krycí list rozpočtu v EUR  </v>
      </c>
      <c r="I1" s="2"/>
      <c r="J1" s="2"/>
      <c r="K1" s="2"/>
      <c r="L1" s="2"/>
      <c r="M1" s="2"/>
      <c r="Z1" s="67" t="s">
        <v>2</v>
      </c>
      <c r="AA1" s="67" t="s">
        <v>3</v>
      </c>
      <c r="AB1" s="67" t="s">
        <v>4</v>
      </c>
      <c r="AC1" s="67" t="s">
        <v>5</v>
      </c>
      <c r="AD1" s="67" t="s">
        <v>6</v>
      </c>
    </row>
    <row r="2" spans="2:30" ht="18" customHeight="1">
      <c r="B2" s="4" t="s">
        <v>383</v>
      </c>
      <c r="C2" s="5"/>
      <c r="D2" s="5"/>
      <c r="E2" s="5"/>
      <c r="F2" s="5"/>
      <c r="G2" s="6" t="s">
        <v>384</v>
      </c>
      <c r="H2" s="5"/>
      <c r="I2" s="5"/>
      <c r="J2" s="6" t="s">
        <v>385</v>
      </c>
      <c r="K2" s="5"/>
      <c r="L2" s="5"/>
      <c r="M2" s="48"/>
      <c r="Z2" s="67" t="s">
        <v>11</v>
      </c>
      <c r="AA2" s="68" t="s">
        <v>386</v>
      </c>
      <c r="AB2" s="68" t="s">
        <v>13</v>
      </c>
      <c r="AC2" s="68"/>
      <c r="AD2" s="69"/>
    </row>
    <row r="3" spans="2:30" ht="18" customHeight="1">
      <c r="B3" s="7" t="s">
        <v>387</v>
      </c>
      <c r="C3" s="8"/>
      <c r="D3" s="8"/>
      <c r="E3" s="8"/>
      <c r="F3" s="8"/>
      <c r="G3" s="9" t="s">
        <v>388</v>
      </c>
      <c r="H3" s="8"/>
      <c r="I3" s="8"/>
      <c r="J3" s="9" t="s">
        <v>389</v>
      </c>
      <c r="K3" s="8"/>
      <c r="L3" s="8"/>
      <c r="M3" s="49"/>
      <c r="Z3" s="67" t="s">
        <v>15</v>
      </c>
      <c r="AA3" s="68" t="s">
        <v>390</v>
      </c>
      <c r="AB3" s="68" t="s">
        <v>13</v>
      </c>
      <c r="AC3" s="68" t="s">
        <v>17</v>
      </c>
      <c r="AD3" s="69" t="s">
        <v>18</v>
      </c>
    </row>
    <row r="4" spans="2:30" ht="18" customHeight="1">
      <c r="B4" s="10" t="s">
        <v>387</v>
      </c>
      <c r="C4" s="11"/>
      <c r="D4" s="11"/>
      <c r="E4" s="11"/>
      <c r="F4" s="11"/>
      <c r="G4" s="12"/>
      <c r="H4" s="11"/>
      <c r="I4" s="11"/>
      <c r="J4" s="12" t="s">
        <v>391</v>
      </c>
      <c r="K4" s="11"/>
      <c r="L4" s="11" t="s">
        <v>392</v>
      </c>
      <c r="M4" s="50"/>
      <c r="Z4" s="67" t="s">
        <v>19</v>
      </c>
      <c r="AA4" s="68" t="s">
        <v>393</v>
      </c>
      <c r="AB4" s="68" t="s">
        <v>13</v>
      </c>
      <c r="AC4" s="68"/>
      <c r="AD4" s="69"/>
    </row>
    <row r="5" spans="2:30" ht="18" customHeight="1">
      <c r="B5" s="4" t="s">
        <v>394</v>
      </c>
      <c r="C5" s="5"/>
      <c r="D5" s="5" t="s">
        <v>395</v>
      </c>
      <c r="E5" s="5"/>
      <c r="F5" s="5"/>
      <c r="G5" s="13" t="s">
        <v>396</v>
      </c>
      <c r="H5" s="5"/>
      <c r="I5" s="5"/>
      <c r="J5" s="5" t="s">
        <v>397</v>
      </c>
      <c r="K5" s="5"/>
      <c r="L5" s="5" t="s">
        <v>398</v>
      </c>
      <c r="M5" s="48"/>
      <c r="Z5" s="67" t="s">
        <v>22</v>
      </c>
      <c r="AA5" s="68" t="s">
        <v>390</v>
      </c>
      <c r="AB5" s="68" t="s">
        <v>13</v>
      </c>
      <c r="AC5" s="68" t="s">
        <v>17</v>
      </c>
      <c r="AD5" s="69" t="s">
        <v>18</v>
      </c>
    </row>
    <row r="6" spans="2:30" ht="18" customHeight="1">
      <c r="B6" s="7" t="s">
        <v>399</v>
      </c>
      <c r="C6" s="8"/>
      <c r="D6" s="8"/>
      <c r="E6" s="8"/>
      <c r="F6" s="8"/>
      <c r="G6" s="14"/>
      <c r="H6" s="8"/>
      <c r="I6" s="8"/>
      <c r="J6" s="8" t="s">
        <v>397</v>
      </c>
      <c r="K6" s="8"/>
      <c r="L6" s="8" t="s">
        <v>398</v>
      </c>
      <c r="M6" s="49"/>
    </row>
    <row r="7" spans="2:30" ht="18" customHeight="1">
      <c r="B7" s="10" t="s">
        <v>400</v>
      </c>
      <c r="C7" s="11"/>
      <c r="D7" s="11"/>
      <c r="E7" s="11"/>
      <c r="F7" s="11"/>
      <c r="G7" s="15"/>
      <c r="H7" s="11"/>
      <c r="I7" s="11"/>
      <c r="J7" s="11" t="s">
        <v>397</v>
      </c>
      <c r="K7" s="11"/>
      <c r="L7" s="11" t="s">
        <v>398</v>
      </c>
      <c r="M7" s="50"/>
    </row>
    <row r="8" spans="2:30" ht="18" customHeight="1">
      <c r="B8" s="16"/>
      <c r="C8" s="17"/>
      <c r="D8" s="18"/>
      <c r="E8" s="19"/>
      <c r="F8" s="20">
        <f>IF(B8&lt;&gt;0,ROUND($M$26/B8,0),0)</f>
        <v>0</v>
      </c>
      <c r="G8" s="13"/>
      <c r="H8" s="17"/>
      <c r="I8" s="20">
        <f>IF(G8&lt;&gt;0,ROUND($M$26/G8,0),0)</f>
        <v>0</v>
      </c>
      <c r="J8" s="6"/>
      <c r="K8" s="17"/>
      <c r="L8" s="19"/>
      <c r="M8" s="51">
        <f>IF(J8&lt;&gt;0,ROUND($M$26/J8,0),0)</f>
        <v>0</v>
      </c>
    </row>
    <row r="9" spans="2:30" ht="18" customHeight="1">
      <c r="B9" s="21"/>
      <c r="C9" s="22"/>
      <c r="D9" s="23"/>
      <c r="E9" s="24"/>
      <c r="F9" s="25">
        <f>IF(B9&lt;&gt;0,ROUND($M$26/B9,0),0)</f>
        <v>0</v>
      </c>
      <c r="G9" s="26"/>
      <c r="H9" s="22"/>
      <c r="I9" s="25">
        <f>IF(G9&lt;&gt;0,ROUND($M$26/G9,0),0)</f>
        <v>0</v>
      </c>
      <c r="J9" s="26"/>
      <c r="K9" s="22"/>
      <c r="L9" s="24"/>
      <c r="M9" s="52">
        <f>IF(J9&lt;&gt;0,ROUND($M$26/J9,0),0)</f>
        <v>0</v>
      </c>
    </row>
    <row r="10" spans="2:30" ht="18" customHeight="1">
      <c r="B10" s="27" t="s">
        <v>401</v>
      </c>
      <c r="C10" s="28" t="s">
        <v>402</v>
      </c>
      <c r="D10" s="29" t="s">
        <v>31</v>
      </c>
      <c r="E10" s="29" t="s">
        <v>403</v>
      </c>
      <c r="F10" s="30" t="s">
        <v>404</v>
      </c>
      <c r="G10" s="27" t="s">
        <v>405</v>
      </c>
      <c r="H10" s="151" t="s">
        <v>406</v>
      </c>
      <c r="I10" s="151"/>
      <c r="J10" s="27" t="s">
        <v>407</v>
      </c>
      <c r="K10" s="151" t="s">
        <v>408</v>
      </c>
      <c r="L10" s="151"/>
      <c r="M10" s="151"/>
    </row>
    <row r="11" spans="2:30" ht="18" customHeight="1">
      <c r="B11" s="31">
        <v>1</v>
      </c>
      <c r="C11" s="32" t="s">
        <v>409</v>
      </c>
      <c r="D11" s="129">
        <f>Prehlad!H84</f>
        <v>0</v>
      </c>
      <c r="E11" s="129">
        <f>Prehlad!I84</f>
        <v>0</v>
      </c>
      <c r="F11" s="130">
        <f>D11+E11</f>
        <v>0</v>
      </c>
      <c r="G11" s="31">
        <v>6</v>
      </c>
      <c r="H11" s="32" t="s">
        <v>410</v>
      </c>
      <c r="I11" s="130">
        <v>0</v>
      </c>
      <c r="J11" s="31">
        <v>11</v>
      </c>
      <c r="K11" s="53" t="s">
        <v>411</v>
      </c>
      <c r="L11" s="54">
        <v>0</v>
      </c>
      <c r="M11" s="130">
        <v>0</v>
      </c>
    </row>
    <row r="12" spans="2:30" ht="18" customHeight="1">
      <c r="B12" s="33">
        <v>2</v>
      </c>
      <c r="C12" s="34" t="s">
        <v>412</v>
      </c>
      <c r="D12" s="131">
        <f>Prehlad!H143</f>
        <v>0</v>
      </c>
      <c r="E12" s="131">
        <f>Prehlad!I143</f>
        <v>0</v>
      </c>
      <c r="F12" s="130">
        <f>D12+E12</f>
        <v>0</v>
      </c>
      <c r="G12" s="33">
        <v>7</v>
      </c>
      <c r="H12" s="34" t="s">
        <v>413</v>
      </c>
      <c r="I12" s="132">
        <v>0</v>
      </c>
      <c r="J12" s="33">
        <v>12</v>
      </c>
      <c r="K12" s="55" t="s">
        <v>414</v>
      </c>
      <c r="L12" s="56">
        <v>0</v>
      </c>
      <c r="M12" s="132">
        <v>0</v>
      </c>
    </row>
    <row r="13" spans="2:30" ht="18" customHeight="1">
      <c r="B13" s="33">
        <v>3</v>
      </c>
      <c r="C13" s="34" t="s">
        <v>415</v>
      </c>
      <c r="D13" s="131">
        <v>0</v>
      </c>
      <c r="E13" s="131">
        <v>0</v>
      </c>
      <c r="F13" s="130">
        <f>D13+E13</f>
        <v>0</v>
      </c>
      <c r="G13" s="33">
        <v>8</v>
      </c>
      <c r="H13" s="34" t="s">
        <v>416</v>
      </c>
      <c r="I13" s="132">
        <v>0</v>
      </c>
      <c r="J13" s="33">
        <v>13</v>
      </c>
      <c r="K13" s="55" t="s">
        <v>417</v>
      </c>
      <c r="L13" s="56">
        <v>0</v>
      </c>
      <c r="M13" s="132">
        <v>0</v>
      </c>
    </row>
    <row r="14" spans="2:30" ht="18" customHeight="1">
      <c r="B14" s="33">
        <v>4</v>
      </c>
      <c r="C14" s="34" t="s">
        <v>418</v>
      </c>
      <c r="D14" s="131">
        <v>0</v>
      </c>
      <c r="E14" s="131">
        <v>0</v>
      </c>
      <c r="F14" s="133">
        <f>D14+E14</f>
        <v>0</v>
      </c>
      <c r="G14" s="33">
        <v>9</v>
      </c>
      <c r="H14" s="34" t="s">
        <v>387</v>
      </c>
      <c r="I14" s="132">
        <v>0</v>
      </c>
      <c r="J14" s="33">
        <v>14</v>
      </c>
      <c r="K14" s="55" t="s">
        <v>387</v>
      </c>
      <c r="L14" s="56">
        <v>0</v>
      </c>
      <c r="M14" s="132">
        <v>0</v>
      </c>
    </row>
    <row r="15" spans="2:30" ht="18" customHeight="1">
      <c r="B15" s="35">
        <v>5</v>
      </c>
      <c r="C15" s="36" t="s">
        <v>419</v>
      </c>
      <c r="D15" s="134">
        <f>SUM(D11:D14)</f>
        <v>0</v>
      </c>
      <c r="E15" s="135">
        <f>SUM(E11:E14)</f>
        <v>0</v>
      </c>
      <c r="F15" s="136">
        <f>SUM(F11:F14)</f>
        <v>0</v>
      </c>
      <c r="G15" s="37">
        <v>10</v>
      </c>
      <c r="H15" s="38" t="s">
        <v>420</v>
      </c>
      <c r="I15" s="136">
        <f>SUM(I11:I14)</f>
        <v>0</v>
      </c>
      <c r="J15" s="35">
        <v>15</v>
      </c>
      <c r="K15" s="57"/>
      <c r="L15" s="58" t="s">
        <v>421</v>
      </c>
      <c r="M15" s="136">
        <f>SUM(M11:M14)</f>
        <v>0</v>
      </c>
    </row>
    <row r="16" spans="2:30" ht="18" customHeight="1">
      <c r="B16" s="150" t="s">
        <v>422</v>
      </c>
      <c r="C16" s="150"/>
      <c r="D16" s="150"/>
      <c r="E16" s="150"/>
      <c r="F16" s="39"/>
      <c r="G16" s="152" t="s">
        <v>423</v>
      </c>
      <c r="H16" s="152"/>
      <c r="I16" s="152"/>
      <c r="J16" s="27" t="s">
        <v>127</v>
      </c>
      <c r="K16" s="151" t="s">
        <v>424</v>
      </c>
      <c r="L16" s="151"/>
      <c r="M16" s="151"/>
    </row>
    <row r="17" spans="2:13" ht="18" customHeight="1">
      <c r="B17" s="40"/>
      <c r="C17" s="41" t="s">
        <v>425</v>
      </c>
      <c r="D17" s="41"/>
      <c r="E17" s="41" t="s">
        <v>426</v>
      </c>
      <c r="F17" s="42"/>
      <c r="G17" s="40"/>
      <c r="H17" s="2"/>
      <c r="I17" s="59"/>
      <c r="J17" s="33">
        <v>16</v>
      </c>
      <c r="K17" s="55" t="s">
        <v>427</v>
      </c>
      <c r="L17" s="60"/>
      <c r="M17" s="132">
        <v>0</v>
      </c>
    </row>
    <row r="18" spans="2:13" ht="18" customHeight="1">
      <c r="B18" s="43"/>
      <c r="C18" s="2" t="s">
        <v>428</v>
      </c>
      <c r="D18" s="2"/>
      <c r="E18" s="2"/>
      <c r="F18" s="44"/>
      <c r="G18" s="43"/>
      <c r="H18" s="2" t="s">
        <v>425</v>
      </c>
      <c r="I18" s="59"/>
      <c r="J18" s="33">
        <v>17</v>
      </c>
      <c r="K18" s="55" t="s">
        <v>429</v>
      </c>
      <c r="L18" s="60"/>
      <c r="M18" s="132">
        <v>0</v>
      </c>
    </row>
    <row r="19" spans="2:13" ht="18" customHeight="1">
      <c r="B19" s="43"/>
      <c r="C19" s="2"/>
      <c r="D19" s="2"/>
      <c r="E19" s="2"/>
      <c r="F19" s="44"/>
      <c r="G19" s="43"/>
      <c r="H19" s="45"/>
      <c r="I19" s="59"/>
      <c r="J19" s="33">
        <v>18</v>
      </c>
      <c r="K19" s="55" t="s">
        <v>430</v>
      </c>
      <c r="L19" s="60"/>
      <c r="M19" s="132">
        <v>0</v>
      </c>
    </row>
    <row r="20" spans="2:13" ht="18" customHeight="1">
      <c r="B20" s="43"/>
      <c r="C20" s="2"/>
      <c r="D20" s="2"/>
      <c r="E20" s="2"/>
      <c r="F20" s="44"/>
      <c r="G20" s="43"/>
      <c r="H20" s="41" t="s">
        <v>426</v>
      </c>
      <c r="I20" s="59"/>
      <c r="J20" s="33">
        <v>19</v>
      </c>
      <c r="K20" s="55" t="s">
        <v>387</v>
      </c>
      <c r="L20" s="60"/>
      <c r="M20" s="132">
        <v>0</v>
      </c>
    </row>
    <row r="21" spans="2:13" ht="18" customHeight="1">
      <c r="B21" s="40"/>
      <c r="C21" s="2"/>
      <c r="D21" s="2"/>
      <c r="E21" s="2"/>
      <c r="F21" s="2"/>
      <c r="G21" s="40"/>
      <c r="H21" s="2" t="s">
        <v>428</v>
      </c>
      <c r="I21" s="59"/>
      <c r="J21" s="35">
        <v>20</v>
      </c>
      <c r="K21" s="57"/>
      <c r="L21" s="58" t="s">
        <v>431</v>
      </c>
      <c r="M21" s="136">
        <f>SUM(M17:M20)</f>
        <v>0</v>
      </c>
    </row>
    <row r="22" spans="2:13" ht="18" customHeight="1">
      <c r="B22" s="150" t="s">
        <v>432</v>
      </c>
      <c r="C22" s="150"/>
      <c r="D22" s="150"/>
      <c r="E22" s="150"/>
      <c r="F22" s="39"/>
      <c r="G22" s="40"/>
      <c r="H22" s="2"/>
      <c r="I22" s="59"/>
      <c r="J22" s="27" t="s">
        <v>77</v>
      </c>
      <c r="K22" s="151" t="s">
        <v>433</v>
      </c>
      <c r="L22" s="151"/>
      <c r="M22" s="151"/>
    </row>
    <row r="23" spans="2:13" ht="18" customHeight="1">
      <c r="B23" s="40"/>
      <c r="C23" s="41" t="s">
        <v>425</v>
      </c>
      <c r="D23" s="41"/>
      <c r="E23" s="41" t="s">
        <v>426</v>
      </c>
      <c r="F23" s="42"/>
      <c r="G23" s="40"/>
      <c r="H23" s="2"/>
      <c r="I23" s="59"/>
      <c r="J23" s="31">
        <v>21</v>
      </c>
      <c r="K23" s="53"/>
      <c r="L23" s="61" t="s">
        <v>434</v>
      </c>
      <c r="M23" s="130">
        <f>ROUND(F15,2)+I15+M15+M21</f>
        <v>0</v>
      </c>
    </row>
    <row r="24" spans="2:13" ht="18" customHeight="1">
      <c r="B24" s="43"/>
      <c r="C24" s="2" t="s">
        <v>428</v>
      </c>
      <c r="D24" s="2"/>
      <c r="E24" s="2"/>
      <c r="F24" s="44"/>
      <c r="G24" s="40"/>
      <c r="H24" s="2"/>
      <c r="I24" s="59"/>
      <c r="J24" s="33">
        <v>22</v>
      </c>
      <c r="K24" s="55" t="s">
        <v>435</v>
      </c>
      <c r="L24" s="137">
        <f>M23-L25</f>
        <v>0</v>
      </c>
      <c r="M24" s="132">
        <f>ROUND((L24*20)/100,2)</f>
        <v>0</v>
      </c>
    </row>
    <row r="25" spans="2:13" ht="18" customHeight="1">
      <c r="B25" s="43"/>
      <c r="C25" s="2"/>
      <c r="D25" s="2"/>
      <c r="E25" s="2"/>
      <c r="F25" s="44"/>
      <c r="G25" s="40"/>
      <c r="H25" s="2"/>
      <c r="I25" s="59"/>
      <c r="J25" s="33">
        <v>23</v>
      </c>
      <c r="K25" s="55" t="s">
        <v>436</v>
      </c>
      <c r="L25" s="137">
        <f>SUMIF(Prehlad!O11:O9999,0,Prehlad!J11:J9999)</f>
        <v>0</v>
      </c>
      <c r="M25" s="132">
        <f>ROUND((L25*0)/100,1)</f>
        <v>0</v>
      </c>
    </row>
    <row r="26" spans="2:13" ht="18" customHeight="1">
      <c r="B26" s="43"/>
      <c r="C26" s="2"/>
      <c r="D26" s="2"/>
      <c r="E26" s="2"/>
      <c r="F26" s="44"/>
      <c r="G26" s="40"/>
      <c r="H26" s="2"/>
      <c r="I26" s="59"/>
      <c r="J26" s="35">
        <v>24</v>
      </c>
      <c r="K26" s="57"/>
      <c r="L26" s="58" t="s">
        <v>437</v>
      </c>
      <c r="M26" s="136">
        <f>M23+M24+M25</f>
        <v>0</v>
      </c>
    </row>
    <row r="27" spans="2:13" ht="17.100000000000001" customHeight="1">
      <c r="B27" s="46"/>
      <c r="C27" s="47"/>
      <c r="D27" s="47"/>
      <c r="E27" s="47"/>
      <c r="F27" s="47"/>
      <c r="G27" s="46"/>
      <c r="H27" s="47"/>
      <c r="I27" s="62"/>
      <c r="J27" s="63" t="s">
        <v>438</v>
      </c>
      <c r="K27" s="64" t="s">
        <v>439</v>
      </c>
      <c r="L27" s="65"/>
      <c r="M27" s="66">
        <v>0</v>
      </c>
    </row>
    <row r="28" spans="2:13" ht="14.25" customHeight="1"/>
    <row r="29" spans="2:13" ht="2.25" customHeight="1"/>
  </sheetData>
  <mergeCells count="7">
    <mergeCell ref="B22:E22"/>
    <mergeCell ref="K22:M22"/>
    <mergeCell ref="H10:I10"/>
    <mergeCell ref="K10:M10"/>
    <mergeCell ref="B16:E16"/>
    <mergeCell ref="G16:I16"/>
    <mergeCell ref="K16:M16"/>
  </mergeCells>
  <printOptions horizontalCentered="1" verticalCentered="1"/>
  <pageMargins left="0.25" right="0.38888888888888901" top="0.35416666666666702" bottom="0.43263888888888902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7</vt:i4>
      </vt:variant>
    </vt:vector>
  </HeadingPairs>
  <TitlesOfParts>
    <vt:vector size="11" baseType="lpstr">
      <vt:lpstr>Prehlad</vt:lpstr>
      <vt:lpstr>Figury</vt:lpstr>
      <vt:lpstr>Rekapitulacia</vt:lpstr>
      <vt:lpstr>Kryci list</vt:lpstr>
      <vt:lpstr>Figury!Názvy_tlače</vt:lpstr>
      <vt:lpstr>Prehlad!Názvy_tlače</vt:lpstr>
      <vt:lpstr>Rekapitulacia!Názvy_tlače</vt:lpstr>
      <vt:lpstr>Figury!Oblasť_tlače</vt:lpstr>
      <vt:lpstr>'Kryci list'!Oblasť_tlače</vt:lpstr>
      <vt:lpstr>Prehlad!Oblasť_tlače</vt:lpstr>
      <vt:lpstr>Rekapitulacia!Oblasť_tlače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JaroM</dc:creator>
  <cp:keywords/>
  <dc:description/>
  <cp:lastModifiedBy>Veronika Bencze</cp:lastModifiedBy>
  <cp:revision>2</cp:revision>
  <dcterms:created xsi:type="dcterms:W3CDTF">1999-04-06T07:39:00Z</dcterms:created>
  <dcterms:modified xsi:type="dcterms:W3CDTF">2024-01-16T13:35:32Z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1033-11.2.0.9232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