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mikus\Documents\CVO\Zákazky\Verejné obstarávania\Prebiehajúce\Rotax\JRD Pichné\HD 606-4\"/>
    </mc:Choice>
  </mc:AlternateContent>
  <xr:revisionPtr revIDLastSave="0" documentId="13_ncr:1_{FBDB6444-C34C-45E4-954F-C228C39772EF}" xr6:coauthVersionLast="47" xr6:coauthVersionMax="47" xr10:uidLastSave="{00000000-0000-0000-0000-000000000000}"/>
  <bookViews>
    <workbookView xWindow="-103" yWindow="-103" windowWidth="24892" windowHeight="15943" xr2:uid="{00000000-000D-0000-FFFF-FFFF00000000}"/>
  </bookViews>
  <sheets>
    <sheet name="Rekapitulácia stavby" sheetId="1" r:id="rId1"/>
    <sheet name="01 - SO - 01 Vlastná stavba" sheetId="2" r:id="rId2"/>
    <sheet name="02 - SO - 02 Búracie práce" sheetId="3" r:id="rId3"/>
    <sheet name="03 - SO - 03 Vodovodná pr..." sheetId="4" r:id="rId4"/>
    <sheet name="04 - SO - 04 Vnútorna ele..." sheetId="5" r:id="rId5"/>
    <sheet name="Hárok1" sheetId="6" r:id="rId6"/>
  </sheets>
  <definedNames>
    <definedName name="_xlnm._FilterDatabase" localSheetId="1" hidden="1">'01 - SO - 01 Vlastná stavba'!$C$127:$K$293</definedName>
    <definedName name="_xlnm._FilterDatabase" localSheetId="2" hidden="1">'02 - SO - 02 Búracie práce'!$C$120:$K$144</definedName>
    <definedName name="_xlnm._FilterDatabase" localSheetId="3" hidden="1">'03 - SO - 03 Vodovodná pr...'!$C$122:$K$158</definedName>
    <definedName name="_xlnm._FilterDatabase" localSheetId="4" hidden="1">'04 - SO - 04 Vnútorna ele...'!$C$118:$K$145</definedName>
    <definedName name="_xlnm.Print_Titles" localSheetId="1">'01 - SO - 01 Vlastná stavba'!$127:$127</definedName>
    <definedName name="_xlnm.Print_Titles" localSheetId="2">'02 - SO - 02 Búracie práce'!$120:$120</definedName>
    <definedName name="_xlnm.Print_Titles" localSheetId="3">'03 - SO - 03 Vodovodná pr...'!$122:$122</definedName>
    <definedName name="_xlnm.Print_Titles" localSheetId="4">'04 - SO - 04 Vnútorna ele...'!$118:$118</definedName>
    <definedName name="_xlnm.Print_Titles" localSheetId="0">'Rekapitulácia stavby'!$92:$92</definedName>
    <definedName name="_xlnm.Print_Area" localSheetId="1">'01 - SO - 01 Vlastná stavba'!$C$4:$J$76,'01 - SO - 01 Vlastná stavba'!$C$82:$J$109,'01 - SO - 01 Vlastná stavba'!$C$115:$J$293</definedName>
    <definedName name="_xlnm.Print_Area" localSheetId="2">'02 - SO - 02 Búracie práce'!$C$4:$J$76,'02 - SO - 02 Búracie práce'!$C$82:$J$102,'02 - SO - 02 Búracie práce'!$C$108:$J$144</definedName>
    <definedName name="_xlnm.Print_Area" localSheetId="3">'03 - SO - 03 Vodovodná pr...'!$C$4:$J$76,'03 - SO - 03 Vodovodná pr...'!$C$82:$J$104,'03 - SO - 03 Vodovodná pr...'!$C$110:$J$158</definedName>
    <definedName name="_xlnm.Print_Area" localSheetId="4">'04 - SO - 04 Vnútorna ele...'!$C$4:$J$76,'04 - SO - 04 Vnútorna ele...'!$C$82:$J$100,'04 - SO - 04 Vnútorna ele...'!$C$106:$J$145</definedName>
    <definedName name="_xlnm.Print_Area" localSheetId="0">'Rekapitulácia stavby'!$D$4:$AO$76,'Rekapitulácia stavby'!$C$82:$AQ$99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0" i="5" l="1"/>
  <c r="J37" i="5"/>
  <c r="J36" i="5"/>
  <c r="AY98" i="1"/>
  <c r="J35" i="5"/>
  <c r="AX98" i="1" s="1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3" i="5"/>
  <c r="BH123" i="5"/>
  <c r="BG123" i="5"/>
  <c r="BE123" i="5"/>
  <c r="T123" i="5"/>
  <c r="R123" i="5"/>
  <c r="P123" i="5"/>
  <c r="J97" i="5"/>
  <c r="J115" i="5"/>
  <c r="F115" i="5"/>
  <c r="F113" i="5"/>
  <c r="E111" i="5"/>
  <c r="J91" i="5"/>
  <c r="F91" i="5"/>
  <c r="F89" i="5"/>
  <c r="E87" i="5"/>
  <c r="J24" i="5"/>
  <c r="E24" i="5"/>
  <c r="J116" i="5" s="1"/>
  <c r="J23" i="5"/>
  <c r="J18" i="5"/>
  <c r="E18" i="5"/>
  <c r="F116" i="5" s="1"/>
  <c r="J17" i="5"/>
  <c r="J12" i="5"/>
  <c r="J113" i="5" s="1"/>
  <c r="E7" i="5"/>
  <c r="E109" i="5" s="1"/>
  <c r="J37" i="4"/>
  <c r="J36" i="4"/>
  <c r="AY97" i="1" s="1"/>
  <c r="J35" i="4"/>
  <c r="AX97" i="1" s="1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8" i="4"/>
  <c r="BH148" i="4"/>
  <c r="BG148" i="4"/>
  <c r="BE148" i="4"/>
  <c r="T148" i="4"/>
  <c r="T147" i="4"/>
  <c r="R148" i="4"/>
  <c r="R147" i="4"/>
  <c r="P148" i="4"/>
  <c r="P147" i="4" s="1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38" i="4"/>
  <c r="BH138" i="4"/>
  <c r="BG138" i="4"/>
  <c r="BE138" i="4"/>
  <c r="T138" i="4"/>
  <c r="T137" i="4" s="1"/>
  <c r="R138" i="4"/>
  <c r="R137" i="4" s="1"/>
  <c r="P138" i="4"/>
  <c r="P137" i="4" s="1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0" i="4"/>
  <c r="BH130" i="4"/>
  <c r="BG130" i="4"/>
  <c r="BE130" i="4"/>
  <c r="T130" i="4"/>
  <c r="R130" i="4"/>
  <c r="P130" i="4"/>
  <c r="BI128" i="4"/>
  <c r="BH128" i="4"/>
  <c r="BG128" i="4"/>
  <c r="BE128" i="4"/>
  <c r="T128" i="4"/>
  <c r="R128" i="4"/>
  <c r="P128" i="4"/>
  <c r="BI126" i="4"/>
  <c r="BH126" i="4"/>
  <c r="BG126" i="4"/>
  <c r="BE126" i="4"/>
  <c r="T126" i="4"/>
  <c r="R126" i="4"/>
  <c r="P126" i="4"/>
  <c r="J119" i="4"/>
  <c r="F119" i="4"/>
  <c r="F117" i="4"/>
  <c r="E115" i="4"/>
  <c r="J91" i="4"/>
  <c r="F91" i="4"/>
  <c r="F89" i="4"/>
  <c r="E87" i="4"/>
  <c r="J24" i="4"/>
  <c r="E24" i="4"/>
  <c r="J120" i="4" s="1"/>
  <c r="J23" i="4"/>
  <c r="J18" i="4"/>
  <c r="E18" i="4"/>
  <c r="F120" i="4" s="1"/>
  <c r="J17" i="4"/>
  <c r="J12" i="4"/>
  <c r="J117" i="4" s="1"/>
  <c r="E7" i="4"/>
  <c r="E113" i="4" s="1"/>
  <c r="J37" i="3"/>
  <c r="J36" i="3"/>
  <c r="AY96" i="1" s="1"/>
  <c r="J35" i="3"/>
  <c r="AX96" i="1" s="1"/>
  <c r="BI144" i="3"/>
  <c r="BH144" i="3"/>
  <c r="BG144" i="3"/>
  <c r="BE144" i="3"/>
  <c r="T144" i="3"/>
  <c r="R144" i="3"/>
  <c r="P144" i="3"/>
  <c r="BI142" i="3"/>
  <c r="BH142" i="3"/>
  <c r="BG142" i="3"/>
  <c r="BE142" i="3"/>
  <c r="T142" i="3"/>
  <c r="R142" i="3"/>
  <c r="P142" i="3"/>
  <c r="BI140" i="3"/>
  <c r="BH140" i="3"/>
  <c r="BG140" i="3"/>
  <c r="BE140" i="3"/>
  <c r="T140" i="3"/>
  <c r="R140" i="3"/>
  <c r="P140" i="3"/>
  <c r="BI138" i="3"/>
  <c r="BH138" i="3"/>
  <c r="BG138" i="3"/>
  <c r="BE138" i="3"/>
  <c r="T138" i="3"/>
  <c r="R138" i="3"/>
  <c r="P138" i="3"/>
  <c r="BI135" i="3"/>
  <c r="BH135" i="3"/>
  <c r="BG135" i="3"/>
  <c r="BE135" i="3"/>
  <c r="T135" i="3"/>
  <c r="R135" i="3"/>
  <c r="P135" i="3"/>
  <c r="BI132" i="3"/>
  <c r="BH132" i="3"/>
  <c r="BG132" i="3"/>
  <c r="BE132" i="3"/>
  <c r="T132" i="3"/>
  <c r="R132" i="3"/>
  <c r="P132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4" i="3"/>
  <c r="BH124" i="3"/>
  <c r="BG124" i="3"/>
  <c r="BE124" i="3"/>
  <c r="T124" i="3"/>
  <c r="R124" i="3"/>
  <c r="P124" i="3"/>
  <c r="J117" i="3"/>
  <c r="F117" i="3"/>
  <c r="F115" i="3"/>
  <c r="E113" i="3"/>
  <c r="J91" i="3"/>
  <c r="F91" i="3"/>
  <c r="F89" i="3"/>
  <c r="E87" i="3"/>
  <c r="J24" i="3"/>
  <c r="E24" i="3"/>
  <c r="J118" i="3" s="1"/>
  <c r="J23" i="3"/>
  <c r="J18" i="3"/>
  <c r="E18" i="3"/>
  <c r="F92" i="3" s="1"/>
  <c r="J17" i="3"/>
  <c r="J12" i="3"/>
  <c r="J115" i="3" s="1"/>
  <c r="E7" i="3"/>
  <c r="E111" i="3"/>
  <c r="J37" i="2"/>
  <c r="J36" i="2"/>
  <c r="AY95" i="1" s="1"/>
  <c r="J35" i="2"/>
  <c r="AX95" i="1" s="1"/>
  <c r="BI293" i="2"/>
  <c r="BH293" i="2"/>
  <c r="BG293" i="2"/>
  <c r="BE293" i="2"/>
  <c r="T293" i="2"/>
  <c r="R293" i="2"/>
  <c r="P293" i="2"/>
  <c r="BI291" i="2"/>
  <c r="BH291" i="2"/>
  <c r="BG291" i="2"/>
  <c r="BE291" i="2"/>
  <c r="T291" i="2"/>
  <c r="R291" i="2"/>
  <c r="P291" i="2"/>
  <c r="BI289" i="2"/>
  <c r="BH289" i="2"/>
  <c r="BG289" i="2"/>
  <c r="BE289" i="2"/>
  <c r="T289" i="2"/>
  <c r="R289" i="2"/>
  <c r="P289" i="2"/>
  <c r="BI287" i="2"/>
  <c r="BH287" i="2"/>
  <c r="BG287" i="2"/>
  <c r="BE287" i="2"/>
  <c r="T287" i="2"/>
  <c r="R287" i="2"/>
  <c r="P287" i="2"/>
  <c r="BI285" i="2"/>
  <c r="BH285" i="2"/>
  <c r="BG285" i="2"/>
  <c r="BE285" i="2"/>
  <c r="T285" i="2"/>
  <c r="R285" i="2"/>
  <c r="P285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8" i="2"/>
  <c r="BH278" i="2"/>
  <c r="BG278" i="2"/>
  <c r="BE278" i="2"/>
  <c r="T278" i="2"/>
  <c r="R278" i="2"/>
  <c r="P278" i="2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4" i="2"/>
  <c r="BH264" i="2"/>
  <c r="BG264" i="2"/>
  <c r="BE264" i="2"/>
  <c r="T264" i="2"/>
  <c r="R264" i="2"/>
  <c r="P264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4" i="2"/>
  <c r="BH254" i="2"/>
  <c r="BG254" i="2"/>
  <c r="BE254" i="2"/>
  <c r="T254" i="2"/>
  <c r="R254" i="2"/>
  <c r="P254" i="2"/>
  <c r="BI251" i="2"/>
  <c r="BH251" i="2"/>
  <c r="BG251" i="2"/>
  <c r="BE251" i="2"/>
  <c r="T251" i="2"/>
  <c r="R251" i="2"/>
  <c r="P251" i="2"/>
  <c r="BI249" i="2"/>
  <c r="BH249" i="2"/>
  <c r="BG249" i="2"/>
  <c r="BE249" i="2"/>
  <c r="T249" i="2"/>
  <c r="R249" i="2"/>
  <c r="P249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4" i="2"/>
  <c r="BH244" i="2"/>
  <c r="BG244" i="2"/>
  <c r="BE244" i="2"/>
  <c r="T244" i="2"/>
  <c r="R244" i="2"/>
  <c r="P244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38" i="2"/>
  <c r="BH238" i="2"/>
  <c r="BG238" i="2"/>
  <c r="BE238" i="2"/>
  <c r="T238" i="2"/>
  <c r="R238" i="2"/>
  <c r="P238" i="2"/>
  <c r="BI236" i="2"/>
  <c r="BH236" i="2"/>
  <c r="BG236" i="2"/>
  <c r="BE236" i="2"/>
  <c r="T236" i="2"/>
  <c r="R236" i="2"/>
  <c r="P236" i="2"/>
  <c r="BI233" i="2"/>
  <c r="BH233" i="2"/>
  <c r="BG233" i="2"/>
  <c r="BE233" i="2"/>
  <c r="T233" i="2"/>
  <c r="T232" i="2" s="1"/>
  <c r="R233" i="2"/>
  <c r="R232" i="2" s="1"/>
  <c r="P233" i="2"/>
  <c r="P232" i="2" s="1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0" i="2"/>
  <c r="BH220" i="2"/>
  <c r="BG220" i="2"/>
  <c r="BE220" i="2"/>
  <c r="T220" i="2"/>
  <c r="R220" i="2"/>
  <c r="P220" i="2"/>
  <c r="BI217" i="2"/>
  <c r="BH217" i="2"/>
  <c r="BG217" i="2"/>
  <c r="BE217" i="2"/>
  <c r="T217" i="2"/>
  <c r="R217" i="2"/>
  <c r="P217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8" i="2"/>
  <c r="BH208" i="2"/>
  <c r="BG208" i="2"/>
  <c r="BE208" i="2"/>
  <c r="T208" i="2"/>
  <c r="R208" i="2"/>
  <c r="P208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195" i="2"/>
  <c r="BH195" i="2"/>
  <c r="BG195" i="2"/>
  <c r="BE195" i="2"/>
  <c r="T195" i="2"/>
  <c r="R195" i="2"/>
  <c r="P195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86" i="2"/>
  <c r="BH186" i="2"/>
  <c r="BG186" i="2"/>
  <c r="BE186" i="2"/>
  <c r="T186" i="2"/>
  <c r="R186" i="2"/>
  <c r="P186" i="2"/>
  <c r="BI180" i="2"/>
  <c r="BH180" i="2"/>
  <c r="BG180" i="2"/>
  <c r="BE180" i="2"/>
  <c r="T180" i="2"/>
  <c r="R180" i="2"/>
  <c r="P180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4" i="2"/>
  <c r="BH174" i="2"/>
  <c r="BG174" i="2"/>
  <c r="BE174" i="2"/>
  <c r="T174" i="2"/>
  <c r="R174" i="2"/>
  <c r="P174" i="2"/>
  <c r="BI171" i="2"/>
  <c r="BH171" i="2"/>
  <c r="BG171" i="2"/>
  <c r="BE171" i="2"/>
  <c r="T171" i="2"/>
  <c r="R171" i="2"/>
  <c r="P171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5" i="2"/>
  <c r="BH165" i="2"/>
  <c r="BG165" i="2"/>
  <c r="BE165" i="2"/>
  <c r="T165" i="2"/>
  <c r="R165" i="2"/>
  <c r="P165" i="2"/>
  <c r="BI162" i="2"/>
  <c r="BH162" i="2"/>
  <c r="BG162" i="2"/>
  <c r="BE162" i="2"/>
  <c r="T162" i="2"/>
  <c r="R162" i="2"/>
  <c r="P162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38" i="2"/>
  <c r="BH138" i="2"/>
  <c r="BG138" i="2"/>
  <c r="BE138" i="2"/>
  <c r="T138" i="2"/>
  <c r="R138" i="2"/>
  <c r="P138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J124" i="2"/>
  <c r="F124" i="2"/>
  <c r="F122" i="2"/>
  <c r="E120" i="2"/>
  <c r="J91" i="2"/>
  <c r="F91" i="2"/>
  <c r="F89" i="2"/>
  <c r="E87" i="2"/>
  <c r="J24" i="2"/>
  <c r="E24" i="2"/>
  <c r="J92" i="2" s="1"/>
  <c r="J23" i="2"/>
  <c r="J18" i="2"/>
  <c r="E18" i="2"/>
  <c r="F125" i="2" s="1"/>
  <c r="J17" i="2"/>
  <c r="J12" i="2"/>
  <c r="J89" i="2" s="1"/>
  <c r="E7" i="2"/>
  <c r="E118" i="2" s="1"/>
  <c r="L90" i="1"/>
  <c r="AM90" i="1"/>
  <c r="AM89" i="1"/>
  <c r="L89" i="1"/>
  <c r="AM87" i="1"/>
  <c r="L87" i="1"/>
  <c r="L85" i="1"/>
  <c r="L84" i="1"/>
  <c r="J287" i="2"/>
  <c r="J281" i="2"/>
  <c r="J271" i="2"/>
  <c r="J266" i="2"/>
  <c r="BK246" i="2"/>
  <c r="J230" i="2"/>
  <c r="J204" i="2"/>
  <c r="J193" i="2"/>
  <c r="BK168" i="2"/>
  <c r="J150" i="2"/>
  <c r="J133" i="2"/>
  <c r="J280" i="2"/>
  <c r="BK271" i="2"/>
  <c r="BK254" i="2"/>
  <c r="J244" i="2"/>
  <c r="BK230" i="2"/>
  <c r="BK217" i="2"/>
  <c r="BK195" i="2"/>
  <c r="BK186" i="2"/>
  <c r="J169" i="2"/>
  <c r="BK148" i="2"/>
  <c r="J291" i="2"/>
  <c r="BK278" i="2"/>
  <c r="BK264" i="2"/>
  <c r="BK249" i="2"/>
  <c r="J229" i="2"/>
  <c r="J212" i="2"/>
  <c r="BK169" i="2"/>
  <c r="J138" i="2"/>
  <c r="BK274" i="2"/>
  <c r="J269" i="2"/>
  <c r="J246" i="2"/>
  <c r="BK226" i="2"/>
  <c r="J208" i="2"/>
  <c r="BK171" i="2"/>
  <c r="J148" i="2"/>
  <c r="J135" i="3"/>
  <c r="J124" i="3"/>
  <c r="J129" i="3"/>
  <c r="BK132" i="3"/>
  <c r="BK135" i="3"/>
  <c r="BK158" i="4"/>
  <c r="J154" i="4"/>
  <c r="BK145" i="4"/>
  <c r="BK128" i="4"/>
  <c r="BK151" i="4"/>
  <c r="BK143" i="4"/>
  <c r="BK130" i="4"/>
  <c r="BK152" i="4"/>
  <c r="BK148" i="4"/>
  <c r="J135" i="4"/>
  <c r="J130" i="4"/>
  <c r="J143" i="5"/>
  <c r="J131" i="5"/>
  <c r="J127" i="5"/>
  <c r="J138" i="5"/>
  <c r="J125" i="5"/>
  <c r="J142" i="5"/>
  <c r="BK136" i="5"/>
  <c r="BK142" i="5"/>
  <c r="J135" i="5"/>
  <c r="J129" i="5"/>
  <c r="BK125" i="5"/>
  <c r="BK293" i="2"/>
  <c r="BK273" i="2"/>
  <c r="J268" i="2"/>
  <c r="BK258" i="2"/>
  <c r="BK229" i="2"/>
  <c r="J202" i="2"/>
  <c r="BK192" i="2"/>
  <c r="BK155" i="2"/>
  <c r="BK146" i="2"/>
  <c r="BK289" i="2"/>
  <c r="J276" i="2"/>
  <c r="J264" i="2"/>
  <c r="J249" i="2"/>
  <c r="BK236" i="2"/>
  <c r="J225" i="2"/>
  <c r="BK208" i="2"/>
  <c r="J180" i="2"/>
  <c r="J168" i="2"/>
  <c r="J146" i="2"/>
  <c r="BK281" i="2"/>
  <c r="BK268" i="2"/>
  <c r="BK244" i="2"/>
  <c r="J226" i="2"/>
  <c r="J211" i="2"/>
  <c r="J171" i="2"/>
  <c r="J143" i="2"/>
  <c r="BK133" i="2"/>
  <c r="J273" i="2"/>
  <c r="J267" i="2"/>
  <c r="J236" i="2"/>
  <c r="J220" i="2"/>
  <c r="J177" i="2"/>
  <c r="BK152" i="2"/>
  <c r="J142" i="3"/>
  <c r="J126" i="3"/>
  <c r="J132" i="3"/>
  <c r="BK142" i="3"/>
  <c r="J144" i="3"/>
  <c r="BK129" i="3"/>
  <c r="BK156" i="4"/>
  <c r="BK153" i="4"/>
  <c r="BK146" i="4"/>
  <c r="J158" i="4"/>
  <c r="J150" i="4"/>
  <c r="BK135" i="4"/>
  <c r="BK155" i="4"/>
  <c r="BK150" i="4"/>
  <c r="J136" i="4"/>
  <c r="BK136" i="4"/>
  <c r="J128" i="4"/>
  <c r="J139" i="5"/>
  <c r="BK132" i="5"/>
  <c r="J128" i="5"/>
  <c r="J141" i="5"/>
  <c r="BK135" i="5"/>
  <c r="BK123" i="5"/>
  <c r="BK140" i="5"/>
  <c r="BK145" i="5"/>
  <c r="J136" i="5"/>
  <c r="J132" i="5"/>
  <c r="J124" i="5"/>
  <c r="J293" i="2"/>
  <c r="J285" i="2"/>
  <c r="BK270" i="2"/>
  <c r="BK267" i="2"/>
  <c r="J254" i="2"/>
  <c r="J241" i="2"/>
  <c r="J228" i="2"/>
  <c r="J195" i="2"/>
  <c r="BK174" i="2"/>
  <c r="J153" i="2"/>
  <c r="BK138" i="2"/>
  <c r="AS94" i="1"/>
  <c r="BK251" i="2"/>
  <c r="BK242" i="2"/>
  <c r="BK228" i="2"/>
  <c r="BK212" i="2"/>
  <c r="BK193" i="2"/>
  <c r="BK176" i="2"/>
  <c r="J155" i="2"/>
  <c r="J131" i="2"/>
  <c r="BK280" i="2"/>
  <c r="BK266" i="2"/>
  <c r="J258" i="2"/>
  <c r="J238" i="2"/>
  <c r="J217" i="2"/>
  <c r="J186" i="2"/>
  <c r="BK162" i="2"/>
  <c r="BK276" i="2"/>
  <c r="J270" i="2"/>
  <c r="BK247" i="2"/>
  <c r="BK238" i="2"/>
  <c r="BK211" i="2"/>
  <c r="J176" i="2"/>
  <c r="BK153" i="2"/>
  <c r="BK141" i="2"/>
  <c r="J127" i="3"/>
  <c r="J138" i="3"/>
  <c r="BK144" i="3"/>
  <c r="BK127" i="3"/>
  <c r="J130" i="3"/>
  <c r="J157" i="4"/>
  <c r="J152" i="4"/>
  <c r="BK144" i="4"/>
  <c r="J143" i="4"/>
  <c r="J142" i="4"/>
  <c r="BK138" i="4"/>
  <c r="J132" i="4"/>
  <c r="BK157" i="4"/>
  <c r="J145" i="4"/>
  <c r="J138" i="4"/>
  <c r="J156" i="4"/>
  <c r="J151" i="4"/>
  <c r="J146" i="4"/>
  <c r="BK126" i="4"/>
  <c r="BK132" i="4"/>
  <c r="J145" i="5"/>
  <c r="J137" i="5"/>
  <c r="J130" i="5"/>
  <c r="BK126" i="5"/>
  <c r="BK139" i="5"/>
  <c r="BK130" i="5"/>
  <c r="BK144" i="5"/>
  <c r="BK141" i="5"/>
  <c r="J123" i="5"/>
  <c r="BK138" i="5"/>
  <c r="BK133" i="5"/>
  <c r="BK128" i="5"/>
  <c r="BK291" i="2"/>
  <c r="J278" i="2"/>
  <c r="BK269" i="2"/>
  <c r="BK259" i="2"/>
  <c r="J251" i="2"/>
  <c r="J233" i="2"/>
  <c r="BK220" i="2"/>
  <c r="BK177" i="2"/>
  <c r="J162" i="2"/>
  <c r="J152" i="2"/>
  <c r="BK131" i="2"/>
  <c r="BK285" i="2"/>
  <c r="J274" i="2"/>
  <c r="J256" i="2"/>
  <c r="J247" i="2"/>
  <c r="BK233" i="2"/>
  <c r="BK224" i="2"/>
  <c r="BK202" i="2"/>
  <c r="J192" i="2"/>
  <c r="BK165" i="2"/>
  <c r="BK143" i="2"/>
  <c r="J289" i="2"/>
  <c r="BK272" i="2"/>
  <c r="J259" i="2"/>
  <c r="J242" i="2"/>
  <c r="BK225" i="2"/>
  <c r="BK204" i="2"/>
  <c r="J165" i="2"/>
  <c r="J141" i="2"/>
  <c r="BK287" i="2"/>
  <c r="J272" i="2"/>
  <c r="BK256" i="2"/>
  <c r="BK241" i="2"/>
  <c r="J224" i="2"/>
  <c r="BK180" i="2"/>
  <c r="J174" i="2"/>
  <c r="BK150" i="2"/>
  <c r="BK140" i="3"/>
  <c r="J140" i="3"/>
  <c r="BK126" i="3"/>
  <c r="BK130" i="3"/>
  <c r="BK138" i="3"/>
  <c r="BK124" i="3"/>
  <c r="J155" i="4"/>
  <c r="J148" i="4"/>
  <c r="BK133" i="4"/>
  <c r="BK154" i="4"/>
  <c r="J144" i="4"/>
  <c r="J126" i="4"/>
  <c r="J153" i="4"/>
  <c r="BK142" i="4"/>
  <c r="J133" i="4"/>
  <c r="J140" i="5"/>
  <c r="J133" i="5"/>
  <c r="BK129" i="5"/>
  <c r="BK124" i="5"/>
  <c r="BK137" i="5"/>
  <c r="J126" i="5"/>
  <c r="BK143" i="5"/>
  <c r="J134" i="5"/>
  <c r="J144" i="5"/>
  <c r="BK134" i="5"/>
  <c r="BK131" i="5"/>
  <c r="BK127" i="5"/>
  <c r="P130" i="2" l="1"/>
  <c r="P154" i="2"/>
  <c r="T179" i="2"/>
  <c r="P201" i="2"/>
  <c r="T219" i="2"/>
  <c r="T235" i="2"/>
  <c r="T243" i="2"/>
  <c r="P250" i="2"/>
  <c r="BK288" i="2"/>
  <c r="J288" i="2" s="1"/>
  <c r="J108" i="2" s="1"/>
  <c r="R123" i="3"/>
  <c r="R122" i="3"/>
  <c r="BK134" i="3"/>
  <c r="J134" i="3" s="1"/>
  <c r="J100" i="3" s="1"/>
  <c r="BK141" i="3"/>
  <c r="J141" i="3" s="1"/>
  <c r="J101" i="3" s="1"/>
  <c r="BK125" i="4"/>
  <c r="J125" i="4"/>
  <c r="J98" i="4" s="1"/>
  <c r="T141" i="4"/>
  <c r="P149" i="4"/>
  <c r="BK122" i="5"/>
  <c r="BK121" i="5" s="1"/>
  <c r="J121" i="5" s="1"/>
  <c r="J98" i="5" s="1"/>
  <c r="T130" i="2"/>
  <c r="T154" i="2"/>
  <c r="P179" i="2"/>
  <c r="R201" i="2"/>
  <c r="BK219" i="2"/>
  <c r="J219" i="2" s="1"/>
  <c r="J102" i="2" s="1"/>
  <c r="BK235" i="2"/>
  <c r="J235" i="2" s="1"/>
  <c r="J105" i="2" s="1"/>
  <c r="P243" i="2"/>
  <c r="T250" i="2"/>
  <c r="T288" i="2"/>
  <c r="BK123" i="3"/>
  <c r="J123" i="3" s="1"/>
  <c r="J98" i="3" s="1"/>
  <c r="R134" i="3"/>
  <c r="R133" i="3" s="1"/>
  <c r="R141" i="3"/>
  <c r="P125" i="4"/>
  <c r="P124" i="4"/>
  <c r="BK141" i="4"/>
  <c r="J141" i="4" s="1"/>
  <c r="J101" i="4" s="1"/>
  <c r="BK149" i="4"/>
  <c r="J149" i="4" s="1"/>
  <c r="J103" i="4" s="1"/>
  <c r="P122" i="5"/>
  <c r="P121" i="5" s="1"/>
  <c r="P119" i="5" s="1"/>
  <c r="AU98" i="1" s="1"/>
  <c r="BK130" i="2"/>
  <c r="J130" i="2" s="1"/>
  <c r="J98" i="2" s="1"/>
  <c r="BK154" i="2"/>
  <c r="J154" i="2" s="1"/>
  <c r="J99" i="2" s="1"/>
  <c r="R179" i="2"/>
  <c r="BK201" i="2"/>
  <c r="J201" i="2" s="1"/>
  <c r="J101" i="2" s="1"/>
  <c r="R219" i="2"/>
  <c r="P235" i="2"/>
  <c r="R243" i="2"/>
  <c r="R250" i="2"/>
  <c r="R288" i="2"/>
  <c r="P123" i="3"/>
  <c r="P122" i="3" s="1"/>
  <c r="T134" i="3"/>
  <c r="T141" i="3"/>
  <c r="R125" i="4"/>
  <c r="R124" i="4" s="1"/>
  <c r="R141" i="4"/>
  <c r="T149" i="4"/>
  <c r="R122" i="5"/>
  <c r="R121" i="5"/>
  <c r="R119" i="5" s="1"/>
  <c r="R130" i="2"/>
  <c r="R154" i="2"/>
  <c r="BK179" i="2"/>
  <c r="J179" i="2" s="1"/>
  <c r="J100" i="2" s="1"/>
  <c r="T201" i="2"/>
  <c r="P219" i="2"/>
  <c r="R235" i="2"/>
  <c r="BK243" i="2"/>
  <c r="J243" i="2" s="1"/>
  <c r="J106" i="2" s="1"/>
  <c r="BK250" i="2"/>
  <c r="J250" i="2" s="1"/>
  <c r="J107" i="2" s="1"/>
  <c r="P288" i="2"/>
  <c r="T123" i="3"/>
  <c r="T122" i="3"/>
  <c r="P134" i="3"/>
  <c r="P141" i="3"/>
  <c r="T125" i="4"/>
  <c r="T124" i="4" s="1"/>
  <c r="P141" i="4"/>
  <c r="P140" i="4" s="1"/>
  <c r="R149" i="4"/>
  <c r="T122" i="5"/>
  <c r="T121" i="5" s="1"/>
  <c r="T119" i="5" s="1"/>
  <c r="BK137" i="4"/>
  <c r="J137" i="4" s="1"/>
  <c r="J99" i="4" s="1"/>
  <c r="BK147" i="4"/>
  <c r="J147" i="4" s="1"/>
  <c r="J102" i="4" s="1"/>
  <c r="BK232" i="2"/>
  <c r="J232" i="2" s="1"/>
  <c r="J103" i="2" s="1"/>
  <c r="J89" i="5"/>
  <c r="F92" i="5"/>
  <c r="BF123" i="5"/>
  <c r="BF131" i="5"/>
  <c r="BF139" i="5"/>
  <c r="BF143" i="5"/>
  <c r="E85" i="5"/>
  <c r="J92" i="5"/>
  <c r="BF125" i="5"/>
  <c r="BF128" i="5"/>
  <c r="BF133" i="5"/>
  <c r="BF135" i="5"/>
  <c r="BF141" i="5"/>
  <c r="BF124" i="5"/>
  <c r="BF132" i="5"/>
  <c r="BF134" i="5"/>
  <c r="BF136" i="5"/>
  <c r="BF137" i="5"/>
  <c r="BF138" i="5"/>
  <c r="BF140" i="5"/>
  <c r="BF145" i="5"/>
  <c r="BF126" i="5"/>
  <c r="BF127" i="5"/>
  <c r="BF129" i="5"/>
  <c r="BF130" i="5"/>
  <c r="BF142" i="5"/>
  <c r="BF144" i="5"/>
  <c r="E85" i="4"/>
  <c r="J89" i="4"/>
  <c r="J92" i="4"/>
  <c r="BF126" i="4"/>
  <c r="BF128" i="4"/>
  <c r="BF132" i="4"/>
  <c r="BF135" i="4"/>
  <c r="F92" i="4"/>
  <c r="BF133" i="4"/>
  <c r="BF138" i="4"/>
  <c r="BF144" i="4"/>
  <c r="BF145" i="4"/>
  <c r="BF153" i="4"/>
  <c r="BF155" i="4"/>
  <c r="BF157" i="4"/>
  <c r="BF158" i="4"/>
  <c r="BF130" i="4"/>
  <c r="BF136" i="4"/>
  <c r="BF142" i="4"/>
  <c r="BF143" i="4"/>
  <c r="BF146" i="4"/>
  <c r="BF148" i="4"/>
  <c r="BF151" i="4"/>
  <c r="BF152" i="4"/>
  <c r="BF154" i="4"/>
  <c r="BF156" i="4"/>
  <c r="BF150" i="4"/>
  <c r="J89" i="3"/>
  <c r="J92" i="3"/>
  <c r="BF127" i="3"/>
  <c r="BF129" i="3"/>
  <c r="E85" i="3"/>
  <c r="F118" i="3"/>
  <c r="BF144" i="3"/>
  <c r="BF126" i="3"/>
  <c r="BF130" i="3"/>
  <c r="BF132" i="3"/>
  <c r="BF135" i="3"/>
  <c r="BF138" i="3"/>
  <c r="BF142" i="3"/>
  <c r="BF124" i="3"/>
  <c r="BF140" i="3"/>
  <c r="E85" i="2"/>
  <c r="J122" i="2"/>
  <c r="J125" i="2"/>
  <c r="BF133" i="2"/>
  <c r="BF143" i="2"/>
  <c r="BF152" i="2"/>
  <c r="BF171" i="2"/>
  <c r="BF174" i="2"/>
  <c r="BF176" i="2"/>
  <c r="BF192" i="2"/>
  <c r="BF204" i="2"/>
  <c r="BF220" i="2"/>
  <c r="BF244" i="2"/>
  <c r="BF258" i="2"/>
  <c r="BF264" i="2"/>
  <c r="BF266" i="2"/>
  <c r="BF268" i="2"/>
  <c r="BF269" i="2"/>
  <c r="BF273" i="2"/>
  <c r="BF285" i="2"/>
  <c r="F92" i="2"/>
  <c r="BF138" i="2"/>
  <c r="BF141" i="2"/>
  <c r="BF150" i="2"/>
  <c r="BF153" i="2"/>
  <c r="BF162" i="2"/>
  <c r="BF180" i="2"/>
  <c r="BF208" i="2"/>
  <c r="BF211" i="2"/>
  <c r="BF212" i="2"/>
  <c r="BF233" i="2"/>
  <c r="BF236" i="2"/>
  <c r="BF241" i="2"/>
  <c r="BF242" i="2"/>
  <c r="BF249" i="2"/>
  <c r="BF251" i="2"/>
  <c r="BF256" i="2"/>
  <c r="BF259" i="2"/>
  <c r="BF271" i="2"/>
  <c r="BF278" i="2"/>
  <c r="BF287" i="2"/>
  <c r="BF289" i="2"/>
  <c r="BF155" i="2"/>
  <c r="BF165" i="2"/>
  <c r="BF168" i="2"/>
  <c r="BF186" i="2"/>
  <c r="BF217" i="2"/>
  <c r="BF224" i="2"/>
  <c r="BF225" i="2"/>
  <c r="BF228" i="2"/>
  <c r="BF246" i="2"/>
  <c r="BF247" i="2"/>
  <c r="BF254" i="2"/>
  <c r="BF281" i="2"/>
  <c r="BF131" i="2"/>
  <c r="BF146" i="2"/>
  <c r="BF148" i="2"/>
  <c r="BF169" i="2"/>
  <c r="BF177" i="2"/>
  <c r="BF193" i="2"/>
  <c r="BF195" i="2"/>
  <c r="BF202" i="2"/>
  <c r="BF226" i="2"/>
  <c r="BF229" i="2"/>
  <c r="BF230" i="2"/>
  <c r="BF238" i="2"/>
  <c r="BF267" i="2"/>
  <c r="BF270" i="2"/>
  <c r="BF272" i="2"/>
  <c r="BF274" i="2"/>
  <c r="BF276" i="2"/>
  <c r="BF280" i="2"/>
  <c r="BF291" i="2"/>
  <c r="BF293" i="2"/>
  <c r="F37" i="2"/>
  <c r="BD95" i="1" s="1"/>
  <c r="F36" i="2"/>
  <c r="BC95" i="1" s="1"/>
  <c r="F33" i="5"/>
  <c r="AZ98" i="1" s="1"/>
  <c r="F35" i="2"/>
  <c r="BB95" i="1" s="1"/>
  <c r="F35" i="3"/>
  <c r="BB96" i="1" s="1"/>
  <c r="F33" i="4"/>
  <c r="AZ97" i="1" s="1"/>
  <c r="J33" i="5"/>
  <c r="AV98" i="1" s="1"/>
  <c r="F37" i="5"/>
  <c r="BD98" i="1" s="1"/>
  <c r="F33" i="2"/>
  <c r="AZ95" i="1" s="1"/>
  <c r="F37" i="3"/>
  <c r="BD96" i="1" s="1"/>
  <c r="J33" i="3"/>
  <c r="AV96" i="1" s="1"/>
  <c r="F37" i="4"/>
  <c r="BD97" i="1" s="1"/>
  <c r="F35" i="4"/>
  <c r="BB97" i="1" s="1"/>
  <c r="F35" i="5"/>
  <c r="BB98" i="1" s="1"/>
  <c r="J33" i="2"/>
  <c r="AV95" i="1" s="1"/>
  <c r="F33" i="3"/>
  <c r="AZ96" i="1" s="1"/>
  <c r="F36" i="3"/>
  <c r="BC96" i="1" s="1"/>
  <c r="J33" i="4"/>
  <c r="AV97" i="1"/>
  <c r="F36" i="4"/>
  <c r="BC97" i="1" s="1"/>
  <c r="F36" i="5"/>
  <c r="BC98" i="1" s="1"/>
  <c r="R129" i="2" l="1"/>
  <c r="R234" i="2"/>
  <c r="T133" i="3"/>
  <c r="T121" i="3" s="1"/>
  <c r="T129" i="2"/>
  <c r="T234" i="2"/>
  <c r="R140" i="4"/>
  <c r="R123" i="4" s="1"/>
  <c r="P123" i="4"/>
  <c r="AU97" i="1" s="1"/>
  <c r="R128" i="2"/>
  <c r="P234" i="2"/>
  <c r="T140" i="4"/>
  <c r="T123" i="4" s="1"/>
  <c r="P133" i="3"/>
  <c r="P121" i="3" s="1"/>
  <c r="AU96" i="1" s="1"/>
  <c r="R121" i="3"/>
  <c r="P129" i="2"/>
  <c r="J122" i="5"/>
  <c r="J99" i="5" s="1"/>
  <c r="BK234" i="2"/>
  <c r="J234" i="2" s="1"/>
  <c r="J104" i="2" s="1"/>
  <c r="BK133" i="3"/>
  <c r="J133" i="3" s="1"/>
  <c r="J99" i="3" s="1"/>
  <c r="BK124" i="4"/>
  <c r="J124" i="4" s="1"/>
  <c r="J97" i="4" s="1"/>
  <c r="BK140" i="4"/>
  <c r="J140" i="4" s="1"/>
  <c r="J100" i="4" s="1"/>
  <c r="BK119" i="5"/>
  <c r="J119" i="5" s="1"/>
  <c r="J96" i="5" s="1"/>
  <c r="BK129" i="2"/>
  <c r="J129" i="2" s="1"/>
  <c r="J97" i="2" s="1"/>
  <c r="BK122" i="3"/>
  <c r="J122" i="3" s="1"/>
  <c r="J97" i="3" s="1"/>
  <c r="F34" i="3"/>
  <c r="BA96" i="1" s="1"/>
  <c r="F34" i="4"/>
  <c r="BA97" i="1" s="1"/>
  <c r="J34" i="5"/>
  <c r="AW98" i="1" s="1"/>
  <c r="AT98" i="1" s="1"/>
  <c r="AZ94" i="1"/>
  <c r="AV94" i="1" s="1"/>
  <c r="AK29" i="1" s="1"/>
  <c r="J34" i="3"/>
  <c r="AW96" i="1" s="1"/>
  <c r="AT96" i="1" s="1"/>
  <c r="J34" i="4"/>
  <c r="AW97" i="1" s="1"/>
  <c r="AT97" i="1" s="1"/>
  <c r="BC94" i="1"/>
  <c r="W32" i="1" s="1"/>
  <c r="F34" i="5"/>
  <c r="BA98" i="1" s="1"/>
  <c r="F34" i="2"/>
  <c r="BA95" i="1" s="1"/>
  <c r="BD94" i="1"/>
  <c r="W33" i="1" s="1"/>
  <c r="J34" i="2"/>
  <c r="AW95" i="1" s="1"/>
  <c r="AT95" i="1" s="1"/>
  <c r="BB94" i="1"/>
  <c r="W31" i="1" s="1"/>
  <c r="T128" i="2" l="1"/>
  <c r="P128" i="2"/>
  <c r="AU95" i="1" s="1"/>
  <c r="AU94" i="1" s="1"/>
  <c r="BK121" i="3"/>
  <c r="J121" i="3" s="1"/>
  <c r="J96" i="3" s="1"/>
  <c r="BK128" i="2"/>
  <c r="J128" i="2" s="1"/>
  <c r="J96" i="2" s="1"/>
  <c r="BK123" i="4"/>
  <c r="J123" i="4" s="1"/>
  <c r="J96" i="4" s="1"/>
  <c r="J30" i="5"/>
  <c r="AG98" i="1" s="1"/>
  <c r="AY94" i="1"/>
  <c r="AX94" i="1"/>
  <c r="BA94" i="1"/>
  <c r="W30" i="1" s="1"/>
  <c r="W29" i="1"/>
  <c r="J39" i="5" l="1"/>
  <c r="AN98" i="1"/>
  <c r="AW94" i="1"/>
  <c r="AK30" i="1" s="1"/>
  <c r="J30" i="3"/>
  <c r="AG96" i="1" s="1"/>
  <c r="J30" i="4"/>
  <c r="AG97" i="1" s="1"/>
  <c r="J30" i="2"/>
  <c r="AG95" i="1" s="1"/>
  <c r="J39" i="2" l="1"/>
  <c r="J39" i="3"/>
  <c r="J39" i="4"/>
  <c r="AN96" i="1"/>
  <c r="AN97" i="1"/>
  <c r="AN95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<sst xmlns="http://schemas.openxmlformats.org/spreadsheetml/2006/main" count="3424" uniqueCount="693">
  <si>
    <t>Export Komplet</t>
  </si>
  <si>
    <t/>
  </si>
  <si>
    <t>2.0</t>
  </si>
  <si>
    <t>False</t>
  </si>
  <si>
    <t>{1554c3bd-ffe7-4a2c-8a62-e4e1d30a7447}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</si>
  <si>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</si>
  <si>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</si>
  <si>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</si>
  <si>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</si>
  <si>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</si>
  <si>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</si>
  <si>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</si>
  <si>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99-14</t>
  </si>
  <si>
    <t>Stavba:</t>
  </si>
  <si>
    <t>Stavebné úpravy oblúkovej haly na voľné ustajnenie HD,  č. 606/4, okr. Snina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</si>
  <si>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</si>
  <si>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</si>
  <si>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</si>
  <si>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</si>
  <si>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</si>
  <si>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</si>
  <si>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</si>
  <si>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36 469 076</t>
  </si>
  <si>
    <t>IČ DPH:</t>
  </si>
  <si>
    <t>SK202 002 2719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</si>
  <si>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</si>
  <si>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</si>
  <si>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</si>
  <si>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</si>
  <si>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</si>
  <si>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</si>
  <si>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</si>
  <si>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</si>
  <si>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</si>
  <si>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</si>
  <si>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</si>
  <si>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</si>
  <si>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</si>
  <si>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</si>
  <si>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</si>
  <si>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</si>
  <si>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</si>
  <si>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</si>
  <si>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</si>
  <si>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</si>
  <si>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</si>
  <si>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</si>
  <si>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</si>
  <si>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</si>
  <si>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</si>
  <si>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</si>
  <si>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</si>
  <si>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</si>
  <si>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</si>
  <si>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</si>
  <si>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</si>
  <si>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</si>
  <si>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</si>
  <si>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</si>
  <si>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</si>
  <si>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</si>
  <si>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</si>
  <si>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</si>
  <si>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</si>
  <si>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</si>
  <si>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</si>
  <si>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</si>
  <si>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</si>
  <si>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</si>
  <si>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</si>
  <si>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</si>
  <si>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</si>
  <si>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</si>
  <si>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</si>
  <si>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</si>
  <si>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</si>
  <si>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</si>
  <si>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</si>
  <si>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</si>
  <si>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{be1d82aa-4b97-4e43-b4ff-9b63ef148421}</t>
  </si>
  <si>
    <t>02</t>
  </si>
  <si>
    <t>SO - 02 Búracie práce</t>
  </si>
  <si>
    <t>{780cfff5-9a7c-4269-8adc-986f931e32df}</t>
  </si>
  <si>
    <t>03</t>
  </si>
  <si>
    <t>SO - 03 Vodovodná prípojka + vnútorný vodovod</t>
  </si>
  <si>
    <t>{ece3a69f-3e19-4eaf-abd9-420aee08e8ac}</t>
  </si>
  <si>
    <t>04</t>
  </si>
  <si>
    <t>SO - 04 Vnútorna elektroinštalácia</t>
  </si>
  <si>
    <t>{ac4208d4-c1de-46c4-b65b-3847683de28d}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</si>
  <si>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</si>
  <si>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</si>
  <si>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</si>
  <si>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</si>
  <si>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</si>
  <si>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</si>
  <si>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</si>
  <si>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</si>
  <si>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</si>
  <si>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</si>
  <si>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</si>
  <si>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</si>
  <si>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</si>
  <si>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</si>
  <si>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</si>
  <si>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</si>
  <si>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</si>
  <si>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</si>
  <si>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</si>
  <si>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</si>
  <si>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</si>
  <si>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</si>
  <si>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</si>
  <si>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</si>
  <si>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</si>
  <si>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</si>
  <si>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</si>
  <si>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</si>
  <si>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</si>
  <si>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</si>
  <si>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</si>
  <si>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</si>
  <si>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</si>
  <si>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</si>
  <si>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</si>
  <si>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</si>
  <si>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</si>
  <si>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</si>
  <si>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</si>
  <si>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</si>
  <si>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</si>
  <si>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</si>
  <si>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-1600184582</t>
  </si>
  <si>
    <t>VV</t>
  </si>
  <si>
    <t>56*7+9*17*2</t>
  </si>
  <si>
    <t>121101112.S</t>
  </si>
  <si>
    <t>Odstránenie ornice s premiestn. na hromady, so zložením na vzdialenosť do 100 m a do 1000 m3</t>
  </si>
  <si>
    <t>m3</t>
  </si>
  <si>
    <t>-348211641</t>
  </si>
  <si>
    <t>55,46*3,86*0,2</t>
  </si>
  <si>
    <t>55,46*3,5*0,3   "krmna cesta</t>
  </si>
  <si>
    <t>(9,02+10)*17,11*0,2</t>
  </si>
  <si>
    <t>Súčet</t>
  </si>
  <si>
    <t>3</t>
  </si>
  <si>
    <t>131201101.S</t>
  </si>
  <si>
    <t>Výkop nezapaženej jamy v hornine 3, do 100 m3</t>
  </si>
  <si>
    <t>1384849124</t>
  </si>
  <si>
    <t>0,5*0,5*1,05*15</t>
  </si>
  <si>
    <t>131201109.S</t>
  </si>
  <si>
    <t>Hĺbenie nezapažených jám a zárezov. Príplatok za lepivosť horniny 3</t>
  </si>
  <si>
    <t>10352993</t>
  </si>
  <si>
    <t>3,938*0,3</t>
  </si>
  <si>
    <t>5</t>
  </si>
  <si>
    <t>132201101.S</t>
  </si>
  <si>
    <t>Výkop ryhy do šírky 600 mm v horn.3 do 100 m3</t>
  </si>
  <si>
    <t>759432417</t>
  </si>
  <si>
    <t>(15,6+9,02)*0,3*1,05</t>
  </si>
  <si>
    <t>6</t>
  </si>
  <si>
    <t>132201109.S</t>
  </si>
  <si>
    <t>Príplatok k cene za lepivosť pri hĺbení rýh šírky do 600 mm zapažených i nezapažených s urovnaním dna v hornine 3</t>
  </si>
  <si>
    <t>1148738752</t>
  </si>
  <si>
    <t>7,755*0,3</t>
  </si>
  <si>
    <t>7</t>
  </si>
  <si>
    <t>162201102.S</t>
  </si>
  <si>
    <t>Vodorovné premiestnenie výkopku z horniny 1-4 nad 20-50m</t>
  </si>
  <si>
    <t>1065429234</t>
  </si>
  <si>
    <t>3,938+7,755</t>
  </si>
  <si>
    <t>8</t>
  </si>
  <si>
    <t>167101102.S</t>
  </si>
  <si>
    <t>Nakladanie neuľahnutého výkopku z hornín tr.1-4 nad 100 do 1000 m3</t>
  </si>
  <si>
    <t>-727591385</t>
  </si>
  <si>
    <t>11,693</t>
  </si>
  <si>
    <t>9</t>
  </si>
  <si>
    <t>171201201.S</t>
  </si>
  <si>
    <t>Uloženie sypaniny na skládky do 100 m3</t>
  </si>
  <si>
    <t>-2005904033</t>
  </si>
  <si>
    <t>10</t>
  </si>
  <si>
    <t>181201101.S</t>
  </si>
  <si>
    <t>Úprava pláne v násypoch v hornine 1-4 bez zhutnenia</t>
  </si>
  <si>
    <t>-484510166</t>
  </si>
  <si>
    <t>Zakladanie</t>
  </si>
  <si>
    <t>11</t>
  </si>
  <si>
    <t>271573001.S</t>
  </si>
  <si>
    <t>Násyp pod základové konštrukcie so zhutnením zo štrkopiesku fr.0-32 mm</t>
  </si>
  <si>
    <t>-487912162</t>
  </si>
  <si>
    <t>0,5*0,5*15*0,15</t>
  </si>
  <si>
    <t>(9,02+10)*17,11*0,15</t>
  </si>
  <si>
    <t>(15,6+9,02)*0,3*0,15</t>
  </si>
  <si>
    <t>50,46*3,86*0,15</t>
  </si>
  <si>
    <t>50,46*3,5*0,35     "krmna cesta</t>
  </si>
  <si>
    <t>12</t>
  </si>
  <si>
    <t>274321311.S</t>
  </si>
  <si>
    <t>Betón základových pásov, železový (bez výstuže), tr. C 16/20</t>
  </si>
  <si>
    <t>1048653689</t>
  </si>
  <si>
    <t>13</t>
  </si>
  <si>
    <t>274351215.S</t>
  </si>
  <si>
    <t>Debnenie stien základových pásov, zhotovenie-dielce</t>
  </si>
  <si>
    <t>1050453604</t>
  </si>
  <si>
    <t>(15,6+9,02)*0,05*2</t>
  </si>
  <si>
    <t>14</t>
  </si>
  <si>
    <t>274351216.S</t>
  </si>
  <si>
    <t>Debnenie stien základových pásov, odstránenie-dielce</t>
  </si>
  <si>
    <t>-366461436</t>
  </si>
  <si>
    <t>15</t>
  </si>
  <si>
    <t>274361821.S</t>
  </si>
  <si>
    <t>Výstuž základových pásov z ocele B500 (10505)</t>
  </si>
  <si>
    <t>t</t>
  </si>
  <si>
    <t>232259489</t>
  </si>
  <si>
    <t>7,755*0,035</t>
  </si>
  <si>
    <t>16</t>
  </si>
  <si>
    <t>275321311.S</t>
  </si>
  <si>
    <t>Betón základových pätiek, železový (bez výstuže), tr. C 16/20</t>
  </si>
  <si>
    <t>1815328659</t>
  </si>
  <si>
    <t>0,5*0,5*15*1,05</t>
  </si>
  <si>
    <t>17</t>
  </si>
  <si>
    <t>275351215.S</t>
  </si>
  <si>
    <t>Debnenie stien základových pätiek, zhotovenie-dielce</t>
  </si>
  <si>
    <t>950715175</t>
  </si>
  <si>
    <t>0,5*4*0,05*15</t>
  </si>
  <si>
    <t>18</t>
  </si>
  <si>
    <t>275351216.S</t>
  </si>
  <si>
    <t>Debnenie stien základovýcb pätiek, odstránenie-dielce</t>
  </si>
  <si>
    <t>-1646618898</t>
  </si>
  <si>
    <t>19</t>
  </si>
  <si>
    <t>275361821.S</t>
  </si>
  <si>
    <t>Výstuž základových pätiek z ocele B500 (10505)</t>
  </si>
  <si>
    <t>-1942521440</t>
  </si>
  <si>
    <t>3,938*0,035</t>
  </si>
  <si>
    <t>Zvislé a kompletné konštrukcie</t>
  </si>
  <si>
    <t>341321410.S</t>
  </si>
  <si>
    <t>Betón stien a priečok, železový (bez výstuže) tr. C 25/30</t>
  </si>
  <si>
    <t>-1882289826</t>
  </si>
  <si>
    <t>(50,46*2-4*1,8)*1,25*0,5</t>
  </si>
  <si>
    <t>(13,25*2-4*2)*1,75*0,5</t>
  </si>
  <si>
    <t>(9,02+15,6)*0,3*1,25</t>
  </si>
  <si>
    <t>50,46*0,2*0,4</t>
  </si>
  <si>
    <t>21</t>
  </si>
  <si>
    <t>341351105.S</t>
  </si>
  <si>
    <t>Debnenie stien a priečok obojstranné zhotovenie-dielce</t>
  </si>
  <si>
    <t>-36910601</t>
  </si>
  <si>
    <t>(50,46*2-4*1,8)*1,25*2</t>
  </si>
  <si>
    <t>(13,25*2-4*2)*1,75*2</t>
  </si>
  <si>
    <t>(15,6+9,02)*1,25*2</t>
  </si>
  <si>
    <t>50,46*0,4*2</t>
  </si>
  <si>
    <t>22</t>
  </si>
  <si>
    <t>341351106.S</t>
  </si>
  <si>
    <t>Debnenie stien a priečok obojstranné odstránenie-dielce</t>
  </si>
  <si>
    <t>789275121</t>
  </si>
  <si>
    <t>23</t>
  </si>
  <si>
    <t>341352301.S</t>
  </si>
  <si>
    <t>Denný prenájom ručného systémového debnenia jednoduchých stien, pre výšku debniaceho panela 2400 mm</t>
  </si>
  <si>
    <t>-489331838</t>
  </si>
  <si>
    <t>400,968*10</t>
  </si>
  <si>
    <t>24</t>
  </si>
  <si>
    <t>341362422.S</t>
  </si>
  <si>
    <t>Výstuž  stien a priečok rovných alebo oblých zo zváraných sietí KARI, priemer drôtu 6/6 mm, veľkosť oka 150x150 mm</t>
  </si>
  <si>
    <t>-1256328737</t>
  </si>
  <si>
    <t>(50,46*2-4*1,8)*1,25</t>
  </si>
  <si>
    <t>(13,25*2-4*2)*1,75</t>
  </si>
  <si>
    <t>(15,6+9,02)*1,25</t>
  </si>
  <si>
    <t>50,46*0,4</t>
  </si>
  <si>
    <t>Úpravy povrchov, podlahy, osadenie</t>
  </si>
  <si>
    <t>25</t>
  </si>
  <si>
    <t>631312131.S</t>
  </si>
  <si>
    <t>Doplnenie existujúcich mazanín prostým betónom bez poteru o ploche 1-4 m2 a hr.do 240 mm</t>
  </si>
  <si>
    <t>-1928504767</t>
  </si>
  <si>
    <t>(50,46*12,25)*0,15*0,6</t>
  </si>
  <si>
    <t>26</t>
  </si>
  <si>
    <t>631315611.S</t>
  </si>
  <si>
    <t>Mazanina z betónu prostého (m3) tr. C 16/20 hr.nad 120 do 240 mm</t>
  </si>
  <si>
    <t>-1522645710</t>
  </si>
  <si>
    <t>(9,02*17,11+10*17,11)*0,15</t>
  </si>
  <si>
    <t>(50,46*3,86+50,46*3,5)*0,15</t>
  </si>
  <si>
    <t>27</t>
  </si>
  <si>
    <t>631351101.S</t>
  </si>
  <si>
    <t>Debnenie stien, rýh a otvorov v podlahách zhotovenie</t>
  </si>
  <si>
    <t>113442454</t>
  </si>
  <si>
    <t>9,02*2+17,11+10*2+17,11+55,46*2+3,86*2+3,5*2</t>
  </si>
  <si>
    <t>197,9*0,15</t>
  </si>
  <si>
    <t>28</t>
  </si>
  <si>
    <t>631351102.S</t>
  </si>
  <si>
    <t>Debnenie stien, rýh a otvorov v podlahách odstránenie</t>
  </si>
  <si>
    <t>-1369805277</t>
  </si>
  <si>
    <t>29</t>
  </si>
  <si>
    <t>631362422.S</t>
  </si>
  <si>
    <t>Výstuž mazanín z betónov (z kameniva) a z ľahkých betónov zo sietí KARI, priemer drôtu 6/6 mm, veľkosť oka 150x150 mm</t>
  </si>
  <si>
    <t>520963265</t>
  </si>
  <si>
    <t>(9,02*17,11+10*17,11)</t>
  </si>
  <si>
    <t>(50,46*3,86+50,46*3,5)</t>
  </si>
  <si>
    <t>50,46*12,25*0,5</t>
  </si>
  <si>
    <t>30</t>
  </si>
  <si>
    <t>634920033.S</t>
  </si>
  <si>
    <t>Rezanie dilatačných škár v čiastočne zatvrdnutej betónovej mazanine alebo poteru hĺbky nad 50 do 80 mm, šírky nad 10 do 20 mm</t>
  </si>
  <si>
    <t>m</t>
  </si>
  <si>
    <t>1920921783</t>
  </si>
  <si>
    <t>9,02+17,11*2+10+3,86*5+3,5*5</t>
  </si>
  <si>
    <t>Ostatné konštrukcie a práce-búranie</t>
  </si>
  <si>
    <t>31</t>
  </si>
  <si>
    <t>943943221.S</t>
  </si>
  <si>
    <t>Montáž lešenia priestorového ľahkého bez podláh pri zaťaženie do 2 kPa, výšky do 10 m</t>
  </si>
  <si>
    <t>-398619376</t>
  </si>
  <si>
    <t>3,86*50,46*4,06</t>
  </si>
  <si>
    <t>3,14*6,62*6,62*50,46/2</t>
  </si>
  <si>
    <t>32</t>
  </si>
  <si>
    <t>943943292.S</t>
  </si>
  <si>
    <t>Príplatok za prvý a každý ďalší i začatý mesiac používania lešenia priestorového ľahkého bez podláh výšky do 10 m a nad 10 do 22 m</t>
  </si>
  <si>
    <t>362243863</t>
  </si>
  <si>
    <t>33</t>
  </si>
  <si>
    <t>943943821.S</t>
  </si>
  <si>
    <t>Demontáž lešenia priestorového ľahkého bez podláh pri zaťažení do 2 kPa, výšky do 10 m</t>
  </si>
  <si>
    <t>-2098673979</t>
  </si>
  <si>
    <t>34</t>
  </si>
  <si>
    <t>943955021.S</t>
  </si>
  <si>
    <t>Montáž lešeňovej podlahy s priečnikmi alebo pozdĺžnikmi výšky do do 10 m</t>
  </si>
  <si>
    <t>960092140</t>
  </si>
  <si>
    <t>49,46*12,25+50,46*3,86</t>
  </si>
  <si>
    <t>35</t>
  </si>
  <si>
    <t>943955191.S</t>
  </si>
  <si>
    <t>Príplatok za prvý a každý i začatý mesiac použitia lešeňovej podlahy pre všetky výšky do 40 m</t>
  </si>
  <si>
    <t>1995752427</t>
  </si>
  <si>
    <t>36</t>
  </si>
  <si>
    <t>943955821.S</t>
  </si>
  <si>
    <t>Demontáž lešeňovej podlahy s priečnikmi alebo pozdľžnikmi výšky do 10 m</t>
  </si>
  <si>
    <t>1050052946</t>
  </si>
  <si>
    <t>37</t>
  </si>
  <si>
    <t>952901411.S</t>
  </si>
  <si>
    <t>Vyčistenie ostatných objektov (kanálov, zásobníkov a pod.) akejkoľvek výšky</t>
  </si>
  <si>
    <t>1167139806</t>
  </si>
  <si>
    <t>50,46*13,25</t>
  </si>
  <si>
    <t>99</t>
  </si>
  <si>
    <t>Presun hmôt HSV</t>
  </si>
  <si>
    <t>38</t>
  </si>
  <si>
    <t>998011031.S</t>
  </si>
  <si>
    <t>Presun hmôt pre budovy (801, 803, 812), zvislá konštr. z blokov, výšky do 6 m</t>
  </si>
  <si>
    <t>730395725</t>
  </si>
  <si>
    <t>PSV</t>
  </si>
  <si>
    <t>Práce a dodávky PSV</t>
  </si>
  <si>
    <t>762</t>
  </si>
  <si>
    <t>Konštrukcie tesárske</t>
  </si>
  <si>
    <t>39</t>
  </si>
  <si>
    <t>762332110.S</t>
  </si>
  <si>
    <t>Montáž viazaných konštrukcií krovov striech z reziva priemernej plochy do 120 cm2</t>
  </si>
  <si>
    <t>-328275965</t>
  </si>
  <si>
    <t>50,46*8</t>
  </si>
  <si>
    <t>40</t>
  </si>
  <si>
    <t>M</t>
  </si>
  <si>
    <t>605120006900.S</t>
  </si>
  <si>
    <t>Drevené hranoly 80 mm x 120 mm</t>
  </si>
  <si>
    <t>-2136296113</t>
  </si>
  <si>
    <t>403,68*0,08*0,12</t>
  </si>
  <si>
    <t>3,875*1,1 'Prepočítané koeficientom množstva</t>
  </si>
  <si>
    <t>41</t>
  </si>
  <si>
    <t>762395000.S</t>
  </si>
  <si>
    <t>Spojovacie prostriedky pre viazané konštrukcie krovov, debnenie a laťovanie, nadstrešné konštr., spádové kliny - svorky, dosky, klince, pásová oceľ, vruty</t>
  </si>
  <si>
    <t>-1413492320</t>
  </si>
  <si>
    <t>42</t>
  </si>
  <si>
    <t>998762202.S</t>
  </si>
  <si>
    <t>Presun hmôt pre konštrukcie tesárske v objektoch výšky do 12 m</t>
  </si>
  <si>
    <t>%</t>
  </si>
  <si>
    <t>1493201806</t>
  </si>
  <si>
    <t>764</t>
  </si>
  <si>
    <t>Konštrukcie klampiarske</t>
  </si>
  <si>
    <t>43</t>
  </si>
  <si>
    <t>764352221.S</t>
  </si>
  <si>
    <t>Žľaby z pozinkovaného PZ plechu, pododkvapové polkruhové r.š. 200 mm</t>
  </si>
  <si>
    <t>-1378127209</t>
  </si>
  <si>
    <t>50,46</t>
  </si>
  <si>
    <t>44</t>
  </si>
  <si>
    <t>764359212.S</t>
  </si>
  <si>
    <t>Kotlík kónický z pozinkovaného PZ plechu, pre rúry s priemerom od 100 do 125 mm</t>
  </si>
  <si>
    <t>ks</t>
  </si>
  <si>
    <t>1499249559</t>
  </si>
  <si>
    <t>45</t>
  </si>
  <si>
    <t>764454255.S</t>
  </si>
  <si>
    <t>Zvodové rúry z pozinkovaného PZ plechu, kruhové priemer 150 mm</t>
  </si>
  <si>
    <t>-1374354534</t>
  </si>
  <si>
    <t>2*4,06</t>
  </si>
  <si>
    <t>46</t>
  </si>
  <si>
    <t>998764202.S</t>
  </si>
  <si>
    <t>Presun hmôt pre konštrukcie klampiarske v objektoch výšky nad 6 do 12 m</t>
  </si>
  <si>
    <t>850534392</t>
  </si>
  <si>
    <t>767</t>
  </si>
  <si>
    <t>Konštrukcie doplnkové kovové</t>
  </si>
  <si>
    <t>47</t>
  </si>
  <si>
    <t>767137512.S</t>
  </si>
  <si>
    <t>Obloženie plechom tvarovaným skrutkovaním, čelné steny</t>
  </si>
  <si>
    <t>1984448214</t>
  </si>
  <si>
    <t>(3,14*6,62*6,62/2-4,0*4,5-4,62*2*1,75)*2</t>
  </si>
  <si>
    <t>48</t>
  </si>
  <si>
    <t>138310001100</t>
  </si>
  <si>
    <t>Plech trapézový pozink. hr. 0,5-0,75 mm</t>
  </si>
  <si>
    <t>1470293006</t>
  </si>
  <si>
    <t>68,131*1,1 'Prepočítané koeficientom množstva</t>
  </si>
  <si>
    <t>49</t>
  </si>
  <si>
    <t>767161210.S</t>
  </si>
  <si>
    <t>Montáž zábradlia rovného z rúrok na oceľovú konštrukciu, s hmotnosťou 1 m zábradlia do 20 kg</t>
  </si>
  <si>
    <t>290386385</t>
  </si>
  <si>
    <t>50</t>
  </si>
  <si>
    <t>553520003000.S</t>
  </si>
  <si>
    <t>Zábradlie rovné, výška do 1200 mm,  vhodné do exteriéru</t>
  </si>
  <si>
    <t>-2011442209</t>
  </si>
  <si>
    <t>51</t>
  </si>
  <si>
    <t>767431001.S</t>
  </si>
  <si>
    <t>Montáž krytiny oceľovej haly z oblúkov z tvarovaných plechov , hala</t>
  </si>
  <si>
    <t>272895295</t>
  </si>
  <si>
    <t>-50,46*1,25*2</t>
  </si>
  <si>
    <t>-1,8*(2,5-1,25)*4</t>
  </si>
  <si>
    <t xml:space="preserve"> 2*3,14*6,62/2*50,46</t>
  </si>
  <si>
    <t>52</t>
  </si>
  <si>
    <t>642204156</t>
  </si>
  <si>
    <t>913,752*1,1 'Prepočítané koeficientom množstva</t>
  </si>
  <si>
    <t>53</t>
  </si>
  <si>
    <t>767920120.S</t>
  </si>
  <si>
    <t>Montáž vrát a vrátok osadzovaných na stĺpiky murované alebo betónované, 2-4 m2</t>
  </si>
  <si>
    <t>-708845374</t>
  </si>
  <si>
    <t>54</t>
  </si>
  <si>
    <t>553510010000.S</t>
  </si>
  <si>
    <t>Bránka - vráta - jednokrídlová, šxv 1,8x1,6 m</t>
  </si>
  <si>
    <t>1153011846</t>
  </si>
  <si>
    <t>55</t>
  </si>
  <si>
    <t>767920130.S</t>
  </si>
  <si>
    <t>Montáž vrát a vrátok osadzovaných na stĺpiky murované alebo betónované, 4-6 m2</t>
  </si>
  <si>
    <t>-535756648</t>
  </si>
  <si>
    <t>56</t>
  </si>
  <si>
    <t>553410058800.S</t>
  </si>
  <si>
    <t>Vráta oceľové 3660x1600 mm</t>
  </si>
  <si>
    <t>816430281</t>
  </si>
  <si>
    <t>57</t>
  </si>
  <si>
    <t>767920140.S</t>
  </si>
  <si>
    <t>Montáž vrát a vrátok osadzovaných na stĺpiky murované alebo betónované, 6-8 m2</t>
  </si>
  <si>
    <t>-885408824</t>
  </si>
  <si>
    <t>58</t>
  </si>
  <si>
    <t>553410058000.S1</t>
  </si>
  <si>
    <t>Vráta oceľové 4000x1600 mm posúvne</t>
  </si>
  <si>
    <t>1483148753</t>
  </si>
  <si>
    <t>59</t>
  </si>
  <si>
    <t>767920170.S</t>
  </si>
  <si>
    <t>Montáž vrát a vrátok osadzovaných na stĺpiky murované alebo betónované nad 15 m2</t>
  </si>
  <si>
    <t>-1293792362</t>
  </si>
  <si>
    <t>60</t>
  </si>
  <si>
    <t>553410057800.S</t>
  </si>
  <si>
    <t>Vráta oceľové dvojkrídlové 12,25 x 1,6 m</t>
  </si>
  <si>
    <t>1670466562</t>
  </si>
  <si>
    <t>61</t>
  </si>
  <si>
    <t>767995103.S</t>
  </si>
  <si>
    <t>Montáž ostatných atypických kovových stavebných doplnkových konštrukcií nad 10 do 20 kg</t>
  </si>
  <si>
    <t>kg</t>
  </si>
  <si>
    <t>-1255694015</t>
  </si>
  <si>
    <t>4,06*15*16,8</t>
  </si>
  <si>
    <t>62</t>
  </si>
  <si>
    <t>142110000900.S</t>
  </si>
  <si>
    <t xml:space="preserve">Rúra oceľová bezšvová hladká kruhová </t>
  </si>
  <si>
    <t>-384298843</t>
  </si>
  <si>
    <t>4,06*15</t>
  </si>
  <si>
    <t>63</t>
  </si>
  <si>
    <t>767995104.S</t>
  </si>
  <si>
    <t>Montáž ostatných atypických kovových stavebných doplnkových konštrukcií nad 20 do 50 kg-</t>
  </si>
  <si>
    <t>673949809</t>
  </si>
  <si>
    <t>(913,752+69,269)*8,5 *0,75  "pomocná doplnková konštrukcia</t>
  </si>
  <si>
    <t>64</t>
  </si>
  <si>
    <t>145520001000.S</t>
  </si>
  <si>
    <t>Profil oceľový zváraný  uzavretý obdĺžnikový</t>
  </si>
  <si>
    <t>-1254507157</t>
  </si>
  <si>
    <t>65</t>
  </si>
  <si>
    <t>479557934</t>
  </si>
  <si>
    <t>14,4*50,46*2</t>
  </si>
  <si>
    <t>14,4*5,43*15</t>
  </si>
  <si>
    <t>66</t>
  </si>
  <si>
    <t>145740000100.S</t>
  </si>
  <si>
    <t xml:space="preserve">Profil oceľový uzavretý štvocrcový </t>
  </si>
  <si>
    <t>128</t>
  </si>
  <si>
    <t>1704059296</t>
  </si>
  <si>
    <t>2626,128*0,0011 'Prepočítané koeficientom množstva</t>
  </si>
  <si>
    <t>67</t>
  </si>
  <si>
    <t>998767202.S</t>
  </si>
  <si>
    <t>Presun hmôt pre kovové stavebné doplnkové konštrukcie v objektoch výšky nad 6 do 12 m</t>
  </si>
  <si>
    <t>1645650958</t>
  </si>
  <si>
    <t>783</t>
  </si>
  <si>
    <t>Nátery</t>
  </si>
  <si>
    <t>68</t>
  </si>
  <si>
    <t>783201821.S</t>
  </si>
  <si>
    <t xml:space="preserve">Odstránenie starých náterov z kovových stavebných doplnkových konštrukcií opálením alebo oklepaním </t>
  </si>
  <si>
    <t>-1033871769</t>
  </si>
  <si>
    <t>22,458*32</t>
  </si>
  <si>
    <t>69</t>
  </si>
  <si>
    <t>783122710.S</t>
  </si>
  <si>
    <t>Nátery oceľ.konštr. syntetické na vzduchu schnúce ťažkých A základné - 35μm</t>
  </si>
  <si>
    <t>1391790577</t>
  </si>
  <si>
    <t>718,656+125,184</t>
  </si>
  <si>
    <t>70</t>
  </si>
  <si>
    <t>783120430.S</t>
  </si>
  <si>
    <t>Syntetický náter - oceľových konštrukcií B stredných, bez masky</t>
  </si>
  <si>
    <t>618508095</t>
  </si>
  <si>
    <t>02 - SO - 02 Búracie práce</t>
  </si>
  <si>
    <t xml:space="preserve">    765 - Konštrukcie - krytiny tvrdé</t>
  </si>
  <si>
    <t>968071137.S</t>
  </si>
  <si>
    <t>Vyvesenie kovového krídla vrát  plochy nad 4 m2</t>
  </si>
  <si>
    <t>-1537285418</t>
  </si>
  <si>
    <t>2*2</t>
  </si>
  <si>
    <t>979081111.S</t>
  </si>
  <si>
    <t>Odvoz sutiny a vybúraných hmôt na skládku do 1 km</t>
  </si>
  <si>
    <t>-1672723259</t>
  </si>
  <si>
    <t>979081121.S</t>
  </si>
  <si>
    <t>Odvoz sutiny a vybúraných hmôt na skládku za každý ďalší 1 km- 35 km</t>
  </si>
  <si>
    <t>-1661335108</t>
  </si>
  <si>
    <t>26,36*35 'Prepočítané koeficientom množstva</t>
  </si>
  <si>
    <t>979082111.S</t>
  </si>
  <si>
    <t>Vnútrostavenisková doprava sutiny a vybúraných hmôt do 10 m</t>
  </si>
  <si>
    <t>-1628655056</t>
  </si>
  <si>
    <t>979082121.S</t>
  </si>
  <si>
    <t>Vnútrostavenisková doprava sutiny a vybúraných hmôt za každých ďalších 5 m-50 m</t>
  </si>
  <si>
    <t>-291410288</t>
  </si>
  <si>
    <t>26,36*10 'Prepočítané koeficientom množstva</t>
  </si>
  <si>
    <t>979089012.S</t>
  </si>
  <si>
    <t>Poplatok za skladovanie - betón, tehly, dlaždice (17 01) ostatné</t>
  </si>
  <si>
    <t>895710685</t>
  </si>
  <si>
    <t>765</t>
  </si>
  <si>
    <t>Konštrukcie - krytiny tvrdé</t>
  </si>
  <si>
    <t>765356501.S</t>
  </si>
  <si>
    <t>Demontáž krytiny sklolaminátovej, do sutiny, sklon strechy nad 45°, -0,023t</t>
  </si>
  <si>
    <t>-1325671579</t>
  </si>
  <si>
    <t>765483830.S</t>
  </si>
  <si>
    <t>Demont obkladu sklolaminátového tvaru vlny na konštrukcii na suť   -0.02200 t</t>
  </si>
  <si>
    <t>1700029276</t>
  </si>
  <si>
    <t>(3,14*6,62*6,62/2-4*4,5)*2</t>
  </si>
  <si>
    <t>998765202.S</t>
  </si>
  <si>
    <t>Presun hmôt pre tvrdé krytiny v objektoch výšky nad 6 do 12 m</t>
  </si>
  <si>
    <t>1132559507</t>
  </si>
  <si>
    <t>767431801.S</t>
  </si>
  <si>
    <t>Demontáž oceľovej haly zo samonosných oblúkov, hala</t>
  </si>
  <si>
    <t>1344353433</t>
  </si>
  <si>
    <t>2*3,14*6,25/2*50,46*0,05</t>
  </si>
  <si>
    <t>1681664923</t>
  </si>
  <si>
    <t>03 - SO - 03 Vodovodná prípojka + vnútorný vodovod</t>
  </si>
  <si>
    <t xml:space="preserve">    4 - Vodorovné konštrukcie</t>
  </si>
  <si>
    <t xml:space="preserve">    8 - Rúrové vedenie</t>
  </si>
  <si>
    <t xml:space="preserve">    722 - Zdravotechnika - vnútorný vodovod</t>
  </si>
  <si>
    <t>132201101</t>
  </si>
  <si>
    <t>Hľbenie rýh do šírky 600 mm v hornine 3 do 100 m3</t>
  </si>
  <si>
    <t>M3</t>
  </si>
  <si>
    <t>-1043223154</t>
  </si>
  <si>
    <t>18,5*0,6*1,2</t>
  </si>
  <si>
    <t>132201109</t>
  </si>
  <si>
    <t>Príplatok k cene za lepivosť horniny 3</t>
  </si>
  <si>
    <t>-1800436960</t>
  </si>
  <si>
    <t>13,320*0,3</t>
  </si>
  <si>
    <t>-1841774495</t>
  </si>
  <si>
    <t>1,11+4,44</t>
  </si>
  <si>
    <t>171201201</t>
  </si>
  <si>
    <t>Uloženie sypaniny na skládky</t>
  </si>
  <si>
    <t>171789112</t>
  </si>
  <si>
    <t>174101001.S</t>
  </si>
  <si>
    <t>Zásyp sypaninou so zhutnením jám, šachiet, rýh, zárezov alebo okolo objektov do 100 m3</t>
  </si>
  <si>
    <t>-2046456670</t>
  </si>
  <si>
    <t>13,32-4,44-1,11</t>
  </si>
  <si>
    <t>175101101</t>
  </si>
  <si>
    <t>Obsyp potrubia sypaninou z vhodných hornín 1 až 4 bez prehodenia sypaniny</t>
  </si>
  <si>
    <t>2063386079</t>
  </si>
  <si>
    <t>583373430</t>
  </si>
  <si>
    <t xml:space="preserve">Strkopiesok 8-32a               </t>
  </si>
  <si>
    <t>-1388015659</t>
  </si>
  <si>
    <t>Vodorovné konštrukcie</t>
  </si>
  <si>
    <t>451572111</t>
  </si>
  <si>
    <t>Lôžko pod potrubie, stoky a drobné objekty, v otvorenom výkope z kameniva drobného ťaženého 0-4 mm</t>
  </si>
  <si>
    <t>-130303460</t>
  </si>
  <si>
    <t>18,5*0,6*0,1</t>
  </si>
  <si>
    <t>Rúrové vedenie</t>
  </si>
  <si>
    <t>871241008.S</t>
  </si>
  <si>
    <t>Montáž vodovodného potrubia  D 75x6,8 mm</t>
  </si>
  <si>
    <t>-1603573648</t>
  </si>
  <si>
    <t>286130033800.S</t>
  </si>
  <si>
    <t>Rúra HDPE na vodu PE100 PN16  75x6,8x100 m</t>
  </si>
  <si>
    <t>-58677982</t>
  </si>
  <si>
    <t>286530020500.S</t>
  </si>
  <si>
    <t>Koleno 90° na tupo PE 100, na vodu, plyn a kanalizáciu,  D 75 mm</t>
  </si>
  <si>
    <t>918240593</t>
  </si>
  <si>
    <t>892241111.S</t>
  </si>
  <si>
    <t>Ostatné práce na rúrovom vedení, tlakové skúšky vodovodného potrubia DN do 80</t>
  </si>
  <si>
    <t>-1351111633</t>
  </si>
  <si>
    <t>892273111.S</t>
  </si>
  <si>
    <t>Preplach a dezinfekcia vodovodného potrubia DN od 80 do 125</t>
  </si>
  <si>
    <t>834310786</t>
  </si>
  <si>
    <t>998276101.S</t>
  </si>
  <si>
    <t>Presun hmôt pre rúrové vedenie hĺbené z rúr z plast., hmôt alebo sklolamin. v otvorenom výkope</t>
  </si>
  <si>
    <t>133545470</t>
  </si>
  <si>
    <t>722</t>
  </si>
  <si>
    <t>Zdravotechnika - vnútorný vodovod</t>
  </si>
  <si>
    <t>722172306.S</t>
  </si>
  <si>
    <t>Montáž vodovodného  potrubia  zváraním PN 10 D 32 mm</t>
  </si>
  <si>
    <t>-577343221</t>
  </si>
  <si>
    <t>286140018900.S</t>
  </si>
  <si>
    <t>Rúra D 32x2,9 mm  PN 10, systém pre rozvod pitnej vody</t>
  </si>
  <si>
    <t>772505994</t>
  </si>
  <si>
    <t>722190405.S</t>
  </si>
  <si>
    <t>Vyvedenie a upevnenie výpustky do DN 50</t>
  </si>
  <si>
    <t>1339424679</t>
  </si>
  <si>
    <t>722221210.S</t>
  </si>
  <si>
    <t>Montáž tlakového redukčného závitového ventilu bez manometru G 6/4</t>
  </si>
  <si>
    <t>-427320456</t>
  </si>
  <si>
    <t>551110018000.S</t>
  </si>
  <si>
    <t xml:space="preserve">Tlakový redukčný ventil, 6/4" mm, </t>
  </si>
  <si>
    <t>-283235669</t>
  </si>
  <si>
    <t>722222018.S</t>
  </si>
  <si>
    <t>Montáž uzatváracieho ventilu šikmého na pitnú vodu DN 32</t>
  </si>
  <si>
    <t>1024852918</t>
  </si>
  <si>
    <t>551110029610.S</t>
  </si>
  <si>
    <t xml:space="preserve">Ventil uzatvárací šikmý DN 32, na pitnú vodu, </t>
  </si>
  <si>
    <t>252915539</t>
  </si>
  <si>
    <t>722290234.S</t>
  </si>
  <si>
    <t>Prepláchnutie a dezinfekcia vodovodného potrubia do DN 80</t>
  </si>
  <si>
    <t>1208579866</t>
  </si>
  <si>
    <t>998722201.S</t>
  </si>
  <si>
    <t>Presun hmôt pre vnútorný vodovod v objektoch výšky do 6 m</t>
  </si>
  <si>
    <t>1741061930</t>
  </si>
  <si>
    <t>04 - SO - 04 Vnútorna elektroinštalácia</t>
  </si>
  <si>
    <t>M - Práce a dodávky M</t>
  </si>
  <si>
    <t xml:space="preserve">    21-M - Elektromontáže</t>
  </si>
  <si>
    <t>Práce a dodávky M</t>
  </si>
  <si>
    <t>21-M</t>
  </si>
  <si>
    <t>Elektromontáže</t>
  </si>
  <si>
    <t>210010041.S</t>
  </si>
  <si>
    <t>Rúrka elektroinštalačná ohybná kovová typ 3313, uložená pevne</t>
  </si>
  <si>
    <t>345405972</t>
  </si>
  <si>
    <t>345710008305.S</t>
  </si>
  <si>
    <t>Rúrka ohybná 3313 kovová z vrchnej pozink. oceľovej pásky a vnútornej izolačnej vrstvy, D 18,9 mm</t>
  </si>
  <si>
    <t>185823012</t>
  </si>
  <si>
    <t>345710036510.S</t>
  </si>
  <si>
    <t>Príchytka obojstranná 3613 z pozinkovanej ocele pre ohybné kovové elektroinštal. rúrky D 13 mm</t>
  </si>
  <si>
    <t>-1759918804</t>
  </si>
  <si>
    <t>210010301</t>
  </si>
  <si>
    <t xml:space="preserve">Škatuľa prístrojová bez zapojenia </t>
  </si>
  <si>
    <t>KUS</t>
  </si>
  <si>
    <t>1893131413</t>
  </si>
  <si>
    <t>3450906510</t>
  </si>
  <si>
    <t xml:space="preserve">Krabica  </t>
  </si>
  <si>
    <t>-883459590</t>
  </si>
  <si>
    <t>210100002</t>
  </si>
  <si>
    <t>Ukončenie vodičov v rozvádzač. vč. zapojenia a vodičovej koncovky do 6 mm2</t>
  </si>
  <si>
    <t>1978828732</t>
  </si>
  <si>
    <t>210110001.S</t>
  </si>
  <si>
    <t>Jednopólový spínač, nástenný , vrátane zapojenia</t>
  </si>
  <si>
    <t>243845944</t>
  </si>
  <si>
    <t>345340003000.S</t>
  </si>
  <si>
    <t xml:space="preserve">Spínač jednopólový nástenný </t>
  </si>
  <si>
    <t>-628302505</t>
  </si>
  <si>
    <t>210111011.S</t>
  </si>
  <si>
    <t xml:space="preserve">Domová zásuvka polozapustená alebo zapustená 250 V  vrátane zapojenia </t>
  </si>
  <si>
    <t>-1353264004</t>
  </si>
  <si>
    <t>345350004320.S</t>
  </si>
  <si>
    <t>Rámik jednoduchý pre spínače a zásuvky</t>
  </si>
  <si>
    <t>-1554667524</t>
  </si>
  <si>
    <t>345520000430.S</t>
  </si>
  <si>
    <t>Zásuvka jednonásobná polozapustená,  komplet</t>
  </si>
  <si>
    <t>-1257456084</t>
  </si>
  <si>
    <t>210111102.S</t>
  </si>
  <si>
    <t xml:space="preserve">Priemyslová zásuvka nástenná  vrátane zapojenia, </t>
  </si>
  <si>
    <t>-1012769676</t>
  </si>
  <si>
    <t>345540004210.S</t>
  </si>
  <si>
    <t xml:space="preserve">Zásuvka nástenná priemyslová </t>
  </si>
  <si>
    <t>1004527340</t>
  </si>
  <si>
    <t>210191561.S</t>
  </si>
  <si>
    <t xml:space="preserve">Osadenie skrine rozvádzača  bez murárskych prác a zapojenia vodičov </t>
  </si>
  <si>
    <t>1127711305</t>
  </si>
  <si>
    <t>357120011900.S</t>
  </si>
  <si>
    <t xml:space="preserve">Skriňa elektromerová , bez ističa,  možnosť doplnenia </t>
  </si>
  <si>
    <t>1319875611</t>
  </si>
  <si>
    <t>210203040.S</t>
  </si>
  <si>
    <t>Montáž a zapojenie stropného LED svietidla 3-18 W</t>
  </si>
  <si>
    <t>915457539</t>
  </si>
  <si>
    <t>348110001604.S</t>
  </si>
  <si>
    <t xml:space="preserve">LED svietidlo závesné  pre LED trubice , </t>
  </si>
  <si>
    <t>-1766425111</t>
  </si>
  <si>
    <t>210902372.S</t>
  </si>
  <si>
    <t xml:space="preserve">Vodič silový, uložený v rúrke </t>
  </si>
  <si>
    <t>514306103</t>
  </si>
  <si>
    <t>341110033100.S</t>
  </si>
  <si>
    <t>Vodič uložený v rurke</t>
  </si>
  <si>
    <t>2089626242</t>
  </si>
  <si>
    <t>HZS-001</t>
  </si>
  <si>
    <t>Revízie</t>
  </si>
  <si>
    <t>hod</t>
  </si>
  <si>
    <t>512</t>
  </si>
  <si>
    <t>-1461055075</t>
  </si>
  <si>
    <t>MV</t>
  </si>
  <si>
    <t>Murárske výpomoci</t>
  </si>
  <si>
    <t>-1955427247</t>
  </si>
  <si>
    <t>PM</t>
  </si>
  <si>
    <t>Podružný materiál</t>
  </si>
  <si>
    <t>-825584832</t>
  </si>
  <si>
    <t>PPV</t>
  </si>
  <si>
    <t>Podiel pridružených výkonov</t>
  </si>
  <si>
    <t>-1642277277</t>
  </si>
  <si>
    <t>JRD Pichne s.r.o., Námestie slobody 2, Humenné 066 01</t>
  </si>
  <si>
    <t>Argo-PK, Projekčná kancelária, Strojárska 3998, Snina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</si>
</sst>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workbookViewId="0">
      <selection activeCell="AN17" sqref="AN17"/>
    </sheetView>
  </sheetViews>
  <sheetFormatPr defaultRowHeight="10.3"/>
  <cols>
    <col min="1" max="1" width="8.36328125" customWidth="1"/>
    <col min="2" max="2" width="1.6328125" customWidth="1"/>
    <col min="3" max="3" width="4.1796875" customWidth="1"/>
    <col min="4" max="33" width="2.6328125" customWidth="1"/>
    <col min="34" max="34" width="3.36328125" customWidth="1"/>
    <col min="35" max="35" width="31.6328125" customWidth="1"/>
    <col min="36" max="37" width="2.453125" customWidth="1"/>
    <col min="38" max="38" width="8.36328125" customWidth="1"/>
    <col min="39" max="39" width="3.36328125" customWidth="1"/>
    <col min="40" max="40" width="13.36328125" customWidth="1"/>
    <col min="41" max="41" width="7.453125" customWidth="1"/>
    <col min="42" max="42" width="4.1796875" customWidth="1"/>
    <col min="43" max="43" width="15.6328125" hidden="1" customWidth="1"/>
    <col min="44" max="44" width="13.6328125" customWidth="1"/>
    <col min="45" max="47" width="25.81640625" hidden="1" customWidth="1"/>
    <col min="48" max="49" width="21.6328125" hidden="1" customWidth="1"/>
    <col min="50" max="51" width="25" hidden="1" customWidth="1"/>
    <col min="52" max="52" width="21.6328125" hidden="1" customWidth="1"/>
    <col min="53" max="53" width="19.1796875" hidden="1" customWidth="1"/>
    <col min="54" max="54" width="25" hidden="1" customWidth="1"/>
    <col min="55" max="55" width="21.6328125" hidden="1" customWidth="1"/>
    <col min="56" max="56" width="19.1796875" hidden="1" customWidth="1"/>
    <col min="57" max="57" width="66.453125" customWidth="1"/>
    <col min="71" max="91" width="9.36328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7" customHeight="1">
      <c r="AR2" s="204" t="s">
        <v>5</v>
      </c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S2" s="15" t="s">
        <v>6</v>
      </c>
      <c r="BT2" s="15" t="s">
        <v>7</v>
      </c>
    </row>
    <row r="3" spans="1:74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97" t="s">
        <v>12</v>
      </c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R5" s="18"/>
      <c r="BS5" s="15" t="s">
        <v>6</v>
      </c>
    </row>
    <row r="6" spans="1:74" ht="37" customHeight="1">
      <c r="B6" s="18"/>
      <c r="D6" s="23" t="s">
        <v>13</v>
      </c>
      <c r="K6" s="199" t="s">
        <v>14</v>
      </c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174">
        <v>45236</v>
      </c>
      <c r="AR8" s="18"/>
      <c r="BS8" s="15" t="s">
        <v>6</v>
      </c>
    </row>
    <row r="9" spans="1:74" ht="14.5" customHeight="1">
      <c r="B9" s="18"/>
      <c r="AR9" s="18"/>
      <c r="BS9" s="15" t="s">
        <v>6</v>
      </c>
    </row>
    <row r="10" spans="1:74" ht="12" customHeight="1">
      <c r="B10" s="18"/>
      <c r="D10" s="24" t="s">
        <v>20</v>
      </c>
      <c r="AK10" s="24" t="s">
        <v>21</v>
      </c>
      <c r="AN10" s="22" t="s">
        <v>22</v>
      </c>
      <c r="AR10" s="18"/>
      <c r="BS10" s="15" t="s">
        <v>6</v>
      </c>
    </row>
    <row r="11" spans="1:74" ht="18.45" customHeight="1">
      <c r="B11" s="18"/>
      <c r="E11" s="22" t="s">
        <v>691</v>
      </c>
      <c r="AK11" s="24" t="s">
        <v>23</v>
      </c>
      <c r="AN11" s="22" t="s">
        <v>24</v>
      </c>
      <c r="AR11" s="18"/>
      <c r="BS11" s="15" t="s">
        <v>6</v>
      </c>
    </row>
    <row r="12" spans="1:74" ht="7" customHeight="1">
      <c r="B12" s="18"/>
      <c r="AR12" s="18"/>
      <c r="BS12" s="15" t="s">
        <v>6</v>
      </c>
    </row>
    <row r="13" spans="1:74" ht="12" customHeight="1">
      <c r="B13" s="18"/>
      <c r="D13" s="24" t="s">
        <v>25</v>
      </c>
      <c r="AK13" s="24" t="s">
        <v>21</v>
      </c>
      <c r="AN13" s="22" t="s">
        <v>1</v>
      </c>
      <c r="AR13" s="18"/>
      <c r="BS13" s="15" t="s">
        <v>6</v>
      </c>
    </row>
    <row r="14" spans="1:74" ht="12.45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7" customHeight="1">
      <c r="B15" s="18"/>
      <c r="AR15" s="18"/>
      <c r="BS15" s="15" t="s">
        <v>3</v>
      </c>
    </row>
    <row r="16" spans="1:74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2:71" ht="18.45" customHeight="1">
      <c r="B17" s="18"/>
      <c r="E17" s="22" t="s">
        <v>692</v>
      </c>
      <c r="AK17" s="24" t="s">
        <v>23</v>
      </c>
      <c r="AN17" s="22" t="s">
        <v>1</v>
      </c>
      <c r="AR17" s="18"/>
      <c r="BS17" s="15" t="s">
        <v>27</v>
      </c>
    </row>
    <row r="18" spans="2:71" ht="7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21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18</v>
      </c>
      <c r="AK20" s="24" t="s">
        <v>23</v>
      </c>
      <c r="AN20" s="22" t="s">
        <v>1</v>
      </c>
      <c r="AR20" s="18"/>
      <c r="BS20" s="15" t="s">
        <v>27</v>
      </c>
    </row>
    <row r="21" spans="2:71" ht="7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200" t="s">
        <v>1</v>
      </c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R23" s="18"/>
    </row>
    <row r="24" spans="2:71" ht="7" customHeight="1">
      <c r="B24" s="18"/>
      <c r="AR24" s="18"/>
    </row>
    <row r="25" spans="2:71" ht="7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5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1">
        <f>ROUND(AG94,2)</f>
        <v>0</v>
      </c>
      <c r="AL26" s="202"/>
      <c r="AM26" s="202"/>
      <c r="AN26" s="202"/>
      <c r="AO26" s="202"/>
      <c r="AR26" s="27"/>
    </row>
    <row r="27" spans="2:71" s="1" customFormat="1" ht="7" customHeight="1">
      <c r="B27" s="27"/>
      <c r="AR27" s="27"/>
    </row>
    <row r="28" spans="2:71" s="1" customFormat="1" ht="12.45">
      <c r="B28" s="27"/>
      <c r="L28" s="203" t="s">
        <v>31</v>
      </c>
      <c r="M28" s="203"/>
      <c r="N28" s="203"/>
      <c r="O28" s="203"/>
      <c r="P28" s="203"/>
      <c r="W28" s="203" t="s">
        <v>32</v>
      </c>
      <c r="X28" s="203"/>
      <c r="Y28" s="203"/>
      <c r="Z28" s="203"/>
      <c r="AA28" s="203"/>
      <c r="AB28" s="203"/>
      <c r="AC28" s="203"/>
      <c r="AD28" s="203"/>
      <c r="AE28" s="203"/>
      <c r="AK28" s="203" t="s">
        <v>33</v>
      </c>
      <c r="AL28" s="203"/>
      <c r="AM28" s="203"/>
      <c r="AN28" s="203"/>
      <c r="AO28" s="203"/>
      <c r="AR28" s="27"/>
    </row>
    <row r="29" spans="2:71" s="2" customFormat="1" ht="14.5" customHeight="1">
      <c r="B29" s="31"/>
      <c r="D29" s="24" t="s">
        <v>34</v>
      </c>
      <c r="F29" s="32" t="s">
        <v>35</v>
      </c>
      <c r="L29" s="205">
        <v>0.2</v>
      </c>
      <c r="M29" s="206"/>
      <c r="N29" s="206"/>
      <c r="O29" s="206"/>
      <c r="P29" s="206"/>
      <c r="Q29" s="33"/>
      <c r="R29" s="33"/>
      <c r="S29" s="33"/>
      <c r="T29" s="33"/>
      <c r="U29" s="33"/>
      <c r="V29" s="33"/>
      <c r="W29" s="207">
        <f>ROUND(AZ94, 2)</f>
        <v>0</v>
      </c>
      <c r="X29" s="206"/>
      <c r="Y29" s="206"/>
      <c r="Z29" s="206"/>
      <c r="AA29" s="206"/>
      <c r="AB29" s="206"/>
      <c r="AC29" s="206"/>
      <c r="AD29" s="206"/>
      <c r="AE29" s="206"/>
      <c r="AF29" s="33"/>
      <c r="AG29" s="33"/>
      <c r="AH29" s="33"/>
      <c r="AI29" s="33"/>
      <c r="AJ29" s="33"/>
      <c r="AK29" s="207">
        <f>ROUND(AV94, 2)</f>
        <v>0</v>
      </c>
      <c r="AL29" s="206"/>
      <c r="AM29" s="206"/>
      <c r="AN29" s="206"/>
      <c r="AO29" s="206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5" customHeight="1">
      <c r="B30" s="31"/>
      <c r="F30" s="32" t="s">
        <v>36</v>
      </c>
      <c r="L30" s="194">
        <v>0.2</v>
      </c>
      <c r="M30" s="195"/>
      <c r="N30" s="195"/>
      <c r="O30" s="195"/>
      <c r="P30" s="195"/>
      <c r="W30" s="196">
        <f>ROUND(BA94, 2)</f>
        <v>0</v>
      </c>
      <c r="X30" s="195"/>
      <c r="Y30" s="195"/>
      <c r="Z30" s="195"/>
      <c r="AA30" s="195"/>
      <c r="AB30" s="195"/>
      <c r="AC30" s="195"/>
      <c r="AD30" s="195"/>
      <c r="AE30" s="195"/>
      <c r="AK30" s="196">
        <f>ROUND(AW94, 2)</f>
        <v>0</v>
      </c>
      <c r="AL30" s="195"/>
      <c r="AM30" s="195"/>
      <c r="AN30" s="195"/>
      <c r="AO30" s="195"/>
      <c r="AR30" s="31"/>
    </row>
    <row r="31" spans="2:71" s="2" customFormat="1" ht="14.5" hidden="1" customHeight="1">
      <c r="B31" s="31"/>
      <c r="F31" s="24" t="s">
        <v>37</v>
      </c>
      <c r="L31" s="194">
        <v>0.2</v>
      </c>
      <c r="M31" s="195"/>
      <c r="N31" s="195"/>
      <c r="O31" s="195"/>
      <c r="P31" s="195"/>
      <c r="W31" s="196">
        <f>ROUND(BB94, 2)</f>
        <v>0</v>
      </c>
      <c r="X31" s="195"/>
      <c r="Y31" s="195"/>
      <c r="Z31" s="195"/>
      <c r="AA31" s="195"/>
      <c r="AB31" s="195"/>
      <c r="AC31" s="195"/>
      <c r="AD31" s="195"/>
      <c r="AE31" s="195"/>
      <c r="AK31" s="196">
        <v>0</v>
      </c>
      <c r="AL31" s="195"/>
      <c r="AM31" s="195"/>
      <c r="AN31" s="195"/>
      <c r="AO31" s="195"/>
      <c r="AR31" s="31"/>
    </row>
    <row r="32" spans="2:71" s="2" customFormat="1" ht="14.5" hidden="1" customHeight="1">
      <c r="B32" s="31"/>
      <c r="F32" s="24" t="s">
        <v>38</v>
      </c>
      <c r="L32" s="194">
        <v>0.2</v>
      </c>
      <c r="M32" s="195"/>
      <c r="N32" s="195"/>
      <c r="O32" s="195"/>
      <c r="P32" s="195"/>
      <c r="W32" s="196">
        <f>ROUND(BC94, 2)</f>
        <v>0</v>
      </c>
      <c r="X32" s="195"/>
      <c r="Y32" s="195"/>
      <c r="Z32" s="195"/>
      <c r="AA32" s="195"/>
      <c r="AB32" s="195"/>
      <c r="AC32" s="195"/>
      <c r="AD32" s="195"/>
      <c r="AE32" s="195"/>
      <c r="AK32" s="196">
        <v>0</v>
      </c>
      <c r="AL32" s="195"/>
      <c r="AM32" s="195"/>
      <c r="AN32" s="195"/>
      <c r="AO32" s="195"/>
      <c r="AR32" s="31"/>
    </row>
    <row r="33" spans="2:52" s="2" customFormat="1" ht="14.5" hidden="1" customHeight="1">
      <c r="B33" s="31"/>
      <c r="F33" s="32" t="s">
        <v>39</v>
      </c>
      <c r="L33" s="205">
        <v>0</v>
      </c>
      <c r="M33" s="206"/>
      <c r="N33" s="206"/>
      <c r="O33" s="206"/>
      <c r="P33" s="206"/>
      <c r="Q33" s="33"/>
      <c r="R33" s="33"/>
      <c r="S33" s="33"/>
      <c r="T33" s="33"/>
      <c r="U33" s="33"/>
      <c r="V33" s="33"/>
      <c r="W33" s="207">
        <f>ROUND(BD94, 2)</f>
        <v>0</v>
      </c>
      <c r="X33" s="206"/>
      <c r="Y33" s="206"/>
      <c r="Z33" s="206"/>
      <c r="AA33" s="206"/>
      <c r="AB33" s="206"/>
      <c r="AC33" s="206"/>
      <c r="AD33" s="206"/>
      <c r="AE33" s="206"/>
      <c r="AF33" s="33"/>
      <c r="AG33" s="33"/>
      <c r="AH33" s="33"/>
      <c r="AI33" s="33"/>
      <c r="AJ33" s="33"/>
      <c r="AK33" s="207">
        <v>0</v>
      </c>
      <c r="AL33" s="206"/>
      <c r="AM33" s="206"/>
      <c r="AN33" s="206"/>
      <c r="AO33" s="206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7" customHeight="1">
      <c r="B34" s="27"/>
      <c r="AR34" s="27"/>
    </row>
    <row r="35" spans="2:52" s="1" customFormat="1" ht="25.95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211" t="s">
        <v>42</v>
      </c>
      <c r="Y35" s="209"/>
      <c r="Z35" s="209"/>
      <c r="AA35" s="209"/>
      <c r="AB35" s="209"/>
      <c r="AC35" s="37"/>
      <c r="AD35" s="37"/>
      <c r="AE35" s="37"/>
      <c r="AF35" s="37"/>
      <c r="AG35" s="37"/>
      <c r="AH35" s="37"/>
      <c r="AI35" s="37"/>
      <c r="AJ35" s="37"/>
      <c r="AK35" s="208">
        <f>SUM(AK26:AK33)</f>
        <v>0</v>
      </c>
      <c r="AL35" s="209"/>
      <c r="AM35" s="209"/>
      <c r="AN35" s="209"/>
      <c r="AO35" s="210"/>
      <c r="AP35" s="35"/>
      <c r="AQ35" s="35"/>
      <c r="AR35" s="27"/>
    </row>
    <row r="36" spans="2:52" s="1" customFormat="1" ht="7" customHeight="1">
      <c r="B36" s="27"/>
      <c r="AR36" s="27"/>
    </row>
    <row r="37" spans="2:52" s="1" customFormat="1" ht="14.5" customHeight="1">
      <c r="B37" s="27"/>
      <c r="AR37" s="27"/>
    </row>
    <row r="38" spans="2:52" ht="14.5" customHeight="1">
      <c r="B38" s="18"/>
      <c r="AR38" s="18"/>
    </row>
    <row r="39" spans="2:52" ht="14.5" customHeight="1">
      <c r="B39" s="18"/>
      <c r="AR39" s="18"/>
    </row>
    <row r="40" spans="2:52" ht="14.5" customHeight="1">
      <c r="B40" s="18"/>
      <c r="AR40" s="18"/>
    </row>
    <row r="41" spans="2:52" ht="14.5" customHeight="1">
      <c r="B41" s="18"/>
      <c r="AR41" s="18"/>
    </row>
    <row r="42" spans="2:52" ht="14.5" customHeight="1">
      <c r="B42" s="18"/>
      <c r="AR42" s="18"/>
    </row>
    <row r="43" spans="2:52" ht="14.5" customHeight="1">
      <c r="B43" s="18"/>
      <c r="AR43" s="18"/>
    </row>
    <row r="44" spans="2:52" ht="14.5" customHeight="1">
      <c r="B44" s="18"/>
      <c r="AR44" s="18"/>
    </row>
    <row r="45" spans="2:52" ht="14.5" customHeight="1">
      <c r="B45" s="18"/>
      <c r="AR45" s="18"/>
    </row>
    <row r="46" spans="2:52" ht="14.5" customHeight="1">
      <c r="B46" s="18"/>
      <c r="AR46" s="18"/>
    </row>
    <row r="47" spans="2:52" ht="14.5" customHeight="1">
      <c r="B47" s="18"/>
      <c r="AR47" s="18"/>
    </row>
    <row r="48" spans="2:52" ht="14.5" customHeight="1">
      <c r="B48" s="18"/>
      <c r="AR48" s="18"/>
    </row>
    <row r="49" spans="2:44" s="1" customFormat="1" ht="14.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4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4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4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7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7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5" customHeight="1">
      <c r="B82" s="27"/>
      <c r="C82" s="19" t="s">
        <v>49</v>
      </c>
      <c r="AR82" s="27"/>
    </row>
    <row r="83" spans="1:91" s="1" customFormat="1" ht="7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99-14</v>
      </c>
      <c r="AR84" s="46"/>
    </row>
    <row r="85" spans="1:91" s="4" customFormat="1" ht="37" customHeight="1">
      <c r="B85" s="47"/>
      <c r="C85" s="48" t="s">
        <v>13</v>
      </c>
      <c r="L85" s="175" t="str">
        <f>K6</f>
        <v>Stavebné úpravy oblúkovej haly na voľné ustajnenie HD,  č. 606/4, okr. Snina</v>
      </c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R85" s="47"/>
    </row>
    <row r="86" spans="1:91" s="1" customFormat="1" ht="7" customHeight="1">
      <c r="B86" s="27"/>
      <c r="AR86" s="27"/>
    </row>
    <row r="87" spans="1:91" s="1" customFormat="1" ht="12" customHeight="1">
      <c r="B87" s="27"/>
      <c r="C87" s="24" t="s">
        <v>17</v>
      </c>
      <c r="L87" s="49" t="str">
        <f>IF(K8="","",K8)</f>
        <v xml:space="preserve"> </v>
      </c>
      <c r="AI87" s="24" t="s">
        <v>19</v>
      </c>
      <c r="AM87" s="177">
        <f>IF(AN8= "","",AN8)</f>
        <v>45236</v>
      </c>
      <c r="AN87" s="177"/>
      <c r="AR87" s="27"/>
    </row>
    <row r="88" spans="1:91" s="1" customFormat="1" ht="7" customHeight="1">
      <c r="B88" s="27"/>
      <c r="AR88" s="27"/>
    </row>
    <row r="89" spans="1:91" s="1" customFormat="1" ht="40.200000000000003" customHeight="1">
      <c r="B89" s="27"/>
      <c r="C89" s="24" t="s">
        <v>20</v>
      </c>
      <c r="L89" s="3" t="str">
        <f>IF(E11= "","",E11)</f>
        <v>JRD Pichne s.r.o., Námestie slobody 2, Humenné 066 01</v>
      </c>
      <c r="AI89" s="24" t="s">
        <v>26</v>
      </c>
      <c r="AM89" s="178" t="str">
        <f>IF(E17="","",E17)</f>
        <v>Argo-PK, Projekčná kancelária, Strojárska 3998, Snina</v>
      </c>
      <c r="AN89" s="179"/>
      <c r="AO89" s="179"/>
      <c r="AP89" s="179"/>
      <c r="AR89" s="27"/>
      <c r="AS89" s="180" t="s">
        <v>50</v>
      </c>
      <c r="AT89" s="181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5" customHeight="1">
      <c r="B90" s="27"/>
      <c r="C90" s="24" t="s">
        <v>25</v>
      </c>
      <c r="L90" s="3" t="str">
        <f>IF(E14="","",E14)</f>
        <v xml:space="preserve"> </v>
      </c>
      <c r="AI90" s="24" t="s">
        <v>28</v>
      </c>
      <c r="AM90" s="178" t="str">
        <f>IF(E20="","",E20)</f>
        <v xml:space="preserve"> </v>
      </c>
      <c r="AN90" s="179"/>
      <c r="AO90" s="179"/>
      <c r="AP90" s="179"/>
      <c r="AR90" s="27"/>
      <c r="AS90" s="182"/>
      <c r="AT90" s="183"/>
      <c r="BD90" s="53"/>
    </row>
    <row r="91" spans="1:91" s="1" customFormat="1" ht="10.95" customHeight="1">
      <c r="B91" s="27"/>
      <c r="AR91" s="27"/>
      <c r="AS91" s="182"/>
      <c r="AT91" s="183"/>
      <c r="BD91" s="53"/>
    </row>
    <row r="92" spans="1:91" s="1" customFormat="1" ht="29.25" customHeight="1">
      <c r="B92" s="27"/>
      <c r="C92" s="184" t="s">
        <v>51</v>
      </c>
      <c r="D92" s="185"/>
      <c r="E92" s="185"/>
      <c r="F92" s="185"/>
      <c r="G92" s="185"/>
      <c r="H92" s="54"/>
      <c r="I92" s="186" t="s">
        <v>52</v>
      </c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8" t="s">
        <v>53</v>
      </c>
      <c r="AH92" s="185"/>
      <c r="AI92" s="185"/>
      <c r="AJ92" s="185"/>
      <c r="AK92" s="185"/>
      <c r="AL92" s="185"/>
      <c r="AM92" s="185"/>
      <c r="AN92" s="186" t="s">
        <v>54</v>
      </c>
      <c r="AO92" s="185"/>
      <c r="AP92" s="187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5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5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2">
        <f>ROUND(SUM(AG95:AG98),2)</f>
        <v>0</v>
      </c>
      <c r="AH94" s="192"/>
      <c r="AI94" s="192"/>
      <c r="AJ94" s="192"/>
      <c r="AK94" s="192"/>
      <c r="AL94" s="192"/>
      <c r="AM94" s="192"/>
      <c r="AN94" s="193">
        <f>SUM(AG94,AT94)</f>
        <v>0</v>
      </c>
      <c r="AO94" s="193"/>
      <c r="AP94" s="193"/>
      <c r="AQ94" s="64" t="s">
        <v>1</v>
      </c>
      <c r="AR94" s="60"/>
      <c r="AS94" s="65">
        <f>ROUND(SUM(AS95:AS98),2)</f>
        <v>0</v>
      </c>
      <c r="AT94" s="66">
        <f>ROUND(SUM(AV94:AW94),2)</f>
        <v>0</v>
      </c>
      <c r="AU94" s="67">
        <f>ROUND(SUM(AU95:AU98),5)</f>
        <v>5233.37021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ROUND(SUM(AZ95:AZ98),2)</f>
        <v>0</v>
      </c>
      <c r="BA94" s="66">
        <f>ROUND(SUM(BA95:BA98),2)</f>
        <v>0</v>
      </c>
      <c r="BB94" s="66">
        <f>ROUND(SUM(BB95:BB98),2)</f>
        <v>0</v>
      </c>
      <c r="BC94" s="66">
        <f>ROUND(SUM(BC95:BC98),2)</f>
        <v>0</v>
      </c>
      <c r="BD94" s="68">
        <f>ROUND(SUM(BD95:BD98),2)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1" t="s">
        <v>75</v>
      </c>
      <c r="E95" s="191"/>
      <c r="F95" s="191"/>
      <c r="G95" s="191"/>
      <c r="H95" s="191"/>
      <c r="I95" s="74"/>
      <c r="J95" s="191" t="s">
        <v>76</v>
      </c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89">
        <f>'01 - SO - 01 Vlastná stavba'!J30</f>
        <v>0</v>
      </c>
      <c r="AH95" s="190"/>
      <c r="AI95" s="190"/>
      <c r="AJ95" s="190"/>
      <c r="AK95" s="190"/>
      <c r="AL95" s="190"/>
      <c r="AM95" s="190"/>
      <c r="AN95" s="189">
        <f>SUM(AG95,AT95)</f>
        <v>0</v>
      </c>
      <c r="AO95" s="190"/>
      <c r="AP95" s="190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SO - 01 Vlastná stavba'!P128</f>
        <v>4895.3944780000002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6" customFormat="1" ht="16.5" customHeight="1">
      <c r="A96" s="71" t="s">
        <v>74</v>
      </c>
      <c r="B96" s="72"/>
      <c r="C96" s="73"/>
      <c r="D96" s="191" t="s">
        <v>80</v>
      </c>
      <c r="E96" s="191"/>
      <c r="F96" s="191"/>
      <c r="G96" s="191"/>
      <c r="H96" s="191"/>
      <c r="I96" s="74"/>
      <c r="J96" s="191" t="s">
        <v>81</v>
      </c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89">
        <f>'02 - SO - 02 Búracie práce'!J30</f>
        <v>0</v>
      </c>
      <c r="AH96" s="190"/>
      <c r="AI96" s="190"/>
      <c r="AJ96" s="190"/>
      <c r="AK96" s="190"/>
      <c r="AL96" s="190"/>
      <c r="AM96" s="190"/>
      <c r="AN96" s="189">
        <f>SUM(AG96,AT96)</f>
        <v>0</v>
      </c>
      <c r="AO96" s="190"/>
      <c r="AP96" s="190"/>
      <c r="AQ96" s="75" t="s">
        <v>77</v>
      </c>
      <c r="AR96" s="72"/>
      <c r="AS96" s="76">
        <v>0</v>
      </c>
      <c r="AT96" s="77">
        <f>ROUND(SUM(AV96:AW96),2)</f>
        <v>0</v>
      </c>
      <c r="AU96" s="78">
        <f>'02 - SO - 02 Búracie práce'!P121</f>
        <v>205.00692800000002</v>
      </c>
      <c r="AV96" s="77">
        <f>'02 - SO - 02 Búracie práce'!J33</f>
        <v>0</v>
      </c>
      <c r="AW96" s="77">
        <f>'02 - SO - 02 Búracie práce'!J34</f>
        <v>0</v>
      </c>
      <c r="AX96" s="77">
        <f>'02 - SO - 02 Búracie práce'!J35</f>
        <v>0</v>
      </c>
      <c r="AY96" s="77">
        <f>'02 - SO - 02 Búracie práce'!J36</f>
        <v>0</v>
      </c>
      <c r="AZ96" s="77">
        <f>'02 - SO - 02 Búracie práce'!F33</f>
        <v>0</v>
      </c>
      <c r="BA96" s="77">
        <f>'02 - SO - 02 Búracie práce'!F34</f>
        <v>0</v>
      </c>
      <c r="BB96" s="77">
        <f>'02 - SO - 02 Búracie práce'!F35</f>
        <v>0</v>
      </c>
      <c r="BC96" s="77">
        <f>'02 - SO - 02 Búracie práce'!F36</f>
        <v>0</v>
      </c>
      <c r="BD96" s="79">
        <f>'02 - SO - 02 Búracie práce'!F37</f>
        <v>0</v>
      </c>
      <c r="BT96" s="80" t="s">
        <v>78</v>
      </c>
      <c r="BV96" s="80" t="s">
        <v>72</v>
      </c>
      <c r="BW96" s="80" t="s">
        <v>82</v>
      </c>
      <c r="BX96" s="80" t="s">
        <v>4</v>
      </c>
      <c r="CL96" s="80" t="s">
        <v>1</v>
      </c>
      <c r="CM96" s="80" t="s">
        <v>70</v>
      </c>
    </row>
    <row r="97" spans="1:91" s="6" customFormat="1" ht="24.75" customHeight="1">
      <c r="A97" s="71" t="s">
        <v>74</v>
      </c>
      <c r="B97" s="72"/>
      <c r="C97" s="73"/>
      <c r="D97" s="191" t="s">
        <v>83</v>
      </c>
      <c r="E97" s="191"/>
      <c r="F97" s="191"/>
      <c r="G97" s="191"/>
      <c r="H97" s="191"/>
      <c r="I97" s="74"/>
      <c r="J97" s="191" t="s">
        <v>84</v>
      </c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89">
        <f>'03 - SO - 03 Vodovodná pr...'!J30</f>
        <v>0</v>
      </c>
      <c r="AH97" s="190"/>
      <c r="AI97" s="190"/>
      <c r="AJ97" s="190"/>
      <c r="AK97" s="190"/>
      <c r="AL97" s="190"/>
      <c r="AM97" s="190"/>
      <c r="AN97" s="189">
        <f>SUM(AG97,AT97)</f>
        <v>0</v>
      </c>
      <c r="AO97" s="190"/>
      <c r="AP97" s="190"/>
      <c r="AQ97" s="75" t="s">
        <v>77</v>
      </c>
      <c r="AR97" s="72"/>
      <c r="AS97" s="76">
        <v>0</v>
      </c>
      <c r="AT97" s="77">
        <f>ROUND(SUM(AV97:AW97),2)</f>
        <v>0</v>
      </c>
      <c r="AU97" s="78">
        <f>'03 - SO - 03 Vodovodná pr...'!P123</f>
        <v>90.453800999999999</v>
      </c>
      <c r="AV97" s="77">
        <f>'03 - SO - 03 Vodovodná pr...'!J33</f>
        <v>0</v>
      </c>
      <c r="AW97" s="77">
        <f>'03 - SO - 03 Vodovodná pr...'!J34</f>
        <v>0</v>
      </c>
      <c r="AX97" s="77">
        <f>'03 - SO - 03 Vodovodná pr...'!J35</f>
        <v>0</v>
      </c>
      <c r="AY97" s="77">
        <f>'03 - SO - 03 Vodovodná pr...'!J36</f>
        <v>0</v>
      </c>
      <c r="AZ97" s="77">
        <f>'03 - SO - 03 Vodovodná pr...'!F33</f>
        <v>0</v>
      </c>
      <c r="BA97" s="77">
        <f>'03 - SO - 03 Vodovodná pr...'!F34</f>
        <v>0</v>
      </c>
      <c r="BB97" s="77">
        <f>'03 - SO - 03 Vodovodná pr...'!F35</f>
        <v>0</v>
      </c>
      <c r="BC97" s="77">
        <f>'03 - SO - 03 Vodovodná pr...'!F36</f>
        <v>0</v>
      </c>
      <c r="BD97" s="79">
        <f>'03 - SO - 03 Vodovodná pr...'!F37</f>
        <v>0</v>
      </c>
      <c r="BT97" s="80" t="s">
        <v>78</v>
      </c>
      <c r="BV97" s="80" t="s">
        <v>72</v>
      </c>
      <c r="BW97" s="80" t="s">
        <v>85</v>
      </c>
      <c r="BX97" s="80" t="s">
        <v>4</v>
      </c>
      <c r="CL97" s="80" t="s">
        <v>1</v>
      </c>
      <c r="CM97" s="80" t="s">
        <v>70</v>
      </c>
    </row>
    <row r="98" spans="1:91" s="6" customFormat="1" ht="16.5" customHeight="1">
      <c r="A98" s="71" t="s">
        <v>74</v>
      </c>
      <c r="B98" s="72"/>
      <c r="C98" s="73"/>
      <c r="D98" s="191" t="s">
        <v>86</v>
      </c>
      <c r="E98" s="191"/>
      <c r="F98" s="191"/>
      <c r="G98" s="191"/>
      <c r="H98" s="191"/>
      <c r="I98" s="74"/>
      <c r="J98" s="191" t="s">
        <v>87</v>
      </c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89">
        <f>'04 - SO - 04 Vnútorna ele...'!J30</f>
        <v>0</v>
      </c>
      <c r="AH98" s="190"/>
      <c r="AI98" s="190"/>
      <c r="AJ98" s="190"/>
      <c r="AK98" s="190"/>
      <c r="AL98" s="190"/>
      <c r="AM98" s="190"/>
      <c r="AN98" s="189">
        <f>SUM(AG98,AT98)</f>
        <v>0</v>
      </c>
      <c r="AO98" s="190"/>
      <c r="AP98" s="190"/>
      <c r="AQ98" s="75" t="s">
        <v>77</v>
      </c>
      <c r="AR98" s="72"/>
      <c r="AS98" s="81">
        <v>0</v>
      </c>
      <c r="AT98" s="82">
        <f>ROUND(SUM(AV98:AW98),2)</f>
        <v>0</v>
      </c>
      <c r="AU98" s="83">
        <f>'04 - SO - 04 Vnútorna ele...'!P119</f>
        <v>42.515000000000001</v>
      </c>
      <c r="AV98" s="82">
        <f>'04 - SO - 04 Vnútorna ele...'!J33</f>
        <v>0</v>
      </c>
      <c r="AW98" s="82">
        <f>'04 - SO - 04 Vnútorna ele...'!J34</f>
        <v>0</v>
      </c>
      <c r="AX98" s="82">
        <f>'04 - SO - 04 Vnútorna ele...'!J35</f>
        <v>0</v>
      </c>
      <c r="AY98" s="82">
        <f>'04 - SO - 04 Vnútorna ele...'!J36</f>
        <v>0</v>
      </c>
      <c r="AZ98" s="82">
        <f>'04 - SO - 04 Vnútorna ele...'!F33</f>
        <v>0</v>
      </c>
      <c r="BA98" s="82">
        <f>'04 - SO - 04 Vnútorna ele...'!F34</f>
        <v>0</v>
      </c>
      <c r="BB98" s="82">
        <f>'04 - SO - 04 Vnútorna ele...'!F35</f>
        <v>0</v>
      </c>
      <c r="BC98" s="82">
        <f>'04 - SO - 04 Vnútorna ele...'!F36</f>
        <v>0</v>
      </c>
      <c r="BD98" s="84">
        <f>'04 - SO - 04 Vnútorna ele...'!F37</f>
        <v>0</v>
      </c>
      <c r="BT98" s="80" t="s">
        <v>78</v>
      </c>
      <c r="BV98" s="80" t="s">
        <v>72</v>
      </c>
      <c r="BW98" s="80" t="s">
        <v>88</v>
      </c>
      <c r="BX98" s="80" t="s">
        <v>4</v>
      </c>
      <c r="CL98" s="80" t="s">
        <v>1</v>
      </c>
      <c r="CM98" s="80" t="s">
        <v>70</v>
      </c>
    </row>
    <row r="99" spans="1:91" s="1" customFormat="1" ht="30" customHeight="1">
      <c r="B99" s="27"/>
      <c r="AR99" s="27"/>
    </row>
    <row r="100" spans="1:91" s="1" customFormat="1" ht="7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27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01 - SO - 01 Vlastná stavba'!C2" display="/" xr:uid="{00000000-0004-0000-0000-000000000000}"/>
    <hyperlink ref="A96" location="'02 - SO - 02 Búracie práce'!C2" display="/" xr:uid="{00000000-0004-0000-0000-000001000000}"/>
    <hyperlink ref="A97" location="'03 - SO - 03 Vodovodná pr...'!C2" display="/" xr:uid="{00000000-0004-0000-0000-000002000000}"/>
    <hyperlink ref="A98" location="'04 - SO - 04 Vnútorna ele...'!C2" display="/" xr:uid="{00000000-0004-0000-0000-000003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94"/>
  <sheetViews>
    <sheetView showGridLines="0" topLeftCell="A116" workbookViewId="0">
      <selection activeCell="F147" sqref="F147"/>
    </sheetView>
  </sheetViews>
  <sheetFormatPr defaultRowHeight="10.3"/>
  <cols>
    <col min="1" max="1" width="8.36328125" customWidth="1"/>
    <col min="2" max="2" width="1.1796875" customWidth="1"/>
    <col min="3" max="3" width="4.1796875" customWidth="1"/>
    <col min="4" max="4" width="4.36328125" customWidth="1"/>
    <col min="5" max="5" width="17.1796875" customWidth="1"/>
    <col min="6" max="6" width="50.81640625" customWidth="1"/>
    <col min="7" max="7" width="7.453125" customWidth="1"/>
    <col min="8" max="8" width="14" customWidth="1"/>
    <col min="9" max="9" width="15.81640625" customWidth="1"/>
    <col min="10" max="10" width="22.36328125" customWidth="1"/>
    <col min="11" max="11" width="22.36328125" hidden="1" customWidth="1"/>
    <col min="12" max="12" width="9.36328125" customWidth="1"/>
    <col min="13" max="13" width="10.81640625" hidden="1" customWidth="1"/>
    <col min="14" max="14" width="9.36328125" hidden="1"/>
    <col min="15" max="20" width="14.1796875" hidden="1" customWidth="1"/>
    <col min="21" max="21" width="16.36328125" hidden="1" customWidth="1"/>
    <col min="22" max="22" width="12.36328125" customWidth="1"/>
    <col min="23" max="23" width="16.36328125" customWidth="1"/>
    <col min="24" max="24" width="12.36328125" customWidth="1"/>
    <col min="25" max="25" width="15" customWidth="1"/>
    <col min="26" max="26" width="11" customWidth="1"/>
    <col min="27" max="27" width="15" customWidth="1"/>
    <col min="28" max="28" width="16.36328125" customWidth="1"/>
    <col min="29" max="29" width="11" customWidth="1"/>
    <col min="30" max="30" width="15" customWidth="1"/>
    <col min="31" max="31" width="16.36328125" customWidth="1"/>
    <col min="44" max="65" width="9.36328125" hidden="1"/>
  </cols>
  <sheetData>
    <row r="2" spans="2:46" ht="37" customHeight="1">
      <c r="L2" s="204" t="s">
        <v>5</v>
      </c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5" t="s">
        <v>79</v>
      </c>
    </row>
    <row r="3" spans="2:46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7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3" t="str">
        <f>'Rekapitulácia stavby'!K6</f>
        <v>Stavebné úpravy oblúkovej haly na voľné ustajnenie HD,  č. 606/4, okr. Snina</v>
      </c>
      <c r="F7" s="214"/>
      <c r="G7" s="214"/>
      <c r="H7" s="214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5" t="s">
        <v>91</v>
      </c>
      <c r="F9" s="212"/>
      <c r="G9" s="212"/>
      <c r="H9" s="212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5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691</v>
      </c>
      <c r="I15" s="24" t="s">
        <v>23</v>
      </c>
      <c r="J15" s="22" t="s">
        <v>24</v>
      </c>
      <c r="L15" s="27"/>
    </row>
    <row r="16" spans="2:46" s="1" customFormat="1" ht="7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97" t="str">
        <f>'Rekapitulácia stavby'!E14</f>
        <v xml:space="preserve"> </v>
      </c>
      <c r="F18" s="197"/>
      <c r="G18" s="197"/>
      <c r="H18" s="197"/>
      <c r="I18" s="24" t="s">
        <v>23</v>
      </c>
      <c r="J18" s="22" t="str">
        <f>'Rekapitulácia stavby'!AN14</f>
        <v/>
      </c>
      <c r="L18" s="27"/>
    </row>
    <row r="19" spans="2:12" s="1" customFormat="1" ht="7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692</v>
      </c>
      <c r="I21" s="24" t="s">
        <v>23</v>
      </c>
      <c r="J21" s="22" t="s">
        <v>1</v>
      </c>
      <c r="L21" s="27"/>
    </row>
    <row r="22" spans="2:12" s="1" customFormat="1" ht="7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7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0" t="s">
        <v>1</v>
      </c>
      <c r="F27" s="200"/>
      <c r="G27" s="200"/>
      <c r="H27" s="200"/>
      <c r="L27" s="86"/>
    </row>
    <row r="28" spans="2:12" s="1" customFormat="1" ht="7" customHeight="1">
      <c r="B28" s="27"/>
      <c r="L28" s="27"/>
    </row>
    <row r="29" spans="2:12" s="1" customFormat="1" ht="7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4" customHeight="1">
      <c r="B30" s="27"/>
      <c r="D30" s="87" t="s">
        <v>30</v>
      </c>
      <c r="J30" s="63">
        <f>ROUND(J128, 2)</f>
        <v>0</v>
      </c>
      <c r="L30" s="27"/>
    </row>
    <row r="31" spans="2:12" s="1" customFormat="1" ht="7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5" customHeight="1">
      <c r="B33" s="27"/>
      <c r="D33" s="88" t="s">
        <v>34</v>
      </c>
      <c r="E33" s="32" t="s">
        <v>35</v>
      </c>
      <c r="F33" s="89">
        <f>ROUND((SUM(BE128:BE293)),  2)</f>
        <v>0</v>
      </c>
      <c r="G33" s="90"/>
      <c r="H33" s="90"/>
      <c r="I33" s="91">
        <v>0.2</v>
      </c>
      <c r="J33" s="89">
        <f>ROUND(((SUM(BE128:BE293))*I33),  2)</f>
        <v>0</v>
      </c>
      <c r="L33" s="27"/>
    </row>
    <row r="34" spans="2:12" s="1" customFormat="1" ht="14.5" customHeight="1">
      <c r="B34" s="27"/>
      <c r="E34" s="32" t="s">
        <v>36</v>
      </c>
      <c r="F34" s="92">
        <f>ROUND((SUM(BF128:BF293)),  2)</f>
        <v>0</v>
      </c>
      <c r="I34" s="93">
        <v>0.2</v>
      </c>
      <c r="J34" s="92">
        <f>ROUND(((SUM(BF128:BF293))*I34),  2)</f>
        <v>0</v>
      </c>
      <c r="L34" s="27"/>
    </row>
    <row r="35" spans="2:12" s="1" customFormat="1" ht="14.5" hidden="1" customHeight="1">
      <c r="B35" s="27"/>
      <c r="E35" s="24" t="s">
        <v>37</v>
      </c>
      <c r="F35" s="92">
        <f>ROUND((SUM(BG128:BG293)),  2)</f>
        <v>0</v>
      </c>
      <c r="I35" s="93">
        <v>0.2</v>
      </c>
      <c r="J35" s="92">
        <f>0</f>
        <v>0</v>
      </c>
      <c r="L35" s="27"/>
    </row>
    <row r="36" spans="2:12" s="1" customFormat="1" ht="14.5" hidden="1" customHeight="1">
      <c r="B36" s="27"/>
      <c r="E36" s="24" t="s">
        <v>38</v>
      </c>
      <c r="F36" s="92">
        <f>ROUND((SUM(BH128:BH293)),  2)</f>
        <v>0</v>
      </c>
      <c r="I36" s="93">
        <v>0.2</v>
      </c>
      <c r="J36" s="92">
        <f>0</f>
        <v>0</v>
      </c>
      <c r="L36" s="27"/>
    </row>
    <row r="37" spans="2:12" s="1" customFormat="1" ht="14.5" hidden="1" customHeight="1">
      <c r="B37" s="27"/>
      <c r="E37" s="32" t="s">
        <v>39</v>
      </c>
      <c r="F37" s="89">
        <f>ROUND((SUM(BI128:BI293)),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7" customHeight="1">
      <c r="B38" s="27"/>
      <c r="L38" s="27"/>
    </row>
    <row r="39" spans="2:12" s="1" customFormat="1" ht="25.4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5" customHeight="1">
      <c r="B40" s="27"/>
      <c r="L40" s="27"/>
    </row>
    <row r="41" spans="2:12" ht="14.5" customHeight="1">
      <c r="B41" s="18"/>
      <c r="L41" s="18"/>
    </row>
    <row r="42" spans="2:12" ht="14.5" customHeight="1">
      <c r="B42" s="18"/>
      <c r="L42" s="18"/>
    </row>
    <row r="43" spans="2:12" ht="14.5" customHeight="1">
      <c r="B43" s="18"/>
      <c r="L43" s="18"/>
    </row>
    <row r="44" spans="2:12" ht="14.5" customHeight="1">
      <c r="B44" s="18"/>
      <c r="L44" s="18"/>
    </row>
    <row r="45" spans="2:12" ht="14.5" customHeight="1">
      <c r="B45" s="18"/>
      <c r="L45" s="18"/>
    </row>
    <row r="46" spans="2:12" ht="14.5" customHeight="1">
      <c r="B46" s="18"/>
      <c r="L46" s="18"/>
    </row>
    <row r="47" spans="2:12" ht="14.5" customHeight="1">
      <c r="B47" s="18"/>
      <c r="L47" s="18"/>
    </row>
    <row r="48" spans="2:12" ht="14.5" customHeight="1">
      <c r="B48" s="18"/>
      <c r="L48" s="18"/>
    </row>
    <row r="49" spans="2:12" ht="14.5" customHeight="1">
      <c r="B49" s="18"/>
      <c r="L49" s="18"/>
    </row>
    <row r="50" spans="2:12" s="1" customFormat="1" ht="14.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4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4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4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7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5" customHeight="1">
      <c r="B82" s="27"/>
      <c r="C82" s="19" t="s">
        <v>92</v>
      </c>
      <c r="L82" s="27"/>
    </row>
    <row r="83" spans="2:47" s="1" customFormat="1" ht="7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3" t="str">
        <f>E7</f>
        <v>Stavebné úpravy oblúkovej haly na voľné ustajnenie HD,  č. 606/4, okr. Snina</v>
      </c>
      <c r="F85" s="214"/>
      <c r="G85" s="214"/>
      <c r="H85" s="214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5" t="str">
        <f>E9</f>
        <v>01 - SO - 01 Vlastná stavba</v>
      </c>
      <c r="F87" s="212"/>
      <c r="G87" s="212"/>
      <c r="H87" s="212"/>
      <c r="L87" s="27"/>
    </row>
    <row r="88" spans="2:47" s="1" customFormat="1" ht="7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7" customHeight="1">
      <c r="B90" s="27"/>
      <c r="L90" s="27"/>
    </row>
    <row r="91" spans="2:47" s="1" customFormat="1" ht="37.299999999999997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5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4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4" customHeight="1">
      <c r="B95" s="27"/>
      <c r="L95" s="27"/>
    </row>
    <row r="96" spans="2:47" s="1" customFormat="1" ht="22.95" customHeight="1">
      <c r="B96" s="27"/>
      <c r="C96" s="104" t="s">
        <v>95</v>
      </c>
      <c r="J96" s="63">
        <f>J128</f>
        <v>0</v>
      </c>
      <c r="L96" s="27"/>
      <c r="AU96" s="15" t="s">
        <v>96</v>
      </c>
    </row>
    <row r="97" spans="2:12" s="8" customFormat="1" ht="2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J129</f>
        <v>0</v>
      </c>
      <c r="L97" s="105"/>
    </row>
    <row r="98" spans="2:12" s="9" customFormat="1" ht="19.95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J130</f>
        <v>0</v>
      </c>
      <c r="L98" s="109"/>
    </row>
    <row r="99" spans="2:12" s="9" customFormat="1" ht="19.95" customHeight="1">
      <c r="B99" s="109"/>
      <c r="D99" s="110" t="s">
        <v>99</v>
      </c>
      <c r="E99" s="111"/>
      <c r="F99" s="111"/>
      <c r="G99" s="111"/>
      <c r="H99" s="111"/>
      <c r="I99" s="111"/>
      <c r="J99" s="112">
        <f>J154</f>
        <v>0</v>
      </c>
      <c r="L99" s="109"/>
    </row>
    <row r="100" spans="2:12" s="9" customFormat="1" ht="19.95" customHeight="1">
      <c r="B100" s="109"/>
      <c r="D100" s="110" t="s">
        <v>100</v>
      </c>
      <c r="E100" s="111"/>
      <c r="F100" s="111"/>
      <c r="G100" s="111"/>
      <c r="H100" s="111"/>
      <c r="I100" s="111"/>
      <c r="J100" s="112">
        <f>J179</f>
        <v>0</v>
      </c>
      <c r="L100" s="109"/>
    </row>
    <row r="101" spans="2:12" s="9" customFormat="1" ht="19.95" customHeight="1">
      <c r="B101" s="109"/>
      <c r="D101" s="110" t="s">
        <v>101</v>
      </c>
      <c r="E101" s="111"/>
      <c r="F101" s="111"/>
      <c r="G101" s="111"/>
      <c r="H101" s="111"/>
      <c r="I101" s="111"/>
      <c r="J101" s="112">
        <f>J201</f>
        <v>0</v>
      </c>
      <c r="L101" s="109"/>
    </row>
    <row r="102" spans="2:12" s="9" customFormat="1" ht="19.95" customHeight="1">
      <c r="B102" s="109"/>
      <c r="D102" s="110" t="s">
        <v>102</v>
      </c>
      <c r="E102" s="111"/>
      <c r="F102" s="111"/>
      <c r="G102" s="111"/>
      <c r="H102" s="111"/>
      <c r="I102" s="111"/>
      <c r="J102" s="112">
        <f>J219</f>
        <v>0</v>
      </c>
      <c r="L102" s="109"/>
    </row>
    <row r="103" spans="2:12" s="9" customFormat="1" ht="19.95" customHeight="1">
      <c r="B103" s="109"/>
      <c r="D103" s="110" t="s">
        <v>103</v>
      </c>
      <c r="E103" s="111"/>
      <c r="F103" s="111"/>
      <c r="G103" s="111"/>
      <c r="H103" s="111"/>
      <c r="I103" s="111"/>
      <c r="J103" s="112">
        <f>J232</f>
        <v>0</v>
      </c>
      <c r="L103" s="109"/>
    </row>
    <row r="104" spans="2:12" s="8" customFormat="1" ht="25" customHeight="1">
      <c r="B104" s="105"/>
      <c r="D104" s="106" t="s">
        <v>104</v>
      </c>
      <c r="E104" s="107"/>
      <c r="F104" s="107"/>
      <c r="G104" s="107"/>
      <c r="H104" s="107"/>
      <c r="I104" s="107"/>
      <c r="J104" s="108">
        <f>J234</f>
        <v>0</v>
      </c>
      <c r="L104" s="105"/>
    </row>
    <row r="105" spans="2:12" s="9" customFormat="1" ht="19.95" customHeight="1">
      <c r="B105" s="109"/>
      <c r="D105" s="110" t="s">
        <v>105</v>
      </c>
      <c r="E105" s="111"/>
      <c r="F105" s="111"/>
      <c r="G105" s="111"/>
      <c r="H105" s="111"/>
      <c r="I105" s="111"/>
      <c r="J105" s="112">
        <f>J235</f>
        <v>0</v>
      </c>
      <c r="L105" s="109"/>
    </row>
    <row r="106" spans="2:12" s="9" customFormat="1" ht="19.95" customHeight="1">
      <c r="B106" s="109"/>
      <c r="D106" s="110" t="s">
        <v>106</v>
      </c>
      <c r="E106" s="111"/>
      <c r="F106" s="111"/>
      <c r="G106" s="111"/>
      <c r="H106" s="111"/>
      <c r="I106" s="111"/>
      <c r="J106" s="112">
        <f>J243</f>
        <v>0</v>
      </c>
      <c r="L106" s="109"/>
    </row>
    <row r="107" spans="2:12" s="9" customFormat="1" ht="19.95" customHeight="1">
      <c r="B107" s="109"/>
      <c r="D107" s="110" t="s">
        <v>107</v>
      </c>
      <c r="E107" s="111"/>
      <c r="F107" s="111"/>
      <c r="G107" s="111"/>
      <c r="H107" s="111"/>
      <c r="I107" s="111"/>
      <c r="J107" s="112">
        <f>J250</f>
        <v>0</v>
      </c>
      <c r="L107" s="109"/>
    </row>
    <row r="108" spans="2:12" s="9" customFormat="1" ht="19.95" customHeight="1">
      <c r="B108" s="109"/>
      <c r="D108" s="110" t="s">
        <v>108</v>
      </c>
      <c r="E108" s="111"/>
      <c r="F108" s="111"/>
      <c r="G108" s="111"/>
      <c r="H108" s="111"/>
      <c r="I108" s="111"/>
      <c r="J108" s="112">
        <f>J288</f>
        <v>0</v>
      </c>
      <c r="L108" s="109"/>
    </row>
    <row r="109" spans="2:12" s="1" customFormat="1" ht="21.75" customHeight="1">
      <c r="B109" s="27"/>
      <c r="L109" s="27"/>
    </row>
    <row r="110" spans="2:12" s="1" customFormat="1" ht="7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7"/>
    </row>
    <row r="114" spans="2:63" s="1" customFormat="1" ht="7" customHeight="1"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27"/>
    </row>
    <row r="115" spans="2:63" s="1" customFormat="1" ht="25" customHeight="1">
      <c r="B115" s="27"/>
      <c r="C115" s="19" t="s">
        <v>109</v>
      </c>
      <c r="L115" s="27"/>
    </row>
    <row r="116" spans="2:63" s="1" customFormat="1" ht="7" customHeight="1">
      <c r="B116" s="27"/>
      <c r="L116" s="27"/>
    </row>
    <row r="117" spans="2:63" s="1" customFormat="1" ht="12" customHeight="1">
      <c r="B117" s="27"/>
      <c r="C117" s="24" t="s">
        <v>13</v>
      </c>
      <c r="L117" s="27"/>
    </row>
    <row r="118" spans="2:63" s="1" customFormat="1" ht="26.25" customHeight="1">
      <c r="B118" s="27"/>
      <c r="E118" s="213" t="str">
        <f>E7</f>
        <v>Stavebné úpravy oblúkovej haly na voľné ustajnenie HD,  č. 606/4, okr. Snina</v>
      </c>
      <c r="F118" s="214"/>
      <c r="G118" s="214"/>
      <c r="H118" s="214"/>
      <c r="L118" s="27"/>
    </row>
    <row r="119" spans="2:63" s="1" customFormat="1" ht="12" customHeight="1">
      <c r="B119" s="27"/>
      <c r="C119" s="24" t="s">
        <v>90</v>
      </c>
      <c r="L119" s="27"/>
    </row>
    <row r="120" spans="2:63" s="1" customFormat="1" ht="16.5" customHeight="1">
      <c r="B120" s="27"/>
      <c r="E120" s="175" t="str">
        <f>E9</f>
        <v>01 - SO - 01 Vlastná stavba</v>
      </c>
      <c r="F120" s="212"/>
      <c r="G120" s="212"/>
      <c r="H120" s="212"/>
      <c r="L120" s="27"/>
    </row>
    <row r="121" spans="2:63" s="1" customFormat="1" ht="7" customHeight="1">
      <c r="B121" s="27"/>
      <c r="L121" s="27"/>
    </row>
    <row r="122" spans="2:63" s="1" customFormat="1" ht="12" customHeight="1">
      <c r="B122" s="27"/>
      <c r="C122" s="24" t="s">
        <v>17</v>
      </c>
      <c r="F122" s="22" t="str">
        <f>F12</f>
        <v xml:space="preserve"> </v>
      </c>
      <c r="I122" s="24" t="s">
        <v>19</v>
      </c>
      <c r="J122" s="50">
        <f>IF(J12="","",J12)</f>
        <v>45236</v>
      </c>
      <c r="L122" s="27"/>
    </row>
    <row r="123" spans="2:63" s="1" customFormat="1" ht="7" customHeight="1">
      <c r="B123" s="27"/>
      <c r="L123" s="27"/>
    </row>
    <row r="124" spans="2:63" s="1" customFormat="1" ht="37.299999999999997">
      <c r="B124" s="27"/>
      <c r="C124" s="24" t="s">
        <v>20</v>
      </c>
      <c r="F124" s="22" t="str">
        <f>E15</f>
        <v>JRD Pichne s.r.o., Námestie slobody 2, Humenné 066 01</v>
      </c>
      <c r="I124" s="24" t="s">
        <v>26</v>
      </c>
      <c r="J124" s="25" t="str">
        <f>E21</f>
        <v>Argo-PK, Projekčná kancelária, Strojárska 3998, Snina</v>
      </c>
      <c r="L124" s="27"/>
    </row>
    <row r="125" spans="2:63" s="1" customFormat="1" ht="15.25" customHeight="1">
      <c r="B125" s="27"/>
      <c r="C125" s="24" t="s">
        <v>25</v>
      </c>
      <c r="F125" s="22" t="str">
        <f>IF(E18="","",E18)</f>
        <v xml:space="preserve"> </v>
      </c>
      <c r="I125" s="24" t="s">
        <v>28</v>
      </c>
      <c r="J125" s="25" t="str">
        <f>E24</f>
        <v xml:space="preserve"> </v>
      </c>
      <c r="L125" s="27"/>
    </row>
    <row r="126" spans="2:63" s="1" customFormat="1" ht="10.4" customHeight="1">
      <c r="B126" s="27"/>
      <c r="L126" s="27"/>
    </row>
    <row r="127" spans="2:63" s="10" customFormat="1" ht="29.25" customHeight="1">
      <c r="B127" s="113"/>
      <c r="C127" s="114" t="s">
        <v>110</v>
      </c>
      <c r="D127" s="115" t="s">
        <v>55</v>
      </c>
      <c r="E127" s="115" t="s">
        <v>51</v>
      </c>
      <c r="F127" s="115" t="s">
        <v>52</v>
      </c>
      <c r="G127" s="115" t="s">
        <v>111</v>
      </c>
      <c r="H127" s="115" t="s">
        <v>112</v>
      </c>
      <c r="I127" s="115" t="s">
        <v>113</v>
      </c>
      <c r="J127" s="116" t="s">
        <v>94</v>
      </c>
      <c r="K127" s="117" t="s">
        <v>114</v>
      </c>
      <c r="L127" s="113"/>
      <c r="M127" s="56" t="s">
        <v>1</v>
      </c>
      <c r="N127" s="57" t="s">
        <v>34</v>
      </c>
      <c r="O127" s="57" t="s">
        <v>115</v>
      </c>
      <c r="P127" s="57" t="s">
        <v>116</v>
      </c>
      <c r="Q127" s="57" t="s">
        <v>117</v>
      </c>
      <c r="R127" s="57" t="s">
        <v>118</v>
      </c>
      <c r="S127" s="57" t="s">
        <v>119</v>
      </c>
      <c r="T127" s="58" t="s">
        <v>120</v>
      </c>
    </row>
    <row r="128" spans="2:63" s="1" customFormat="1" ht="22.95" customHeight="1">
      <c r="B128" s="27"/>
      <c r="C128" s="61" t="s">
        <v>95</v>
      </c>
      <c r="J128" s="118">
        <f>BK128</f>
        <v>0</v>
      </c>
      <c r="L128" s="27"/>
      <c r="M128" s="59"/>
      <c r="N128" s="51"/>
      <c r="O128" s="51"/>
      <c r="P128" s="119">
        <f>P129+P234</f>
        <v>4895.3944780000002</v>
      </c>
      <c r="Q128" s="51"/>
      <c r="R128" s="119">
        <f>R129+R234</f>
        <v>1156.07522015</v>
      </c>
      <c r="S128" s="51"/>
      <c r="T128" s="120">
        <f>T129+T234</f>
        <v>0</v>
      </c>
      <c r="AT128" s="15" t="s">
        <v>69</v>
      </c>
      <c r="AU128" s="15" t="s">
        <v>96</v>
      </c>
      <c r="BK128" s="121">
        <f>BK129+BK234</f>
        <v>0</v>
      </c>
    </row>
    <row r="129" spans="2:65" s="11" customFormat="1" ht="25.95" customHeight="1">
      <c r="B129" s="122"/>
      <c r="D129" s="123" t="s">
        <v>69</v>
      </c>
      <c r="E129" s="124" t="s">
        <v>121</v>
      </c>
      <c r="F129" s="124" t="s">
        <v>122</v>
      </c>
      <c r="J129" s="125">
        <f>BK129</f>
        <v>0</v>
      </c>
      <c r="L129" s="122"/>
      <c r="M129" s="126"/>
      <c r="P129" s="127">
        <f>P130+P154+P179+P201+P219+P232</f>
        <v>2489.6132000000002</v>
      </c>
      <c r="R129" s="127">
        <f>R130+R154+R179+R201+R219+R232</f>
        <v>1128.9961054099999</v>
      </c>
      <c r="T129" s="128">
        <f>T130+T154+T179+T201+T219+T232</f>
        <v>0</v>
      </c>
      <c r="AR129" s="123" t="s">
        <v>78</v>
      </c>
      <c r="AT129" s="129" t="s">
        <v>69</v>
      </c>
      <c r="AU129" s="129" t="s">
        <v>70</v>
      </c>
      <c r="AY129" s="123" t="s">
        <v>123</v>
      </c>
      <c r="BK129" s="130">
        <f>BK130+BK154+BK179+BK201+BK219+BK232</f>
        <v>0</v>
      </c>
    </row>
    <row r="130" spans="2:65" s="11" customFormat="1" ht="22.95" customHeight="1">
      <c r="B130" s="122"/>
      <c r="D130" s="123" t="s">
        <v>69</v>
      </c>
      <c r="E130" s="131" t="s">
        <v>78</v>
      </c>
      <c r="F130" s="131" t="s">
        <v>124</v>
      </c>
      <c r="J130" s="132">
        <f>BK130</f>
        <v>0</v>
      </c>
      <c r="L130" s="122"/>
      <c r="M130" s="126"/>
      <c r="P130" s="127">
        <f>SUM(P131:P153)</f>
        <v>36.975120000000004</v>
      </c>
      <c r="R130" s="127">
        <f>SUM(R131:R153)</f>
        <v>0</v>
      </c>
      <c r="T130" s="128">
        <f>SUM(T131:T153)</f>
        <v>0</v>
      </c>
      <c r="AR130" s="123" t="s">
        <v>78</v>
      </c>
      <c r="AT130" s="129" t="s">
        <v>69</v>
      </c>
      <c r="AU130" s="129" t="s">
        <v>78</v>
      </c>
      <c r="AY130" s="123" t="s">
        <v>123</v>
      </c>
      <c r="BK130" s="130">
        <f>SUM(BK131:BK153)</f>
        <v>0</v>
      </c>
    </row>
    <row r="131" spans="2:65" s="1" customFormat="1" ht="37.950000000000003" customHeight="1">
      <c r="B131" s="133"/>
      <c r="C131" s="134" t="s">
        <v>78</v>
      </c>
      <c r="D131" s="134" t="s">
        <v>125</v>
      </c>
      <c r="E131" s="135" t="s">
        <v>126</v>
      </c>
      <c r="F131" s="136" t="s">
        <v>127</v>
      </c>
      <c r="G131" s="137" t="s">
        <v>128</v>
      </c>
      <c r="H131" s="138">
        <v>698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0.01</v>
      </c>
      <c r="P131" s="143">
        <f>O131*H131</f>
        <v>6.98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129</v>
      </c>
      <c r="AT131" s="145" t="s">
        <v>125</v>
      </c>
      <c r="AU131" s="145" t="s">
        <v>130</v>
      </c>
      <c r="AY131" s="15" t="s">
        <v>123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130</v>
      </c>
      <c r="BK131" s="146">
        <f>ROUND(I131*H131,2)</f>
        <v>0</v>
      </c>
      <c r="BL131" s="15" t="s">
        <v>129</v>
      </c>
      <c r="BM131" s="145" t="s">
        <v>131</v>
      </c>
    </row>
    <row r="132" spans="2:65" s="12" customFormat="1">
      <c r="B132" s="147"/>
      <c r="D132" s="148" t="s">
        <v>132</v>
      </c>
      <c r="E132" s="149" t="s">
        <v>1</v>
      </c>
      <c r="F132" s="150" t="s">
        <v>133</v>
      </c>
      <c r="H132" s="151">
        <v>698</v>
      </c>
      <c r="L132" s="147"/>
      <c r="M132" s="152"/>
      <c r="T132" s="153"/>
      <c r="AT132" s="149" t="s">
        <v>132</v>
      </c>
      <c r="AU132" s="149" t="s">
        <v>130</v>
      </c>
      <c r="AV132" s="12" t="s">
        <v>130</v>
      </c>
      <c r="AW132" s="12" t="s">
        <v>27</v>
      </c>
      <c r="AX132" s="12" t="s">
        <v>78</v>
      </c>
      <c r="AY132" s="149" t="s">
        <v>123</v>
      </c>
    </row>
    <row r="133" spans="2:65" s="1" customFormat="1" ht="33" customHeight="1">
      <c r="B133" s="133"/>
      <c r="C133" s="134" t="s">
        <v>130</v>
      </c>
      <c r="D133" s="134" t="s">
        <v>125</v>
      </c>
      <c r="E133" s="135" t="s">
        <v>134</v>
      </c>
      <c r="F133" s="136" t="s">
        <v>135</v>
      </c>
      <c r="G133" s="137" t="s">
        <v>136</v>
      </c>
      <c r="H133" s="138">
        <v>166.13399999999999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1.2E-2</v>
      </c>
      <c r="P133" s="143">
        <f>O133*H133</f>
        <v>1.9936079999999998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129</v>
      </c>
      <c r="AT133" s="145" t="s">
        <v>125</v>
      </c>
      <c r="AU133" s="145" t="s">
        <v>130</v>
      </c>
      <c r="AY133" s="15" t="s">
        <v>123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130</v>
      </c>
      <c r="BK133" s="146">
        <f>ROUND(I133*H133,2)</f>
        <v>0</v>
      </c>
      <c r="BL133" s="15" t="s">
        <v>129</v>
      </c>
      <c r="BM133" s="145" t="s">
        <v>137</v>
      </c>
    </row>
    <row r="134" spans="2:65" s="12" customFormat="1">
      <c r="B134" s="147"/>
      <c r="D134" s="148" t="s">
        <v>132</v>
      </c>
      <c r="E134" s="149" t="s">
        <v>1</v>
      </c>
      <c r="F134" s="150" t="s">
        <v>138</v>
      </c>
      <c r="H134" s="151">
        <v>42.814999999999998</v>
      </c>
      <c r="L134" s="147"/>
      <c r="M134" s="152"/>
      <c r="T134" s="153"/>
      <c r="AT134" s="149" t="s">
        <v>132</v>
      </c>
      <c r="AU134" s="149" t="s">
        <v>130</v>
      </c>
      <c r="AV134" s="12" t="s">
        <v>130</v>
      </c>
      <c r="AW134" s="12" t="s">
        <v>27</v>
      </c>
      <c r="AX134" s="12" t="s">
        <v>70</v>
      </c>
      <c r="AY134" s="149" t="s">
        <v>123</v>
      </c>
    </row>
    <row r="135" spans="2:65" s="12" customFormat="1">
      <c r="B135" s="147"/>
      <c r="D135" s="148" t="s">
        <v>132</v>
      </c>
      <c r="E135" s="149" t="s">
        <v>1</v>
      </c>
      <c r="F135" s="150" t="s">
        <v>139</v>
      </c>
      <c r="H135" s="151">
        <v>58.232999999999997</v>
      </c>
      <c r="L135" s="147"/>
      <c r="M135" s="152"/>
      <c r="T135" s="153"/>
      <c r="AT135" s="149" t="s">
        <v>132</v>
      </c>
      <c r="AU135" s="149" t="s">
        <v>130</v>
      </c>
      <c r="AV135" s="12" t="s">
        <v>130</v>
      </c>
      <c r="AW135" s="12" t="s">
        <v>27</v>
      </c>
      <c r="AX135" s="12" t="s">
        <v>70</v>
      </c>
      <c r="AY135" s="149" t="s">
        <v>123</v>
      </c>
    </row>
    <row r="136" spans="2:65" s="12" customFormat="1">
      <c r="B136" s="147"/>
      <c r="D136" s="148" t="s">
        <v>132</v>
      </c>
      <c r="E136" s="149" t="s">
        <v>1</v>
      </c>
      <c r="F136" s="150" t="s">
        <v>140</v>
      </c>
      <c r="H136" s="151">
        <v>65.085999999999999</v>
      </c>
      <c r="L136" s="147"/>
      <c r="M136" s="152"/>
      <c r="T136" s="153"/>
      <c r="AT136" s="149" t="s">
        <v>132</v>
      </c>
      <c r="AU136" s="149" t="s">
        <v>130</v>
      </c>
      <c r="AV136" s="12" t="s">
        <v>130</v>
      </c>
      <c r="AW136" s="12" t="s">
        <v>27</v>
      </c>
      <c r="AX136" s="12" t="s">
        <v>70</v>
      </c>
      <c r="AY136" s="149" t="s">
        <v>123</v>
      </c>
    </row>
    <row r="137" spans="2:65" s="13" customFormat="1">
      <c r="B137" s="154"/>
      <c r="D137" s="148" t="s">
        <v>132</v>
      </c>
      <c r="E137" s="155" t="s">
        <v>1</v>
      </c>
      <c r="F137" s="156" t="s">
        <v>141</v>
      </c>
      <c r="H137" s="157">
        <v>166.13400000000001</v>
      </c>
      <c r="L137" s="154"/>
      <c r="M137" s="158"/>
      <c r="T137" s="159"/>
      <c r="AT137" s="155" t="s">
        <v>132</v>
      </c>
      <c r="AU137" s="155" t="s">
        <v>130</v>
      </c>
      <c r="AV137" s="13" t="s">
        <v>129</v>
      </c>
      <c r="AW137" s="13" t="s">
        <v>27</v>
      </c>
      <c r="AX137" s="13" t="s">
        <v>78</v>
      </c>
      <c r="AY137" s="155" t="s">
        <v>123</v>
      </c>
    </row>
    <row r="138" spans="2:65" s="1" customFormat="1" ht="21.75" customHeight="1">
      <c r="B138" s="133"/>
      <c r="C138" s="134" t="s">
        <v>142</v>
      </c>
      <c r="D138" s="134" t="s">
        <v>125</v>
      </c>
      <c r="E138" s="135" t="s">
        <v>143</v>
      </c>
      <c r="F138" s="136" t="s">
        <v>144</v>
      </c>
      <c r="G138" s="137" t="s">
        <v>136</v>
      </c>
      <c r="H138" s="138">
        <v>3.9380000000000002</v>
      </c>
      <c r="I138" s="139"/>
      <c r="J138" s="139">
        <f>ROUND(I138*H138,2)</f>
        <v>0</v>
      </c>
      <c r="K138" s="140"/>
      <c r="L138" s="27"/>
      <c r="M138" s="141" t="s">
        <v>1</v>
      </c>
      <c r="N138" s="142" t="s">
        <v>36</v>
      </c>
      <c r="O138" s="143">
        <v>0.83799999999999997</v>
      </c>
      <c r="P138" s="143">
        <f>O138*H138</f>
        <v>3.3000440000000002</v>
      </c>
      <c r="Q138" s="143">
        <v>0</v>
      </c>
      <c r="R138" s="143">
        <f>Q138*H138</f>
        <v>0</v>
      </c>
      <c r="S138" s="143">
        <v>0</v>
      </c>
      <c r="T138" s="144">
        <f>S138*H138</f>
        <v>0</v>
      </c>
      <c r="AR138" s="145" t="s">
        <v>129</v>
      </c>
      <c r="AT138" s="145" t="s">
        <v>125</v>
      </c>
      <c r="AU138" s="145" t="s">
        <v>130</v>
      </c>
      <c r="AY138" s="15" t="s">
        <v>123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5" t="s">
        <v>130</v>
      </c>
      <c r="BK138" s="146">
        <f>ROUND(I138*H138,2)</f>
        <v>0</v>
      </c>
      <c r="BL138" s="15" t="s">
        <v>129</v>
      </c>
      <c r="BM138" s="145" t="s">
        <v>145</v>
      </c>
    </row>
    <row r="139" spans="2:65" s="12" customFormat="1">
      <c r="B139" s="147"/>
      <c r="D139" s="148" t="s">
        <v>132</v>
      </c>
      <c r="E139" s="149" t="s">
        <v>1</v>
      </c>
      <c r="F139" s="150" t="s">
        <v>146</v>
      </c>
      <c r="H139" s="151">
        <v>3.9380000000000002</v>
      </c>
      <c r="L139" s="147"/>
      <c r="M139" s="152"/>
      <c r="T139" s="153"/>
      <c r="AT139" s="149" t="s">
        <v>132</v>
      </c>
      <c r="AU139" s="149" t="s">
        <v>130</v>
      </c>
      <c r="AV139" s="12" t="s">
        <v>130</v>
      </c>
      <c r="AW139" s="12" t="s">
        <v>27</v>
      </c>
      <c r="AX139" s="12" t="s">
        <v>70</v>
      </c>
      <c r="AY139" s="149" t="s">
        <v>123</v>
      </c>
    </row>
    <row r="140" spans="2:65" s="13" customFormat="1">
      <c r="B140" s="154"/>
      <c r="D140" s="148" t="s">
        <v>132</v>
      </c>
      <c r="E140" s="155" t="s">
        <v>1</v>
      </c>
      <c r="F140" s="156" t="s">
        <v>141</v>
      </c>
      <c r="H140" s="157">
        <v>3.9380000000000002</v>
      </c>
      <c r="L140" s="154"/>
      <c r="M140" s="158"/>
      <c r="T140" s="159"/>
      <c r="AT140" s="155" t="s">
        <v>132</v>
      </c>
      <c r="AU140" s="155" t="s">
        <v>130</v>
      </c>
      <c r="AV140" s="13" t="s">
        <v>129</v>
      </c>
      <c r="AW140" s="13" t="s">
        <v>27</v>
      </c>
      <c r="AX140" s="13" t="s">
        <v>78</v>
      </c>
      <c r="AY140" s="155" t="s">
        <v>123</v>
      </c>
    </row>
    <row r="141" spans="2:65" s="1" customFormat="1" ht="24.25" customHeight="1">
      <c r="B141" s="133"/>
      <c r="C141" s="134" t="s">
        <v>129</v>
      </c>
      <c r="D141" s="134" t="s">
        <v>125</v>
      </c>
      <c r="E141" s="135" t="s">
        <v>147</v>
      </c>
      <c r="F141" s="136" t="s">
        <v>148</v>
      </c>
      <c r="G141" s="137" t="s">
        <v>136</v>
      </c>
      <c r="H141" s="138">
        <v>1.181</v>
      </c>
      <c r="I141" s="139"/>
      <c r="J141" s="139">
        <f>ROUND(I141*H141,2)</f>
        <v>0</v>
      </c>
      <c r="K141" s="140"/>
      <c r="L141" s="27"/>
      <c r="M141" s="141" t="s">
        <v>1</v>
      </c>
      <c r="N141" s="142" t="s">
        <v>36</v>
      </c>
      <c r="O141" s="143">
        <v>4.2000000000000003E-2</v>
      </c>
      <c r="P141" s="143">
        <f>O141*H141</f>
        <v>4.9602000000000007E-2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129</v>
      </c>
      <c r="AT141" s="145" t="s">
        <v>125</v>
      </c>
      <c r="AU141" s="145" t="s">
        <v>130</v>
      </c>
      <c r="AY141" s="15" t="s">
        <v>123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5" t="s">
        <v>130</v>
      </c>
      <c r="BK141" s="146">
        <f>ROUND(I141*H141,2)</f>
        <v>0</v>
      </c>
      <c r="BL141" s="15" t="s">
        <v>129</v>
      </c>
      <c r="BM141" s="145" t="s">
        <v>149</v>
      </c>
    </row>
    <row r="142" spans="2:65" s="12" customFormat="1">
      <c r="B142" s="147"/>
      <c r="D142" s="148" t="s">
        <v>132</v>
      </c>
      <c r="E142" s="149" t="s">
        <v>1</v>
      </c>
      <c r="F142" s="150" t="s">
        <v>150</v>
      </c>
      <c r="H142" s="151">
        <v>1.181</v>
      </c>
      <c r="L142" s="147"/>
      <c r="M142" s="152"/>
      <c r="T142" s="153"/>
      <c r="AT142" s="149" t="s">
        <v>132</v>
      </c>
      <c r="AU142" s="149" t="s">
        <v>130</v>
      </c>
      <c r="AV142" s="12" t="s">
        <v>130</v>
      </c>
      <c r="AW142" s="12" t="s">
        <v>27</v>
      </c>
      <c r="AX142" s="12" t="s">
        <v>78</v>
      </c>
      <c r="AY142" s="149" t="s">
        <v>123</v>
      </c>
    </row>
    <row r="143" spans="2:65" s="1" customFormat="1" ht="21.75" customHeight="1">
      <c r="B143" s="133"/>
      <c r="C143" s="134" t="s">
        <v>151</v>
      </c>
      <c r="D143" s="134" t="s">
        <v>125</v>
      </c>
      <c r="E143" s="135" t="s">
        <v>152</v>
      </c>
      <c r="F143" s="136" t="s">
        <v>153</v>
      </c>
      <c r="G143" s="137" t="s">
        <v>136</v>
      </c>
      <c r="H143" s="138">
        <v>7.7549999999999999</v>
      </c>
      <c r="I143" s="139"/>
      <c r="J143" s="139">
        <f>ROUND(I143*H143,2)</f>
        <v>0</v>
      </c>
      <c r="K143" s="140"/>
      <c r="L143" s="27"/>
      <c r="M143" s="141" t="s">
        <v>1</v>
      </c>
      <c r="N143" s="142" t="s">
        <v>36</v>
      </c>
      <c r="O143" s="143">
        <v>2.5139999999999998</v>
      </c>
      <c r="P143" s="143">
        <f>O143*H143</f>
        <v>19.49607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AR143" s="145" t="s">
        <v>129</v>
      </c>
      <c r="AT143" s="145" t="s">
        <v>125</v>
      </c>
      <c r="AU143" s="145" t="s">
        <v>130</v>
      </c>
      <c r="AY143" s="15" t="s">
        <v>123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5" t="s">
        <v>130</v>
      </c>
      <c r="BK143" s="146">
        <f>ROUND(I143*H143,2)</f>
        <v>0</v>
      </c>
      <c r="BL143" s="15" t="s">
        <v>129</v>
      </c>
      <c r="BM143" s="145" t="s">
        <v>154</v>
      </c>
    </row>
    <row r="144" spans="2:65" s="12" customFormat="1">
      <c r="B144" s="147"/>
      <c r="D144" s="148" t="s">
        <v>132</v>
      </c>
      <c r="E144" s="149" t="s">
        <v>1</v>
      </c>
      <c r="F144" s="150" t="s">
        <v>155</v>
      </c>
      <c r="H144" s="151">
        <v>7.7549999999999999</v>
      </c>
      <c r="L144" s="147"/>
      <c r="M144" s="152"/>
      <c r="T144" s="153"/>
      <c r="AT144" s="149" t="s">
        <v>132</v>
      </c>
      <c r="AU144" s="149" t="s">
        <v>130</v>
      </c>
      <c r="AV144" s="12" t="s">
        <v>130</v>
      </c>
      <c r="AW144" s="12" t="s">
        <v>27</v>
      </c>
      <c r="AX144" s="12" t="s">
        <v>70</v>
      </c>
      <c r="AY144" s="149" t="s">
        <v>123</v>
      </c>
    </row>
    <row r="145" spans="2:65" s="13" customFormat="1">
      <c r="B145" s="154"/>
      <c r="D145" s="148" t="s">
        <v>132</v>
      </c>
      <c r="E145" s="155" t="s">
        <v>1</v>
      </c>
      <c r="F145" s="156" t="s">
        <v>141</v>
      </c>
      <c r="H145" s="157">
        <v>7.7549999999999999</v>
      </c>
      <c r="L145" s="154"/>
      <c r="M145" s="158"/>
      <c r="T145" s="159"/>
      <c r="AT145" s="155" t="s">
        <v>132</v>
      </c>
      <c r="AU145" s="155" t="s">
        <v>130</v>
      </c>
      <c r="AV145" s="13" t="s">
        <v>129</v>
      </c>
      <c r="AW145" s="13" t="s">
        <v>27</v>
      </c>
      <c r="AX145" s="13" t="s">
        <v>78</v>
      </c>
      <c r="AY145" s="155" t="s">
        <v>123</v>
      </c>
    </row>
    <row r="146" spans="2:65" s="1" customFormat="1" ht="37.950000000000003" customHeight="1">
      <c r="B146" s="133"/>
      <c r="C146" s="134" t="s">
        <v>156</v>
      </c>
      <c r="D146" s="134" t="s">
        <v>125</v>
      </c>
      <c r="E146" s="135" t="s">
        <v>157</v>
      </c>
      <c r="F146" s="136" t="s">
        <v>158</v>
      </c>
      <c r="G146" s="137" t="s">
        <v>136</v>
      </c>
      <c r="H146" s="138">
        <v>2.327</v>
      </c>
      <c r="I146" s="139"/>
      <c r="J146" s="139">
        <f>ROUND(I146*H146,2)</f>
        <v>0</v>
      </c>
      <c r="K146" s="140"/>
      <c r="L146" s="27"/>
      <c r="M146" s="141" t="s">
        <v>1</v>
      </c>
      <c r="N146" s="142" t="s">
        <v>36</v>
      </c>
      <c r="O146" s="143">
        <v>0.61299999999999999</v>
      </c>
      <c r="P146" s="143">
        <f>O146*H146</f>
        <v>1.4264509999999999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129</v>
      </c>
      <c r="AT146" s="145" t="s">
        <v>125</v>
      </c>
      <c r="AU146" s="145" t="s">
        <v>130</v>
      </c>
      <c r="AY146" s="15" t="s">
        <v>123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5" t="s">
        <v>130</v>
      </c>
      <c r="BK146" s="146">
        <f>ROUND(I146*H146,2)</f>
        <v>0</v>
      </c>
      <c r="BL146" s="15" t="s">
        <v>129</v>
      </c>
      <c r="BM146" s="145" t="s">
        <v>159</v>
      </c>
    </row>
    <row r="147" spans="2:65" s="12" customFormat="1">
      <c r="B147" s="147"/>
      <c r="D147" s="148" t="s">
        <v>132</v>
      </c>
      <c r="E147" s="149" t="s">
        <v>1</v>
      </c>
      <c r="F147" s="150" t="s">
        <v>160</v>
      </c>
      <c r="H147" s="151">
        <v>2.327</v>
      </c>
      <c r="L147" s="147"/>
      <c r="M147" s="152"/>
      <c r="T147" s="153"/>
      <c r="AT147" s="149" t="s">
        <v>132</v>
      </c>
      <c r="AU147" s="149" t="s">
        <v>130</v>
      </c>
      <c r="AV147" s="12" t="s">
        <v>130</v>
      </c>
      <c r="AW147" s="12" t="s">
        <v>27</v>
      </c>
      <c r="AX147" s="12" t="s">
        <v>78</v>
      </c>
      <c r="AY147" s="149" t="s">
        <v>123</v>
      </c>
    </row>
    <row r="148" spans="2:65" s="1" customFormat="1" ht="24.25" customHeight="1">
      <c r="B148" s="133"/>
      <c r="C148" s="134" t="s">
        <v>161</v>
      </c>
      <c r="D148" s="134" t="s">
        <v>125</v>
      </c>
      <c r="E148" s="135" t="s">
        <v>162</v>
      </c>
      <c r="F148" s="136" t="s">
        <v>163</v>
      </c>
      <c r="G148" s="137" t="s">
        <v>136</v>
      </c>
      <c r="H148" s="138">
        <v>11.693</v>
      </c>
      <c r="I148" s="139"/>
      <c r="J148" s="139">
        <f>ROUND(I148*H148,2)</f>
        <v>0</v>
      </c>
      <c r="K148" s="140"/>
      <c r="L148" s="27"/>
      <c r="M148" s="141" t="s">
        <v>1</v>
      </c>
      <c r="N148" s="142" t="s">
        <v>36</v>
      </c>
      <c r="O148" s="143">
        <v>6.9000000000000006E-2</v>
      </c>
      <c r="P148" s="143">
        <f>O148*H148</f>
        <v>0.80681700000000001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129</v>
      </c>
      <c r="AT148" s="145" t="s">
        <v>125</v>
      </c>
      <c r="AU148" s="145" t="s">
        <v>130</v>
      </c>
      <c r="AY148" s="15" t="s">
        <v>123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5" t="s">
        <v>130</v>
      </c>
      <c r="BK148" s="146">
        <f>ROUND(I148*H148,2)</f>
        <v>0</v>
      </c>
      <c r="BL148" s="15" t="s">
        <v>129</v>
      </c>
      <c r="BM148" s="145" t="s">
        <v>164</v>
      </c>
    </row>
    <row r="149" spans="2:65" s="12" customFormat="1">
      <c r="B149" s="147"/>
      <c r="D149" s="148" t="s">
        <v>132</v>
      </c>
      <c r="E149" s="149" t="s">
        <v>1</v>
      </c>
      <c r="F149" s="150" t="s">
        <v>165</v>
      </c>
      <c r="H149" s="151">
        <v>11.693</v>
      </c>
      <c r="L149" s="147"/>
      <c r="M149" s="152"/>
      <c r="T149" s="153"/>
      <c r="AT149" s="149" t="s">
        <v>132</v>
      </c>
      <c r="AU149" s="149" t="s">
        <v>130</v>
      </c>
      <c r="AV149" s="12" t="s">
        <v>130</v>
      </c>
      <c r="AW149" s="12" t="s">
        <v>27</v>
      </c>
      <c r="AX149" s="12" t="s">
        <v>78</v>
      </c>
      <c r="AY149" s="149" t="s">
        <v>123</v>
      </c>
    </row>
    <row r="150" spans="2:65" s="1" customFormat="1" ht="24.25" customHeight="1">
      <c r="B150" s="133"/>
      <c r="C150" s="134" t="s">
        <v>166</v>
      </c>
      <c r="D150" s="134" t="s">
        <v>125</v>
      </c>
      <c r="E150" s="135" t="s">
        <v>167</v>
      </c>
      <c r="F150" s="136" t="s">
        <v>168</v>
      </c>
      <c r="G150" s="137" t="s">
        <v>136</v>
      </c>
      <c r="H150" s="138">
        <v>11.693</v>
      </c>
      <c r="I150" s="139"/>
      <c r="J150" s="139">
        <f>ROUND(I150*H150,2)</f>
        <v>0</v>
      </c>
      <c r="K150" s="140"/>
      <c r="L150" s="27"/>
      <c r="M150" s="141" t="s">
        <v>1</v>
      </c>
      <c r="N150" s="142" t="s">
        <v>36</v>
      </c>
      <c r="O150" s="143">
        <v>8.6999999999999994E-2</v>
      </c>
      <c r="P150" s="143">
        <f>O150*H150</f>
        <v>1.0172909999999999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129</v>
      </c>
      <c r="AT150" s="145" t="s">
        <v>125</v>
      </c>
      <c r="AU150" s="145" t="s">
        <v>130</v>
      </c>
      <c r="AY150" s="15" t="s">
        <v>123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5" t="s">
        <v>130</v>
      </c>
      <c r="BK150" s="146">
        <f>ROUND(I150*H150,2)</f>
        <v>0</v>
      </c>
      <c r="BL150" s="15" t="s">
        <v>129</v>
      </c>
      <c r="BM150" s="145" t="s">
        <v>169</v>
      </c>
    </row>
    <row r="151" spans="2:65" s="12" customFormat="1">
      <c r="B151" s="147"/>
      <c r="D151" s="148" t="s">
        <v>132</v>
      </c>
      <c r="E151" s="149" t="s">
        <v>1</v>
      </c>
      <c r="F151" s="150" t="s">
        <v>170</v>
      </c>
      <c r="H151" s="151">
        <v>11.693</v>
      </c>
      <c r="L151" s="147"/>
      <c r="M151" s="152"/>
      <c r="T151" s="153"/>
      <c r="AT151" s="149" t="s">
        <v>132</v>
      </c>
      <c r="AU151" s="149" t="s">
        <v>130</v>
      </c>
      <c r="AV151" s="12" t="s">
        <v>130</v>
      </c>
      <c r="AW151" s="12" t="s">
        <v>27</v>
      </c>
      <c r="AX151" s="12" t="s">
        <v>78</v>
      </c>
      <c r="AY151" s="149" t="s">
        <v>123</v>
      </c>
    </row>
    <row r="152" spans="2:65" s="1" customFormat="1" ht="16.5" customHeight="1">
      <c r="B152" s="133"/>
      <c r="C152" s="134" t="s">
        <v>171</v>
      </c>
      <c r="D152" s="134" t="s">
        <v>125</v>
      </c>
      <c r="E152" s="135" t="s">
        <v>172</v>
      </c>
      <c r="F152" s="136" t="s">
        <v>173</v>
      </c>
      <c r="G152" s="137" t="s">
        <v>136</v>
      </c>
      <c r="H152" s="138">
        <v>11.693</v>
      </c>
      <c r="I152" s="139"/>
      <c r="J152" s="139">
        <f>ROUND(I152*H152,2)</f>
        <v>0</v>
      </c>
      <c r="K152" s="140"/>
      <c r="L152" s="27"/>
      <c r="M152" s="141" t="s">
        <v>1</v>
      </c>
      <c r="N152" s="142" t="s">
        <v>36</v>
      </c>
      <c r="O152" s="143">
        <v>8.9999999999999993E-3</v>
      </c>
      <c r="P152" s="143">
        <f>O152*H152</f>
        <v>0.10523699999999998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129</v>
      </c>
      <c r="AT152" s="145" t="s">
        <v>125</v>
      </c>
      <c r="AU152" s="145" t="s">
        <v>130</v>
      </c>
      <c r="AY152" s="15" t="s">
        <v>123</v>
      </c>
      <c r="BE152" s="146">
        <f>IF(N152="základná",J152,0)</f>
        <v>0</v>
      </c>
      <c r="BF152" s="146">
        <f>IF(N152="znížená",J152,0)</f>
        <v>0</v>
      </c>
      <c r="BG152" s="146">
        <f>IF(N152="zákl. prenesená",J152,0)</f>
        <v>0</v>
      </c>
      <c r="BH152" s="146">
        <f>IF(N152="zníž. prenesená",J152,0)</f>
        <v>0</v>
      </c>
      <c r="BI152" s="146">
        <f>IF(N152="nulová",J152,0)</f>
        <v>0</v>
      </c>
      <c r="BJ152" s="15" t="s">
        <v>130</v>
      </c>
      <c r="BK152" s="146">
        <f>ROUND(I152*H152,2)</f>
        <v>0</v>
      </c>
      <c r="BL152" s="15" t="s">
        <v>129</v>
      </c>
      <c r="BM152" s="145" t="s">
        <v>174</v>
      </c>
    </row>
    <row r="153" spans="2:65" s="1" customFormat="1" ht="21.75" customHeight="1">
      <c r="B153" s="133"/>
      <c r="C153" s="134" t="s">
        <v>175</v>
      </c>
      <c r="D153" s="134" t="s">
        <v>125</v>
      </c>
      <c r="E153" s="135" t="s">
        <v>176</v>
      </c>
      <c r="F153" s="136" t="s">
        <v>177</v>
      </c>
      <c r="G153" s="137" t="s">
        <v>128</v>
      </c>
      <c r="H153" s="138">
        <v>150</v>
      </c>
      <c r="I153" s="139"/>
      <c r="J153" s="139">
        <f>ROUND(I153*H153,2)</f>
        <v>0</v>
      </c>
      <c r="K153" s="140"/>
      <c r="L153" s="27"/>
      <c r="M153" s="141" t="s">
        <v>1</v>
      </c>
      <c r="N153" s="142" t="s">
        <v>36</v>
      </c>
      <c r="O153" s="143">
        <v>1.2E-2</v>
      </c>
      <c r="P153" s="143">
        <f>O153*H153</f>
        <v>1.8</v>
      </c>
      <c r="Q153" s="143">
        <v>0</v>
      </c>
      <c r="R153" s="143">
        <f>Q153*H153</f>
        <v>0</v>
      </c>
      <c r="S153" s="143">
        <v>0</v>
      </c>
      <c r="T153" s="144">
        <f>S153*H153</f>
        <v>0</v>
      </c>
      <c r="AR153" s="145" t="s">
        <v>129</v>
      </c>
      <c r="AT153" s="145" t="s">
        <v>125</v>
      </c>
      <c r="AU153" s="145" t="s">
        <v>130</v>
      </c>
      <c r="AY153" s="15" t="s">
        <v>123</v>
      </c>
      <c r="BE153" s="146">
        <f>IF(N153="základná",J153,0)</f>
        <v>0</v>
      </c>
      <c r="BF153" s="146">
        <f>IF(N153="znížená",J153,0)</f>
        <v>0</v>
      </c>
      <c r="BG153" s="146">
        <f>IF(N153="zákl. prenesená",J153,0)</f>
        <v>0</v>
      </c>
      <c r="BH153" s="146">
        <f>IF(N153="zníž. prenesená",J153,0)</f>
        <v>0</v>
      </c>
      <c r="BI153" s="146">
        <f>IF(N153="nulová",J153,0)</f>
        <v>0</v>
      </c>
      <c r="BJ153" s="15" t="s">
        <v>130</v>
      </c>
      <c r="BK153" s="146">
        <f>ROUND(I153*H153,2)</f>
        <v>0</v>
      </c>
      <c r="BL153" s="15" t="s">
        <v>129</v>
      </c>
      <c r="BM153" s="145" t="s">
        <v>178</v>
      </c>
    </row>
    <row r="154" spans="2:65" s="11" customFormat="1" ht="22.95" customHeight="1">
      <c r="B154" s="122"/>
      <c r="D154" s="123" t="s">
        <v>69</v>
      </c>
      <c r="E154" s="131" t="s">
        <v>130</v>
      </c>
      <c r="F154" s="131" t="s">
        <v>179</v>
      </c>
      <c r="J154" s="132">
        <f>BK154</f>
        <v>0</v>
      </c>
      <c r="L154" s="122"/>
      <c r="M154" s="126"/>
      <c r="P154" s="127">
        <f>SUM(P155:P178)</f>
        <v>178.53082099999997</v>
      </c>
      <c r="R154" s="127">
        <f>SUM(R155:R178)</f>
        <v>319.01278560000003</v>
      </c>
      <c r="T154" s="128">
        <f>SUM(T155:T178)</f>
        <v>0</v>
      </c>
      <c r="AR154" s="123" t="s">
        <v>78</v>
      </c>
      <c r="AT154" s="129" t="s">
        <v>69</v>
      </c>
      <c r="AU154" s="129" t="s">
        <v>78</v>
      </c>
      <c r="AY154" s="123" t="s">
        <v>123</v>
      </c>
      <c r="BK154" s="130">
        <f>SUM(BK155:BK178)</f>
        <v>0</v>
      </c>
    </row>
    <row r="155" spans="2:65" s="1" customFormat="1" ht="24.25" customHeight="1">
      <c r="B155" s="133"/>
      <c r="C155" s="134" t="s">
        <v>180</v>
      </c>
      <c r="D155" s="134" t="s">
        <v>125</v>
      </c>
      <c r="E155" s="135" t="s">
        <v>181</v>
      </c>
      <c r="F155" s="136" t="s">
        <v>182</v>
      </c>
      <c r="G155" s="137" t="s">
        <v>136</v>
      </c>
      <c r="H155" s="138">
        <v>141.51599999999999</v>
      </c>
      <c r="I155" s="139"/>
      <c r="J155" s="139">
        <f>ROUND(I155*H155,2)</f>
        <v>0</v>
      </c>
      <c r="K155" s="140"/>
      <c r="L155" s="27"/>
      <c r="M155" s="141" t="s">
        <v>1</v>
      </c>
      <c r="N155" s="142" t="s">
        <v>36</v>
      </c>
      <c r="O155" s="143">
        <v>1.097</v>
      </c>
      <c r="P155" s="143">
        <f>O155*H155</f>
        <v>155.24305199999998</v>
      </c>
      <c r="Q155" s="143">
        <v>2.0699999999999998</v>
      </c>
      <c r="R155" s="143">
        <f>Q155*H155</f>
        <v>292.93811999999997</v>
      </c>
      <c r="S155" s="143">
        <v>0</v>
      </c>
      <c r="T155" s="144">
        <f>S155*H155</f>
        <v>0</v>
      </c>
      <c r="AR155" s="145" t="s">
        <v>129</v>
      </c>
      <c r="AT155" s="145" t="s">
        <v>125</v>
      </c>
      <c r="AU155" s="145" t="s">
        <v>130</v>
      </c>
      <c r="AY155" s="15" t="s">
        <v>123</v>
      </c>
      <c r="BE155" s="146">
        <f>IF(N155="základná",J155,0)</f>
        <v>0</v>
      </c>
      <c r="BF155" s="146">
        <f>IF(N155="znížená",J155,0)</f>
        <v>0</v>
      </c>
      <c r="BG155" s="146">
        <f>IF(N155="zákl. prenesená",J155,0)</f>
        <v>0</v>
      </c>
      <c r="BH155" s="146">
        <f>IF(N155="zníž. prenesená",J155,0)</f>
        <v>0</v>
      </c>
      <c r="BI155" s="146">
        <f>IF(N155="nulová",J155,0)</f>
        <v>0</v>
      </c>
      <c r="BJ155" s="15" t="s">
        <v>130</v>
      </c>
      <c r="BK155" s="146">
        <f>ROUND(I155*H155,2)</f>
        <v>0</v>
      </c>
      <c r="BL155" s="15" t="s">
        <v>129</v>
      </c>
      <c r="BM155" s="145" t="s">
        <v>183</v>
      </c>
    </row>
    <row r="156" spans="2:65" s="12" customFormat="1">
      <c r="B156" s="147"/>
      <c r="D156" s="148" t="s">
        <v>132</v>
      </c>
      <c r="E156" s="149" t="s">
        <v>1</v>
      </c>
      <c r="F156" s="150" t="s">
        <v>184</v>
      </c>
      <c r="H156" s="151">
        <v>0.56299999999999994</v>
      </c>
      <c r="L156" s="147"/>
      <c r="M156" s="152"/>
      <c r="T156" s="153"/>
      <c r="AT156" s="149" t="s">
        <v>132</v>
      </c>
      <c r="AU156" s="149" t="s">
        <v>130</v>
      </c>
      <c r="AV156" s="12" t="s">
        <v>130</v>
      </c>
      <c r="AW156" s="12" t="s">
        <v>27</v>
      </c>
      <c r="AX156" s="12" t="s">
        <v>70</v>
      </c>
      <c r="AY156" s="149" t="s">
        <v>123</v>
      </c>
    </row>
    <row r="157" spans="2:65" s="12" customFormat="1">
      <c r="B157" s="147"/>
      <c r="D157" s="148" t="s">
        <v>132</v>
      </c>
      <c r="E157" s="149" t="s">
        <v>1</v>
      </c>
      <c r="F157" s="150" t="s">
        <v>185</v>
      </c>
      <c r="H157" s="151">
        <v>48.814999999999998</v>
      </c>
      <c r="L157" s="147"/>
      <c r="M157" s="152"/>
      <c r="T157" s="153"/>
      <c r="AT157" s="149" t="s">
        <v>132</v>
      </c>
      <c r="AU157" s="149" t="s">
        <v>130</v>
      </c>
      <c r="AV157" s="12" t="s">
        <v>130</v>
      </c>
      <c r="AW157" s="12" t="s">
        <v>27</v>
      </c>
      <c r="AX157" s="12" t="s">
        <v>70</v>
      </c>
      <c r="AY157" s="149" t="s">
        <v>123</v>
      </c>
    </row>
    <row r="158" spans="2:65" s="12" customFormat="1">
      <c r="B158" s="147"/>
      <c r="D158" s="148" t="s">
        <v>132</v>
      </c>
      <c r="E158" s="149" t="s">
        <v>1</v>
      </c>
      <c r="F158" s="150" t="s">
        <v>186</v>
      </c>
      <c r="H158" s="151">
        <v>1.1080000000000001</v>
      </c>
      <c r="L158" s="147"/>
      <c r="M158" s="152"/>
      <c r="T158" s="153"/>
      <c r="AT158" s="149" t="s">
        <v>132</v>
      </c>
      <c r="AU158" s="149" t="s">
        <v>130</v>
      </c>
      <c r="AV158" s="12" t="s">
        <v>130</v>
      </c>
      <c r="AW158" s="12" t="s">
        <v>27</v>
      </c>
      <c r="AX158" s="12" t="s">
        <v>70</v>
      </c>
      <c r="AY158" s="149" t="s">
        <v>123</v>
      </c>
    </row>
    <row r="159" spans="2:65" s="12" customFormat="1">
      <c r="B159" s="147"/>
      <c r="D159" s="148" t="s">
        <v>132</v>
      </c>
      <c r="E159" s="149" t="s">
        <v>1</v>
      </c>
      <c r="F159" s="150" t="s">
        <v>187</v>
      </c>
      <c r="H159" s="151">
        <v>29.216000000000001</v>
      </c>
      <c r="L159" s="147"/>
      <c r="M159" s="152"/>
      <c r="T159" s="153"/>
      <c r="AT159" s="149" t="s">
        <v>132</v>
      </c>
      <c r="AU159" s="149" t="s">
        <v>130</v>
      </c>
      <c r="AV159" s="12" t="s">
        <v>130</v>
      </c>
      <c r="AW159" s="12" t="s">
        <v>27</v>
      </c>
      <c r="AX159" s="12" t="s">
        <v>70</v>
      </c>
      <c r="AY159" s="149" t="s">
        <v>123</v>
      </c>
    </row>
    <row r="160" spans="2:65" s="12" customFormat="1">
      <c r="B160" s="147"/>
      <c r="D160" s="148" t="s">
        <v>132</v>
      </c>
      <c r="E160" s="149" t="s">
        <v>1</v>
      </c>
      <c r="F160" s="150" t="s">
        <v>188</v>
      </c>
      <c r="H160" s="151">
        <v>61.814</v>
      </c>
      <c r="L160" s="147"/>
      <c r="M160" s="152"/>
      <c r="T160" s="153"/>
      <c r="AT160" s="149" t="s">
        <v>132</v>
      </c>
      <c r="AU160" s="149" t="s">
        <v>130</v>
      </c>
      <c r="AV160" s="12" t="s">
        <v>130</v>
      </c>
      <c r="AW160" s="12" t="s">
        <v>27</v>
      </c>
      <c r="AX160" s="12" t="s">
        <v>70</v>
      </c>
      <c r="AY160" s="149" t="s">
        <v>123</v>
      </c>
    </row>
    <row r="161" spans="2:65" s="13" customFormat="1">
      <c r="B161" s="154"/>
      <c r="D161" s="148" t="s">
        <v>132</v>
      </c>
      <c r="E161" s="155" t="s">
        <v>1</v>
      </c>
      <c r="F161" s="156" t="s">
        <v>141</v>
      </c>
      <c r="H161" s="157">
        <v>141.51599999999999</v>
      </c>
      <c r="L161" s="154"/>
      <c r="M161" s="158"/>
      <c r="T161" s="159"/>
      <c r="AT161" s="155" t="s">
        <v>132</v>
      </c>
      <c r="AU161" s="155" t="s">
        <v>130</v>
      </c>
      <c r="AV161" s="13" t="s">
        <v>129</v>
      </c>
      <c r="AW161" s="13" t="s">
        <v>27</v>
      </c>
      <c r="AX161" s="13" t="s">
        <v>78</v>
      </c>
      <c r="AY161" s="155" t="s">
        <v>123</v>
      </c>
    </row>
    <row r="162" spans="2:65" s="1" customFormat="1" ht="24.25" customHeight="1">
      <c r="B162" s="133"/>
      <c r="C162" s="134" t="s">
        <v>189</v>
      </c>
      <c r="D162" s="134" t="s">
        <v>125</v>
      </c>
      <c r="E162" s="135" t="s">
        <v>190</v>
      </c>
      <c r="F162" s="136" t="s">
        <v>191</v>
      </c>
      <c r="G162" s="137" t="s">
        <v>136</v>
      </c>
      <c r="H162" s="138">
        <v>7.7549999999999999</v>
      </c>
      <c r="I162" s="139"/>
      <c r="J162" s="139">
        <f>ROUND(I162*H162,2)</f>
        <v>0</v>
      </c>
      <c r="K162" s="140"/>
      <c r="L162" s="27"/>
      <c r="M162" s="141" t="s">
        <v>1</v>
      </c>
      <c r="N162" s="142" t="s">
        <v>36</v>
      </c>
      <c r="O162" s="143">
        <v>0.58299999999999996</v>
      </c>
      <c r="P162" s="143">
        <f>O162*H162</f>
        <v>4.5211649999999999</v>
      </c>
      <c r="Q162" s="143">
        <v>2.19407</v>
      </c>
      <c r="R162" s="143">
        <f>Q162*H162</f>
        <v>17.015012849999998</v>
      </c>
      <c r="S162" s="143">
        <v>0</v>
      </c>
      <c r="T162" s="144">
        <f>S162*H162</f>
        <v>0</v>
      </c>
      <c r="AR162" s="145" t="s">
        <v>129</v>
      </c>
      <c r="AT162" s="145" t="s">
        <v>125</v>
      </c>
      <c r="AU162" s="145" t="s">
        <v>130</v>
      </c>
      <c r="AY162" s="15" t="s">
        <v>123</v>
      </c>
      <c r="BE162" s="146">
        <f>IF(N162="základná",J162,0)</f>
        <v>0</v>
      </c>
      <c r="BF162" s="146">
        <f>IF(N162="znížená",J162,0)</f>
        <v>0</v>
      </c>
      <c r="BG162" s="146">
        <f>IF(N162="zákl. prenesená",J162,0)</f>
        <v>0</v>
      </c>
      <c r="BH162" s="146">
        <f>IF(N162="zníž. prenesená",J162,0)</f>
        <v>0</v>
      </c>
      <c r="BI162" s="146">
        <f>IF(N162="nulová",J162,0)</f>
        <v>0</v>
      </c>
      <c r="BJ162" s="15" t="s">
        <v>130</v>
      </c>
      <c r="BK162" s="146">
        <f>ROUND(I162*H162,2)</f>
        <v>0</v>
      </c>
      <c r="BL162" s="15" t="s">
        <v>129</v>
      </c>
      <c r="BM162" s="145" t="s">
        <v>192</v>
      </c>
    </row>
    <row r="163" spans="2:65" s="12" customFormat="1">
      <c r="B163" s="147"/>
      <c r="D163" s="148" t="s">
        <v>132</v>
      </c>
      <c r="E163" s="149" t="s">
        <v>1</v>
      </c>
      <c r="F163" s="150" t="s">
        <v>155</v>
      </c>
      <c r="H163" s="151">
        <v>7.7549999999999999</v>
      </c>
      <c r="L163" s="147"/>
      <c r="M163" s="152"/>
      <c r="T163" s="153"/>
      <c r="AT163" s="149" t="s">
        <v>132</v>
      </c>
      <c r="AU163" s="149" t="s">
        <v>130</v>
      </c>
      <c r="AV163" s="12" t="s">
        <v>130</v>
      </c>
      <c r="AW163" s="12" t="s">
        <v>27</v>
      </c>
      <c r="AX163" s="12" t="s">
        <v>70</v>
      </c>
      <c r="AY163" s="149" t="s">
        <v>123</v>
      </c>
    </row>
    <row r="164" spans="2:65" s="13" customFormat="1">
      <c r="B164" s="154"/>
      <c r="D164" s="148" t="s">
        <v>132</v>
      </c>
      <c r="E164" s="155" t="s">
        <v>1</v>
      </c>
      <c r="F164" s="156" t="s">
        <v>141</v>
      </c>
      <c r="H164" s="157">
        <v>7.7549999999999999</v>
      </c>
      <c r="L164" s="154"/>
      <c r="M164" s="158"/>
      <c r="T164" s="159"/>
      <c r="AT164" s="155" t="s">
        <v>132</v>
      </c>
      <c r="AU164" s="155" t="s">
        <v>130</v>
      </c>
      <c r="AV164" s="13" t="s">
        <v>129</v>
      </c>
      <c r="AW164" s="13" t="s">
        <v>27</v>
      </c>
      <c r="AX164" s="13" t="s">
        <v>78</v>
      </c>
      <c r="AY164" s="155" t="s">
        <v>123</v>
      </c>
    </row>
    <row r="165" spans="2:65" s="1" customFormat="1" ht="21.75" customHeight="1">
      <c r="B165" s="133"/>
      <c r="C165" s="134" t="s">
        <v>193</v>
      </c>
      <c r="D165" s="134" t="s">
        <v>125</v>
      </c>
      <c r="E165" s="135" t="s">
        <v>194</v>
      </c>
      <c r="F165" s="136" t="s">
        <v>195</v>
      </c>
      <c r="G165" s="137" t="s">
        <v>128</v>
      </c>
      <c r="H165" s="138">
        <v>2.4620000000000002</v>
      </c>
      <c r="I165" s="139"/>
      <c r="J165" s="139">
        <f>ROUND(I165*H165,2)</f>
        <v>0</v>
      </c>
      <c r="K165" s="140"/>
      <c r="L165" s="27"/>
      <c r="M165" s="141" t="s">
        <v>1</v>
      </c>
      <c r="N165" s="142" t="s">
        <v>36</v>
      </c>
      <c r="O165" s="143">
        <v>0.35799999999999998</v>
      </c>
      <c r="P165" s="143">
        <f>O165*H165</f>
        <v>0.88139600000000007</v>
      </c>
      <c r="Q165" s="143">
        <v>6.7000000000000002E-4</v>
      </c>
      <c r="R165" s="143">
        <f>Q165*H165</f>
        <v>1.6495400000000001E-3</v>
      </c>
      <c r="S165" s="143">
        <v>0</v>
      </c>
      <c r="T165" s="144">
        <f>S165*H165</f>
        <v>0</v>
      </c>
      <c r="AR165" s="145" t="s">
        <v>129</v>
      </c>
      <c r="AT165" s="145" t="s">
        <v>125</v>
      </c>
      <c r="AU165" s="145" t="s">
        <v>130</v>
      </c>
      <c r="AY165" s="15" t="s">
        <v>123</v>
      </c>
      <c r="BE165" s="146">
        <f>IF(N165="základná",J165,0)</f>
        <v>0</v>
      </c>
      <c r="BF165" s="146">
        <f>IF(N165="znížená",J165,0)</f>
        <v>0</v>
      </c>
      <c r="BG165" s="146">
        <f>IF(N165="zákl. prenesená",J165,0)</f>
        <v>0</v>
      </c>
      <c r="BH165" s="146">
        <f>IF(N165="zníž. prenesená",J165,0)</f>
        <v>0</v>
      </c>
      <c r="BI165" s="146">
        <f>IF(N165="nulová",J165,0)</f>
        <v>0</v>
      </c>
      <c r="BJ165" s="15" t="s">
        <v>130</v>
      </c>
      <c r="BK165" s="146">
        <f>ROUND(I165*H165,2)</f>
        <v>0</v>
      </c>
      <c r="BL165" s="15" t="s">
        <v>129</v>
      </c>
      <c r="BM165" s="145" t="s">
        <v>196</v>
      </c>
    </row>
    <row r="166" spans="2:65" s="12" customFormat="1">
      <c r="B166" s="147"/>
      <c r="D166" s="148" t="s">
        <v>132</v>
      </c>
      <c r="E166" s="149" t="s">
        <v>1</v>
      </c>
      <c r="F166" s="150" t="s">
        <v>197</v>
      </c>
      <c r="H166" s="151">
        <v>2.4620000000000002</v>
      </c>
      <c r="L166" s="147"/>
      <c r="M166" s="152"/>
      <c r="T166" s="153"/>
      <c r="AT166" s="149" t="s">
        <v>132</v>
      </c>
      <c r="AU166" s="149" t="s">
        <v>130</v>
      </c>
      <c r="AV166" s="12" t="s">
        <v>130</v>
      </c>
      <c r="AW166" s="12" t="s">
        <v>27</v>
      </c>
      <c r="AX166" s="12" t="s">
        <v>70</v>
      </c>
      <c r="AY166" s="149" t="s">
        <v>123</v>
      </c>
    </row>
    <row r="167" spans="2:65" s="13" customFormat="1">
      <c r="B167" s="154"/>
      <c r="D167" s="148" t="s">
        <v>132</v>
      </c>
      <c r="E167" s="155" t="s">
        <v>1</v>
      </c>
      <c r="F167" s="156" t="s">
        <v>141</v>
      </c>
      <c r="H167" s="157">
        <v>2.4620000000000002</v>
      </c>
      <c r="L167" s="154"/>
      <c r="M167" s="158"/>
      <c r="T167" s="159"/>
      <c r="AT167" s="155" t="s">
        <v>132</v>
      </c>
      <c r="AU167" s="155" t="s">
        <v>130</v>
      </c>
      <c r="AV167" s="13" t="s">
        <v>129</v>
      </c>
      <c r="AW167" s="13" t="s">
        <v>27</v>
      </c>
      <c r="AX167" s="13" t="s">
        <v>78</v>
      </c>
      <c r="AY167" s="155" t="s">
        <v>123</v>
      </c>
    </row>
    <row r="168" spans="2:65" s="1" customFormat="1" ht="21.75" customHeight="1">
      <c r="B168" s="133"/>
      <c r="C168" s="134" t="s">
        <v>198</v>
      </c>
      <c r="D168" s="134" t="s">
        <v>125</v>
      </c>
      <c r="E168" s="135" t="s">
        <v>199</v>
      </c>
      <c r="F168" s="136" t="s">
        <v>200</v>
      </c>
      <c r="G168" s="137" t="s">
        <v>128</v>
      </c>
      <c r="H168" s="138">
        <v>2.4620000000000002</v>
      </c>
      <c r="I168" s="139"/>
      <c r="J168" s="139">
        <f>ROUND(I168*H168,2)</f>
        <v>0</v>
      </c>
      <c r="K168" s="140"/>
      <c r="L168" s="27"/>
      <c r="M168" s="141" t="s">
        <v>1</v>
      </c>
      <c r="N168" s="142" t="s">
        <v>36</v>
      </c>
      <c r="O168" s="143">
        <v>0.19900000000000001</v>
      </c>
      <c r="P168" s="143">
        <f>O168*H168</f>
        <v>0.48993800000000004</v>
      </c>
      <c r="Q168" s="143">
        <v>0</v>
      </c>
      <c r="R168" s="143">
        <f>Q168*H168</f>
        <v>0</v>
      </c>
      <c r="S168" s="143">
        <v>0</v>
      </c>
      <c r="T168" s="144">
        <f>S168*H168</f>
        <v>0</v>
      </c>
      <c r="AR168" s="145" t="s">
        <v>129</v>
      </c>
      <c r="AT168" s="145" t="s">
        <v>125</v>
      </c>
      <c r="AU168" s="145" t="s">
        <v>130</v>
      </c>
      <c r="AY168" s="15" t="s">
        <v>123</v>
      </c>
      <c r="BE168" s="146">
        <f>IF(N168="základná",J168,0)</f>
        <v>0</v>
      </c>
      <c r="BF168" s="146">
        <f>IF(N168="znížená",J168,0)</f>
        <v>0</v>
      </c>
      <c r="BG168" s="146">
        <f>IF(N168="zákl. prenesená",J168,0)</f>
        <v>0</v>
      </c>
      <c r="BH168" s="146">
        <f>IF(N168="zníž. prenesená",J168,0)</f>
        <v>0</v>
      </c>
      <c r="BI168" s="146">
        <f>IF(N168="nulová",J168,0)</f>
        <v>0</v>
      </c>
      <c r="BJ168" s="15" t="s">
        <v>130</v>
      </c>
      <c r="BK168" s="146">
        <f>ROUND(I168*H168,2)</f>
        <v>0</v>
      </c>
      <c r="BL168" s="15" t="s">
        <v>129</v>
      </c>
      <c r="BM168" s="145" t="s">
        <v>201</v>
      </c>
    </row>
    <row r="169" spans="2:65" s="1" customFormat="1" ht="16.5" customHeight="1">
      <c r="B169" s="133"/>
      <c r="C169" s="134" t="s">
        <v>202</v>
      </c>
      <c r="D169" s="134" t="s">
        <v>125</v>
      </c>
      <c r="E169" s="135" t="s">
        <v>203</v>
      </c>
      <c r="F169" s="136" t="s">
        <v>204</v>
      </c>
      <c r="G169" s="137" t="s">
        <v>205</v>
      </c>
      <c r="H169" s="138">
        <v>0.27100000000000002</v>
      </c>
      <c r="I169" s="139"/>
      <c r="J169" s="139">
        <f>ROUND(I169*H169,2)</f>
        <v>0</v>
      </c>
      <c r="K169" s="140"/>
      <c r="L169" s="27"/>
      <c r="M169" s="141" t="s">
        <v>1</v>
      </c>
      <c r="N169" s="142" t="s">
        <v>36</v>
      </c>
      <c r="O169" s="143">
        <v>34.322000000000003</v>
      </c>
      <c r="P169" s="143">
        <f>O169*H169</f>
        <v>9.3012620000000013</v>
      </c>
      <c r="Q169" s="143">
        <v>1.01895</v>
      </c>
      <c r="R169" s="143">
        <f>Q169*H169</f>
        <v>0.27613545</v>
      </c>
      <c r="S169" s="143">
        <v>0</v>
      </c>
      <c r="T169" s="144">
        <f>S169*H169</f>
        <v>0</v>
      </c>
      <c r="AR169" s="145" t="s">
        <v>129</v>
      </c>
      <c r="AT169" s="145" t="s">
        <v>125</v>
      </c>
      <c r="AU169" s="145" t="s">
        <v>130</v>
      </c>
      <c r="AY169" s="15" t="s">
        <v>123</v>
      </c>
      <c r="BE169" s="146">
        <f>IF(N169="základná",J169,0)</f>
        <v>0</v>
      </c>
      <c r="BF169" s="146">
        <f>IF(N169="znížená",J169,0)</f>
        <v>0</v>
      </c>
      <c r="BG169" s="146">
        <f>IF(N169="zákl. prenesená",J169,0)</f>
        <v>0</v>
      </c>
      <c r="BH169" s="146">
        <f>IF(N169="zníž. prenesená",J169,0)</f>
        <v>0</v>
      </c>
      <c r="BI169" s="146">
        <f>IF(N169="nulová",J169,0)</f>
        <v>0</v>
      </c>
      <c r="BJ169" s="15" t="s">
        <v>130</v>
      </c>
      <c r="BK169" s="146">
        <f>ROUND(I169*H169,2)</f>
        <v>0</v>
      </c>
      <c r="BL169" s="15" t="s">
        <v>129</v>
      </c>
      <c r="BM169" s="145" t="s">
        <v>206</v>
      </c>
    </row>
    <row r="170" spans="2:65" s="12" customFormat="1">
      <c r="B170" s="147"/>
      <c r="D170" s="148" t="s">
        <v>132</v>
      </c>
      <c r="E170" s="149" t="s">
        <v>1</v>
      </c>
      <c r="F170" s="150" t="s">
        <v>207</v>
      </c>
      <c r="H170" s="151">
        <v>0.27100000000000002</v>
      </c>
      <c r="L170" s="147"/>
      <c r="M170" s="152"/>
      <c r="T170" s="153"/>
      <c r="AT170" s="149" t="s">
        <v>132</v>
      </c>
      <c r="AU170" s="149" t="s">
        <v>130</v>
      </c>
      <c r="AV170" s="12" t="s">
        <v>130</v>
      </c>
      <c r="AW170" s="12" t="s">
        <v>27</v>
      </c>
      <c r="AX170" s="12" t="s">
        <v>78</v>
      </c>
      <c r="AY170" s="149" t="s">
        <v>123</v>
      </c>
    </row>
    <row r="171" spans="2:65" s="1" customFormat="1" ht="24.25" customHeight="1">
      <c r="B171" s="133"/>
      <c r="C171" s="134" t="s">
        <v>208</v>
      </c>
      <c r="D171" s="134" t="s">
        <v>125</v>
      </c>
      <c r="E171" s="135" t="s">
        <v>209</v>
      </c>
      <c r="F171" s="136" t="s">
        <v>210</v>
      </c>
      <c r="G171" s="137" t="s">
        <v>136</v>
      </c>
      <c r="H171" s="138">
        <v>3.9380000000000002</v>
      </c>
      <c r="I171" s="139"/>
      <c r="J171" s="139">
        <f>ROUND(I171*H171,2)</f>
        <v>0</v>
      </c>
      <c r="K171" s="140"/>
      <c r="L171" s="27"/>
      <c r="M171" s="141" t="s">
        <v>1</v>
      </c>
      <c r="N171" s="142" t="s">
        <v>36</v>
      </c>
      <c r="O171" s="143">
        <v>0.60399999999999998</v>
      </c>
      <c r="P171" s="143">
        <f>O171*H171</f>
        <v>2.378552</v>
      </c>
      <c r="Q171" s="143">
        <v>2.19407</v>
      </c>
      <c r="R171" s="143">
        <f>Q171*H171</f>
        <v>8.64024766</v>
      </c>
      <c r="S171" s="143">
        <v>0</v>
      </c>
      <c r="T171" s="144">
        <f>S171*H171</f>
        <v>0</v>
      </c>
      <c r="AR171" s="145" t="s">
        <v>129</v>
      </c>
      <c r="AT171" s="145" t="s">
        <v>125</v>
      </c>
      <c r="AU171" s="145" t="s">
        <v>130</v>
      </c>
      <c r="AY171" s="15" t="s">
        <v>123</v>
      </c>
      <c r="BE171" s="146">
        <f>IF(N171="základná",J171,0)</f>
        <v>0</v>
      </c>
      <c r="BF171" s="146">
        <f>IF(N171="znížená",J171,0)</f>
        <v>0</v>
      </c>
      <c r="BG171" s="146">
        <f>IF(N171="zákl. prenesená",J171,0)</f>
        <v>0</v>
      </c>
      <c r="BH171" s="146">
        <f>IF(N171="zníž. prenesená",J171,0)</f>
        <v>0</v>
      </c>
      <c r="BI171" s="146">
        <f>IF(N171="nulová",J171,0)</f>
        <v>0</v>
      </c>
      <c r="BJ171" s="15" t="s">
        <v>130</v>
      </c>
      <c r="BK171" s="146">
        <f>ROUND(I171*H171,2)</f>
        <v>0</v>
      </c>
      <c r="BL171" s="15" t="s">
        <v>129</v>
      </c>
      <c r="BM171" s="145" t="s">
        <v>211</v>
      </c>
    </row>
    <row r="172" spans="2:65" s="12" customFormat="1">
      <c r="B172" s="147"/>
      <c r="D172" s="148" t="s">
        <v>132</v>
      </c>
      <c r="E172" s="149" t="s">
        <v>1</v>
      </c>
      <c r="F172" s="150" t="s">
        <v>212</v>
      </c>
      <c r="H172" s="151">
        <v>3.9380000000000002</v>
      </c>
      <c r="L172" s="147"/>
      <c r="M172" s="152"/>
      <c r="T172" s="153"/>
      <c r="AT172" s="149" t="s">
        <v>132</v>
      </c>
      <c r="AU172" s="149" t="s">
        <v>130</v>
      </c>
      <c r="AV172" s="12" t="s">
        <v>130</v>
      </c>
      <c r="AW172" s="12" t="s">
        <v>27</v>
      </c>
      <c r="AX172" s="12" t="s">
        <v>70</v>
      </c>
      <c r="AY172" s="149" t="s">
        <v>123</v>
      </c>
    </row>
    <row r="173" spans="2:65" s="13" customFormat="1">
      <c r="B173" s="154"/>
      <c r="D173" s="148" t="s">
        <v>132</v>
      </c>
      <c r="E173" s="155" t="s">
        <v>1</v>
      </c>
      <c r="F173" s="156" t="s">
        <v>141</v>
      </c>
      <c r="H173" s="157">
        <v>3.9380000000000002</v>
      </c>
      <c r="L173" s="154"/>
      <c r="M173" s="158"/>
      <c r="T173" s="159"/>
      <c r="AT173" s="155" t="s">
        <v>132</v>
      </c>
      <c r="AU173" s="155" t="s">
        <v>130</v>
      </c>
      <c r="AV173" s="13" t="s">
        <v>129</v>
      </c>
      <c r="AW173" s="13" t="s">
        <v>27</v>
      </c>
      <c r="AX173" s="13" t="s">
        <v>78</v>
      </c>
      <c r="AY173" s="155" t="s">
        <v>123</v>
      </c>
    </row>
    <row r="174" spans="2:65" s="1" customFormat="1" ht="21.75" customHeight="1">
      <c r="B174" s="133"/>
      <c r="C174" s="134" t="s">
        <v>213</v>
      </c>
      <c r="D174" s="134" t="s">
        <v>125</v>
      </c>
      <c r="E174" s="135" t="s">
        <v>214</v>
      </c>
      <c r="F174" s="136" t="s">
        <v>215</v>
      </c>
      <c r="G174" s="137" t="s">
        <v>128</v>
      </c>
      <c r="H174" s="138">
        <v>1.5</v>
      </c>
      <c r="I174" s="139"/>
      <c r="J174" s="139">
        <f>ROUND(I174*H174,2)</f>
        <v>0</v>
      </c>
      <c r="K174" s="140"/>
      <c r="L174" s="27"/>
      <c r="M174" s="141" t="s">
        <v>1</v>
      </c>
      <c r="N174" s="142" t="s">
        <v>36</v>
      </c>
      <c r="O174" s="143">
        <v>0.35799999999999998</v>
      </c>
      <c r="P174" s="143">
        <f>O174*H174</f>
        <v>0.53699999999999992</v>
      </c>
      <c r="Q174" s="143">
        <v>6.7000000000000002E-4</v>
      </c>
      <c r="R174" s="143">
        <f>Q174*H174</f>
        <v>1.005E-3</v>
      </c>
      <c r="S174" s="143">
        <v>0</v>
      </c>
      <c r="T174" s="144">
        <f>S174*H174</f>
        <v>0</v>
      </c>
      <c r="AR174" s="145" t="s">
        <v>129</v>
      </c>
      <c r="AT174" s="145" t="s">
        <v>125</v>
      </c>
      <c r="AU174" s="145" t="s">
        <v>130</v>
      </c>
      <c r="AY174" s="15" t="s">
        <v>123</v>
      </c>
      <c r="BE174" s="146">
        <f>IF(N174="základná",J174,0)</f>
        <v>0</v>
      </c>
      <c r="BF174" s="146">
        <f>IF(N174="znížená",J174,0)</f>
        <v>0</v>
      </c>
      <c r="BG174" s="146">
        <f>IF(N174="zákl. prenesená",J174,0)</f>
        <v>0</v>
      </c>
      <c r="BH174" s="146">
        <f>IF(N174="zníž. prenesená",J174,0)</f>
        <v>0</v>
      </c>
      <c r="BI174" s="146">
        <f>IF(N174="nulová",J174,0)</f>
        <v>0</v>
      </c>
      <c r="BJ174" s="15" t="s">
        <v>130</v>
      </c>
      <c r="BK174" s="146">
        <f>ROUND(I174*H174,2)</f>
        <v>0</v>
      </c>
      <c r="BL174" s="15" t="s">
        <v>129</v>
      </c>
      <c r="BM174" s="145" t="s">
        <v>216</v>
      </c>
    </row>
    <row r="175" spans="2:65" s="12" customFormat="1">
      <c r="B175" s="147"/>
      <c r="D175" s="148" t="s">
        <v>132</v>
      </c>
      <c r="E175" s="149" t="s">
        <v>1</v>
      </c>
      <c r="F175" s="150" t="s">
        <v>217</v>
      </c>
      <c r="H175" s="151">
        <v>1.5</v>
      </c>
      <c r="L175" s="147"/>
      <c r="M175" s="152"/>
      <c r="T175" s="153"/>
      <c r="AT175" s="149" t="s">
        <v>132</v>
      </c>
      <c r="AU175" s="149" t="s">
        <v>130</v>
      </c>
      <c r="AV175" s="12" t="s">
        <v>130</v>
      </c>
      <c r="AW175" s="12" t="s">
        <v>27</v>
      </c>
      <c r="AX175" s="12" t="s">
        <v>78</v>
      </c>
      <c r="AY175" s="149" t="s">
        <v>123</v>
      </c>
    </row>
    <row r="176" spans="2:65" s="1" customFormat="1" ht="21.75" customHeight="1">
      <c r="B176" s="133"/>
      <c r="C176" s="134" t="s">
        <v>218</v>
      </c>
      <c r="D176" s="134" t="s">
        <v>125</v>
      </c>
      <c r="E176" s="135" t="s">
        <v>219</v>
      </c>
      <c r="F176" s="136" t="s">
        <v>220</v>
      </c>
      <c r="G176" s="137" t="s">
        <v>128</v>
      </c>
      <c r="H176" s="138">
        <v>1.5</v>
      </c>
      <c r="I176" s="139"/>
      <c r="J176" s="139">
        <f>ROUND(I176*H176,2)</f>
        <v>0</v>
      </c>
      <c r="K176" s="140"/>
      <c r="L176" s="27"/>
      <c r="M176" s="141" t="s">
        <v>1</v>
      </c>
      <c r="N176" s="142" t="s">
        <v>36</v>
      </c>
      <c r="O176" s="143">
        <v>0.19900000000000001</v>
      </c>
      <c r="P176" s="143">
        <f>O176*H176</f>
        <v>0.29849999999999999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129</v>
      </c>
      <c r="AT176" s="145" t="s">
        <v>125</v>
      </c>
      <c r="AU176" s="145" t="s">
        <v>130</v>
      </c>
      <c r="AY176" s="15" t="s">
        <v>123</v>
      </c>
      <c r="BE176" s="146">
        <f>IF(N176="základná",J176,0)</f>
        <v>0</v>
      </c>
      <c r="BF176" s="146">
        <f>IF(N176="znížená",J176,0)</f>
        <v>0</v>
      </c>
      <c r="BG176" s="146">
        <f>IF(N176="zákl. prenesená",J176,0)</f>
        <v>0</v>
      </c>
      <c r="BH176" s="146">
        <f>IF(N176="zníž. prenesená",J176,0)</f>
        <v>0</v>
      </c>
      <c r="BI176" s="146">
        <f>IF(N176="nulová",J176,0)</f>
        <v>0</v>
      </c>
      <c r="BJ176" s="15" t="s">
        <v>130</v>
      </c>
      <c r="BK176" s="146">
        <f>ROUND(I176*H176,2)</f>
        <v>0</v>
      </c>
      <c r="BL176" s="15" t="s">
        <v>129</v>
      </c>
      <c r="BM176" s="145" t="s">
        <v>221</v>
      </c>
    </row>
    <row r="177" spans="2:65" s="1" customFormat="1" ht="16.5" customHeight="1">
      <c r="B177" s="133"/>
      <c r="C177" s="134" t="s">
        <v>222</v>
      </c>
      <c r="D177" s="134" t="s">
        <v>125</v>
      </c>
      <c r="E177" s="135" t="s">
        <v>223</v>
      </c>
      <c r="F177" s="136" t="s">
        <v>224</v>
      </c>
      <c r="G177" s="137" t="s">
        <v>205</v>
      </c>
      <c r="H177" s="138">
        <v>0.13800000000000001</v>
      </c>
      <c r="I177" s="139"/>
      <c r="J177" s="139">
        <f>ROUND(I177*H177,2)</f>
        <v>0</v>
      </c>
      <c r="K177" s="140"/>
      <c r="L177" s="27"/>
      <c r="M177" s="141" t="s">
        <v>1</v>
      </c>
      <c r="N177" s="142" t="s">
        <v>36</v>
      </c>
      <c r="O177" s="143">
        <v>35.362000000000002</v>
      </c>
      <c r="P177" s="143">
        <f>O177*H177</f>
        <v>4.8799560000000008</v>
      </c>
      <c r="Q177" s="143">
        <v>1.01895</v>
      </c>
      <c r="R177" s="143">
        <f>Q177*H177</f>
        <v>0.14061510000000002</v>
      </c>
      <c r="S177" s="143">
        <v>0</v>
      </c>
      <c r="T177" s="144">
        <f>S177*H177</f>
        <v>0</v>
      </c>
      <c r="AR177" s="145" t="s">
        <v>129</v>
      </c>
      <c r="AT177" s="145" t="s">
        <v>125</v>
      </c>
      <c r="AU177" s="145" t="s">
        <v>130</v>
      </c>
      <c r="AY177" s="15" t="s">
        <v>123</v>
      </c>
      <c r="BE177" s="146">
        <f>IF(N177="základná",J177,0)</f>
        <v>0</v>
      </c>
      <c r="BF177" s="146">
        <f>IF(N177="znížená",J177,0)</f>
        <v>0</v>
      </c>
      <c r="BG177" s="146">
        <f>IF(N177="zákl. prenesená",J177,0)</f>
        <v>0</v>
      </c>
      <c r="BH177" s="146">
        <f>IF(N177="zníž. prenesená",J177,0)</f>
        <v>0</v>
      </c>
      <c r="BI177" s="146">
        <f>IF(N177="nulová",J177,0)</f>
        <v>0</v>
      </c>
      <c r="BJ177" s="15" t="s">
        <v>130</v>
      </c>
      <c r="BK177" s="146">
        <f>ROUND(I177*H177,2)</f>
        <v>0</v>
      </c>
      <c r="BL177" s="15" t="s">
        <v>129</v>
      </c>
      <c r="BM177" s="145" t="s">
        <v>225</v>
      </c>
    </row>
    <row r="178" spans="2:65" s="12" customFormat="1">
      <c r="B178" s="147"/>
      <c r="D178" s="148" t="s">
        <v>132</v>
      </c>
      <c r="E178" s="149" t="s">
        <v>1</v>
      </c>
      <c r="F178" s="150" t="s">
        <v>226</v>
      </c>
      <c r="H178" s="151">
        <v>0.13800000000000001</v>
      </c>
      <c r="L178" s="147"/>
      <c r="M178" s="152"/>
      <c r="T178" s="153"/>
      <c r="AT178" s="149" t="s">
        <v>132</v>
      </c>
      <c r="AU178" s="149" t="s">
        <v>130</v>
      </c>
      <c r="AV178" s="12" t="s">
        <v>130</v>
      </c>
      <c r="AW178" s="12" t="s">
        <v>27</v>
      </c>
      <c r="AX178" s="12" t="s">
        <v>78</v>
      </c>
      <c r="AY178" s="149" t="s">
        <v>123</v>
      </c>
    </row>
    <row r="179" spans="2:65" s="11" customFormat="1" ht="22.95" customHeight="1">
      <c r="B179" s="122"/>
      <c r="D179" s="123" t="s">
        <v>69</v>
      </c>
      <c r="E179" s="131" t="s">
        <v>142</v>
      </c>
      <c r="F179" s="131" t="s">
        <v>227</v>
      </c>
      <c r="J179" s="132">
        <f>BK179</f>
        <v>0</v>
      </c>
      <c r="L179" s="122"/>
      <c r="M179" s="126"/>
      <c r="P179" s="127">
        <f>SUM(P180:P200)</f>
        <v>419.36814300000003</v>
      </c>
      <c r="R179" s="127">
        <f>SUM(R180:R200)</f>
        <v>212.76222249</v>
      </c>
      <c r="T179" s="128">
        <f>SUM(T180:T200)</f>
        <v>0</v>
      </c>
      <c r="AR179" s="123" t="s">
        <v>78</v>
      </c>
      <c r="AT179" s="129" t="s">
        <v>69</v>
      </c>
      <c r="AU179" s="129" t="s">
        <v>78</v>
      </c>
      <c r="AY179" s="123" t="s">
        <v>123</v>
      </c>
      <c r="BK179" s="130">
        <f>SUM(BK180:BK200)</f>
        <v>0</v>
      </c>
    </row>
    <row r="180" spans="2:65" s="1" customFormat="1" ht="21.75" customHeight="1">
      <c r="B180" s="133"/>
      <c r="C180" s="134" t="s">
        <v>7</v>
      </c>
      <c r="D180" s="134" t="s">
        <v>125</v>
      </c>
      <c r="E180" s="135" t="s">
        <v>228</v>
      </c>
      <c r="F180" s="136" t="s">
        <v>229</v>
      </c>
      <c r="G180" s="137" t="s">
        <v>136</v>
      </c>
      <c r="H180" s="138">
        <v>88.033000000000001</v>
      </c>
      <c r="I180" s="139"/>
      <c r="J180" s="139">
        <f>ROUND(I180*H180,2)</f>
        <v>0</v>
      </c>
      <c r="K180" s="140"/>
      <c r="L180" s="27"/>
      <c r="M180" s="141" t="s">
        <v>1</v>
      </c>
      <c r="N180" s="142" t="s">
        <v>36</v>
      </c>
      <c r="O180" s="143">
        <v>1.2270000000000001</v>
      </c>
      <c r="P180" s="143">
        <f>O180*H180</f>
        <v>108.01649100000002</v>
      </c>
      <c r="Q180" s="143">
        <v>2.40177</v>
      </c>
      <c r="R180" s="143">
        <f>Q180*H180</f>
        <v>211.43501841</v>
      </c>
      <c r="S180" s="143">
        <v>0</v>
      </c>
      <c r="T180" s="144">
        <f>S180*H180</f>
        <v>0</v>
      </c>
      <c r="AR180" s="145" t="s">
        <v>129</v>
      </c>
      <c r="AT180" s="145" t="s">
        <v>125</v>
      </c>
      <c r="AU180" s="145" t="s">
        <v>130</v>
      </c>
      <c r="AY180" s="15" t="s">
        <v>123</v>
      </c>
      <c r="BE180" s="146">
        <f>IF(N180="základná",J180,0)</f>
        <v>0</v>
      </c>
      <c r="BF180" s="146">
        <f>IF(N180="znížená",J180,0)</f>
        <v>0</v>
      </c>
      <c r="BG180" s="146">
        <f>IF(N180="zákl. prenesená",J180,0)</f>
        <v>0</v>
      </c>
      <c r="BH180" s="146">
        <f>IF(N180="zníž. prenesená",J180,0)</f>
        <v>0</v>
      </c>
      <c r="BI180" s="146">
        <f>IF(N180="nulová",J180,0)</f>
        <v>0</v>
      </c>
      <c r="BJ180" s="15" t="s">
        <v>130</v>
      </c>
      <c r="BK180" s="146">
        <f>ROUND(I180*H180,2)</f>
        <v>0</v>
      </c>
      <c r="BL180" s="15" t="s">
        <v>129</v>
      </c>
      <c r="BM180" s="145" t="s">
        <v>230</v>
      </c>
    </row>
    <row r="181" spans="2:65" s="12" customFormat="1">
      <c r="B181" s="147"/>
      <c r="D181" s="148" t="s">
        <v>132</v>
      </c>
      <c r="E181" s="149" t="s">
        <v>1</v>
      </c>
      <c r="F181" s="150" t="s">
        <v>231</v>
      </c>
      <c r="H181" s="151">
        <v>58.575000000000003</v>
      </c>
      <c r="L181" s="147"/>
      <c r="M181" s="152"/>
      <c r="T181" s="153"/>
      <c r="AT181" s="149" t="s">
        <v>132</v>
      </c>
      <c r="AU181" s="149" t="s">
        <v>130</v>
      </c>
      <c r="AV181" s="12" t="s">
        <v>130</v>
      </c>
      <c r="AW181" s="12" t="s">
        <v>27</v>
      </c>
      <c r="AX181" s="12" t="s">
        <v>70</v>
      </c>
      <c r="AY181" s="149" t="s">
        <v>123</v>
      </c>
    </row>
    <row r="182" spans="2:65" s="12" customFormat="1">
      <c r="B182" s="147"/>
      <c r="D182" s="148" t="s">
        <v>132</v>
      </c>
      <c r="E182" s="149" t="s">
        <v>1</v>
      </c>
      <c r="F182" s="150" t="s">
        <v>232</v>
      </c>
      <c r="H182" s="151">
        <v>16.187999999999999</v>
      </c>
      <c r="L182" s="147"/>
      <c r="M182" s="152"/>
      <c r="T182" s="153"/>
      <c r="AT182" s="149" t="s">
        <v>132</v>
      </c>
      <c r="AU182" s="149" t="s">
        <v>130</v>
      </c>
      <c r="AV182" s="12" t="s">
        <v>130</v>
      </c>
      <c r="AW182" s="12" t="s">
        <v>27</v>
      </c>
      <c r="AX182" s="12" t="s">
        <v>70</v>
      </c>
      <c r="AY182" s="149" t="s">
        <v>123</v>
      </c>
    </row>
    <row r="183" spans="2:65" s="12" customFormat="1">
      <c r="B183" s="147"/>
      <c r="D183" s="148" t="s">
        <v>132</v>
      </c>
      <c r="E183" s="149" t="s">
        <v>1</v>
      </c>
      <c r="F183" s="150" t="s">
        <v>233</v>
      </c>
      <c r="H183" s="151">
        <v>9.2330000000000005</v>
      </c>
      <c r="L183" s="147"/>
      <c r="M183" s="152"/>
      <c r="T183" s="153"/>
      <c r="AT183" s="149" t="s">
        <v>132</v>
      </c>
      <c r="AU183" s="149" t="s">
        <v>130</v>
      </c>
      <c r="AV183" s="12" t="s">
        <v>130</v>
      </c>
      <c r="AW183" s="12" t="s">
        <v>27</v>
      </c>
      <c r="AX183" s="12" t="s">
        <v>70</v>
      </c>
      <c r="AY183" s="149" t="s">
        <v>123</v>
      </c>
    </row>
    <row r="184" spans="2:65" s="12" customFormat="1">
      <c r="B184" s="147"/>
      <c r="D184" s="148" t="s">
        <v>132</v>
      </c>
      <c r="E184" s="149" t="s">
        <v>1</v>
      </c>
      <c r="F184" s="150" t="s">
        <v>234</v>
      </c>
      <c r="H184" s="151">
        <v>4.0369999999999999</v>
      </c>
      <c r="L184" s="147"/>
      <c r="M184" s="152"/>
      <c r="T184" s="153"/>
      <c r="AT184" s="149" t="s">
        <v>132</v>
      </c>
      <c r="AU184" s="149" t="s">
        <v>130</v>
      </c>
      <c r="AV184" s="12" t="s">
        <v>130</v>
      </c>
      <c r="AW184" s="12" t="s">
        <v>27</v>
      </c>
      <c r="AX184" s="12" t="s">
        <v>70</v>
      </c>
      <c r="AY184" s="149" t="s">
        <v>123</v>
      </c>
    </row>
    <row r="185" spans="2:65" s="13" customFormat="1">
      <c r="B185" s="154"/>
      <c r="D185" s="148" t="s">
        <v>132</v>
      </c>
      <c r="E185" s="155" t="s">
        <v>1</v>
      </c>
      <c r="F185" s="156" t="s">
        <v>141</v>
      </c>
      <c r="H185" s="157">
        <v>88.033000000000015</v>
      </c>
      <c r="L185" s="154"/>
      <c r="M185" s="158"/>
      <c r="T185" s="159"/>
      <c r="AT185" s="155" t="s">
        <v>132</v>
      </c>
      <c r="AU185" s="155" t="s">
        <v>130</v>
      </c>
      <c r="AV185" s="13" t="s">
        <v>129</v>
      </c>
      <c r="AW185" s="13" t="s">
        <v>27</v>
      </c>
      <c r="AX185" s="13" t="s">
        <v>78</v>
      </c>
      <c r="AY185" s="155" t="s">
        <v>123</v>
      </c>
    </row>
    <row r="186" spans="2:65" s="1" customFormat="1" ht="24.25" customHeight="1">
      <c r="B186" s="133"/>
      <c r="C186" s="134" t="s">
        <v>235</v>
      </c>
      <c r="D186" s="134" t="s">
        <v>125</v>
      </c>
      <c r="E186" s="135" t="s">
        <v>236</v>
      </c>
      <c r="F186" s="136" t="s">
        <v>237</v>
      </c>
      <c r="G186" s="137" t="s">
        <v>128</v>
      </c>
      <c r="H186" s="138">
        <v>400.96800000000002</v>
      </c>
      <c r="I186" s="139"/>
      <c r="J186" s="139">
        <f>ROUND(I186*H186,2)</f>
        <v>0</v>
      </c>
      <c r="K186" s="140"/>
      <c r="L186" s="27"/>
      <c r="M186" s="141" t="s">
        <v>1</v>
      </c>
      <c r="N186" s="142" t="s">
        <v>36</v>
      </c>
      <c r="O186" s="143">
        <v>0.443</v>
      </c>
      <c r="P186" s="143">
        <f>O186*H186</f>
        <v>177.62882400000001</v>
      </c>
      <c r="Q186" s="143">
        <v>1.5499999999999999E-3</v>
      </c>
      <c r="R186" s="143">
        <f>Q186*H186</f>
        <v>0.62150039999999995</v>
      </c>
      <c r="S186" s="143">
        <v>0</v>
      </c>
      <c r="T186" s="144">
        <f>S186*H186</f>
        <v>0</v>
      </c>
      <c r="AR186" s="145" t="s">
        <v>208</v>
      </c>
      <c r="AT186" s="145" t="s">
        <v>125</v>
      </c>
      <c r="AU186" s="145" t="s">
        <v>130</v>
      </c>
      <c r="AY186" s="15" t="s">
        <v>123</v>
      </c>
      <c r="BE186" s="146">
        <f>IF(N186="základná",J186,0)</f>
        <v>0</v>
      </c>
      <c r="BF186" s="146">
        <f>IF(N186="znížená",J186,0)</f>
        <v>0</v>
      </c>
      <c r="BG186" s="146">
        <f>IF(N186="zákl. prenesená",J186,0)</f>
        <v>0</v>
      </c>
      <c r="BH186" s="146">
        <f>IF(N186="zníž. prenesená",J186,0)</f>
        <v>0</v>
      </c>
      <c r="BI186" s="146">
        <f>IF(N186="nulová",J186,0)</f>
        <v>0</v>
      </c>
      <c r="BJ186" s="15" t="s">
        <v>130</v>
      </c>
      <c r="BK186" s="146">
        <f>ROUND(I186*H186,2)</f>
        <v>0</v>
      </c>
      <c r="BL186" s="15" t="s">
        <v>208</v>
      </c>
      <c r="BM186" s="145" t="s">
        <v>238</v>
      </c>
    </row>
    <row r="187" spans="2:65" s="12" customFormat="1">
      <c r="B187" s="147"/>
      <c r="D187" s="148" t="s">
        <v>132</v>
      </c>
      <c r="E187" s="149" t="s">
        <v>1</v>
      </c>
      <c r="F187" s="150" t="s">
        <v>239</v>
      </c>
      <c r="H187" s="151">
        <v>234.3</v>
      </c>
      <c r="L187" s="147"/>
      <c r="M187" s="152"/>
      <c r="T187" s="153"/>
      <c r="AT187" s="149" t="s">
        <v>132</v>
      </c>
      <c r="AU187" s="149" t="s">
        <v>130</v>
      </c>
      <c r="AV187" s="12" t="s">
        <v>130</v>
      </c>
      <c r="AW187" s="12" t="s">
        <v>27</v>
      </c>
      <c r="AX187" s="12" t="s">
        <v>70</v>
      </c>
      <c r="AY187" s="149" t="s">
        <v>123</v>
      </c>
    </row>
    <row r="188" spans="2:65" s="12" customFormat="1">
      <c r="B188" s="147"/>
      <c r="D188" s="148" t="s">
        <v>132</v>
      </c>
      <c r="E188" s="149" t="s">
        <v>1</v>
      </c>
      <c r="F188" s="150" t="s">
        <v>240</v>
      </c>
      <c r="H188" s="151">
        <v>64.75</v>
      </c>
      <c r="L188" s="147"/>
      <c r="M188" s="152"/>
      <c r="T188" s="153"/>
      <c r="AT188" s="149" t="s">
        <v>132</v>
      </c>
      <c r="AU188" s="149" t="s">
        <v>130</v>
      </c>
      <c r="AV188" s="12" t="s">
        <v>130</v>
      </c>
      <c r="AW188" s="12" t="s">
        <v>27</v>
      </c>
      <c r="AX188" s="12" t="s">
        <v>70</v>
      </c>
      <c r="AY188" s="149" t="s">
        <v>123</v>
      </c>
    </row>
    <row r="189" spans="2:65" s="12" customFormat="1">
      <c r="B189" s="147"/>
      <c r="D189" s="148" t="s">
        <v>132</v>
      </c>
      <c r="E189" s="149" t="s">
        <v>1</v>
      </c>
      <c r="F189" s="150" t="s">
        <v>241</v>
      </c>
      <c r="H189" s="151">
        <v>61.55</v>
      </c>
      <c r="L189" s="147"/>
      <c r="M189" s="152"/>
      <c r="T189" s="153"/>
      <c r="AT189" s="149" t="s">
        <v>132</v>
      </c>
      <c r="AU189" s="149" t="s">
        <v>130</v>
      </c>
      <c r="AV189" s="12" t="s">
        <v>130</v>
      </c>
      <c r="AW189" s="12" t="s">
        <v>27</v>
      </c>
      <c r="AX189" s="12" t="s">
        <v>70</v>
      </c>
      <c r="AY189" s="149" t="s">
        <v>123</v>
      </c>
    </row>
    <row r="190" spans="2:65" s="12" customFormat="1">
      <c r="B190" s="147"/>
      <c r="D190" s="148" t="s">
        <v>132</v>
      </c>
      <c r="E190" s="149" t="s">
        <v>1</v>
      </c>
      <c r="F190" s="150" t="s">
        <v>242</v>
      </c>
      <c r="H190" s="151">
        <v>40.368000000000002</v>
      </c>
      <c r="L190" s="147"/>
      <c r="M190" s="152"/>
      <c r="T190" s="153"/>
      <c r="AT190" s="149" t="s">
        <v>132</v>
      </c>
      <c r="AU190" s="149" t="s">
        <v>130</v>
      </c>
      <c r="AV190" s="12" t="s">
        <v>130</v>
      </c>
      <c r="AW190" s="12" t="s">
        <v>27</v>
      </c>
      <c r="AX190" s="12" t="s">
        <v>70</v>
      </c>
      <c r="AY190" s="149" t="s">
        <v>123</v>
      </c>
    </row>
    <row r="191" spans="2:65" s="13" customFormat="1">
      <c r="B191" s="154"/>
      <c r="D191" s="148" t="s">
        <v>132</v>
      </c>
      <c r="E191" s="155" t="s">
        <v>1</v>
      </c>
      <c r="F191" s="156" t="s">
        <v>141</v>
      </c>
      <c r="H191" s="157">
        <v>400.96800000000002</v>
      </c>
      <c r="L191" s="154"/>
      <c r="M191" s="158"/>
      <c r="T191" s="159"/>
      <c r="AT191" s="155" t="s">
        <v>132</v>
      </c>
      <c r="AU191" s="155" t="s">
        <v>130</v>
      </c>
      <c r="AV191" s="13" t="s">
        <v>129</v>
      </c>
      <c r="AW191" s="13" t="s">
        <v>27</v>
      </c>
      <c r="AX191" s="13" t="s">
        <v>78</v>
      </c>
      <c r="AY191" s="155" t="s">
        <v>123</v>
      </c>
    </row>
    <row r="192" spans="2:65" s="1" customFormat="1" ht="24.25" customHeight="1">
      <c r="B192" s="133"/>
      <c r="C192" s="134" t="s">
        <v>243</v>
      </c>
      <c r="D192" s="134" t="s">
        <v>125</v>
      </c>
      <c r="E192" s="135" t="s">
        <v>244</v>
      </c>
      <c r="F192" s="136" t="s">
        <v>245</v>
      </c>
      <c r="G192" s="137" t="s">
        <v>128</v>
      </c>
      <c r="H192" s="138">
        <v>400.96800000000002</v>
      </c>
      <c r="I192" s="139"/>
      <c r="J192" s="139">
        <f>ROUND(I192*H192,2)</f>
        <v>0</v>
      </c>
      <c r="K192" s="140"/>
      <c r="L192" s="27"/>
      <c r="M192" s="141" t="s">
        <v>1</v>
      </c>
      <c r="N192" s="142" t="s">
        <v>36</v>
      </c>
      <c r="O192" s="143">
        <v>0.314</v>
      </c>
      <c r="P192" s="143">
        <f>O192*H192</f>
        <v>125.903952</v>
      </c>
      <c r="Q192" s="143">
        <v>0</v>
      </c>
      <c r="R192" s="143">
        <f>Q192*H192</f>
        <v>0</v>
      </c>
      <c r="S192" s="143">
        <v>0</v>
      </c>
      <c r="T192" s="144">
        <f>S192*H192</f>
        <v>0</v>
      </c>
      <c r="AR192" s="145" t="s">
        <v>129</v>
      </c>
      <c r="AT192" s="145" t="s">
        <v>125</v>
      </c>
      <c r="AU192" s="145" t="s">
        <v>130</v>
      </c>
      <c r="AY192" s="15" t="s">
        <v>123</v>
      </c>
      <c r="BE192" s="146">
        <f>IF(N192="základná",J192,0)</f>
        <v>0</v>
      </c>
      <c r="BF192" s="146">
        <f>IF(N192="znížená",J192,0)</f>
        <v>0</v>
      </c>
      <c r="BG192" s="146">
        <f>IF(N192="zákl. prenesená",J192,0)</f>
        <v>0</v>
      </c>
      <c r="BH192" s="146">
        <f>IF(N192="zníž. prenesená",J192,0)</f>
        <v>0</v>
      </c>
      <c r="BI192" s="146">
        <f>IF(N192="nulová",J192,0)</f>
        <v>0</v>
      </c>
      <c r="BJ192" s="15" t="s">
        <v>130</v>
      </c>
      <c r="BK192" s="146">
        <f>ROUND(I192*H192,2)</f>
        <v>0</v>
      </c>
      <c r="BL192" s="15" t="s">
        <v>129</v>
      </c>
      <c r="BM192" s="145" t="s">
        <v>246</v>
      </c>
    </row>
    <row r="193" spans="2:65" s="1" customFormat="1" ht="37.950000000000003" customHeight="1">
      <c r="B193" s="133"/>
      <c r="C193" s="134" t="s">
        <v>247</v>
      </c>
      <c r="D193" s="134" t="s">
        <v>125</v>
      </c>
      <c r="E193" s="135" t="s">
        <v>248</v>
      </c>
      <c r="F193" s="136" t="s">
        <v>249</v>
      </c>
      <c r="G193" s="137" t="s">
        <v>128</v>
      </c>
      <c r="H193" s="138">
        <v>4009.68</v>
      </c>
      <c r="I193" s="139"/>
      <c r="J193" s="139">
        <f>ROUND(I193*H193,2)</f>
        <v>0</v>
      </c>
      <c r="K193" s="140"/>
      <c r="L193" s="27"/>
      <c r="M193" s="141" t="s">
        <v>1</v>
      </c>
      <c r="N193" s="142" t="s">
        <v>36</v>
      </c>
      <c r="O193" s="143">
        <v>0</v>
      </c>
      <c r="P193" s="143">
        <f>O193*H193</f>
        <v>0</v>
      </c>
      <c r="Q193" s="143">
        <v>0</v>
      </c>
      <c r="R193" s="143">
        <f>Q193*H193</f>
        <v>0</v>
      </c>
      <c r="S193" s="143">
        <v>0</v>
      </c>
      <c r="T193" s="144">
        <f>S193*H193</f>
        <v>0</v>
      </c>
      <c r="AR193" s="145" t="s">
        <v>129</v>
      </c>
      <c r="AT193" s="145" t="s">
        <v>125</v>
      </c>
      <c r="AU193" s="145" t="s">
        <v>130</v>
      </c>
      <c r="AY193" s="15" t="s">
        <v>123</v>
      </c>
      <c r="BE193" s="146">
        <f>IF(N193="základná",J193,0)</f>
        <v>0</v>
      </c>
      <c r="BF193" s="146">
        <f>IF(N193="znížená",J193,0)</f>
        <v>0</v>
      </c>
      <c r="BG193" s="146">
        <f>IF(N193="zákl. prenesená",J193,0)</f>
        <v>0</v>
      </c>
      <c r="BH193" s="146">
        <f>IF(N193="zníž. prenesená",J193,0)</f>
        <v>0</v>
      </c>
      <c r="BI193" s="146">
        <f>IF(N193="nulová",J193,0)</f>
        <v>0</v>
      </c>
      <c r="BJ193" s="15" t="s">
        <v>130</v>
      </c>
      <c r="BK193" s="146">
        <f>ROUND(I193*H193,2)</f>
        <v>0</v>
      </c>
      <c r="BL193" s="15" t="s">
        <v>129</v>
      </c>
      <c r="BM193" s="145" t="s">
        <v>250</v>
      </c>
    </row>
    <row r="194" spans="2:65" s="12" customFormat="1">
      <c r="B194" s="147"/>
      <c r="D194" s="148" t="s">
        <v>132</v>
      </c>
      <c r="E194" s="149" t="s">
        <v>1</v>
      </c>
      <c r="F194" s="150" t="s">
        <v>251</v>
      </c>
      <c r="H194" s="151">
        <v>4009.68</v>
      </c>
      <c r="L194" s="147"/>
      <c r="M194" s="152"/>
      <c r="T194" s="153"/>
      <c r="AT194" s="149" t="s">
        <v>132</v>
      </c>
      <c r="AU194" s="149" t="s">
        <v>130</v>
      </c>
      <c r="AV194" s="12" t="s">
        <v>130</v>
      </c>
      <c r="AW194" s="12" t="s">
        <v>27</v>
      </c>
      <c r="AX194" s="12" t="s">
        <v>78</v>
      </c>
      <c r="AY194" s="149" t="s">
        <v>123</v>
      </c>
    </row>
    <row r="195" spans="2:65" s="1" customFormat="1" ht="37.950000000000003" customHeight="1">
      <c r="B195" s="133"/>
      <c r="C195" s="134" t="s">
        <v>252</v>
      </c>
      <c r="D195" s="134" t="s">
        <v>125</v>
      </c>
      <c r="E195" s="135" t="s">
        <v>253</v>
      </c>
      <c r="F195" s="136" t="s">
        <v>254</v>
      </c>
      <c r="G195" s="137" t="s">
        <v>128</v>
      </c>
      <c r="H195" s="138">
        <v>200.48400000000001</v>
      </c>
      <c r="I195" s="139"/>
      <c r="J195" s="139">
        <f>ROUND(I195*H195,2)</f>
        <v>0</v>
      </c>
      <c r="K195" s="140"/>
      <c r="L195" s="27"/>
      <c r="M195" s="141" t="s">
        <v>1</v>
      </c>
      <c r="N195" s="142" t="s">
        <v>36</v>
      </c>
      <c r="O195" s="143">
        <v>3.9E-2</v>
      </c>
      <c r="P195" s="143">
        <f>O195*H195</f>
        <v>7.8188760000000004</v>
      </c>
      <c r="Q195" s="143">
        <v>3.5200000000000001E-3</v>
      </c>
      <c r="R195" s="143">
        <f>Q195*H195</f>
        <v>0.70570368000000006</v>
      </c>
      <c r="S195" s="143">
        <v>0</v>
      </c>
      <c r="T195" s="144">
        <f>S195*H195</f>
        <v>0</v>
      </c>
      <c r="AR195" s="145" t="s">
        <v>129</v>
      </c>
      <c r="AT195" s="145" t="s">
        <v>125</v>
      </c>
      <c r="AU195" s="145" t="s">
        <v>130</v>
      </c>
      <c r="AY195" s="15" t="s">
        <v>123</v>
      </c>
      <c r="BE195" s="146">
        <f>IF(N195="základná",J195,0)</f>
        <v>0</v>
      </c>
      <c r="BF195" s="146">
        <f>IF(N195="znížená",J195,0)</f>
        <v>0</v>
      </c>
      <c r="BG195" s="146">
        <f>IF(N195="zákl. prenesená",J195,0)</f>
        <v>0</v>
      </c>
      <c r="BH195" s="146">
        <f>IF(N195="zníž. prenesená",J195,0)</f>
        <v>0</v>
      </c>
      <c r="BI195" s="146">
        <f>IF(N195="nulová",J195,0)</f>
        <v>0</v>
      </c>
      <c r="BJ195" s="15" t="s">
        <v>130</v>
      </c>
      <c r="BK195" s="146">
        <f>ROUND(I195*H195,2)</f>
        <v>0</v>
      </c>
      <c r="BL195" s="15" t="s">
        <v>129</v>
      </c>
      <c r="BM195" s="145" t="s">
        <v>255</v>
      </c>
    </row>
    <row r="196" spans="2:65" s="12" customFormat="1">
      <c r="B196" s="147"/>
      <c r="D196" s="148" t="s">
        <v>132</v>
      </c>
      <c r="E196" s="149" t="s">
        <v>1</v>
      </c>
      <c r="F196" s="150" t="s">
        <v>256</v>
      </c>
      <c r="H196" s="151">
        <v>117.15</v>
      </c>
      <c r="L196" s="147"/>
      <c r="M196" s="152"/>
      <c r="T196" s="153"/>
      <c r="AT196" s="149" t="s">
        <v>132</v>
      </c>
      <c r="AU196" s="149" t="s">
        <v>130</v>
      </c>
      <c r="AV196" s="12" t="s">
        <v>130</v>
      </c>
      <c r="AW196" s="12" t="s">
        <v>27</v>
      </c>
      <c r="AX196" s="12" t="s">
        <v>70</v>
      </c>
      <c r="AY196" s="149" t="s">
        <v>123</v>
      </c>
    </row>
    <row r="197" spans="2:65" s="12" customFormat="1">
      <c r="B197" s="147"/>
      <c r="D197" s="148" t="s">
        <v>132</v>
      </c>
      <c r="E197" s="149" t="s">
        <v>1</v>
      </c>
      <c r="F197" s="150" t="s">
        <v>257</v>
      </c>
      <c r="H197" s="151">
        <v>32.375</v>
      </c>
      <c r="L197" s="147"/>
      <c r="M197" s="152"/>
      <c r="T197" s="153"/>
      <c r="AT197" s="149" t="s">
        <v>132</v>
      </c>
      <c r="AU197" s="149" t="s">
        <v>130</v>
      </c>
      <c r="AV197" s="12" t="s">
        <v>130</v>
      </c>
      <c r="AW197" s="12" t="s">
        <v>27</v>
      </c>
      <c r="AX197" s="12" t="s">
        <v>70</v>
      </c>
      <c r="AY197" s="149" t="s">
        <v>123</v>
      </c>
    </row>
    <row r="198" spans="2:65" s="12" customFormat="1">
      <c r="B198" s="147"/>
      <c r="D198" s="148" t="s">
        <v>132</v>
      </c>
      <c r="E198" s="149" t="s">
        <v>1</v>
      </c>
      <c r="F198" s="150" t="s">
        <v>258</v>
      </c>
      <c r="H198" s="151">
        <v>30.774999999999999</v>
      </c>
      <c r="L198" s="147"/>
      <c r="M198" s="152"/>
      <c r="T198" s="153"/>
      <c r="AT198" s="149" t="s">
        <v>132</v>
      </c>
      <c r="AU198" s="149" t="s">
        <v>130</v>
      </c>
      <c r="AV198" s="12" t="s">
        <v>130</v>
      </c>
      <c r="AW198" s="12" t="s">
        <v>27</v>
      </c>
      <c r="AX198" s="12" t="s">
        <v>70</v>
      </c>
      <c r="AY198" s="149" t="s">
        <v>123</v>
      </c>
    </row>
    <row r="199" spans="2:65" s="12" customFormat="1">
      <c r="B199" s="147"/>
      <c r="D199" s="148" t="s">
        <v>132</v>
      </c>
      <c r="E199" s="149" t="s">
        <v>1</v>
      </c>
      <c r="F199" s="150" t="s">
        <v>259</v>
      </c>
      <c r="H199" s="151">
        <v>20.184000000000001</v>
      </c>
      <c r="L199" s="147"/>
      <c r="M199" s="152"/>
      <c r="T199" s="153"/>
      <c r="AT199" s="149" t="s">
        <v>132</v>
      </c>
      <c r="AU199" s="149" t="s">
        <v>130</v>
      </c>
      <c r="AV199" s="12" t="s">
        <v>130</v>
      </c>
      <c r="AW199" s="12" t="s">
        <v>27</v>
      </c>
      <c r="AX199" s="12" t="s">
        <v>70</v>
      </c>
      <c r="AY199" s="149" t="s">
        <v>123</v>
      </c>
    </row>
    <row r="200" spans="2:65" s="13" customFormat="1">
      <c r="B200" s="154"/>
      <c r="D200" s="148" t="s">
        <v>132</v>
      </c>
      <c r="E200" s="155" t="s">
        <v>1</v>
      </c>
      <c r="F200" s="156" t="s">
        <v>141</v>
      </c>
      <c r="H200" s="157">
        <v>200.48400000000001</v>
      </c>
      <c r="L200" s="154"/>
      <c r="M200" s="158"/>
      <c r="T200" s="159"/>
      <c r="AT200" s="155" t="s">
        <v>132</v>
      </c>
      <c r="AU200" s="155" t="s">
        <v>130</v>
      </c>
      <c r="AV200" s="13" t="s">
        <v>129</v>
      </c>
      <c r="AW200" s="13" t="s">
        <v>27</v>
      </c>
      <c r="AX200" s="13" t="s">
        <v>78</v>
      </c>
      <c r="AY200" s="155" t="s">
        <v>123</v>
      </c>
    </row>
    <row r="201" spans="2:65" s="11" customFormat="1" ht="22.95" customHeight="1">
      <c r="B201" s="122"/>
      <c r="D201" s="123" t="s">
        <v>69</v>
      </c>
      <c r="E201" s="131" t="s">
        <v>156</v>
      </c>
      <c r="F201" s="131" t="s">
        <v>260</v>
      </c>
      <c r="J201" s="132">
        <f>BK201</f>
        <v>0</v>
      </c>
      <c r="L201" s="122"/>
      <c r="M201" s="126"/>
      <c r="P201" s="127">
        <f>SUM(P202:P218)</f>
        <v>531.88932299999999</v>
      </c>
      <c r="R201" s="127">
        <f>SUM(R202:R218)</f>
        <v>349.69543557999992</v>
      </c>
      <c r="T201" s="128">
        <f>SUM(T202:T218)</f>
        <v>0</v>
      </c>
      <c r="AR201" s="123" t="s">
        <v>78</v>
      </c>
      <c r="AT201" s="129" t="s">
        <v>69</v>
      </c>
      <c r="AU201" s="129" t="s">
        <v>78</v>
      </c>
      <c r="AY201" s="123" t="s">
        <v>123</v>
      </c>
      <c r="BK201" s="130">
        <f>SUM(BK202:BK218)</f>
        <v>0</v>
      </c>
    </row>
    <row r="202" spans="2:65" s="1" customFormat="1" ht="24.25" customHeight="1">
      <c r="B202" s="133"/>
      <c r="C202" s="134" t="s">
        <v>261</v>
      </c>
      <c r="D202" s="134" t="s">
        <v>125</v>
      </c>
      <c r="E202" s="135" t="s">
        <v>262</v>
      </c>
      <c r="F202" s="136" t="s">
        <v>263</v>
      </c>
      <c r="G202" s="137" t="s">
        <v>136</v>
      </c>
      <c r="H202" s="138">
        <v>55.631999999999998</v>
      </c>
      <c r="I202" s="139"/>
      <c r="J202" s="139">
        <f>ROUND(I202*H202,2)</f>
        <v>0</v>
      </c>
      <c r="K202" s="140"/>
      <c r="L202" s="27"/>
      <c r="M202" s="141" t="s">
        <v>1</v>
      </c>
      <c r="N202" s="142" t="s">
        <v>36</v>
      </c>
      <c r="O202" s="143">
        <v>3.351</v>
      </c>
      <c r="P202" s="143">
        <f>O202*H202</f>
        <v>186.422832</v>
      </c>
      <c r="Q202" s="143">
        <v>2.0952500000000001</v>
      </c>
      <c r="R202" s="143">
        <f>Q202*H202</f>
        <v>116.56294800000001</v>
      </c>
      <c r="S202" s="143">
        <v>0</v>
      </c>
      <c r="T202" s="144">
        <f>S202*H202</f>
        <v>0</v>
      </c>
      <c r="AR202" s="145" t="s">
        <v>129</v>
      </c>
      <c r="AT202" s="145" t="s">
        <v>125</v>
      </c>
      <c r="AU202" s="145" t="s">
        <v>130</v>
      </c>
      <c r="AY202" s="15" t="s">
        <v>123</v>
      </c>
      <c r="BE202" s="146">
        <f>IF(N202="základná",J202,0)</f>
        <v>0</v>
      </c>
      <c r="BF202" s="146">
        <f>IF(N202="znížená",J202,0)</f>
        <v>0</v>
      </c>
      <c r="BG202" s="146">
        <f>IF(N202="zákl. prenesená",J202,0)</f>
        <v>0</v>
      </c>
      <c r="BH202" s="146">
        <f>IF(N202="zníž. prenesená",J202,0)</f>
        <v>0</v>
      </c>
      <c r="BI202" s="146">
        <f>IF(N202="nulová",J202,0)</f>
        <v>0</v>
      </c>
      <c r="BJ202" s="15" t="s">
        <v>130</v>
      </c>
      <c r="BK202" s="146">
        <f>ROUND(I202*H202,2)</f>
        <v>0</v>
      </c>
      <c r="BL202" s="15" t="s">
        <v>129</v>
      </c>
      <c r="BM202" s="145" t="s">
        <v>264</v>
      </c>
    </row>
    <row r="203" spans="2:65" s="12" customFormat="1">
      <c r="B203" s="147"/>
      <c r="D203" s="148" t="s">
        <v>132</v>
      </c>
      <c r="E203" s="149" t="s">
        <v>1</v>
      </c>
      <c r="F203" s="150" t="s">
        <v>265</v>
      </c>
      <c r="H203" s="151">
        <v>55.631999999999998</v>
      </c>
      <c r="L203" s="147"/>
      <c r="M203" s="152"/>
      <c r="T203" s="153"/>
      <c r="AT203" s="149" t="s">
        <v>132</v>
      </c>
      <c r="AU203" s="149" t="s">
        <v>130</v>
      </c>
      <c r="AV203" s="12" t="s">
        <v>130</v>
      </c>
      <c r="AW203" s="12" t="s">
        <v>27</v>
      </c>
      <c r="AX203" s="12" t="s">
        <v>78</v>
      </c>
      <c r="AY203" s="149" t="s">
        <v>123</v>
      </c>
    </row>
    <row r="204" spans="2:65" s="1" customFormat="1" ht="24.25" customHeight="1">
      <c r="B204" s="133"/>
      <c r="C204" s="134" t="s">
        <v>266</v>
      </c>
      <c r="D204" s="134" t="s">
        <v>125</v>
      </c>
      <c r="E204" s="135" t="s">
        <v>267</v>
      </c>
      <c r="F204" s="136" t="s">
        <v>268</v>
      </c>
      <c r="G204" s="137" t="s">
        <v>136</v>
      </c>
      <c r="H204" s="138">
        <v>104.523</v>
      </c>
      <c r="I204" s="139"/>
      <c r="J204" s="139">
        <f>ROUND(I204*H204,2)</f>
        <v>0</v>
      </c>
      <c r="K204" s="140"/>
      <c r="L204" s="27"/>
      <c r="M204" s="141" t="s">
        <v>1</v>
      </c>
      <c r="N204" s="142" t="s">
        <v>36</v>
      </c>
      <c r="O204" s="143">
        <v>2.3199999999999998</v>
      </c>
      <c r="P204" s="143">
        <f>O204*H204</f>
        <v>242.49335999999997</v>
      </c>
      <c r="Q204" s="143">
        <v>2.19407</v>
      </c>
      <c r="R204" s="143">
        <f>Q204*H204</f>
        <v>229.33077860999998</v>
      </c>
      <c r="S204" s="143">
        <v>0</v>
      </c>
      <c r="T204" s="144">
        <f>S204*H204</f>
        <v>0</v>
      </c>
      <c r="AR204" s="145" t="s">
        <v>129</v>
      </c>
      <c r="AT204" s="145" t="s">
        <v>125</v>
      </c>
      <c r="AU204" s="145" t="s">
        <v>130</v>
      </c>
      <c r="AY204" s="15" t="s">
        <v>123</v>
      </c>
      <c r="BE204" s="146">
        <f>IF(N204="základná",J204,0)</f>
        <v>0</v>
      </c>
      <c r="BF204" s="146">
        <f>IF(N204="znížená",J204,0)</f>
        <v>0</v>
      </c>
      <c r="BG204" s="146">
        <f>IF(N204="zákl. prenesená",J204,0)</f>
        <v>0</v>
      </c>
      <c r="BH204" s="146">
        <f>IF(N204="zníž. prenesená",J204,0)</f>
        <v>0</v>
      </c>
      <c r="BI204" s="146">
        <f>IF(N204="nulová",J204,0)</f>
        <v>0</v>
      </c>
      <c r="BJ204" s="15" t="s">
        <v>130</v>
      </c>
      <c r="BK204" s="146">
        <f>ROUND(I204*H204,2)</f>
        <v>0</v>
      </c>
      <c r="BL204" s="15" t="s">
        <v>129</v>
      </c>
      <c r="BM204" s="145" t="s">
        <v>269</v>
      </c>
    </row>
    <row r="205" spans="2:65" s="12" customFormat="1">
      <c r="B205" s="147"/>
      <c r="D205" s="148" t="s">
        <v>132</v>
      </c>
      <c r="E205" s="149" t="s">
        <v>1</v>
      </c>
      <c r="F205" s="150" t="s">
        <v>270</v>
      </c>
      <c r="H205" s="151">
        <v>48.814999999999998</v>
      </c>
      <c r="L205" s="147"/>
      <c r="M205" s="152"/>
      <c r="T205" s="153"/>
      <c r="AT205" s="149" t="s">
        <v>132</v>
      </c>
      <c r="AU205" s="149" t="s">
        <v>130</v>
      </c>
      <c r="AV205" s="12" t="s">
        <v>130</v>
      </c>
      <c r="AW205" s="12" t="s">
        <v>27</v>
      </c>
      <c r="AX205" s="12" t="s">
        <v>70</v>
      </c>
      <c r="AY205" s="149" t="s">
        <v>123</v>
      </c>
    </row>
    <row r="206" spans="2:65" s="12" customFormat="1">
      <c r="B206" s="147"/>
      <c r="D206" s="148" t="s">
        <v>132</v>
      </c>
      <c r="E206" s="149" t="s">
        <v>1</v>
      </c>
      <c r="F206" s="150" t="s">
        <v>271</v>
      </c>
      <c r="H206" s="151">
        <v>55.707999999999998</v>
      </c>
      <c r="L206" s="147"/>
      <c r="M206" s="152"/>
      <c r="T206" s="153"/>
      <c r="AT206" s="149" t="s">
        <v>132</v>
      </c>
      <c r="AU206" s="149" t="s">
        <v>130</v>
      </c>
      <c r="AV206" s="12" t="s">
        <v>130</v>
      </c>
      <c r="AW206" s="12" t="s">
        <v>27</v>
      </c>
      <c r="AX206" s="12" t="s">
        <v>70</v>
      </c>
      <c r="AY206" s="149" t="s">
        <v>123</v>
      </c>
    </row>
    <row r="207" spans="2:65" s="13" customFormat="1">
      <c r="B207" s="154"/>
      <c r="D207" s="148" t="s">
        <v>132</v>
      </c>
      <c r="E207" s="155" t="s">
        <v>1</v>
      </c>
      <c r="F207" s="156" t="s">
        <v>141</v>
      </c>
      <c r="H207" s="157">
        <v>104.523</v>
      </c>
      <c r="L207" s="154"/>
      <c r="M207" s="158"/>
      <c r="T207" s="159"/>
      <c r="AT207" s="155" t="s">
        <v>132</v>
      </c>
      <c r="AU207" s="155" t="s">
        <v>130</v>
      </c>
      <c r="AV207" s="13" t="s">
        <v>129</v>
      </c>
      <c r="AW207" s="13" t="s">
        <v>27</v>
      </c>
      <c r="AX207" s="13" t="s">
        <v>78</v>
      </c>
      <c r="AY207" s="155" t="s">
        <v>123</v>
      </c>
    </row>
    <row r="208" spans="2:65" s="1" customFormat="1" ht="21.75" customHeight="1">
      <c r="B208" s="133"/>
      <c r="C208" s="134" t="s">
        <v>272</v>
      </c>
      <c r="D208" s="134" t="s">
        <v>125</v>
      </c>
      <c r="E208" s="135" t="s">
        <v>273</v>
      </c>
      <c r="F208" s="136" t="s">
        <v>274</v>
      </c>
      <c r="G208" s="137" t="s">
        <v>128</v>
      </c>
      <c r="H208" s="138">
        <v>29.684999999999999</v>
      </c>
      <c r="I208" s="139"/>
      <c r="J208" s="139">
        <f>ROUND(I208*H208,2)</f>
        <v>0</v>
      </c>
      <c r="K208" s="140"/>
      <c r="L208" s="27"/>
      <c r="M208" s="141" t="s">
        <v>1</v>
      </c>
      <c r="N208" s="142" t="s">
        <v>36</v>
      </c>
      <c r="O208" s="143">
        <v>0.40899999999999997</v>
      </c>
      <c r="P208" s="143">
        <f>O208*H208</f>
        <v>12.141164999999999</v>
      </c>
      <c r="Q208" s="143">
        <v>8.6099999999999996E-3</v>
      </c>
      <c r="R208" s="143">
        <f>Q208*H208</f>
        <v>0.25558784999999995</v>
      </c>
      <c r="S208" s="143">
        <v>0</v>
      </c>
      <c r="T208" s="144">
        <f>S208*H208</f>
        <v>0</v>
      </c>
      <c r="AR208" s="145" t="s">
        <v>129</v>
      </c>
      <c r="AT208" s="145" t="s">
        <v>125</v>
      </c>
      <c r="AU208" s="145" t="s">
        <v>130</v>
      </c>
      <c r="AY208" s="15" t="s">
        <v>123</v>
      </c>
      <c r="BE208" s="146">
        <f>IF(N208="základná",J208,0)</f>
        <v>0</v>
      </c>
      <c r="BF208" s="146">
        <f>IF(N208="znížená",J208,0)</f>
        <v>0</v>
      </c>
      <c r="BG208" s="146">
        <f>IF(N208="zákl. prenesená",J208,0)</f>
        <v>0</v>
      </c>
      <c r="BH208" s="146">
        <f>IF(N208="zníž. prenesená",J208,0)</f>
        <v>0</v>
      </c>
      <c r="BI208" s="146">
        <f>IF(N208="nulová",J208,0)</f>
        <v>0</v>
      </c>
      <c r="BJ208" s="15" t="s">
        <v>130</v>
      </c>
      <c r="BK208" s="146">
        <f>ROUND(I208*H208,2)</f>
        <v>0</v>
      </c>
      <c r="BL208" s="15" t="s">
        <v>129</v>
      </c>
      <c r="BM208" s="145" t="s">
        <v>275</v>
      </c>
    </row>
    <row r="209" spans="2:65" s="12" customFormat="1">
      <c r="B209" s="147"/>
      <c r="D209" s="148" t="s">
        <v>132</v>
      </c>
      <c r="E209" s="149" t="s">
        <v>1</v>
      </c>
      <c r="F209" s="150" t="s">
        <v>276</v>
      </c>
      <c r="H209" s="151">
        <v>197.9</v>
      </c>
      <c r="L209" s="147"/>
      <c r="M209" s="152"/>
      <c r="T209" s="153"/>
      <c r="AT209" s="149" t="s">
        <v>132</v>
      </c>
      <c r="AU209" s="149" t="s">
        <v>130</v>
      </c>
      <c r="AV209" s="12" t="s">
        <v>130</v>
      </c>
      <c r="AW209" s="12" t="s">
        <v>27</v>
      </c>
      <c r="AX209" s="12" t="s">
        <v>70</v>
      </c>
      <c r="AY209" s="149" t="s">
        <v>123</v>
      </c>
    </row>
    <row r="210" spans="2:65" s="12" customFormat="1">
      <c r="B210" s="147"/>
      <c r="D210" s="148" t="s">
        <v>132</v>
      </c>
      <c r="E210" s="149" t="s">
        <v>1</v>
      </c>
      <c r="F210" s="150" t="s">
        <v>277</v>
      </c>
      <c r="H210" s="151">
        <v>29.684999999999999</v>
      </c>
      <c r="L210" s="147"/>
      <c r="M210" s="152"/>
      <c r="T210" s="153"/>
      <c r="AT210" s="149" t="s">
        <v>132</v>
      </c>
      <c r="AU210" s="149" t="s">
        <v>130</v>
      </c>
      <c r="AV210" s="12" t="s">
        <v>130</v>
      </c>
      <c r="AW210" s="12" t="s">
        <v>27</v>
      </c>
      <c r="AX210" s="12" t="s">
        <v>78</v>
      </c>
      <c r="AY210" s="149" t="s">
        <v>123</v>
      </c>
    </row>
    <row r="211" spans="2:65" s="1" customFormat="1" ht="21.75" customHeight="1">
      <c r="B211" s="133"/>
      <c r="C211" s="134" t="s">
        <v>278</v>
      </c>
      <c r="D211" s="134" t="s">
        <v>125</v>
      </c>
      <c r="E211" s="135" t="s">
        <v>279</v>
      </c>
      <c r="F211" s="136" t="s">
        <v>280</v>
      </c>
      <c r="G211" s="137" t="s">
        <v>128</v>
      </c>
      <c r="H211" s="138">
        <v>29.684999999999999</v>
      </c>
      <c r="I211" s="139"/>
      <c r="J211" s="139">
        <f>ROUND(I211*H211,2)</f>
        <v>0</v>
      </c>
      <c r="K211" s="140"/>
      <c r="L211" s="27"/>
      <c r="M211" s="141" t="s">
        <v>1</v>
      </c>
      <c r="N211" s="142" t="s">
        <v>36</v>
      </c>
      <c r="O211" s="143">
        <v>0.248</v>
      </c>
      <c r="P211" s="143">
        <f>O211*H211</f>
        <v>7.3618799999999993</v>
      </c>
      <c r="Q211" s="143">
        <v>0</v>
      </c>
      <c r="R211" s="143">
        <f>Q211*H211</f>
        <v>0</v>
      </c>
      <c r="S211" s="143">
        <v>0</v>
      </c>
      <c r="T211" s="144">
        <f>S211*H211</f>
        <v>0</v>
      </c>
      <c r="AR211" s="145" t="s">
        <v>129</v>
      </c>
      <c r="AT211" s="145" t="s">
        <v>125</v>
      </c>
      <c r="AU211" s="145" t="s">
        <v>130</v>
      </c>
      <c r="AY211" s="15" t="s">
        <v>123</v>
      </c>
      <c r="BE211" s="146">
        <f>IF(N211="základná",J211,0)</f>
        <v>0</v>
      </c>
      <c r="BF211" s="146">
        <f>IF(N211="znížená",J211,0)</f>
        <v>0</v>
      </c>
      <c r="BG211" s="146">
        <f>IF(N211="zákl. prenesená",J211,0)</f>
        <v>0</v>
      </c>
      <c r="BH211" s="146">
        <f>IF(N211="zníž. prenesená",J211,0)</f>
        <v>0</v>
      </c>
      <c r="BI211" s="146">
        <f>IF(N211="nulová",J211,0)</f>
        <v>0</v>
      </c>
      <c r="BJ211" s="15" t="s">
        <v>130</v>
      </c>
      <c r="BK211" s="146">
        <f>ROUND(I211*H211,2)</f>
        <v>0</v>
      </c>
      <c r="BL211" s="15" t="s">
        <v>129</v>
      </c>
      <c r="BM211" s="145" t="s">
        <v>281</v>
      </c>
    </row>
    <row r="212" spans="2:65" s="1" customFormat="1" ht="37.950000000000003" customHeight="1">
      <c r="B212" s="133"/>
      <c r="C212" s="134" t="s">
        <v>282</v>
      </c>
      <c r="D212" s="134" t="s">
        <v>125</v>
      </c>
      <c r="E212" s="135" t="s">
        <v>283</v>
      </c>
      <c r="F212" s="136" t="s">
        <v>284</v>
      </c>
      <c r="G212" s="137" t="s">
        <v>128</v>
      </c>
      <c r="H212" s="138">
        <v>1005.886</v>
      </c>
      <c r="I212" s="139"/>
      <c r="J212" s="139">
        <f>ROUND(I212*H212,2)</f>
        <v>0</v>
      </c>
      <c r="K212" s="140"/>
      <c r="L212" s="27"/>
      <c r="M212" s="141" t="s">
        <v>1</v>
      </c>
      <c r="N212" s="142" t="s">
        <v>36</v>
      </c>
      <c r="O212" s="143">
        <v>4.1000000000000002E-2</v>
      </c>
      <c r="P212" s="143">
        <f>O212*H212</f>
        <v>41.241326000000001</v>
      </c>
      <c r="Q212" s="143">
        <v>3.5200000000000001E-3</v>
      </c>
      <c r="R212" s="143">
        <f>Q212*H212</f>
        <v>3.5407187200000001</v>
      </c>
      <c r="S212" s="143">
        <v>0</v>
      </c>
      <c r="T212" s="144">
        <f>S212*H212</f>
        <v>0</v>
      </c>
      <c r="AR212" s="145" t="s">
        <v>129</v>
      </c>
      <c r="AT212" s="145" t="s">
        <v>125</v>
      </c>
      <c r="AU212" s="145" t="s">
        <v>130</v>
      </c>
      <c r="AY212" s="15" t="s">
        <v>123</v>
      </c>
      <c r="BE212" s="146">
        <f>IF(N212="základná",J212,0)</f>
        <v>0</v>
      </c>
      <c r="BF212" s="146">
        <f>IF(N212="znížená",J212,0)</f>
        <v>0</v>
      </c>
      <c r="BG212" s="146">
        <f>IF(N212="zákl. prenesená",J212,0)</f>
        <v>0</v>
      </c>
      <c r="BH212" s="146">
        <f>IF(N212="zníž. prenesená",J212,0)</f>
        <v>0</v>
      </c>
      <c r="BI212" s="146">
        <f>IF(N212="nulová",J212,0)</f>
        <v>0</v>
      </c>
      <c r="BJ212" s="15" t="s">
        <v>130</v>
      </c>
      <c r="BK212" s="146">
        <f>ROUND(I212*H212,2)</f>
        <v>0</v>
      </c>
      <c r="BL212" s="15" t="s">
        <v>129</v>
      </c>
      <c r="BM212" s="145" t="s">
        <v>285</v>
      </c>
    </row>
    <row r="213" spans="2:65" s="12" customFormat="1">
      <c r="B213" s="147"/>
      <c r="D213" s="148" t="s">
        <v>132</v>
      </c>
      <c r="E213" s="149" t="s">
        <v>1</v>
      </c>
      <c r="F213" s="150" t="s">
        <v>286</v>
      </c>
      <c r="H213" s="151">
        <v>325.43200000000002</v>
      </c>
      <c r="L213" s="147"/>
      <c r="M213" s="152"/>
      <c r="T213" s="153"/>
      <c r="AT213" s="149" t="s">
        <v>132</v>
      </c>
      <c r="AU213" s="149" t="s">
        <v>130</v>
      </c>
      <c r="AV213" s="12" t="s">
        <v>130</v>
      </c>
      <c r="AW213" s="12" t="s">
        <v>27</v>
      </c>
      <c r="AX213" s="12" t="s">
        <v>70</v>
      </c>
      <c r="AY213" s="149" t="s">
        <v>123</v>
      </c>
    </row>
    <row r="214" spans="2:65" s="12" customFormat="1">
      <c r="B214" s="147"/>
      <c r="D214" s="148" t="s">
        <v>132</v>
      </c>
      <c r="E214" s="149" t="s">
        <v>1</v>
      </c>
      <c r="F214" s="150" t="s">
        <v>287</v>
      </c>
      <c r="H214" s="151">
        <v>371.38600000000002</v>
      </c>
      <c r="L214" s="147"/>
      <c r="M214" s="152"/>
      <c r="T214" s="153"/>
      <c r="AT214" s="149" t="s">
        <v>132</v>
      </c>
      <c r="AU214" s="149" t="s">
        <v>130</v>
      </c>
      <c r="AV214" s="12" t="s">
        <v>130</v>
      </c>
      <c r="AW214" s="12" t="s">
        <v>27</v>
      </c>
      <c r="AX214" s="12" t="s">
        <v>70</v>
      </c>
      <c r="AY214" s="149" t="s">
        <v>123</v>
      </c>
    </row>
    <row r="215" spans="2:65" s="12" customFormat="1">
      <c r="B215" s="147"/>
      <c r="D215" s="148" t="s">
        <v>132</v>
      </c>
      <c r="E215" s="149" t="s">
        <v>1</v>
      </c>
      <c r="F215" s="150" t="s">
        <v>288</v>
      </c>
      <c r="H215" s="151">
        <v>309.06799999999998</v>
      </c>
      <c r="L215" s="147"/>
      <c r="M215" s="152"/>
      <c r="T215" s="153"/>
      <c r="AT215" s="149" t="s">
        <v>132</v>
      </c>
      <c r="AU215" s="149" t="s">
        <v>130</v>
      </c>
      <c r="AV215" s="12" t="s">
        <v>130</v>
      </c>
      <c r="AW215" s="12" t="s">
        <v>27</v>
      </c>
      <c r="AX215" s="12" t="s">
        <v>70</v>
      </c>
      <c r="AY215" s="149" t="s">
        <v>123</v>
      </c>
    </row>
    <row r="216" spans="2:65" s="13" customFormat="1">
      <c r="B216" s="154"/>
      <c r="D216" s="148" t="s">
        <v>132</v>
      </c>
      <c r="E216" s="155" t="s">
        <v>1</v>
      </c>
      <c r="F216" s="156" t="s">
        <v>141</v>
      </c>
      <c r="H216" s="157">
        <v>1005.886</v>
      </c>
      <c r="L216" s="154"/>
      <c r="M216" s="158"/>
      <c r="T216" s="159"/>
      <c r="AT216" s="155" t="s">
        <v>132</v>
      </c>
      <c r="AU216" s="155" t="s">
        <v>130</v>
      </c>
      <c r="AV216" s="13" t="s">
        <v>129</v>
      </c>
      <c r="AW216" s="13" t="s">
        <v>27</v>
      </c>
      <c r="AX216" s="13" t="s">
        <v>78</v>
      </c>
      <c r="AY216" s="155" t="s">
        <v>123</v>
      </c>
    </row>
    <row r="217" spans="2:65" s="1" customFormat="1" ht="37.950000000000003" customHeight="1">
      <c r="B217" s="133"/>
      <c r="C217" s="134" t="s">
        <v>289</v>
      </c>
      <c r="D217" s="134" t="s">
        <v>125</v>
      </c>
      <c r="E217" s="135" t="s">
        <v>290</v>
      </c>
      <c r="F217" s="136" t="s">
        <v>291</v>
      </c>
      <c r="G217" s="137" t="s">
        <v>292</v>
      </c>
      <c r="H217" s="138">
        <v>90.04</v>
      </c>
      <c r="I217" s="139"/>
      <c r="J217" s="139">
        <f>ROUND(I217*H217,2)</f>
        <v>0</v>
      </c>
      <c r="K217" s="140"/>
      <c r="L217" s="27"/>
      <c r="M217" s="141" t="s">
        <v>1</v>
      </c>
      <c r="N217" s="142" t="s">
        <v>36</v>
      </c>
      <c r="O217" s="143">
        <v>0.46899999999999997</v>
      </c>
      <c r="P217" s="143">
        <f>O217*H217</f>
        <v>42.228760000000001</v>
      </c>
      <c r="Q217" s="143">
        <v>6.0000000000000002E-5</v>
      </c>
      <c r="R217" s="143">
        <f>Q217*H217</f>
        <v>5.4024000000000008E-3</v>
      </c>
      <c r="S217" s="143">
        <v>0</v>
      </c>
      <c r="T217" s="144">
        <f>S217*H217</f>
        <v>0</v>
      </c>
      <c r="AR217" s="145" t="s">
        <v>129</v>
      </c>
      <c r="AT217" s="145" t="s">
        <v>125</v>
      </c>
      <c r="AU217" s="145" t="s">
        <v>130</v>
      </c>
      <c r="AY217" s="15" t="s">
        <v>123</v>
      </c>
      <c r="BE217" s="146">
        <f>IF(N217="základná",J217,0)</f>
        <v>0</v>
      </c>
      <c r="BF217" s="146">
        <f>IF(N217="znížená",J217,0)</f>
        <v>0</v>
      </c>
      <c r="BG217" s="146">
        <f>IF(N217="zákl. prenesená",J217,0)</f>
        <v>0</v>
      </c>
      <c r="BH217" s="146">
        <f>IF(N217="zníž. prenesená",J217,0)</f>
        <v>0</v>
      </c>
      <c r="BI217" s="146">
        <f>IF(N217="nulová",J217,0)</f>
        <v>0</v>
      </c>
      <c r="BJ217" s="15" t="s">
        <v>130</v>
      </c>
      <c r="BK217" s="146">
        <f>ROUND(I217*H217,2)</f>
        <v>0</v>
      </c>
      <c r="BL217" s="15" t="s">
        <v>129</v>
      </c>
      <c r="BM217" s="145" t="s">
        <v>293</v>
      </c>
    </row>
    <row r="218" spans="2:65" s="12" customFormat="1">
      <c r="B218" s="147"/>
      <c r="D218" s="148" t="s">
        <v>132</v>
      </c>
      <c r="E218" s="149" t="s">
        <v>1</v>
      </c>
      <c r="F218" s="150" t="s">
        <v>294</v>
      </c>
      <c r="H218" s="151">
        <v>90.04</v>
      </c>
      <c r="L218" s="147"/>
      <c r="M218" s="152"/>
      <c r="T218" s="153"/>
      <c r="AT218" s="149" t="s">
        <v>132</v>
      </c>
      <c r="AU218" s="149" t="s">
        <v>130</v>
      </c>
      <c r="AV218" s="12" t="s">
        <v>130</v>
      </c>
      <c r="AW218" s="12" t="s">
        <v>27</v>
      </c>
      <c r="AX218" s="12" t="s">
        <v>78</v>
      </c>
      <c r="AY218" s="149" t="s">
        <v>123</v>
      </c>
    </row>
    <row r="219" spans="2:65" s="11" customFormat="1" ht="22.95" customHeight="1">
      <c r="B219" s="122"/>
      <c r="D219" s="123" t="s">
        <v>69</v>
      </c>
      <c r="E219" s="131" t="s">
        <v>171</v>
      </c>
      <c r="F219" s="131" t="s">
        <v>295</v>
      </c>
      <c r="J219" s="132">
        <f>BK219</f>
        <v>0</v>
      </c>
      <c r="L219" s="122"/>
      <c r="M219" s="126"/>
      <c r="P219" s="127">
        <f>SUM(P220:P231)</f>
        <v>450.55866800000001</v>
      </c>
      <c r="R219" s="127">
        <f>SUM(R220:R231)</f>
        <v>247.52566174000003</v>
      </c>
      <c r="T219" s="128">
        <f>SUM(T220:T231)</f>
        <v>0</v>
      </c>
      <c r="AR219" s="123" t="s">
        <v>78</v>
      </c>
      <c r="AT219" s="129" t="s">
        <v>69</v>
      </c>
      <c r="AU219" s="129" t="s">
        <v>78</v>
      </c>
      <c r="AY219" s="123" t="s">
        <v>123</v>
      </c>
      <c r="BK219" s="130">
        <f>SUM(BK220:BK231)</f>
        <v>0</v>
      </c>
    </row>
    <row r="220" spans="2:65" s="1" customFormat="1" ht="24.25" customHeight="1">
      <c r="B220" s="133"/>
      <c r="C220" s="134" t="s">
        <v>296</v>
      </c>
      <c r="D220" s="134" t="s">
        <v>125</v>
      </c>
      <c r="E220" s="135" t="s">
        <v>297</v>
      </c>
      <c r="F220" s="136" t="s">
        <v>298</v>
      </c>
      <c r="G220" s="137" t="s">
        <v>136</v>
      </c>
      <c r="H220" s="138">
        <v>4262.6540000000005</v>
      </c>
      <c r="I220" s="139"/>
      <c r="J220" s="139">
        <f>ROUND(I220*H220,2)</f>
        <v>0</v>
      </c>
      <c r="K220" s="140"/>
      <c r="L220" s="27"/>
      <c r="M220" s="141" t="s">
        <v>1</v>
      </c>
      <c r="N220" s="142" t="s">
        <v>36</v>
      </c>
      <c r="O220" s="143">
        <v>3.3000000000000002E-2</v>
      </c>
      <c r="P220" s="143">
        <f>O220*H220</f>
        <v>140.66758200000001</v>
      </c>
      <c r="Q220" s="143">
        <v>2.8680000000000001E-2</v>
      </c>
      <c r="R220" s="143">
        <f>Q220*H220</f>
        <v>122.25291672000002</v>
      </c>
      <c r="S220" s="143">
        <v>0</v>
      </c>
      <c r="T220" s="144">
        <f>S220*H220</f>
        <v>0</v>
      </c>
      <c r="AR220" s="145" t="s">
        <v>129</v>
      </c>
      <c r="AT220" s="145" t="s">
        <v>125</v>
      </c>
      <c r="AU220" s="145" t="s">
        <v>130</v>
      </c>
      <c r="AY220" s="15" t="s">
        <v>123</v>
      </c>
      <c r="BE220" s="146">
        <f>IF(N220="základná",J220,0)</f>
        <v>0</v>
      </c>
      <c r="BF220" s="146">
        <f>IF(N220="znížená",J220,0)</f>
        <v>0</v>
      </c>
      <c r="BG220" s="146">
        <f>IF(N220="zákl. prenesená",J220,0)</f>
        <v>0</v>
      </c>
      <c r="BH220" s="146">
        <f>IF(N220="zníž. prenesená",J220,0)</f>
        <v>0</v>
      </c>
      <c r="BI220" s="146">
        <f>IF(N220="nulová",J220,0)</f>
        <v>0</v>
      </c>
      <c r="BJ220" s="15" t="s">
        <v>130</v>
      </c>
      <c r="BK220" s="146">
        <f>ROUND(I220*H220,2)</f>
        <v>0</v>
      </c>
      <c r="BL220" s="15" t="s">
        <v>129</v>
      </c>
      <c r="BM220" s="145" t="s">
        <v>299</v>
      </c>
    </row>
    <row r="221" spans="2:65" s="12" customFormat="1">
      <c r="B221" s="147"/>
      <c r="D221" s="148" t="s">
        <v>132</v>
      </c>
      <c r="E221" s="149" t="s">
        <v>1</v>
      </c>
      <c r="F221" s="150" t="s">
        <v>300</v>
      </c>
      <c r="H221" s="151">
        <v>790.78899999999999</v>
      </c>
      <c r="L221" s="147"/>
      <c r="M221" s="152"/>
      <c r="T221" s="153"/>
      <c r="AT221" s="149" t="s">
        <v>132</v>
      </c>
      <c r="AU221" s="149" t="s">
        <v>130</v>
      </c>
      <c r="AV221" s="12" t="s">
        <v>130</v>
      </c>
      <c r="AW221" s="12" t="s">
        <v>27</v>
      </c>
      <c r="AX221" s="12" t="s">
        <v>70</v>
      </c>
      <c r="AY221" s="149" t="s">
        <v>123</v>
      </c>
    </row>
    <row r="222" spans="2:65" s="12" customFormat="1">
      <c r="B222" s="147"/>
      <c r="D222" s="148" t="s">
        <v>132</v>
      </c>
      <c r="E222" s="149" t="s">
        <v>1</v>
      </c>
      <c r="F222" s="150" t="s">
        <v>301</v>
      </c>
      <c r="H222" s="151">
        <v>3471.8649999999998</v>
      </c>
      <c r="L222" s="147"/>
      <c r="M222" s="152"/>
      <c r="T222" s="153"/>
      <c r="AT222" s="149" t="s">
        <v>132</v>
      </c>
      <c r="AU222" s="149" t="s">
        <v>130</v>
      </c>
      <c r="AV222" s="12" t="s">
        <v>130</v>
      </c>
      <c r="AW222" s="12" t="s">
        <v>27</v>
      </c>
      <c r="AX222" s="12" t="s">
        <v>70</v>
      </c>
      <c r="AY222" s="149" t="s">
        <v>123</v>
      </c>
    </row>
    <row r="223" spans="2:65" s="13" customFormat="1">
      <c r="B223" s="154"/>
      <c r="D223" s="148" t="s">
        <v>132</v>
      </c>
      <c r="E223" s="155" t="s">
        <v>1</v>
      </c>
      <c r="F223" s="156" t="s">
        <v>141</v>
      </c>
      <c r="H223" s="157">
        <v>4262.6539999999995</v>
      </c>
      <c r="L223" s="154"/>
      <c r="M223" s="158"/>
      <c r="T223" s="159"/>
      <c r="AT223" s="155" t="s">
        <v>132</v>
      </c>
      <c r="AU223" s="155" t="s">
        <v>130</v>
      </c>
      <c r="AV223" s="13" t="s">
        <v>129</v>
      </c>
      <c r="AW223" s="13" t="s">
        <v>27</v>
      </c>
      <c r="AX223" s="13" t="s">
        <v>78</v>
      </c>
      <c r="AY223" s="155" t="s">
        <v>123</v>
      </c>
    </row>
    <row r="224" spans="2:65" s="1" customFormat="1" ht="37.950000000000003" customHeight="1">
      <c r="B224" s="133"/>
      <c r="C224" s="134" t="s">
        <v>302</v>
      </c>
      <c r="D224" s="134" t="s">
        <v>125</v>
      </c>
      <c r="E224" s="135" t="s">
        <v>303</v>
      </c>
      <c r="F224" s="136" t="s">
        <v>304</v>
      </c>
      <c r="G224" s="137" t="s">
        <v>136</v>
      </c>
      <c r="H224" s="138">
        <v>4262.6540000000005</v>
      </c>
      <c r="I224" s="139"/>
      <c r="J224" s="139">
        <f>ROUND(I224*H224,2)</f>
        <v>0</v>
      </c>
      <c r="K224" s="140"/>
      <c r="L224" s="27"/>
      <c r="M224" s="141" t="s">
        <v>1</v>
      </c>
      <c r="N224" s="142" t="s">
        <v>36</v>
      </c>
      <c r="O224" s="143">
        <v>2E-3</v>
      </c>
      <c r="P224" s="143">
        <f>O224*H224</f>
        <v>8.5253080000000008</v>
      </c>
      <c r="Q224" s="143">
        <v>0</v>
      </c>
      <c r="R224" s="143">
        <f>Q224*H224</f>
        <v>0</v>
      </c>
      <c r="S224" s="143">
        <v>0</v>
      </c>
      <c r="T224" s="144">
        <f>S224*H224</f>
        <v>0</v>
      </c>
      <c r="AR224" s="145" t="s">
        <v>129</v>
      </c>
      <c r="AT224" s="145" t="s">
        <v>125</v>
      </c>
      <c r="AU224" s="145" t="s">
        <v>130</v>
      </c>
      <c r="AY224" s="15" t="s">
        <v>123</v>
      </c>
      <c r="BE224" s="146">
        <f>IF(N224="základná",J224,0)</f>
        <v>0</v>
      </c>
      <c r="BF224" s="146">
        <f>IF(N224="znížená",J224,0)</f>
        <v>0</v>
      </c>
      <c r="BG224" s="146">
        <f>IF(N224="zákl. prenesená",J224,0)</f>
        <v>0</v>
      </c>
      <c r="BH224" s="146">
        <f>IF(N224="zníž. prenesená",J224,0)</f>
        <v>0</v>
      </c>
      <c r="BI224" s="146">
        <f>IF(N224="nulová",J224,0)</f>
        <v>0</v>
      </c>
      <c r="BJ224" s="15" t="s">
        <v>130</v>
      </c>
      <c r="BK224" s="146">
        <f>ROUND(I224*H224,2)</f>
        <v>0</v>
      </c>
      <c r="BL224" s="15" t="s">
        <v>129</v>
      </c>
      <c r="BM224" s="145" t="s">
        <v>305</v>
      </c>
    </row>
    <row r="225" spans="2:65" s="1" customFormat="1" ht="24.25" customHeight="1">
      <c r="B225" s="133"/>
      <c r="C225" s="134" t="s">
        <v>306</v>
      </c>
      <c r="D225" s="134" t="s">
        <v>125</v>
      </c>
      <c r="E225" s="135" t="s">
        <v>307</v>
      </c>
      <c r="F225" s="136" t="s">
        <v>308</v>
      </c>
      <c r="G225" s="137" t="s">
        <v>136</v>
      </c>
      <c r="H225" s="138">
        <v>4262.6540000000005</v>
      </c>
      <c r="I225" s="139"/>
      <c r="J225" s="139">
        <f>ROUND(I225*H225,2)</f>
        <v>0</v>
      </c>
      <c r="K225" s="140"/>
      <c r="L225" s="27"/>
      <c r="M225" s="141" t="s">
        <v>1</v>
      </c>
      <c r="N225" s="142" t="s">
        <v>36</v>
      </c>
      <c r="O225" s="143">
        <v>0.02</v>
      </c>
      <c r="P225" s="143">
        <f>O225*H225</f>
        <v>85.253080000000011</v>
      </c>
      <c r="Q225" s="143">
        <v>2.3900000000000001E-2</v>
      </c>
      <c r="R225" s="143">
        <f>Q225*H225</f>
        <v>101.87743060000001</v>
      </c>
      <c r="S225" s="143">
        <v>0</v>
      </c>
      <c r="T225" s="144">
        <f>S225*H225</f>
        <v>0</v>
      </c>
      <c r="AR225" s="145" t="s">
        <v>129</v>
      </c>
      <c r="AT225" s="145" t="s">
        <v>125</v>
      </c>
      <c r="AU225" s="145" t="s">
        <v>130</v>
      </c>
      <c r="AY225" s="15" t="s">
        <v>123</v>
      </c>
      <c r="BE225" s="146">
        <f>IF(N225="základná",J225,0)</f>
        <v>0</v>
      </c>
      <c r="BF225" s="146">
        <f>IF(N225="znížená",J225,0)</f>
        <v>0</v>
      </c>
      <c r="BG225" s="146">
        <f>IF(N225="zákl. prenesená",J225,0)</f>
        <v>0</v>
      </c>
      <c r="BH225" s="146">
        <f>IF(N225="zníž. prenesená",J225,0)</f>
        <v>0</v>
      </c>
      <c r="BI225" s="146">
        <f>IF(N225="nulová",J225,0)</f>
        <v>0</v>
      </c>
      <c r="BJ225" s="15" t="s">
        <v>130</v>
      </c>
      <c r="BK225" s="146">
        <f>ROUND(I225*H225,2)</f>
        <v>0</v>
      </c>
      <c r="BL225" s="15" t="s">
        <v>129</v>
      </c>
      <c r="BM225" s="145" t="s">
        <v>309</v>
      </c>
    </row>
    <row r="226" spans="2:65" s="1" customFormat="1" ht="24.25" customHeight="1">
      <c r="B226" s="133"/>
      <c r="C226" s="134" t="s">
        <v>310</v>
      </c>
      <c r="D226" s="134" t="s">
        <v>125</v>
      </c>
      <c r="E226" s="135" t="s">
        <v>311</v>
      </c>
      <c r="F226" s="136" t="s">
        <v>312</v>
      </c>
      <c r="G226" s="137" t="s">
        <v>128</v>
      </c>
      <c r="H226" s="138">
        <v>800.66099999999994</v>
      </c>
      <c r="I226" s="139"/>
      <c r="J226" s="139">
        <f>ROUND(I226*H226,2)</f>
        <v>0</v>
      </c>
      <c r="K226" s="140"/>
      <c r="L226" s="27"/>
      <c r="M226" s="141" t="s">
        <v>1</v>
      </c>
      <c r="N226" s="142" t="s">
        <v>36</v>
      </c>
      <c r="O226" s="143">
        <v>8.2000000000000003E-2</v>
      </c>
      <c r="P226" s="143">
        <f>O226*H226</f>
        <v>65.654201999999998</v>
      </c>
      <c r="Q226" s="143">
        <v>0</v>
      </c>
      <c r="R226" s="143">
        <f>Q226*H226</f>
        <v>0</v>
      </c>
      <c r="S226" s="143">
        <v>0</v>
      </c>
      <c r="T226" s="144">
        <f>S226*H226</f>
        <v>0</v>
      </c>
      <c r="AR226" s="145" t="s">
        <v>129</v>
      </c>
      <c r="AT226" s="145" t="s">
        <v>125</v>
      </c>
      <c r="AU226" s="145" t="s">
        <v>130</v>
      </c>
      <c r="AY226" s="15" t="s">
        <v>123</v>
      </c>
      <c r="BE226" s="146">
        <f>IF(N226="základná",J226,0)</f>
        <v>0</v>
      </c>
      <c r="BF226" s="146">
        <f>IF(N226="znížená",J226,0)</f>
        <v>0</v>
      </c>
      <c r="BG226" s="146">
        <f>IF(N226="zákl. prenesená",J226,0)</f>
        <v>0</v>
      </c>
      <c r="BH226" s="146">
        <f>IF(N226="zníž. prenesená",J226,0)</f>
        <v>0</v>
      </c>
      <c r="BI226" s="146">
        <f>IF(N226="nulová",J226,0)</f>
        <v>0</v>
      </c>
      <c r="BJ226" s="15" t="s">
        <v>130</v>
      </c>
      <c r="BK226" s="146">
        <f>ROUND(I226*H226,2)</f>
        <v>0</v>
      </c>
      <c r="BL226" s="15" t="s">
        <v>129</v>
      </c>
      <c r="BM226" s="145" t="s">
        <v>313</v>
      </c>
    </row>
    <row r="227" spans="2:65" s="12" customFormat="1">
      <c r="B227" s="147"/>
      <c r="D227" s="148" t="s">
        <v>132</v>
      </c>
      <c r="E227" s="149" t="s">
        <v>1</v>
      </c>
      <c r="F227" s="150" t="s">
        <v>314</v>
      </c>
      <c r="H227" s="151">
        <v>800.66099999999994</v>
      </c>
      <c r="L227" s="147"/>
      <c r="M227" s="152"/>
      <c r="T227" s="153"/>
      <c r="AT227" s="149" t="s">
        <v>132</v>
      </c>
      <c r="AU227" s="149" t="s">
        <v>130</v>
      </c>
      <c r="AV227" s="12" t="s">
        <v>130</v>
      </c>
      <c r="AW227" s="12" t="s">
        <v>27</v>
      </c>
      <c r="AX227" s="12" t="s">
        <v>78</v>
      </c>
      <c r="AY227" s="149" t="s">
        <v>123</v>
      </c>
    </row>
    <row r="228" spans="2:65" s="1" customFormat="1" ht="33" customHeight="1">
      <c r="B228" s="133"/>
      <c r="C228" s="134" t="s">
        <v>315</v>
      </c>
      <c r="D228" s="134" t="s">
        <v>125</v>
      </c>
      <c r="E228" s="135" t="s">
        <v>316</v>
      </c>
      <c r="F228" s="136" t="s">
        <v>317</v>
      </c>
      <c r="G228" s="137" t="s">
        <v>128</v>
      </c>
      <c r="H228" s="138">
        <v>800.66099999999994</v>
      </c>
      <c r="I228" s="139"/>
      <c r="J228" s="139">
        <f>ROUND(I228*H228,2)</f>
        <v>0</v>
      </c>
      <c r="K228" s="140"/>
      <c r="L228" s="27"/>
      <c r="M228" s="141" t="s">
        <v>1</v>
      </c>
      <c r="N228" s="142" t="s">
        <v>36</v>
      </c>
      <c r="O228" s="143">
        <v>2E-3</v>
      </c>
      <c r="P228" s="143">
        <f>O228*H228</f>
        <v>1.6013219999999999</v>
      </c>
      <c r="Q228" s="143">
        <v>1.7899999999999999E-3</v>
      </c>
      <c r="R228" s="143">
        <f>Q228*H228</f>
        <v>1.4331831899999998</v>
      </c>
      <c r="S228" s="143">
        <v>0</v>
      </c>
      <c r="T228" s="144">
        <f>S228*H228</f>
        <v>0</v>
      </c>
      <c r="AR228" s="145" t="s">
        <v>129</v>
      </c>
      <c r="AT228" s="145" t="s">
        <v>125</v>
      </c>
      <c r="AU228" s="145" t="s">
        <v>130</v>
      </c>
      <c r="AY228" s="15" t="s">
        <v>123</v>
      </c>
      <c r="BE228" s="146">
        <f>IF(N228="základná",J228,0)</f>
        <v>0</v>
      </c>
      <c r="BF228" s="146">
        <f>IF(N228="znížená",J228,0)</f>
        <v>0</v>
      </c>
      <c r="BG228" s="146">
        <f>IF(N228="zákl. prenesená",J228,0)</f>
        <v>0</v>
      </c>
      <c r="BH228" s="146">
        <f>IF(N228="zníž. prenesená",J228,0)</f>
        <v>0</v>
      </c>
      <c r="BI228" s="146">
        <f>IF(N228="nulová",J228,0)</f>
        <v>0</v>
      </c>
      <c r="BJ228" s="15" t="s">
        <v>130</v>
      </c>
      <c r="BK228" s="146">
        <f>ROUND(I228*H228,2)</f>
        <v>0</v>
      </c>
      <c r="BL228" s="15" t="s">
        <v>129</v>
      </c>
      <c r="BM228" s="145" t="s">
        <v>318</v>
      </c>
    </row>
    <row r="229" spans="2:65" s="1" customFormat="1" ht="24.25" customHeight="1">
      <c r="B229" s="133"/>
      <c r="C229" s="134" t="s">
        <v>319</v>
      </c>
      <c r="D229" s="134" t="s">
        <v>125</v>
      </c>
      <c r="E229" s="135" t="s">
        <v>320</v>
      </c>
      <c r="F229" s="136" t="s">
        <v>321</v>
      </c>
      <c r="G229" s="137" t="s">
        <v>128</v>
      </c>
      <c r="H229" s="138">
        <v>800.66099999999994</v>
      </c>
      <c r="I229" s="139"/>
      <c r="J229" s="139">
        <f>ROUND(I229*H229,2)</f>
        <v>0</v>
      </c>
      <c r="K229" s="140"/>
      <c r="L229" s="27"/>
      <c r="M229" s="141" t="s">
        <v>1</v>
      </c>
      <c r="N229" s="142" t="s">
        <v>36</v>
      </c>
      <c r="O229" s="143">
        <v>6.4000000000000001E-2</v>
      </c>
      <c r="P229" s="143">
        <f>O229*H229</f>
        <v>51.242303999999997</v>
      </c>
      <c r="Q229" s="143">
        <v>2.743E-2</v>
      </c>
      <c r="R229" s="143">
        <f>Q229*H229</f>
        <v>21.962131229999997</v>
      </c>
      <c r="S229" s="143">
        <v>0</v>
      </c>
      <c r="T229" s="144">
        <f>S229*H229</f>
        <v>0</v>
      </c>
      <c r="AR229" s="145" t="s">
        <v>129</v>
      </c>
      <c r="AT229" s="145" t="s">
        <v>125</v>
      </c>
      <c r="AU229" s="145" t="s">
        <v>130</v>
      </c>
      <c r="AY229" s="15" t="s">
        <v>123</v>
      </c>
      <c r="BE229" s="146">
        <f>IF(N229="základná",J229,0)</f>
        <v>0</v>
      </c>
      <c r="BF229" s="146">
        <f>IF(N229="znížená",J229,0)</f>
        <v>0</v>
      </c>
      <c r="BG229" s="146">
        <f>IF(N229="zákl. prenesená",J229,0)</f>
        <v>0</v>
      </c>
      <c r="BH229" s="146">
        <f>IF(N229="zníž. prenesená",J229,0)</f>
        <v>0</v>
      </c>
      <c r="BI229" s="146">
        <f>IF(N229="nulová",J229,0)</f>
        <v>0</v>
      </c>
      <c r="BJ229" s="15" t="s">
        <v>130</v>
      </c>
      <c r="BK229" s="146">
        <f>ROUND(I229*H229,2)</f>
        <v>0</v>
      </c>
      <c r="BL229" s="15" t="s">
        <v>129</v>
      </c>
      <c r="BM229" s="145" t="s">
        <v>322</v>
      </c>
    </row>
    <row r="230" spans="2:65" s="1" customFormat="1" ht="24.25" customHeight="1">
      <c r="B230" s="133"/>
      <c r="C230" s="134" t="s">
        <v>323</v>
      </c>
      <c r="D230" s="134" t="s">
        <v>125</v>
      </c>
      <c r="E230" s="135" t="s">
        <v>324</v>
      </c>
      <c r="F230" s="136" t="s">
        <v>325</v>
      </c>
      <c r="G230" s="137" t="s">
        <v>128</v>
      </c>
      <c r="H230" s="138">
        <v>668.59500000000003</v>
      </c>
      <c r="I230" s="139"/>
      <c r="J230" s="139">
        <f>ROUND(I230*H230,2)</f>
        <v>0</v>
      </c>
      <c r="K230" s="140"/>
      <c r="L230" s="27"/>
      <c r="M230" s="141" t="s">
        <v>1</v>
      </c>
      <c r="N230" s="142" t="s">
        <v>36</v>
      </c>
      <c r="O230" s="143">
        <v>0.14599999999999999</v>
      </c>
      <c r="P230" s="143">
        <f>O230*H230</f>
        <v>97.614869999999996</v>
      </c>
      <c r="Q230" s="143">
        <v>0</v>
      </c>
      <c r="R230" s="143">
        <f>Q230*H230</f>
        <v>0</v>
      </c>
      <c r="S230" s="143">
        <v>0</v>
      </c>
      <c r="T230" s="144">
        <f>S230*H230</f>
        <v>0</v>
      </c>
      <c r="AR230" s="145" t="s">
        <v>129</v>
      </c>
      <c r="AT230" s="145" t="s">
        <v>125</v>
      </c>
      <c r="AU230" s="145" t="s">
        <v>130</v>
      </c>
      <c r="AY230" s="15" t="s">
        <v>123</v>
      </c>
      <c r="BE230" s="146">
        <f>IF(N230="základná",J230,0)</f>
        <v>0</v>
      </c>
      <c r="BF230" s="146">
        <f>IF(N230="znížená",J230,0)</f>
        <v>0</v>
      </c>
      <c r="BG230" s="146">
        <f>IF(N230="zákl. prenesená",J230,0)</f>
        <v>0</v>
      </c>
      <c r="BH230" s="146">
        <f>IF(N230="zníž. prenesená",J230,0)</f>
        <v>0</v>
      </c>
      <c r="BI230" s="146">
        <f>IF(N230="nulová",J230,0)</f>
        <v>0</v>
      </c>
      <c r="BJ230" s="15" t="s">
        <v>130</v>
      </c>
      <c r="BK230" s="146">
        <f>ROUND(I230*H230,2)</f>
        <v>0</v>
      </c>
      <c r="BL230" s="15" t="s">
        <v>129</v>
      </c>
      <c r="BM230" s="145" t="s">
        <v>326</v>
      </c>
    </row>
    <row r="231" spans="2:65" s="12" customFormat="1">
      <c r="B231" s="147"/>
      <c r="D231" s="148" t="s">
        <v>132</v>
      </c>
      <c r="E231" s="149" t="s">
        <v>1</v>
      </c>
      <c r="F231" s="150" t="s">
        <v>327</v>
      </c>
      <c r="H231" s="151">
        <v>668.59500000000003</v>
      </c>
      <c r="L231" s="147"/>
      <c r="M231" s="152"/>
      <c r="T231" s="153"/>
      <c r="AT231" s="149" t="s">
        <v>132</v>
      </c>
      <c r="AU231" s="149" t="s">
        <v>130</v>
      </c>
      <c r="AV231" s="12" t="s">
        <v>130</v>
      </c>
      <c r="AW231" s="12" t="s">
        <v>27</v>
      </c>
      <c r="AX231" s="12" t="s">
        <v>78</v>
      </c>
      <c r="AY231" s="149" t="s">
        <v>123</v>
      </c>
    </row>
    <row r="232" spans="2:65" s="11" customFormat="1" ht="22.95" customHeight="1">
      <c r="B232" s="122"/>
      <c r="D232" s="123" t="s">
        <v>69</v>
      </c>
      <c r="E232" s="131" t="s">
        <v>328</v>
      </c>
      <c r="F232" s="131" t="s">
        <v>329</v>
      </c>
      <c r="J232" s="132">
        <f>BK232</f>
        <v>0</v>
      </c>
      <c r="L232" s="122"/>
      <c r="M232" s="126"/>
      <c r="P232" s="127">
        <f>P233</f>
        <v>872.29112500000008</v>
      </c>
      <c r="R232" s="127">
        <f>R233</f>
        <v>0</v>
      </c>
      <c r="T232" s="128">
        <f>T233</f>
        <v>0</v>
      </c>
      <c r="AR232" s="123" t="s">
        <v>78</v>
      </c>
      <c r="AT232" s="129" t="s">
        <v>69</v>
      </c>
      <c r="AU232" s="129" t="s">
        <v>78</v>
      </c>
      <c r="AY232" s="123" t="s">
        <v>123</v>
      </c>
      <c r="BK232" s="130">
        <f>BK233</f>
        <v>0</v>
      </c>
    </row>
    <row r="233" spans="2:65" s="1" customFormat="1" ht="24.25" customHeight="1">
      <c r="B233" s="133"/>
      <c r="C233" s="134" t="s">
        <v>330</v>
      </c>
      <c r="D233" s="134" t="s">
        <v>125</v>
      </c>
      <c r="E233" s="135" t="s">
        <v>331</v>
      </c>
      <c r="F233" s="136" t="s">
        <v>332</v>
      </c>
      <c r="G233" s="137" t="s">
        <v>205</v>
      </c>
      <c r="H233" s="138">
        <v>1108.375</v>
      </c>
      <c r="I233" s="139"/>
      <c r="J233" s="139">
        <f>ROUND(I233*H233,2)</f>
        <v>0</v>
      </c>
      <c r="K233" s="140"/>
      <c r="L233" s="27"/>
      <c r="M233" s="141" t="s">
        <v>1</v>
      </c>
      <c r="N233" s="142" t="s">
        <v>36</v>
      </c>
      <c r="O233" s="143">
        <v>0.78700000000000003</v>
      </c>
      <c r="P233" s="143">
        <f>O233*H233</f>
        <v>872.29112500000008</v>
      </c>
      <c r="Q233" s="143">
        <v>0</v>
      </c>
      <c r="R233" s="143">
        <f>Q233*H233</f>
        <v>0</v>
      </c>
      <c r="S233" s="143">
        <v>0</v>
      </c>
      <c r="T233" s="144">
        <f>S233*H233</f>
        <v>0</v>
      </c>
      <c r="AR233" s="145" t="s">
        <v>129</v>
      </c>
      <c r="AT233" s="145" t="s">
        <v>125</v>
      </c>
      <c r="AU233" s="145" t="s">
        <v>130</v>
      </c>
      <c r="AY233" s="15" t="s">
        <v>123</v>
      </c>
      <c r="BE233" s="146">
        <f>IF(N233="základná",J233,0)</f>
        <v>0</v>
      </c>
      <c r="BF233" s="146">
        <f>IF(N233="znížená",J233,0)</f>
        <v>0</v>
      </c>
      <c r="BG233" s="146">
        <f>IF(N233="zákl. prenesená",J233,0)</f>
        <v>0</v>
      </c>
      <c r="BH233" s="146">
        <f>IF(N233="zníž. prenesená",J233,0)</f>
        <v>0</v>
      </c>
      <c r="BI233" s="146">
        <f>IF(N233="nulová",J233,0)</f>
        <v>0</v>
      </c>
      <c r="BJ233" s="15" t="s">
        <v>130</v>
      </c>
      <c r="BK233" s="146">
        <f>ROUND(I233*H233,2)</f>
        <v>0</v>
      </c>
      <c r="BL233" s="15" t="s">
        <v>129</v>
      </c>
      <c r="BM233" s="145" t="s">
        <v>333</v>
      </c>
    </row>
    <row r="234" spans="2:65" s="11" customFormat="1" ht="25.95" customHeight="1">
      <c r="B234" s="122"/>
      <c r="D234" s="123" t="s">
        <v>69</v>
      </c>
      <c r="E234" s="124" t="s">
        <v>334</v>
      </c>
      <c r="F234" s="124" t="s">
        <v>335</v>
      </c>
      <c r="J234" s="125">
        <f>BK234</f>
        <v>0</v>
      </c>
      <c r="L234" s="122"/>
      <c r="M234" s="126"/>
      <c r="P234" s="127">
        <f>P235+P243+P250+P288</f>
        <v>2405.7812780000004</v>
      </c>
      <c r="R234" s="127">
        <f>R235+R243+R250+R288</f>
        <v>27.079114739999994</v>
      </c>
      <c r="T234" s="128">
        <f>T235+T243+T250+T288</f>
        <v>0</v>
      </c>
      <c r="AR234" s="123" t="s">
        <v>130</v>
      </c>
      <c r="AT234" s="129" t="s">
        <v>69</v>
      </c>
      <c r="AU234" s="129" t="s">
        <v>70</v>
      </c>
      <c r="AY234" s="123" t="s">
        <v>123</v>
      </c>
      <c r="BK234" s="130">
        <f>BK235+BK243+BK250+BK288</f>
        <v>0</v>
      </c>
    </row>
    <row r="235" spans="2:65" s="11" customFormat="1" ht="22.95" customHeight="1">
      <c r="B235" s="122"/>
      <c r="D235" s="123" t="s">
        <v>69</v>
      </c>
      <c r="E235" s="131" t="s">
        <v>336</v>
      </c>
      <c r="F235" s="131" t="s">
        <v>337</v>
      </c>
      <c r="J235" s="132">
        <f>BK235</f>
        <v>0</v>
      </c>
      <c r="L235" s="122"/>
      <c r="M235" s="126"/>
      <c r="P235" s="127">
        <f>SUM(P236:P242)</f>
        <v>85.622789999999995</v>
      </c>
      <c r="R235" s="127">
        <f>SUM(R236:R242)</f>
        <v>2.5447995900000002</v>
      </c>
      <c r="T235" s="128">
        <f>SUM(T236:T242)</f>
        <v>0</v>
      </c>
      <c r="AR235" s="123" t="s">
        <v>130</v>
      </c>
      <c r="AT235" s="129" t="s">
        <v>69</v>
      </c>
      <c r="AU235" s="129" t="s">
        <v>78</v>
      </c>
      <c r="AY235" s="123" t="s">
        <v>123</v>
      </c>
      <c r="BK235" s="130">
        <f>SUM(BK236:BK242)</f>
        <v>0</v>
      </c>
    </row>
    <row r="236" spans="2:65" s="1" customFormat="1" ht="24.25" customHeight="1">
      <c r="B236" s="133"/>
      <c r="C236" s="134" t="s">
        <v>338</v>
      </c>
      <c r="D236" s="134" t="s">
        <v>125</v>
      </c>
      <c r="E236" s="135" t="s">
        <v>339</v>
      </c>
      <c r="F236" s="136" t="s">
        <v>340</v>
      </c>
      <c r="G236" s="137" t="s">
        <v>292</v>
      </c>
      <c r="H236" s="138">
        <v>403.68</v>
      </c>
      <c r="I236" s="139"/>
      <c r="J236" s="139">
        <f>ROUND(I236*H236,2)</f>
        <v>0</v>
      </c>
      <c r="K236" s="140"/>
      <c r="L236" s="27"/>
      <c r="M236" s="141" t="s">
        <v>1</v>
      </c>
      <c r="N236" s="142" t="s">
        <v>36</v>
      </c>
      <c r="O236" s="143">
        <v>0.21199999999999999</v>
      </c>
      <c r="P236" s="143">
        <f>O236*H236</f>
        <v>85.580159999999992</v>
      </c>
      <c r="Q236" s="143">
        <v>2.5999999999999998E-4</v>
      </c>
      <c r="R236" s="143">
        <f>Q236*H236</f>
        <v>0.10495679999999999</v>
      </c>
      <c r="S236" s="143">
        <v>0</v>
      </c>
      <c r="T236" s="144">
        <f>S236*H236</f>
        <v>0</v>
      </c>
      <c r="AR236" s="145" t="s">
        <v>208</v>
      </c>
      <c r="AT236" s="145" t="s">
        <v>125</v>
      </c>
      <c r="AU236" s="145" t="s">
        <v>130</v>
      </c>
      <c r="AY236" s="15" t="s">
        <v>123</v>
      </c>
      <c r="BE236" s="146">
        <f>IF(N236="základná",J236,0)</f>
        <v>0</v>
      </c>
      <c r="BF236" s="146">
        <f>IF(N236="znížená",J236,0)</f>
        <v>0</v>
      </c>
      <c r="BG236" s="146">
        <f>IF(N236="zákl. prenesená",J236,0)</f>
        <v>0</v>
      </c>
      <c r="BH236" s="146">
        <f>IF(N236="zníž. prenesená",J236,0)</f>
        <v>0</v>
      </c>
      <c r="BI236" s="146">
        <f>IF(N236="nulová",J236,0)</f>
        <v>0</v>
      </c>
      <c r="BJ236" s="15" t="s">
        <v>130</v>
      </c>
      <c r="BK236" s="146">
        <f>ROUND(I236*H236,2)</f>
        <v>0</v>
      </c>
      <c r="BL236" s="15" t="s">
        <v>208</v>
      </c>
      <c r="BM236" s="145" t="s">
        <v>341</v>
      </c>
    </row>
    <row r="237" spans="2:65" s="12" customFormat="1">
      <c r="B237" s="147"/>
      <c r="D237" s="148" t="s">
        <v>132</v>
      </c>
      <c r="E237" s="149" t="s">
        <v>1</v>
      </c>
      <c r="F237" s="150" t="s">
        <v>342</v>
      </c>
      <c r="H237" s="151">
        <v>403.68</v>
      </c>
      <c r="L237" s="147"/>
      <c r="M237" s="152"/>
      <c r="T237" s="153"/>
      <c r="AT237" s="149" t="s">
        <v>132</v>
      </c>
      <c r="AU237" s="149" t="s">
        <v>130</v>
      </c>
      <c r="AV237" s="12" t="s">
        <v>130</v>
      </c>
      <c r="AW237" s="12" t="s">
        <v>27</v>
      </c>
      <c r="AX237" s="12" t="s">
        <v>78</v>
      </c>
      <c r="AY237" s="149" t="s">
        <v>123</v>
      </c>
    </row>
    <row r="238" spans="2:65" s="1" customFormat="1" ht="16.5" customHeight="1">
      <c r="B238" s="133"/>
      <c r="C238" s="160" t="s">
        <v>343</v>
      </c>
      <c r="D238" s="160" t="s">
        <v>344</v>
      </c>
      <c r="E238" s="161" t="s">
        <v>345</v>
      </c>
      <c r="F238" s="162" t="s">
        <v>346</v>
      </c>
      <c r="G238" s="163" t="s">
        <v>136</v>
      </c>
      <c r="H238" s="164">
        <v>4.2629999999999999</v>
      </c>
      <c r="I238" s="165"/>
      <c r="J238" s="165">
        <f>ROUND(I238*H238,2)</f>
        <v>0</v>
      </c>
      <c r="K238" s="166"/>
      <c r="L238" s="167"/>
      <c r="M238" s="168" t="s">
        <v>1</v>
      </c>
      <c r="N238" s="169" t="s">
        <v>36</v>
      </c>
      <c r="O238" s="143">
        <v>0</v>
      </c>
      <c r="P238" s="143">
        <f>O238*H238</f>
        <v>0</v>
      </c>
      <c r="Q238" s="143">
        <v>0.55000000000000004</v>
      </c>
      <c r="R238" s="143">
        <f>Q238*H238</f>
        <v>2.3446500000000001</v>
      </c>
      <c r="S238" s="143">
        <v>0</v>
      </c>
      <c r="T238" s="144">
        <f>S238*H238</f>
        <v>0</v>
      </c>
      <c r="AR238" s="145" t="s">
        <v>302</v>
      </c>
      <c r="AT238" s="145" t="s">
        <v>344</v>
      </c>
      <c r="AU238" s="145" t="s">
        <v>130</v>
      </c>
      <c r="AY238" s="15" t="s">
        <v>123</v>
      </c>
      <c r="BE238" s="146">
        <f>IF(N238="základná",J238,0)</f>
        <v>0</v>
      </c>
      <c r="BF238" s="146">
        <f>IF(N238="znížená",J238,0)</f>
        <v>0</v>
      </c>
      <c r="BG238" s="146">
        <f>IF(N238="zákl. prenesená",J238,0)</f>
        <v>0</v>
      </c>
      <c r="BH238" s="146">
        <f>IF(N238="zníž. prenesená",J238,0)</f>
        <v>0</v>
      </c>
      <c r="BI238" s="146">
        <f>IF(N238="nulová",J238,0)</f>
        <v>0</v>
      </c>
      <c r="BJ238" s="15" t="s">
        <v>130</v>
      </c>
      <c r="BK238" s="146">
        <f>ROUND(I238*H238,2)</f>
        <v>0</v>
      </c>
      <c r="BL238" s="15" t="s">
        <v>208</v>
      </c>
      <c r="BM238" s="145" t="s">
        <v>347</v>
      </c>
    </row>
    <row r="239" spans="2:65" s="12" customFormat="1">
      <c r="B239" s="147"/>
      <c r="D239" s="148" t="s">
        <v>132</v>
      </c>
      <c r="E239" s="149" t="s">
        <v>1</v>
      </c>
      <c r="F239" s="150" t="s">
        <v>348</v>
      </c>
      <c r="H239" s="151">
        <v>3.875</v>
      </c>
      <c r="L239" s="147"/>
      <c r="M239" s="152"/>
      <c r="T239" s="153"/>
      <c r="AT239" s="149" t="s">
        <v>132</v>
      </c>
      <c r="AU239" s="149" t="s">
        <v>130</v>
      </c>
      <c r="AV239" s="12" t="s">
        <v>130</v>
      </c>
      <c r="AW239" s="12" t="s">
        <v>27</v>
      </c>
      <c r="AX239" s="12" t="s">
        <v>78</v>
      </c>
      <c r="AY239" s="149" t="s">
        <v>123</v>
      </c>
    </row>
    <row r="240" spans="2:65" s="12" customFormat="1">
      <c r="B240" s="147"/>
      <c r="D240" s="148" t="s">
        <v>132</v>
      </c>
      <c r="F240" s="150" t="s">
        <v>349</v>
      </c>
      <c r="H240" s="151">
        <v>4.2629999999999999</v>
      </c>
      <c r="L240" s="147"/>
      <c r="M240" s="152"/>
      <c r="T240" s="153"/>
      <c r="AT240" s="149" t="s">
        <v>132</v>
      </c>
      <c r="AU240" s="149" t="s">
        <v>130</v>
      </c>
      <c r="AV240" s="12" t="s">
        <v>130</v>
      </c>
      <c r="AW240" s="12" t="s">
        <v>3</v>
      </c>
      <c r="AX240" s="12" t="s">
        <v>78</v>
      </c>
      <c r="AY240" s="149" t="s">
        <v>123</v>
      </c>
    </row>
    <row r="241" spans="2:65" s="1" customFormat="1" ht="44.25" customHeight="1">
      <c r="B241" s="133"/>
      <c r="C241" s="134" t="s">
        <v>350</v>
      </c>
      <c r="D241" s="134" t="s">
        <v>125</v>
      </c>
      <c r="E241" s="135" t="s">
        <v>351</v>
      </c>
      <c r="F241" s="136" t="s">
        <v>352</v>
      </c>
      <c r="G241" s="137" t="s">
        <v>136</v>
      </c>
      <c r="H241" s="138">
        <v>4.2629999999999999</v>
      </c>
      <c r="I241" s="139"/>
      <c r="J241" s="139">
        <f>ROUND(I241*H241,2)</f>
        <v>0</v>
      </c>
      <c r="K241" s="140"/>
      <c r="L241" s="27"/>
      <c r="M241" s="141" t="s">
        <v>1</v>
      </c>
      <c r="N241" s="142" t="s">
        <v>36</v>
      </c>
      <c r="O241" s="143">
        <v>0.01</v>
      </c>
      <c r="P241" s="143">
        <f>O241*H241</f>
        <v>4.2630000000000001E-2</v>
      </c>
      <c r="Q241" s="143">
        <v>2.2329999999999999E-2</v>
      </c>
      <c r="R241" s="143">
        <f>Q241*H241</f>
        <v>9.5192789999999999E-2</v>
      </c>
      <c r="S241" s="143">
        <v>0</v>
      </c>
      <c r="T241" s="144">
        <f>S241*H241</f>
        <v>0</v>
      </c>
      <c r="AR241" s="145" t="s">
        <v>208</v>
      </c>
      <c r="AT241" s="145" t="s">
        <v>125</v>
      </c>
      <c r="AU241" s="145" t="s">
        <v>130</v>
      </c>
      <c r="AY241" s="15" t="s">
        <v>123</v>
      </c>
      <c r="BE241" s="146">
        <f>IF(N241="základná",J241,0)</f>
        <v>0</v>
      </c>
      <c r="BF241" s="146">
        <f>IF(N241="znížená",J241,0)</f>
        <v>0</v>
      </c>
      <c r="BG241" s="146">
        <f>IF(N241="zákl. prenesená",J241,0)</f>
        <v>0</v>
      </c>
      <c r="BH241" s="146">
        <f>IF(N241="zníž. prenesená",J241,0)</f>
        <v>0</v>
      </c>
      <c r="BI241" s="146">
        <f>IF(N241="nulová",J241,0)</f>
        <v>0</v>
      </c>
      <c r="BJ241" s="15" t="s">
        <v>130</v>
      </c>
      <c r="BK241" s="146">
        <f>ROUND(I241*H241,2)</f>
        <v>0</v>
      </c>
      <c r="BL241" s="15" t="s">
        <v>208</v>
      </c>
      <c r="BM241" s="145" t="s">
        <v>353</v>
      </c>
    </row>
    <row r="242" spans="2:65" s="1" customFormat="1" ht="24.25" customHeight="1">
      <c r="B242" s="133"/>
      <c r="C242" s="134" t="s">
        <v>354</v>
      </c>
      <c r="D242" s="134" t="s">
        <v>125</v>
      </c>
      <c r="E242" s="135" t="s">
        <v>355</v>
      </c>
      <c r="F242" s="136" t="s">
        <v>356</v>
      </c>
      <c r="G242" s="137" t="s">
        <v>357</v>
      </c>
      <c r="H242" s="138">
        <v>44.97</v>
      </c>
      <c r="I242" s="139"/>
      <c r="J242" s="139">
        <f>ROUND(I242*H242,2)</f>
        <v>0</v>
      </c>
      <c r="K242" s="140"/>
      <c r="L242" s="27"/>
      <c r="M242" s="141" t="s">
        <v>1</v>
      </c>
      <c r="N242" s="142" t="s">
        <v>36</v>
      </c>
      <c r="O242" s="143">
        <v>0</v>
      </c>
      <c r="P242" s="143">
        <f>O242*H242</f>
        <v>0</v>
      </c>
      <c r="Q242" s="143">
        <v>0</v>
      </c>
      <c r="R242" s="143">
        <f>Q242*H242</f>
        <v>0</v>
      </c>
      <c r="S242" s="143">
        <v>0</v>
      </c>
      <c r="T242" s="144">
        <f>S242*H242</f>
        <v>0</v>
      </c>
      <c r="AR242" s="145" t="s">
        <v>208</v>
      </c>
      <c r="AT242" s="145" t="s">
        <v>125</v>
      </c>
      <c r="AU242" s="145" t="s">
        <v>130</v>
      </c>
      <c r="AY242" s="15" t="s">
        <v>123</v>
      </c>
      <c r="BE242" s="146">
        <f>IF(N242="základná",J242,0)</f>
        <v>0</v>
      </c>
      <c r="BF242" s="146">
        <f>IF(N242="znížená",J242,0)</f>
        <v>0</v>
      </c>
      <c r="BG242" s="146">
        <f>IF(N242="zákl. prenesená",J242,0)</f>
        <v>0</v>
      </c>
      <c r="BH242" s="146">
        <f>IF(N242="zníž. prenesená",J242,0)</f>
        <v>0</v>
      </c>
      <c r="BI242" s="146">
        <f>IF(N242="nulová",J242,0)</f>
        <v>0</v>
      </c>
      <c r="BJ242" s="15" t="s">
        <v>130</v>
      </c>
      <c r="BK242" s="146">
        <f>ROUND(I242*H242,2)</f>
        <v>0</v>
      </c>
      <c r="BL242" s="15" t="s">
        <v>208</v>
      </c>
      <c r="BM242" s="145" t="s">
        <v>358</v>
      </c>
    </row>
    <row r="243" spans="2:65" s="11" customFormat="1" ht="22.95" customHeight="1">
      <c r="B243" s="122"/>
      <c r="D243" s="123" t="s">
        <v>69</v>
      </c>
      <c r="E243" s="131" t="s">
        <v>359</v>
      </c>
      <c r="F243" s="131" t="s">
        <v>360</v>
      </c>
      <c r="J243" s="132">
        <f>BK243</f>
        <v>0</v>
      </c>
      <c r="L243" s="122"/>
      <c r="M243" s="126"/>
      <c r="P243" s="127">
        <f>SUM(P244:P249)</f>
        <v>52.956679999999999</v>
      </c>
      <c r="R243" s="127">
        <f>SUM(R244:R249)</f>
        <v>0.1041246</v>
      </c>
      <c r="T243" s="128">
        <f>SUM(T244:T249)</f>
        <v>0</v>
      </c>
      <c r="AR243" s="123" t="s">
        <v>130</v>
      </c>
      <c r="AT243" s="129" t="s">
        <v>69</v>
      </c>
      <c r="AU243" s="129" t="s">
        <v>78</v>
      </c>
      <c r="AY243" s="123" t="s">
        <v>123</v>
      </c>
      <c r="BK243" s="130">
        <f>SUM(BK244:BK249)</f>
        <v>0</v>
      </c>
    </row>
    <row r="244" spans="2:65" s="1" customFormat="1" ht="24.25" customHeight="1">
      <c r="B244" s="133"/>
      <c r="C244" s="134" t="s">
        <v>361</v>
      </c>
      <c r="D244" s="134" t="s">
        <v>125</v>
      </c>
      <c r="E244" s="135" t="s">
        <v>362</v>
      </c>
      <c r="F244" s="136" t="s">
        <v>363</v>
      </c>
      <c r="G244" s="137" t="s">
        <v>292</v>
      </c>
      <c r="H244" s="138">
        <v>50.46</v>
      </c>
      <c r="I244" s="139"/>
      <c r="J244" s="139">
        <f>ROUND(I244*H244,2)</f>
        <v>0</v>
      </c>
      <c r="K244" s="140"/>
      <c r="L244" s="27"/>
      <c r="M244" s="141" t="s">
        <v>1</v>
      </c>
      <c r="N244" s="142" t="s">
        <v>36</v>
      </c>
      <c r="O244" s="143">
        <v>0.89400000000000002</v>
      </c>
      <c r="P244" s="143">
        <f>O244*H244</f>
        <v>45.111240000000002</v>
      </c>
      <c r="Q244" s="143">
        <v>1.5499999999999999E-3</v>
      </c>
      <c r="R244" s="143">
        <f>Q244*H244</f>
        <v>7.8213000000000005E-2</v>
      </c>
      <c r="S244" s="143">
        <v>0</v>
      </c>
      <c r="T244" s="144">
        <f>S244*H244</f>
        <v>0</v>
      </c>
      <c r="AR244" s="145" t="s">
        <v>208</v>
      </c>
      <c r="AT244" s="145" t="s">
        <v>125</v>
      </c>
      <c r="AU244" s="145" t="s">
        <v>130</v>
      </c>
      <c r="AY244" s="15" t="s">
        <v>123</v>
      </c>
      <c r="BE244" s="146">
        <f>IF(N244="základná",J244,0)</f>
        <v>0</v>
      </c>
      <c r="BF244" s="146">
        <f>IF(N244="znížená",J244,0)</f>
        <v>0</v>
      </c>
      <c r="BG244" s="146">
        <f>IF(N244="zákl. prenesená",J244,0)</f>
        <v>0</v>
      </c>
      <c r="BH244" s="146">
        <f>IF(N244="zníž. prenesená",J244,0)</f>
        <v>0</v>
      </c>
      <c r="BI244" s="146">
        <f>IF(N244="nulová",J244,0)</f>
        <v>0</v>
      </c>
      <c r="BJ244" s="15" t="s">
        <v>130</v>
      </c>
      <c r="BK244" s="146">
        <f>ROUND(I244*H244,2)</f>
        <v>0</v>
      </c>
      <c r="BL244" s="15" t="s">
        <v>208</v>
      </c>
      <c r="BM244" s="145" t="s">
        <v>364</v>
      </c>
    </row>
    <row r="245" spans="2:65" s="12" customFormat="1">
      <c r="B245" s="147"/>
      <c r="D245" s="148" t="s">
        <v>132</v>
      </c>
      <c r="E245" s="149" t="s">
        <v>1</v>
      </c>
      <c r="F245" s="150" t="s">
        <v>365</v>
      </c>
      <c r="H245" s="151">
        <v>50.46</v>
      </c>
      <c r="L245" s="147"/>
      <c r="M245" s="152"/>
      <c r="T245" s="153"/>
      <c r="AT245" s="149" t="s">
        <v>132</v>
      </c>
      <c r="AU245" s="149" t="s">
        <v>130</v>
      </c>
      <c r="AV245" s="12" t="s">
        <v>130</v>
      </c>
      <c r="AW245" s="12" t="s">
        <v>27</v>
      </c>
      <c r="AX245" s="12" t="s">
        <v>78</v>
      </c>
      <c r="AY245" s="149" t="s">
        <v>123</v>
      </c>
    </row>
    <row r="246" spans="2:65" s="1" customFormat="1" ht="24.25" customHeight="1">
      <c r="B246" s="133"/>
      <c r="C246" s="134" t="s">
        <v>366</v>
      </c>
      <c r="D246" s="134" t="s">
        <v>125</v>
      </c>
      <c r="E246" s="135" t="s">
        <v>367</v>
      </c>
      <c r="F246" s="136" t="s">
        <v>368</v>
      </c>
      <c r="G246" s="137" t="s">
        <v>369</v>
      </c>
      <c r="H246" s="138">
        <v>2</v>
      </c>
      <c r="I246" s="139"/>
      <c r="J246" s="139">
        <f>ROUND(I246*H246,2)</f>
        <v>0</v>
      </c>
      <c r="K246" s="140"/>
      <c r="L246" s="27"/>
      <c r="M246" s="141" t="s">
        <v>1</v>
      </c>
      <c r="N246" s="142" t="s">
        <v>36</v>
      </c>
      <c r="O246" s="143">
        <v>1.2350000000000001</v>
      </c>
      <c r="P246" s="143">
        <f>O246*H246</f>
        <v>2.4700000000000002</v>
      </c>
      <c r="Q246" s="143">
        <v>1.06E-3</v>
      </c>
      <c r="R246" s="143">
        <f>Q246*H246</f>
        <v>2.1199999999999999E-3</v>
      </c>
      <c r="S246" s="143">
        <v>0</v>
      </c>
      <c r="T246" s="144">
        <f>S246*H246</f>
        <v>0</v>
      </c>
      <c r="AR246" s="145" t="s">
        <v>208</v>
      </c>
      <c r="AT246" s="145" t="s">
        <v>125</v>
      </c>
      <c r="AU246" s="145" t="s">
        <v>130</v>
      </c>
      <c r="AY246" s="15" t="s">
        <v>123</v>
      </c>
      <c r="BE246" s="146">
        <f>IF(N246="základná",J246,0)</f>
        <v>0</v>
      </c>
      <c r="BF246" s="146">
        <f>IF(N246="znížená",J246,0)</f>
        <v>0</v>
      </c>
      <c r="BG246" s="146">
        <f>IF(N246="zákl. prenesená",J246,0)</f>
        <v>0</v>
      </c>
      <c r="BH246" s="146">
        <f>IF(N246="zníž. prenesená",J246,0)</f>
        <v>0</v>
      </c>
      <c r="BI246" s="146">
        <f>IF(N246="nulová",J246,0)</f>
        <v>0</v>
      </c>
      <c r="BJ246" s="15" t="s">
        <v>130</v>
      </c>
      <c r="BK246" s="146">
        <f>ROUND(I246*H246,2)</f>
        <v>0</v>
      </c>
      <c r="BL246" s="15" t="s">
        <v>208</v>
      </c>
      <c r="BM246" s="145" t="s">
        <v>370</v>
      </c>
    </row>
    <row r="247" spans="2:65" s="1" customFormat="1" ht="24.25" customHeight="1">
      <c r="B247" s="133"/>
      <c r="C247" s="134" t="s">
        <v>371</v>
      </c>
      <c r="D247" s="134" t="s">
        <v>125</v>
      </c>
      <c r="E247" s="135" t="s">
        <v>372</v>
      </c>
      <c r="F247" s="136" t="s">
        <v>373</v>
      </c>
      <c r="G247" s="137" t="s">
        <v>292</v>
      </c>
      <c r="H247" s="138">
        <v>8.1199999999999992</v>
      </c>
      <c r="I247" s="139"/>
      <c r="J247" s="139">
        <f>ROUND(I247*H247,2)</f>
        <v>0</v>
      </c>
      <c r="K247" s="140"/>
      <c r="L247" s="27"/>
      <c r="M247" s="141" t="s">
        <v>1</v>
      </c>
      <c r="N247" s="142" t="s">
        <v>36</v>
      </c>
      <c r="O247" s="143">
        <v>0.66200000000000003</v>
      </c>
      <c r="P247" s="143">
        <f>O247*H247</f>
        <v>5.3754399999999993</v>
      </c>
      <c r="Q247" s="143">
        <v>2.9299999999999999E-3</v>
      </c>
      <c r="R247" s="143">
        <f>Q247*H247</f>
        <v>2.3791599999999996E-2</v>
      </c>
      <c r="S247" s="143">
        <v>0</v>
      </c>
      <c r="T247" s="144">
        <f>S247*H247</f>
        <v>0</v>
      </c>
      <c r="AR247" s="145" t="s">
        <v>208</v>
      </c>
      <c r="AT247" s="145" t="s">
        <v>125</v>
      </c>
      <c r="AU247" s="145" t="s">
        <v>130</v>
      </c>
      <c r="AY247" s="15" t="s">
        <v>123</v>
      </c>
      <c r="BE247" s="146">
        <f>IF(N247="základná",J247,0)</f>
        <v>0</v>
      </c>
      <c r="BF247" s="146">
        <f>IF(N247="znížená",J247,0)</f>
        <v>0</v>
      </c>
      <c r="BG247" s="146">
        <f>IF(N247="zákl. prenesená",J247,0)</f>
        <v>0</v>
      </c>
      <c r="BH247" s="146">
        <f>IF(N247="zníž. prenesená",J247,0)</f>
        <v>0</v>
      </c>
      <c r="BI247" s="146">
        <f>IF(N247="nulová",J247,0)</f>
        <v>0</v>
      </c>
      <c r="BJ247" s="15" t="s">
        <v>130</v>
      </c>
      <c r="BK247" s="146">
        <f>ROUND(I247*H247,2)</f>
        <v>0</v>
      </c>
      <c r="BL247" s="15" t="s">
        <v>208</v>
      </c>
      <c r="BM247" s="145" t="s">
        <v>374</v>
      </c>
    </row>
    <row r="248" spans="2:65" s="12" customFormat="1">
      <c r="B248" s="147"/>
      <c r="D248" s="148" t="s">
        <v>132</v>
      </c>
      <c r="E248" s="149" t="s">
        <v>1</v>
      </c>
      <c r="F248" s="150" t="s">
        <v>375</v>
      </c>
      <c r="H248" s="151">
        <v>8.1199999999999992</v>
      </c>
      <c r="L248" s="147"/>
      <c r="M248" s="152"/>
      <c r="T248" s="153"/>
      <c r="AT248" s="149" t="s">
        <v>132</v>
      </c>
      <c r="AU248" s="149" t="s">
        <v>130</v>
      </c>
      <c r="AV248" s="12" t="s">
        <v>130</v>
      </c>
      <c r="AW248" s="12" t="s">
        <v>27</v>
      </c>
      <c r="AX248" s="12" t="s">
        <v>78</v>
      </c>
      <c r="AY248" s="149" t="s">
        <v>123</v>
      </c>
    </row>
    <row r="249" spans="2:65" s="1" customFormat="1" ht="24.25" customHeight="1">
      <c r="B249" s="133"/>
      <c r="C249" s="134" t="s">
        <v>376</v>
      </c>
      <c r="D249" s="134" t="s">
        <v>125</v>
      </c>
      <c r="E249" s="135" t="s">
        <v>377</v>
      </c>
      <c r="F249" s="136" t="s">
        <v>378</v>
      </c>
      <c r="G249" s="137" t="s">
        <v>357</v>
      </c>
      <c r="H249" s="138">
        <v>14.102</v>
      </c>
      <c r="I249" s="139"/>
      <c r="J249" s="139">
        <f>ROUND(I249*H249,2)</f>
        <v>0</v>
      </c>
      <c r="K249" s="140"/>
      <c r="L249" s="27"/>
      <c r="M249" s="141" t="s">
        <v>1</v>
      </c>
      <c r="N249" s="142" t="s">
        <v>36</v>
      </c>
      <c r="O249" s="143">
        <v>0</v>
      </c>
      <c r="P249" s="143">
        <f>O249*H249</f>
        <v>0</v>
      </c>
      <c r="Q249" s="143">
        <v>0</v>
      </c>
      <c r="R249" s="143">
        <f>Q249*H249</f>
        <v>0</v>
      </c>
      <c r="S249" s="143">
        <v>0</v>
      </c>
      <c r="T249" s="144">
        <f>S249*H249</f>
        <v>0</v>
      </c>
      <c r="AR249" s="145" t="s">
        <v>208</v>
      </c>
      <c r="AT249" s="145" t="s">
        <v>125</v>
      </c>
      <c r="AU249" s="145" t="s">
        <v>130</v>
      </c>
      <c r="AY249" s="15" t="s">
        <v>123</v>
      </c>
      <c r="BE249" s="146">
        <f>IF(N249="základná",J249,0)</f>
        <v>0</v>
      </c>
      <c r="BF249" s="146">
        <f>IF(N249="znížená",J249,0)</f>
        <v>0</v>
      </c>
      <c r="BG249" s="146">
        <f>IF(N249="zákl. prenesená",J249,0)</f>
        <v>0</v>
      </c>
      <c r="BH249" s="146">
        <f>IF(N249="zníž. prenesená",J249,0)</f>
        <v>0</v>
      </c>
      <c r="BI249" s="146">
        <f>IF(N249="nulová",J249,0)</f>
        <v>0</v>
      </c>
      <c r="BJ249" s="15" t="s">
        <v>130</v>
      </c>
      <c r="BK249" s="146">
        <f>ROUND(I249*H249,2)</f>
        <v>0</v>
      </c>
      <c r="BL249" s="15" t="s">
        <v>208</v>
      </c>
      <c r="BM249" s="145" t="s">
        <v>379</v>
      </c>
    </row>
    <row r="250" spans="2:65" s="11" customFormat="1" ht="22.95" customHeight="1">
      <c r="B250" s="122"/>
      <c r="D250" s="123" t="s">
        <v>69</v>
      </c>
      <c r="E250" s="131" t="s">
        <v>380</v>
      </c>
      <c r="F250" s="131" t="s">
        <v>381</v>
      </c>
      <c r="J250" s="132">
        <f>BK250</f>
        <v>0</v>
      </c>
      <c r="L250" s="122"/>
      <c r="M250" s="126"/>
      <c r="P250" s="127">
        <f>SUM(P251:P287)</f>
        <v>1694.9573280000002</v>
      </c>
      <c r="R250" s="127">
        <f>SUM(R251:R287)</f>
        <v>23.438260949999997</v>
      </c>
      <c r="T250" s="128">
        <f>SUM(T251:T287)</f>
        <v>0</v>
      </c>
      <c r="AR250" s="123" t="s">
        <v>130</v>
      </c>
      <c r="AT250" s="129" t="s">
        <v>69</v>
      </c>
      <c r="AU250" s="129" t="s">
        <v>78</v>
      </c>
      <c r="AY250" s="123" t="s">
        <v>123</v>
      </c>
      <c r="BK250" s="130">
        <f>SUM(BK251:BK287)</f>
        <v>0</v>
      </c>
    </row>
    <row r="251" spans="2:65" s="1" customFormat="1" ht="24.25" customHeight="1">
      <c r="B251" s="133"/>
      <c r="C251" s="134" t="s">
        <v>382</v>
      </c>
      <c r="D251" s="134" t="s">
        <v>125</v>
      </c>
      <c r="E251" s="135" t="s">
        <v>383</v>
      </c>
      <c r="F251" s="136" t="s">
        <v>384</v>
      </c>
      <c r="G251" s="137" t="s">
        <v>128</v>
      </c>
      <c r="H251" s="138">
        <v>69.269000000000005</v>
      </c>
      <c r="I251" s="139"/>
      <c r="J251" s="139">
        <f>ROUND(I251*H251,2)</f>
        <v>0</v>
      </c>
      <c r="K251" s="140"/>
      <c r="L251" s="27"/>
      <c r="M251" s="141" t="s">
        <v>1</v>
      </c>
      <c r="N251" s="142" t="s">
        <v>36</v>
      </c>
      <c r="O251" s="143">
        <v>0.33900000000000002</v>
      </c>
      <c r="P251" s="143">
        <f>O251*H251</f>
        <v>23.482191000000004</v>
      </c>
      <c r="Q251" s="143">
        <v>8.4999999999999995E-4</v>
      </c>
      <c r="R251" s="143">
        <f>Q251*H251</f>
        <v>5.8878650000000005E-2</v>
      </c>
      <c r="S251" s="143">
        <v>0</v>
      </c>
      <c r="T251" s="144">
        <f>S251*H251</f>
        <v>0</v>
      </c>
      <c r="AR251" s="145" t="s">
        <v>208</v>
      </c>
      <c r="AT251" s="145" t="s">
        <v>125</v>
      </c>
      <c r="AU251" s="145" t="s">
        <v>130</v>
      </c>
      <c r="AY251" s="15" t="s">
        <v>123</v>
      </c>
      <c r="BE251" s="146">
        <f>IF(N251="základná",J251,0)</f>
        <v>0</v>
      </c>
      <c r="BF251" s="146">
        <f>IF(N251="znížená",J251,0)</f>
        <v>0</v>
      </c>
      <c r="BG251" s="146">
        <f>IF(N251="zákl. prenesená",J251,0)</f>
        <v>0</v>
      </c>
      <c r="BH251" s="146">
        <f>IF(N251="zníž. prenesená",J251,0)</f>
        <v>0</v>
      </c>
      <c r="BI251" s="146">
        <f>IF(N251="nulová",J251,0)</f>
        <v>0</v>
      </c>
      <c r="BJ251" s="15" t="s">
        <v>130</v>
      </c>
      <c r="BK251" s="146">
        <f>ROUND(I251*H251,2)</f>
        <v>0</v>
      </c>
      <c r="BL251" s="15" t="s">
        <v>208</v>
      </c>
      <c r="BM251" s="145" t="s">
        <v>385</v>
      </c>
    </row>
    <row r="252" spans="2:65" s="12" customFormat="1">
      <c r="B252" s="147"/>
      <c r="D252" s="148" t="s">
        <v>132</v>
      </c>
      <c r="E252" s="149" t="s">
        <v>1</v>
      </c>
      <c r="F252" s="150" t="s">
        <v>386</v>
      </c>
      <c r="H252" s="151">
        <v>69.269000000000005</v>
      </c>
      <c r="L252" s="147"/>
      <c r="M252" s="152"/>
      <c r="T252" s="153"/>
      <c r="AT252" s="149" t="s">
        <v>132</v>
      </c>
      <c r="AU252" s="149" t="s">
        <v>130</v>
      </c>
      <c r="AV252" s="12" t="s">
        <v>130</v>
      </c>
      <c r="AW252" s="12" t="s">
        <v>27</v>
      </c>
      <c r="AX252" s="12" t="s">
        <v>70</v>
      </c>
      <c r="AY252" s="149" t="s">
        <v>123</v>
      </c>
    </row>
    <row r="253" spans="2:65" s="13" customFormat="1">
      <c r="B253" s="154"/>
      <c r="D253" s="148" t="s">
        <v>132</v>
      </c>
      <c r="E253" s="155" t="s">
        <v>1</v>
      </c>
      <c r="F253" s="156" t="s">
        <v>141</v>
      </c>
      <c r="H253" s="157">
        <v>69.269000000000005</v>
      </c>
      <c r="L253" s="154"/>
      <c r="M253" s="158"/>
      <c r="T253" s="159"/>
      <c r="AT253" s="155" t="s">
        <v>132</v>
      </c>
      <c r="AU253" s="155" t="s">
        <v>130</v>
      </c>
      <c r="AV253" s="13" t="s">
        <v>129</v>
      </c>
      <c r="AW253" s="13" t="s">
        <v>27</v>
      </c>
      <c r="AX253" s="13" t="s">
        <v>78</v>
      </c>
      <c r="AY253" s="155" t="s">
        <v>123</v>
      </c>
    </row>
    <row r="254" spans="2:65" s="1" customFormat="1" ht="16.5" customHeight="1">
      <c r="B254" s="133"/>
      <c r="C254" s="160" t="s">
        <v>387</v>
      </c>
      <c r="D254" s="160" t="s">
        <v>344</v>
      </c>
      <c r="E254" s="161" t="s">
        <v>388</v>
      </c>
      <c r="F254" s="162" t="s">
        <v>389</v>
      </c>
      <c r="G254" s="163" t="s">
        <v>128</v>
      </c>
      <c r="H254" s="164">
        <v>74.944000000000003</v>
      </c>
      <c r="I254" s="165"/>
      <c r="J254" s="165">
        <f>ROUND(I254*H254,2)</f>
        <v>0</v>
      </c>
      <c r="K254" s="166"/>
      <c r="L254" s="167"/>
      <c r="M254" s="168" t="s">
        <v>1</v>
      </c>
      <c r="N254" s="169" t="s">
        <v>36</v>
      </c>
      <c r="O254" s="143">
        <v>0</v>
      </c>
      <c r="P254" s="143">
        <f>O254*H254</f>
        <v>0</v>
      </c>
      <c r="Q254" s="143">
        <v>7.2500000000000004E-3</v>
      </c>
      <c r="R254" s="143">
        <f>Q254*H254</f>
        <v>0.54334400000000005</v>
      </c>
      <c r="S254" s="143">
        <v>0</v>
      </c>
      <c r="T254" s="144">
        <f>S254*H254</f>
        <v>0</v>
      </c>
      <c r="AR254" s="145" t="s">
        <v>302</v>
      </c>
      <c r="AT254" s="145" t="s">
        <v>344</v>
      </c>
      <c r="AU254" s="145" t="s">
        <v>130</v>
      </c>
      <c r="AY254" s="15" t="s">
        <v>123</v>
      </c>
      <c r="BE254" s="146">
        <f>IF(N254="základná",J254,0)</f>
        <v>0</v>
      </c>
      <c r="BF254" s="146">
        <f>IF(N254="znížená",J254,0)</f>
        <v>0</v>
      </c>
      <c r="BG254" s="146">
        <f>IF(N254="zákl. prenesená",J254,0)</f>
        <v>0</v>
      </c>
      <c r="BH254" s="146">
        <f>IF(N254="zníž. prenesená",J254,0)</f>
        <v>0</v>
      </c>
      <c r="BI254" s="146">
        <f>IF(N254="nulová",J254,0)</f>
        <v>0</v>
      </c>
      <c r="BJ254" s="15" t="s">
        <v>130</v>
      </c>
      <c r="BK254" s="146">
        <f>ROUND(I254*H254,2)</f>
        <v>0</v>
      </c>
      <c r="BL254" s="15" t="s">
        <v>208</v>
      </c>
      <c r="BM254" s="145" t="s">
        <v>390</v>
      </c>
    </row>
    <row r="255" spans="2:65" s="12" customFormat="1">
      <c r="B255" s="147"/>
      <c r="D255" s="148" t="s">
        <v>132</v>
      </c>
      <c r="F255" s="150" t="s">
        <v>391</v>
      </c>
      <c r="H255" s="151">
        <v>74.944000000000003</v>
      </c>
      <c r="L255" s="147"/>
      <c r="M255" s="152"/>
      <c r="T255" s="153"/>
      <c r="AT255" s="149" t="s">
        <v>132</v>
      </c>
      <c r="AU255" s="149" t="s">
        <v>130</v>
      </c>
      <c r="AV255" s="12" t="s">
        <v>130</v>
      </c>
      <c r="AW255" s="12" t="s">
        <v>3</v>
      </c>
      <c r="AX255" s="12" t="s">
        <v>78</v>
      </c>
      <c r="AY255" s="149" t="s">
        <v>123</v>
      </c>
    </row>
    <row r="256" spans="2:65" s="1" customFormat="1" ht="33" customHeight="1">
      <c r="B256" s="133"/>
      <c r="C256" s="134" t="s">
        <v>392</v>
      </c>
      <c r="D256" s="134" t="s">
        <v>125</v>
      </c>
      <c r="E256" s="135" t="s">
        <v>393</v>
      </c>
      <c r="F256" s="136" t="s">
        <v>394</v>
      </c>
      <c r="G256" s="137" t="s">
        <v>292</v>
      </c>
      <c r="H256" s="138">
        <v>50.46</v>
      </c>
      <c r="I256" s="139"/>
      <c r="J256" s="139">
        <f>ROUND(I256*H256,2)</f>
        <v>0</v>
      </c>
      <c r="K256" s="140"/>
      <c r="L256" s="27"/>
      <c r="M256" s="141" t="s">
        <v>1</v>
      </c>
      <c r="N256" s="142" t="s">
        <v>36</v>
      </c>
      <c r="O256" s="143">
        <v>0.26300000000000001</v>
      </c>
      <c r="P256" s="143">
        <f>O256*H256</f>
        <v>13.270980000000002</v>
      </c>
      <c r="Q256" s="143">
        <v>5.0000000000000002E-5</v>
      </c>
      <c r="R256" s="143">
        <f>Q256*H256</f>
        <v>2.5230000000000001E-3</v>
      </c>
      <c r="S256" s="143">
        <v>0</v>
      </c>
      <c r="T256" s="144">
        <f>S256*H256</f>
        <v>0</v>
      </c>
      <c r="AR256" s="145" t="s">
        <v>208</v>
      </c>
      <c r="AT256" s="145" t="s">
        <v>125</v>
      </c>
      <c r="AU256" s="145" t="s">
        <v>130</v>
      </c>
      <c r="AY256" s="15" t="s">
        <v>123</v>
      </c>
      <c r="BE256" s="146">
        <f>IF(N256="základná",J256,0)</f>
        <v>0</v>
      </c>
      <c r="BF256" s="146">
        <f>IF(N256="znížená",J256,0)</f>
        <v>0</v>
      </c>
      <c r="BG256" s="146">
        <f>IF(N256="zákl. prenesená",J256,0)</f>
        <v>0</v>
      </c>
      <c r="BH256" s="146">
        <f>IF(N256="zníž. prenesená",J256,0)</f>
        <v>0</v>
      </c>
      <c r="BI256" s="146">
        <f>IF(N256="nulová",J256,0)</f>
        <v>0</v>
      </c>
      <c r="BJ256" s="15" t="s">
        <v>130</v>
      </c>
      <c r="BK256" s="146">
        <f>ROUND(I256*H256,2)</f>
        <v>0</v>
      </c>
      <c r="BL256" s="15" t="s">
        <v>208</v>
      </c>
      <c r="BM256" s="145" t="s">
        <v>395</v>
      </c>
    </row>
    <row r="257" spans="2:65" s="12" customFormat="1">
      <c r="B257" s="147"/>
      <c r="D257" s="148" t="s">
        <v>132</v>
      </c>
      <c r="E257" s="149" t="s">
        <v>1</v>
      </c>
      <c r="F257" s="150" t="s">
        <v>365</v>
      </c>
      <c r="H257" s="151">
        <v>50.46</v>
      </c>
      <c r="L257" s="147"/>
      <c r="M257" s="152"/>
      <c r="T257" s="153"/>
      <c r="AT257" s="149" t="s">
        <v>132</v>
      </c>
      <c r="AU257" s="149" t="s">
        <v>130</v>
      </c>
      <c r="AV257" s="12" t="s">
        <v>130</v>
      </c>
      <c r="AW257" s="12" t="s">
        <v>27</v>
      </c>
      <c r="AX257" s="12" t="s">
        <v>78</v>
      </c>
      <c r="AY257" s="149" t="s">
        <v>123</v>
      </c>
    </row>
    <row r="258" spans="2:65" s="1" customFormat="1" ht="24.25" customHeight="1">
      <c r="B258" s="133"/>
      <c r="C258" s="160" t="s">
        <v>396</v>
      </c>
      <c r="D258" s="160" t="s">
        <v>344</v>
      </c>
      <c r="E258" s="161" t="s">
        <v>397</v>
      </c>
      <c r="F258" s="162" t="s">
        <v>398</v>
      </c>
      <c r="G258" s="163" t="s">
        <v>292</v>
      </c>
      <c r="H258" s="164">
        <v>50.46</v>
      </c>
      <c r="I258" s="165"/>
      <c r="J258" s="165">
        <f>ROUND(I258*H258,2)</f>
        <v>0</v>
      </c>
      <c r="K258" s="166"/>
      <c r="L258" s="167"/>
      <c r="M258" s="168" t="s">
        <v>1</v>
      </c>
      <c r="N258" s="169" t="s">
        <v>36</v>
      </c>
      <c r="O258" s="143">
        <v>0</v>
      </c>
      <c r="P258" s="143">
        <f>O258*H258</f>
        <v>0</v>
      </c>
      <c r="Q258" s="143">
        <v>5.0000000000000001E-3</v>
      </c>
      <c r="R258" s="143">
        <f>Q258*H258</f>
        <v>0.25230000000000002</v>
      </c>
      <c r="S258" s="143">
        <v>0</v>
      </c>
      <c r="T258" s="144">
        <f>S258*H258</f>
        <v>0</v>
      </c>
      <c r="AR258" s="145" t="s">
        <v>302</v>
      </c>
      <c r="AT258" s="145" t="s">
        <v>344</v>
      </c>
      <c r="AU258" s="145" t="s">
        <v>130</v>
      </c>
      <c r="AY258" s="15" t="s">
        <v>123</v>
      </c>
      <c r="BE258" s="146">
        <f>IF(N258="základná",J258,0)</f>
        <v>0</v>
      </c>
      <c r="BF258" s="146">
        <f>IF(N258="znížená",J258,0)</f>
        <v>0</v>
      </c>
      <c r="BG258" s="146">
        <f>IF(N258="zákl. prenesená",J258,0)</f>
        <v>0</v>
      </c>
      <c r="BH258" s="146">
        <f>IF(N258="zníž. prenesená",J258,0)</f>
        <v>0</v>
      </c>
      <c r="BI258" s="146">
        <f>IF(N258="nulová",J258,0)</f>
        <v>0</v>
      </c>
      <c r="BJ258" s="15" t="s">
        <v>130</v>
      </c>
      <c r="BK258" s="146">
        <f>ROUND(I258*H258,2)</f>
        <v>0</v>
      </c>
      <c r="BL258" s="15" t="s">
        <v>208</v>
      </c>
      <c r="BM258" s="145" t="s">
        <v>399</v>
      </c>
    </row>
    <row r="259" spans="2:65" s="1" customFormat="1" ht="24.25" customHeight="1">
      <c r="B259" s="133"/>
      <c r="C259" s="134" t="s">
        <v>400</v>
      </c>
      <c r="D259" s="134" t="s">
        <v>125</v>
      </c>
      <c r="E259" s="135" t="s">
        <v>401</v>
      </c>
      <c r="F259" s="136" t="s">
        <v>402</v>
      </c>
      <c r="G259" s="137" t="s">
        <v>128</v>
      </c>
      <c r="H259" s="138">
        <v>913.75199999999995</v>
      </c>
      <c r="I259" s="139"/>
      <c r="J259" s="139">
        <f>ROUND(I259*H259,2)</f>
        <v>0</v>
      </c>
      <c r="K259" s="140"/>
      <c r="L259" s="27"/>
      <c r="M259" s="141" t="s">
        <v>1</v>
      </c>
      <c r="N259" s="142" t="s">
        <v>36</v>
      </c>
      <c r="O259" s="143">
        <v>0.56699999999999995</v>
      </c>
      <c r="P259" s="143">
        <f>O259*H259</f>
        <v>518.09738399999992</v>
      </c>
      <c r="Q259" s="143">
        <v>0</v>
      </c>
      <c r="R259" s="143">
        <f>Q259*H259</f>
        <v>0</v>
      </c>
      <c r="S259" s="143">
        <v>0</v>
      </c>
      <c r="T259" s="144">
        <f>S259*H259</f>
        <v>0</v>
      </c>
      <c r="AR259" s="145" t="s">
        <v>208</v>
      </c>
      <c r="AT259" s="145" t="s">
        <v>125</v>
      </c>
      <c r="AU259" s="145" t="s">
        <v>130</v>
      </c>
      <c r="AY259" s="15" t="s">
        <v>123</v>
      </c>
      <c r="BE259" s="146">
        <f>IF(N259="základná",J259,0)</f>
        <v>0</v>
      </c>
      <c r="BF259" s="146">
        <f>IF(N259="znížená",J259,0)</f>
        <v>0</v>
      </c>
      <c r="BG259" s="146">
        <f>IF(N259="zákl. prenesená",J259,0)</f>
        <v>0</v>
      </c>
      <c r="BH259" s="146">
        <f>IF(N259="zníž. prenesená",J259,0)</f>
        <v>0</v>
      </c>
      <c r="BI259" s="146">
        <f>IF(N259="nulová",J259,0)</f>
        <v>0</v>
      </c>
      <c r="BJ259" s="15" t="s">
        <v>130</v>
      </c>
      <c r="BK259" s="146">
        <f>ROUND(I259*H259,2)</f>
        <v>0</v>
      </c>
      <c r="BL259" s="15" t="s">
        <v>208</v>
      </c>
      <c r="BM259" s="145" t="s">
        <v>403</v>
      </c>
    </row>
    <row r="260" spans="2:65" s="12" customFormat="1">
      <c r="B260" s="147"/>
      <c r="D260" s="148" t="s">
        <v>132</v>
      </c>
      <c r="E260" s="149" t="s">
        <v>1</v>
      </c>
      <c r="F260" s="150" t="s">
        <v>404</v>
      </c>
      <c r="H260" s="151">
        <v>-126.15</v>
      </c>
      <c r="L260" s="147"/>
      <c r="M260" s="152"/>
      <c r="T260" s="153"/>
      <c r="AT260" s="149" t="s">
        <v>132</v>
      </c>
      <c r="AU260" s="149" t="s">
        <v>130</v>
      </c>
      <c r="AV260" s="12" t="s">
        <v>130</v>
      </c>
      <c r="AW260" s="12" t="s">
        <v>27</v>
      </c>
      <c r="AX260" s="12" t="s">
        <v>70</v>
      </c>
      <c r="AY260" s="149" t="s">
        <v>123</v>
      </c>
    </row>
    <row r="261" spans="2:65" s="12" customFormat="1">
      <c r="B261" s="147"/>
      <c r="D261" s="148" t="s">
        <v>132</v>
      </c>
      <c r="E261" s="149" t="s">
        <v>1</v>
      </c>
      <c r="F261" s="150" t="s">
        <v>405</v>
      </c>
      <c r="H261" s="151">
        <v>-9</v>
      </c>
      <c r="L261" s="147"/>
      <c r="M261" s="152"/>
      <c r="T261" s="153"/>
      <c r="AT261" s="149" t="s">
        <v>132</v>
      </c>
      <c r="AU261" s="149" t="s">
        <v>130</v>
      </c>
      <c r="AV261" s="12" t="s">
        <v>130</v>
      </c>
      <c r="AW261" s="12" t="s">
        <v>27</v>
      </c>
      <c r="AX261" s="12" t="s">
        <v>70</v>
      </c>
      <c r="AY261" s="149" t="s">
        <v>123</v>
      </c>
    </row>
    <row r="262" spans="2:65" s="12" customFormat="1">
      <c r="B262" s="147"/>
      <c r="D262" s="148" t="s">
        <v>132</v>
      </c>
      <c r="E262" s="149" t="s">
        <v>1</v>
      </c>
      <c r="F262" s="150" t="s">
        <v>406</v>
      </c>
      <c r="H262" s="151">
        <v>1048.902</v>
      </c>
      <c r="L262" s="147"/>
      <c r="M262" s="152"/>
      <c r="T262" s="153"/>
      <c r="AT262" s="149" t="s">
        <v>132</v>
      </c>
      <c r="AU262" s="149" t="s">
        <v>130</v>
      </c>
      <c r="AV262" s="12" t="s">
        <v>130</v>
      </c>
      <c r="AW262" s="12" t="s">
        <v>27</v>
      </c>
      <c r="AX262" s="12" t="s">
        <v>70</v>
      </c>
      <c r="AY262" s="149" t="s">
        <v>123</v>
      </c>
    </row>
    <row r="263" spans="2:65" s="13" customFormat="1">
      <c r="B263" s="154"/>
      <c r="D263" s="148" t="s">
        <v>132</v>
      </c>
      <c r="E263" s="155" t="s">
        <v>1</v>
      </c>
      <c r="F263" s="156" t="s">
        <v>141</v>
      </c>
      <c r="H263" s="157">
        <v>913.75200000000007</v>
      </c>
      <c r="L263" s="154"/>
      <c r="M263" s="158"/>
      <c r="T263" s="159"/>
      <c r="AT263" s="155" t="s">
        <v>132</v>
      </c>
      <c r="AU263" s="155" t="s">
        <v>130</v>
      </c>
      <c r="AV263" s="13" t="s">
        <v>129</v>
      </c>
      <c r="AW263" s="13" t="s">
        <v>27</v>
      </c>
      <c r="AX263" s="13" t="s">
        <v>78</v>
      </c>
      <c r="AY263" s="155" t="s">
        <v>123</v>
      </c>
    </row>
    <row r="264" spans="2:65" s="1" customFormat="1" ht="16.5" customHeight="1">
      <c r="B264" s="133"/>
      <c r="C264" s="160" t="s">
        <v>407</v>
      </c>
      <c r="D264" s="160" t="s">
        <v>344</v>
      </c>
      <c r="E264" s="161" t="s">
        <v>388</v>
      </c>
      <c r="F264" s="162" t="s">
        <v>389</v>
      </c>
      <c r="G264" s="163" t="s">
        <v>128</v>
      </c>
      <c r="H264" s="164">
        <v>1005.127</v>
      </c>
      <c r="I264" s="165"/>
      <c r="J264" s="165">
        <f>ROUND(I264*H264,2)</f>
        <v>0</v>
      </c>
      <c r="K264" s="166"/>
      <c r="L264" s="167"/>
      <c r="M264" s="168" t="s">
        <v>1</v>
      </c>
      <c r="N264" s="169" t="s">
        <v>36</v>
      </c>
      <c r="O264" s="143">
        <v>0</v>
      </c>
      <c r="P264" s="143">
        <f>O264*H264</f>
        <v>0</v>
      </c>
      <c r="Q264" s="143">
        <v>7.2500000000000004E-3</v>
      </c>
      <c r="R264" s="143">
        <f>Q264*H264</f>
        <v>7.2871707499999996</v>
      </c>
      <c r="S264" s="143">
        <v>0</v>
      </c>
      <c r="T264" s="144">
        <f>S264*H264</f>
        <v>0</v>
      </c>
      <c r="AR264" s="145" t="s">
        <v>302</v>
      </c>
      <c r="AT264" s="145" t="s">
        <v>344</v>
      </c>
      <c r="AU264" s="145" t="s">
        <v>130</v>
      </c>
      <c r="AY264" s="15" t="s">
        <v>123</v>
      </c>
      <c r="BE264" s="146">
        <f>IF(N264="základná",J264,0)</f>
        <v>0</v>
      </c>
      <c r="BF264" s="146">
        <f>IF(N264="znížená",J264,0)</f>
        <v>0</v>
      </c>
      <c r="BG264" s="146">
        <f>IF(N264="zákl. prenesená",J264,0)</f>
        <v>0</v>
      </c>
      <c r="BH264" s="146">
        <f>IF(N264="zníž. prenesená",J264,0)</f>
        <v>0</v>
      </c>
      <c r="BI264" s="146">
        <f>IF(N264="nulová",J264,0)</f>
        <v>0</v>
      </c>
      <c r="BJ264" s="15" t="s">
        <v>130</v>
      </c>
      <c r="BK264" s="146">
        <f>ROUND(I264*H264,2)</f>
        <v>0</v>
      </c>
      <c r="BL264" s="15" t="s">
        <v>208</v>
      </c>
      <c r="BM264" s="145" t="s">
        <v>408</v>
      </c>
    </row>
    <row r="265" spans="2:65" s="12" customFormat="1">
      <c r="B265" s="147"/>
      <c r="D265" s="148" t="s">
        <v>132</v>
      </c>
      <c r="F265" s="150" t="s">
        <v>409</v>
      </c>
      <c r="H265" s="151">
        <v>1005.127</v>
      </c>
      <c r="L265" s="147"/>
      <c r="M265" s="152"/>
      <c r="T265" s="153"/>
      <c r="AT265" s="149" t="s">
        <v>132</v>
      </c>
      <c r="AU265" s="149" t="s">
        <v>130</v>
      </c>
      <c r="AV265" s="12" t="s">
        <v>130</v>
      </c>
      <c r="AW265" s="12" t="s">
        <v>3</v>
      </c>
      <c r="AX265" s="12" t="s">
        <v>78</v>
      </c>
      <c r="AY265" s="149" t="s">
        <v>123</v>
      </c>
    </row>
    <row r="266" spans="2:65" s="1" customFormat="1" ht="24.25" customHeight="1">
      <c r="B266" s="133"/>
      <c r="C266" s="134" t="s">
        <v>410</v>
      </c>
      <c r="D266" s="134" t="s">
        <v>125</v>
      </c>
      <c r="E266" s="135" t="s">
        <v>411</v>
      </c>
      <c r="F266" s="136" t="s">
        <v>412</v>
      </c>
      <c r="G266" s="137" t="s">
        <v>369</v>
      </c>
      <c r="H266" s="138">
        <v>4</v>
      </c>
      <c r="I266" s="139"/>
      <c r="J266" s="139">
        <f t="shared" ref="J266:J274" si="0">ROUND(I266*H266,2)</f>
        <v>0</v>
      </c>
      <c r="K266" s="140"/>
      <c r="L266" s="27"/>
      <c r="M266" s="141" t="s">
        <v>1</v>
      </c>
      <c r="N266" s="142" t="s">
        <v>36</v>
      </c>
      <c r="O266" s="143">
        <v>1.2047300000000001</v>
      </c>
      <c r="P266" s="143">
        <f t="shared" ref="P266:P274" si="1">O266*H266</f>
        <v>4.8189200000000003</v>
      </c>
      <c r="Q266" s="143">
        <v>0</v>
      </c>
      <c r="R266" s="143">
        <f t="shared" ref="R266:R274" si="2">Q266*H266</f>
        <v>0</v>
      </c>
      <c r="S266" s="143">
        <v>0</v>
      </c>
      <c r="T266" s="144">
        <f t="shared" ref="T266:T274" si="3">S266*H266</f>
        <v>0</v>
      </c>
      <c r="AR266" s="145" t="s">
        <v>208</v>
      </c>
      <c r="AT266" s="145" t="s">
        <v>125</v>
      </c>
      <c r="AU266" s="145" t="s">
        <v>130</v>
      </c>
      <c r="AY266" s="15" t="s">
        <v>123</v>
      </c>
      <c r="BE266" s="146">
        <f t="shared" ref="BE266:BE274" si="4">IF(N266="základná",J266,0)</f>
        <v>0</v>
      </c>
      <c r="BF266" s="146">
        <f t="shared" ref="BF266:BF274" si="5">IF(N266="znížená",J266,0)</f>
        <v>0</v>
      </c>
      <c r="BG266" s="146">
        <f t="shared" ref="BG266:BG274" si="6">IF(N266="zákl. prenesená",J266,0)</f>
        <v>0</v>
      </c>
      <c r="BH266" s="146">
        <f t="shared" ref="BH266:BH274" si="7">IF(N266="zníž. prenesená",J266,0)</f>
        <v>0</v>
      </c>
      <c r="BI266" s="146">
        <f t="shared" ref="BI266:BI274" si="8">IF(N266="nulová",J266,0)</f>
        <v>0</v>
      </c>
      <c r="BJ266" s="15" t="s">
        <v>130</v>
      </c>
      <c r="BK266" s="146">
        <f t="shared" ref="BK266:BK274" si="9">ROUND(I266*H266,2)</f>
        <v>0</v>
      </c>
      <c r="BL266" s="15" t="s">
        <v>208</v>
      </c>
      <c r="BM266" s="145" t="s">
        <v>413</v>
      </c>
    </row>
    <row r="267" spans="2:65" s="1" customFormat="1" ht="16.5" customHeight="1">
      <c r="B267" s="133"/>
      <c r="C267" s="160" t="s">
        <v>414</v>
      </c>
      <c r="D267" s="160" t="s">
        <v>344</v>
      </c>
      <c r="E267" s="161" t="s">
        <v>415</v>
      </c>
      <c r="F267" s="162" t="s">
        <v>416</v>
      </c>
      <c r="G267" s="163" t="s">
        <v>369</v>
      </c>
      <c r="H267" s="164">
        <v>4</v>
      </c>
      <c r="I267" s="165"/>
      <c r="J267" s="165">
        <f t="shared" si="0"/>
        <v>0</v>
      </c>
      <c r="K267" s="166"/>
      <c r="L267" s="167"/>
      <c r="M267" s="168" t="s">
        <v>1</v>
      </c>
      <c r="N267" s="169" t="s">
        <v>36</v>
      </c>
      <c r="O267" s="143">
        <v>0</v>
      </c>
      <c r="P267" s="143">
        <f t="shared" si="1"/>
        <v>0</v>
      </c>
      <c r="Q267" s="143">
        <v>3.8469999999999997E-2</v>
      </c>
      <c r="R267" s="143">
        <f t="shared" si="2"/>
        <v>0.15387999999999999</v>
      </c>
      <c r="S267" s="143">
        <v>0</v>
      </c>
      <c r="T267" s="144">
        <f t="shared" si="3"/>
        <v>0</v>
      </c>
      <c r="AR267" s="145" t="s">
        <v>302</v>
      </c>
      <c r="AT267" s="145" t="s">
        <v>344</v>
      </c>
      <c r="AU267" s="145" t="s">
        <v>130</v>
      </c>
      <c r="AY267" s="15" t="s">
        <v>123</v>
      </c>
      <c r="BE267" s="146">
        <f t="shared" si="4"/>
        <v>0</v>
      </c>
      <c r="BF267" s="146">
        <f t="shared" si="5"/>
        <v>0</v>
      </c>
      <c r="BG267" s="146">
        <f t="shared" si="6"/>
        <v>0</v>
      </c>
      <c r="BH267" s="146">
        <f t="shared" si="7"/>
        <v>0</v>
      </c>
      <c r="BI267" s="146">
        <f t="shared" si="8"/>
        <v>0</v>
      </c>
      <c r="BJ267" s="15" t="s">
        <v>130</v>
      </c>
      <c r="BK267" s="146">
        <f t="shared" si="9"/>
        <v>0</v>
      </c>
      <c r="BL267" s="15" t="s">
        <v>208</v>
      </c>
      <c r="BM267" s="145" t="s">
        <v>417</v>
      </c>
    </row>
    <row r="268" spans="2:65" s="1" customFormat="1" ht="24.25" customHeight="1">
      <c r="B268" s="133"/>
      <c r="C268" s="134" t="s">
        <v>418</v>
      </c>
      <c r="D268" s="134" t="s">
        <v>125</v>
      </c>
      <c r="E268" s="135" t="s">
        <v>419</v>
      </c>
      <c r="F268" s="136" t="s">
        <v>420</v>
      </c>
      <c r="G268" s="137" t="s">
        <v>369</v>
      </c>
      <c r="H268" s="138">
        <v>4</v>
      </c>
      <c r="I268" s="139"/>
      <c r="J268" s="139">
        <f t="shared" si="0"/>
        <v>0</v>
      </c>
      <c r="K268" s="140"/>
      <c r="L268" s="27"/>
      <c r="M268" s="141" t="s">
        <v>1</v>
      </c>
      <c r="N268" s="142" t="s">
        <v>36</v>
      </c>
      <c r="O268" s="143">
        <v>1.9790000000000001</v>
      </c>
      <c r="P268" s="143">
        <f t="shared" si="1"/>
        <v>7.9160000000000004</v>
      </c>
      <c r="Q268" s="143">
        <v>0</v>
      </c>
      <c r="R268" s="143">
        <f t="shared" si="2"/>
        <v>0</v>
      </c>
      <c r="S268" s="143">
        <v>0</v>
      </c>
      <c r="T268" s="144">
        <f t="shared" si="3"/>
        <v>0</v>
      </c>
      <c r="AR268" s="145" t="s">
        <v>208</v>
      </c>
      <c r="AT268" s="145" t="s">
        <v>125</v>
      </c>
      <c r="AU268" s="145" t="s">
        <v>130</v>
      </c>
      <c r="AY268" s="15" t="s">
        <v>123</v>
      </c>
      <c r="BE268" s="146">
        <f t="shared" si="4"/>
        <v>0</v>
      </c>
      <c r="BF268" s="146">
        <f t="shared" si="5"/>
        <v>0</v>
      </c>
      <c r="BG268" s="146">
        <f t="shared" si="6"/>
        <v>0</v>
      </c>
      <c r="BH268" s="146">
        <f t="shared" si="7"/>
        <v>0</v>
      </c>
      <c r="BI268" s="146">
        <f t="shared" si="8"/>
        <v>0</v>
      </c>
      <c r="BJ268" s="15" t="s">
        <v>130</v>
      </c>
      <c r="BK268" s="146">
        <f t="shared" si="9"/>
        <v>0</v>
      </c>
      <c r="BL268" s="15" t="s">
        <v>208</v>
      </c>
      <c r="BM268" s="145" t="s">
        <v>421</v>
      </c>
    </row>
    <row r="269" spans="2:65" s="1" customFormat="1" ht="16.5" customHeight="1">
      <c r="B269" s="133"/>
      <c r="C269" s="160" t="s">
        <v>422</v>
      </c>
      <c r="D269" s="160" t="s">
        <v>344</v>
      </c>
      <c r="E269" s="161" t="s">
        <v>423</v>
      </c>
      <c r="F269" s="162" t="s">
        <v>424</v>
      </c>
      <c r="G269" s="163" t="s">
        <v>369</v>
      </c>
      <c r="H269" s="164">
        <v>4</v>
      </c>
      <c r="I269" s="165"/>
      <c r="J269" s="165">
        <f t="shared" si="0"/>
        <v>0</v>
      </c>
      <c r="K269" s="166"/>
      <c r="L269" s="167"/>
      <c r="M269" s="168" t="s">
        <v>1</v>
      </c>
      <c r="N269" s="169" t="s">
        <v>36</v>
      </c>
      <c r="O269" s="143">
        <v>0</v>
      </c>
      <c r="P269" s="143">
        <f t="shared" si="1"/>
        <v>0</v>
      </c>
      <c r="Q269" s="143">
        <v>0.37780000000000002</v>
      </c>
      <c r="R269" s="143">
        <f t="shared" si="2"/>
        <v>1.5112000000000001</v>
      </c>
      <c r="S269" s="143">
        <v>0</v>
      </c>
      <c r="T269" s="144">
        <f t="shared" si="3"/>
        <v>0</v>
      </c>
      <c r="AR269" s="145" t="s">
        <v>302</v>
      </c>
      <c r="AT269" s="145" t="s">
        <v>344</v>
      </c>
      <c r="AU269" s="145" t="s">
        <v>130</v>
      </c>
      <c r="AY269" s="15" t="s">
        <v>123</v>
      </c>
      <c r="BE269" s="146">
        <f t="shared" si="4"/>
        <v>0</v>
      </c>
      <c r="BF269" s="146">
        <f t="shared" si="5"/>
        <v>0</v>
      </c>
      <c r="BG269" s="146">
        <f t="shared" si="6"/>
        <v>0</v>
      </c>
      <c r="BH269" s="146">
        <f t="shared" si="7"/>
        <v>0</v>
      </c>
      <c r="BI269" s="146">
        <f t="shared" si="8"/>
        <v>0</v>
      </c>
      <c r="BJ269" s="15" t="s">
        <v>130</v>
      </c>
      <c r="BK269" s="146">
        <f t="shared" si="9"/>
        <v>0</v>
      </c>
      <c r="BL269" s="15" t="s">
        <v>208</v>
      </c>
      <c r="BM269" s="145" t="s">
        <v>425</v>
      </c>
    </row>
    <row r="270" spans="2:65" s="1" customFormat="1" ht="24.25" customHeight="1">
      <c r="B270" s="133"/>
      <c r="C270" s="134" t="s">
        <v>426</v>
      </c>
      <c r="D270" s="134" t="s">
        <v>125</v>
      </c>
      <c r="E270" s="135" t="s">
        <v>427</v>
      </c>
      <c r="F270" s="136" t="s">
        <v>428</v>
      </c>
      <c r="G270" s="137" t="s">
        <v>369</v>
      </c>
      <c r="H270" s="138">
        <v>2</v>
      </c>
      <c r="I270" s="139"/>
      <c r="J270" s="139">
        <f t="shared" si="0"/>
        <v>0</v>
      </c>
      <c r="K270" s="140"/>
      <c r="L270" s="27"/>
      <c r="M270" s="141" t="s">
        <v>1</v>
      </c>
      <c r="N270" s="142" t="s">
        <v>36</v>
      </c>
      <c r="O270" s="143">
        <v>2.8140000000000001</v>
      </c>
      <c r="P270" s="143">
        <f t="shared" si="1"/>
        <v>5.6280000000000001</v>
      </c>
      <c r="Q270" s="143">
        <v>0</v>
      </c>
      <c r="R270" s="143">
        <f t="shared" si="2"/>
        <v>0</v>
      </c>
      <c r="S270" s="143">
        <v>0</v>
      </c>
      <c r="T270" s="144">
        <f t="shared" si="3"/>
        <v>0</v>
      </c>
      <c r="AR270" s="145" t="s">
        <v>208</v>
      </c>
      <c r="AT270" s="145" t="s">
        <v>125</v>
      </c>
      <c r="AU270" s="145" t="s">
        <v>130</v>
      </c>
      <c r="AY270" s="15" t="s">
        <v>123</v>
      </c>
      <c r="BE270" s="146">
        <f t="shared" si="4"/>
        <v>0</v>
      </c>
      <c r="BF270" s="146">
        <f t="shared" si="5"/>
        <v>0</v>
      </c>
      <c r="BG270" s="146">
        <f t="shared" si="6"/>
        <v>0</v>
      </c>
      <c r="BH270" s="146">
        <f t="shared" si="7"/>
        <v>0</v>
      </c>
      <c r="BI270" s="146">
        <f t="shared" si="8"/>
        <v>0</v>
      </c>
      <c r="BJ270" s="15" t="s">
        <v>130</v>
      </c>
      <c r="BK270" s="146">
        <f t="shared" si="9"/>
        <v>0</v>
      </c>
      <c r="BL270" s="15" t="s">
        <v>208</v>
      </c>
      <c r="BM270" s="145" t="s">
        <v>429</v>
      </c>
    </row>
    <row r="271" spans="2:65" s="1" customFormat="1" ht="24.25" customHeight="1">
      <c r="B271" s="133"/>
      <c r="C271" s="160" t="s">
        <v>430</v>
      </c>
      <c r="D271" s="160" t="s">
        <v>344</v>
      </c>
      <c r="E271" s="161" t="s">
        <v>431</v>
      </c>
      <c r="F271" s="162" t="s">
        <v>432</v>
      </c>
      <c r="G271" s="163" t="s">
        <v>369</v>
      </c>
      <c r="H271" s="164">
        <v>2</v>
      </c>
      <c r="I271" s="165"/>
      <c r="J271" s="165">
        <f t="shared" si="0"/>
        <v>0</v>
      </c>
      <c r="K271" s="166"/>
      <c r="L271" s="167"/>
      <c r="M271" s="168" t="s">
        <v>1</v>
      </c>
      <c r="N271" s="169" t="s">
        <v>36</v>
      </c>
      <c r="O271" s="143">
        <v>0</v>
      </c>
      <c r="P271" s="143">
        <f t="shared" si="1"/>
        <v>0</v>
      </c>
      <c r="Q271" s="143">
        <v>0.47899999999999998</v>
      </c>
      <c r="R271" s="143">
        <f t="shared" si="2"/>
        <v>0.95799999999999996</v>
      </c>
      <c r="S271" s="143">
        <v>0</v>
      </c>
      <c r="T271" s="144">
        <f t="shared" si="3"/>
        <v>0</v>
      </c>
      <c r="AR271" s="145" t="s">
        <v>302</v>
      </c>
      <c r="AT271" s="145" t="s">
        <v>344</v>
      </c>
      <c r="AU271" s="145" t="s">
        <v>130</v>
      </c>
      <c r="AY271" s="15" t="s">
        <v>123</v>
      </c>
      <c r="BE271" s="146">
        <f t="shared" si="4"/>
        <v>0</v>
      </c>
      <c r="BF271" s="146">
        <f t="shared" si="5"/>
        <v>0</v>
      </c>
      <c r="BG271" s="146">
        <f t="shared" si="6"/>
        <v>0</v>
      </c>
      <c r="BH271" s="146">
        <f t="shared" si="7"/>
        <v>0</v>
      </c>
      <c r="BI271" s="146">
        <f t="shared" si="8"/>
        <v>0</v>
      </c>
      <c r="BJ271" s="15" t="s">
        <v>130</v>
      </c>
      <c r="BK271" s="146">
        <f t="shared" si="9"/>
        <v>0</v>
      </c>
      <c r="BL271" s="15" t="s">
        <v>208</v>
      </c>
      <c r="BM271" s="145" t="s">
        <v>433</v>
      </c>
    </row>
    <row r="272" spans="2:65" s="1" customFormat="1" ht="24.25" customHeight="1">
      <c r="B272" s="133"/>
      <c r="C272" s="134" t="s">
        <v>434</v>
      </c>
      <c r="D272" s="134" t="s">
        <v>125</v>
      </c>
      <c r="E272" s="135" t="s">
        <v>435</v>
      </c>
      <c r="F272" s="136" t="s">
        <v>436</v>
      </c>
      <c r="G272" s="137" t="s">
        <v>369</v>
      </c>
      <c r="H272" s="138">
        <v>2</v>
      </c>
      <c r="I272" s="139"/>
      <c r="J272" s="139">
        <f t="shared" si="0"/>
        <v>0</v>
      </c>
      <c r="K272" s="140"/>
      <c r="L272" s="27"/>
      <c r="M272" s="141" t="s">
        <v>1</v>
      </c>
      <c r="N272" s="142" t="s">
        <v>36</v>
      </c>
      <c r="O272" s="143">
        <v>8.1308199999999999</v>
      </c>
      <c r="P272" s="143">
        <f t="shared" si="1"/>
        <v>16.26164</v>
      </c>
      <c r="Q272" s="143">
        <v>0</v>
      </c>
      <c r="R272" s="143">
        <f t="shared" si="2"/>
        <v>0</v>
      </c>
      <c r="S272" s="143">
        <v>0</v>
      </c>
      <c r="T272" s="144">
        <f t="shared" si="3"/>
        <v>0</v>
      </c>
      <c r="AR272" s="145" t="s">
        <v>208</v>
      </c>
      <c r="AT272" s="145" t="s">
        <v>125</v>
      </c>
      <c r="AU272" s="145" t="s">
        <v>130</v>
      </c>
      <c r="AY272" s="15" t="s">
        <v>123</v>
      </c>
      <c r="BE272" s="146">
        <f t="shared" si="4"/>
        <v>0</v>
      </c>
      <c r="BF272" s="146">
        <f t="shared" si="5"/>
        <v>0</v>
      </c>
      <c r="BG272" s="146">
        <f t="shared" si="6"/>
        <v>0</v>
      </c>
      <c r="BH272" s="146">
        <f t="shared" si="7"/>
        <v>0</v>
      </c>
      <c r="BI272" s="146">
        <f t="shared" si="8"/>
        <v>0</v>
      </c>
      <c r="BJ272" s="15" t="s">
        <v>130</v>
      </c>
      <c r="BK272" s="146">
        <f t="shared" si="9"/>
        <v>0</v>
      </c>
      <c r="BL272" s="15" t="s">
        <v>208</v>
      </c>
      <c r="BM272" s="145" t="s">
        <v>437</v>
      </c>
    </row>
    <row r="273" spans="2:65" s="1" customFormat="1" ht="16.5" customHeight="1">
      <c r="B273" s="133"/>
      <c r="C273" s="160" t="s">
        <v>438</v>
      </c>
      <c r="D273" s="160" t="s">
        <v>344</v>
      </c>
      <c r="E273" s="161" t="s">
        <v>439</v>
      </c>
      <c r="F273" s="162" t="s">
        <v>440</v>
      </c>
      <c r="G273" s="163" t="s">
        <v>369</v>
      </c>
      <c r="H273" s="164">
        <v>2</v>
      </c>
      <c r="I273" s="165"/>
      <c r="J273" s="165">
        <f t="shared" si="0"/>
        <v>0</v>
      </c>
      <c r="K273" s="166"/>
      <c r="L273" s="167"/>
      <c r="M273" s="168" t="s">
        <v>1</v>
      </c>
      <c r="N273" s="169" t="s">
        <v>36</v>
      </c>
      <c r="O273" s="143">
        <v>0</v>
      </c>
      <c r="P273" s="143">
        <f t="shared" si="1"/>
        <v>0</v>
      </c>
      <c r="Q273" s="143">
        <v>0.76</v>
      </c>
      <c r="R273" s="143">
        <f t="shared" si="2"/>
        <v>1.52</v>
      </c>
      <c r="S273" s="143">
        <v>0</v>
      </c>
      <c r="T273" s="144">
        <f t="shared" si="3"/>
        <v>0</v>
      </c>
      <c r="AR273" s="145" t="s">
        <v>302</v>
      </c>
      <c r="AT273" s="145" t="s">
        <v>344</v>
      </c>
      <c r="AU273" s="145" t="s">
        <v>130</v>
      </c>
      <c r="AY273" s="15" t="s">
        <v>123</v>
      </c>
      <c r="BE273" s="146">
        <f t="shared" si="4"/>
        <v>0</v>
      </c>
      <c r="BF273" s="146">
        <f t="shared" si="5"/>
        <v>0</v>
      </c>
      <c r="BG273" s="146">
        <f t="shared" si="6"/>
        <v>0</v>
      </c>
      <c r="BH273" s="146">
        <f t="shared" si="7"/>
        <v>0</v>
      </c>
      <c r="BI273" s="146">
        <f t="shared" si="8"/>
        <v>0</v>
      </c>
      <c r="BJ273" s="15" t="s">
        <v>130</v>
      </c>
      <c r="BK273" s="146">
        <f t="shared" si="9"/>
        <v>0</v>
      </c>
      <c r="BL273" s="15" t="s">
        <v>208</v>
      </c>
      <c r="BM273" s="145" t="s">
        <v>441</v>
      </c>
    </row>
    <row r="274" spans="2:65" s="1" customFormat="1" ht="24.25" customHeight="1">
      <c r="B274" s="133"/>
      <c r="C274" s="134" t="s">
        <v>442</v>
      </c>
      <c r="D274" s="134" t="s">
        <v>125</v>
      </c>
      <c r="E274" s="135" t="s">
        <v>443</v>
      </c>
      <c r="F274" s="136" t="s">
        <v>444</v>
      </c>
      <c r="G274" s="137" t="s">
        <v>445</v>
      </c>
      <c r="H274" s="138">
        <v>1023.12</v>
      </c>
      <c r="I274" s="139"/>
      <c r="J274" s="139">
        <f t="shared" si="0"/>
        <v>0</v>
      </c>
      <c r="K274" s="140"/>
      <c r="L274" s="27"/>
      <c r="M274" s="141" t="s">
        <v>1</v>
      </c>
      <c r="N274" s="142" t="s">
        <v>36</v>
      </c>
      <c r="O274" s="143">
        <v>0.22</v>
      </c>
      <c r="P274" s="143">
        <f t="shared" si="1"/>
        <v>225.0864</v>
      </c>
      <c r="Q274" s="143">
        <v>6.0000000000000002E-5</v>
      </c>
      <c r="R274" s="143">
        <f t="shared" si="2"/>
        <v>6.1387200000000003E-2</v>
      </c>
      <c r="S274" s="143">
        <v>0</v>
      </c>
      <c r="T274" s="144">
        <f t="shared" si="3"/>
        <v>0</v>
      </c>
      <c r="AR274" s="145" t="s">
        <v>208</v>
      </c>
      <c r="AT274" s="145" t="s">
        <v>125</v>
      </c>
      <c r="AU274" s="145" t="s">
        <v>130</v>
      </c>
      <c r="AY274" s="15" t="s">
        <v>123</v>
      </c>
      <c r="BE274" s="146">
        <f t="shared" si="4"/>
        <v>0</v>
      </c>
      <c r="BF274" s="146">
        <f t="shared" si="5"/>
        <v>0</v>
      </c>
      <c r="BG274" s="146">
        <f t="shared" si="6"/>
        <v>0</v>
      </c>
      <c r="BH274" s="146">
        <f t="shared" si="7"/>
        <v>0</v>
      </c>
      <c r="BI274" s="146">
        <f t="shared" si="8"/>
        <v>0</v>
      </c>
      <c r="BJ274" s="15" t="s">
        <v>130</v>
      </c>
      <c r="BK274" s="146">
        <f t="shared" si="9"/>
        <v>0</v>
      </c>
      <c r="BL274" s="15" t="s">
        <v>208</v>
      </c>
      <c r="BM274" s="145" t="s">
        <v>446</v>
      </c>
    </row>
    <row r="275" spans="2:65" s="12" customFormat="1">
      <c r="B275" s="147"/>
      <c r="D275" s="148" t="s">
        <v>132</v>
      </c>
      <c r="E275" s="149" t="s">
        <v>1</v>
      </c>
      <c r="F275" s="150" t="s">
        <v>447</v>
      </c>
      <c r="H275" s="151">
        <v>1023.12</v>
      </c>
      <c r="L275" s="147"/>
      <c r="M275" s="152"/>
      <c r="T275" s="153"/>
      <c r="AT275" s="149" t="s">
        <v>132</v>
      </c>
      <c r="AU275" s="149" t="s">
        <v>130</v>
      </c>
      <c r="AV275" s="12" t="s">
        <v>130</v>
      </c>
      <c r="AW275" s="12" t="s">
        <v>27</v>
      </c>
      <c r="AX275" s="12" t="s">
        <v>78</v>
      </c>
      <c r="AY275" s="149" t="s">
        <v>123</v>
      </c>
    </row>
    <row r="276" spans="2:65" s="1" customFormat="1" ht="16.5" customHeight="1">
      <c r="B276" s="133"/>
      <c r="C276" s="160" t="s">
        <v>448</v>
      </c>
      <c r="D276" s="160" t="s">
        <v>344</v>
      </c>
      <c r="E276" s="161" t="s">
        <v>449</v>
      </c>
      <c r="F276" s="162" t="s">
        <v>450</v>
      </c>
      <c r="G276" s="163" t="s">
        <v>292</v>
      </c>
      <c r="H276" s="164">
        <v>60.9</v>
      </c>
      <c r="I276" s="165"/>
      <c r="J276" s="165">
        <f>ROUND(I276*H276,2)</f>
        <v>0</v>
      </c>
      <c r="K276" s="166"/>
      <c r="L276" s="167"/>
      <c r="M276" s="168" t="s">
        <v>1</v>
      </c>
      <c r="N276" s="169" t="s">
        <v>36</v>
      </c>
      <c r="O276" s="143">
        <v>0</v>
      </c>
      <c r="P276" s="143">
        <f>O276*H276</f>
        <v>0</v>
      </c>
      <c r="Q276" s="143">
        <v>1.6369999999999999E-2</v>
      </c>
      <c r="R276" s="143">
        <f>Q276*H276</f>
        <v>0.99693299999999996</v>
      </c>
      <c r="S276" s="143">
        <v>0</v>
      </c>
      <c r="T276" s="144">
        <f>S276*H276</f>
        <v>0</v>
      </c>
      <c r="AR276" s="145" t="s">
        <v>302</v>
      </c>
      <c r="AT276" s="145" t="s">
        <v>344</v>
      </c>
      <c r="AU276" s="145" t="s">
        <v>130</v>
      </c>
      <c r="AY276" s="15" t="s">
        <v>123</v>
      </c>
      <c r="BE276" s="146">
        <f>IF(N276="základná",J276,0)</f>
        <v>0</v>
      </c>
      <c r="BF276" s="146">
        <f>IF(N276="znížená",J276,0)</f>
        <v>0</v>
      </c>
      <c r="BG276" s="146">
        <f>IF(N276="zákl. prenesená",J276,0)</f>
        <v>0</v>
      </c>
      <c r="BH276" s="146">
        <f>IF(N276="zníž. prenesená",J276,0)</f>
        <v>0</v>
      </c>
      <c r="BI276" s="146">
        <f>IF(N276="nulová",J276,0)</f>
        <v>0</v>
      </c>
      <c r="BJ276" s="15" t="s">
        <v>130</v>
      </c>
      <c r="BK276" s="146">
        <f>ROUND(I276*H276,2)</f>
        <v>0</v>
      </c>
      <c r="BL276" s="15" t="s">
        <v>208</v>
      </c>
      <c r="BM276" s="145" t="s">
        <v>451</v>
      </c>
    </row>
    <row r="277" spans="2:65" s="12" customFormat="1">
      <c r="B277" s="147"/>
      <c r="D277" s="148" t="s">
        <v>132</v>
      </c>
      <c r="E277" s="149" t="s">
        <v>1</v>
      </c>
      <c r="F277" s="150" t="s">
        <v>452</v>
      </c>
      <c r="H277" s="151">
        <v>60.9</v>
      </c>
      <c r="L277" s="147"/>
      <c r="M277" s="152"/>
      <c r="T277" s="153"/>
      <c r="AT277" s="149" t="s">
        <v>132</v>
      </c>
      <c r="AU277" s="149" t="s">
        <v>130</v>
      </c>
      <c r="AV277" s="12" t="s">
        <v>130</v>
      </c>
      <c r="AW277" s="12" t="s">
        <v>27</v>
      </c>
      <c r="AX277" s="12" t="s">
        <v>78</v>
      </c>
      <c r="AY277" s="149" t="s">
        <v>123</v>
      </c>
    </row>
    <row r="278" spans="2:65" s="1" customFormat="1" ht="24.25" customHeight="1">
      <c r="B278" s="133"/>
      <c r="C278" s="134" t="s">
        <v>453</v>
      </c>
      <c r="D278" s="134" t="s">
        <v>125</v>
      </c>
      <c r="E278" s="135" t="s">
        <v>454</v>
      </c>
      <c r="F278" s="136" t="s">
        <v>455</v>
      </c>
      <c r="G278" s="137" t="s">
        <v>445</v>
      </c>
      <c r="H278" s="138">
        <v>6266.759</v>
      </c>
      <c r="I278" s="139"/>
      <c r="J278" s="139">
        <f>ROUND(I278*H278,2)</f>
        <v>0</v>
      </c>
      <c r="K278" s="140"/>
      <c r="L278" s="27"/>
      <c r="M278" s="141" t="s">
        <v>1</v>
      </c>
      <c r="N278" s="142" t="s">
        <v>36</v>
      </c>
      <c r="O278" s="143">
        <v>9.9000000000000005E-2</v>
      </c>
      <c r="P278" s="143">
        <f>O278*H278</f>
        <v>620.40914099999998</v>
      </c>
      <c r="Q278" s="143">
        <v>5.0000000000000002E-5</v>
      </c>
      <c r="R278" s="143">
        <f>Q278*H278</f>
        <v>0.31333795000000003</v>
      </c>
      <c r="S278" s="143">
        <v>0</v>
      </c>
      <c r="T278" s="144">
        <f>S278*H278</f>
        <v>0</v>
      </c>
      <c r="AR278" s="145" t="s">
        <v>208</v>
      </c>
      <c r="AT278" s="145" t="s">
        <v>125</v>
      </c>
      <c r="AU278" s="145" t="s">
        <v>130</v>
      </c>
      <c r="AY278" s="15" t="s">
        <v>123</v>
      </c>
      <c r="BE278" s="146">
        <f>IF(N278="základná",J278,0)</f>
        <v>0</v>
      </c>
      <c r="BF278" s="146">
        <f>IF(N278="znížená",J278,0)</f>
        <v>0</v>
      </c>
      <c r="BG278" s="146">
        <f>IF(N278="zákl. prenesená",J278,0)</f>
        <v>0</v>
      </c>
      <c r="BH278" s="146">
        <f>IF(N278="zníž. prenesená",J278,0)</f>
        <v>0</v>
      </c>
      <c r="BI278" s="146">
        <f>IF(N278="nulová",J278,0)</f>
        <v>0</v>
      </c>
      <c r="BJ278" s="15" t="s">
        <v>130</v>
      </c>
      <c r="BK278" s="146">
        <f>ROUND(I278*H278,2)</f>
        <v>0</v>
      </c>
      <c r="BL278" s="15" t="s">
        <v>208</v>
      </c>
      <c r="BM278" s="145" t="s">
        <v>456</v>
      </c>
    </row>
    <row r="279" spans="2:65" s="12" customFormat="1">
      <c r="B279" s="147"/>
      <c r="D279" s="148" t="s">
        <v>132</v>
      </c>
      <c r="E279" s="149" t="s">
        <v>1</v>
      </c>
      <c r="F279" s="150" t="s">
        <v>457</v>
      </c>
      <c r="H279" s="151">
        <v>6266.759</v>
      </c>
      <c r="L279" s="147"/>
      <c r="M279" s="152"/>
      <c r="T279" s="153"/>
      <c r="AT279" s="149" t="s">
        <v>132</v>
      </c>
      <c r="AU279" s="149" t="s">
        <v>130</v>
      </c>
      <c r="AV279" s="12" t="s">
        <v>130</v>
      </c>
      <c r="AW279" s="12" t="s">
        <v>27</v>
      </c>
      <c r="AX279" s="12" t="s">
        <v>78</v>
      </c>
      <c r="AY279" s="149" t="s">
        <v>123</v>
      </c>
    </row>
    <row r="280" spans="2:65" s="1" customFormat="1" ht="16.5" customHeight="1">
      <c r="B280" s="133"/>
      <c r="C280" s="160" t="s">
        <v>458</v>
      </c>
      <c r="D280" s="160" t="s">
        <v>344</v>
      </c>
      <c r="E280" s="161" t="s">
        <v>459</v>
      </c>
      <c r="F280" s="162" t="s">
        <v>460</v>
      </c>
      <c r="G280" s="163" t="s">
        <v>205</v>
      </c>
      <c r="H280" s="164">
        <v>6.7590000000000003</v>
      </c>
      <c r="I280" s="165"/>
      <c r="J280" s="165">
        <f>ROUND(I280*H280,2)</f>
        <v>0</v>
      </c>
      <c r="K280" s="166"/>
      <c r="L280" s="167"/>
      <c r="M280" s="168" t="s">
        <v>1</v>
      </c>
      <c r="N280" s="169" t="s">
        <v>36</v>
      </c>
      <c r="O280" s="143">
        <v>0</v>
      </c>
      <c r="P280" s="143">
        <f>O280*H280</f>
        <v>0</v>
      </c>
      <c r="Q280" s="143">
        <v>1</v>
      </c>
      <c r="R280" s="143">
        <f>Q280*H280</f>
        <v>6.7590000000000003</v>
      </c>
      <c r="S280" s="143">
        <v>0</v>
      </c>
      <c r="T280" s="144">
        <f>S280*H280</f>
        <v>0</v>
      </c>
      <c r="AR280" s="145" t="s">
        <v>302</v>
      </c>
      <c r="AT280" s="145" t="s">
        <v>344</v>
      </c>
      <c r="AU280" s="145" t="s">
        <v>130</v>
      </c>
      <c r="AY280" s="15" t="s">
        <v>123</v>
      </c>
      <c r="BE280" s="146">
        <f>IF(N280="základná",J280,0)</f>
        <v>0</v>
      </c>
      <c r="BF280" s="146">
        <f>IF(N280="znížená",J280,0)</f>
        <v>0</v>
      </c>
      <c r="BG280" s="146">
        <f>IF(N280="zákl. prenesená",J280,0)</f>
        <v>0</v>
      </c>
      <c r="BH280" s="146">
        <f>IF(N280="zníž. prenesená",J280,0)</f>
        <v>0</v>
      </c>
      <c r="BI280" s="146">
        <f>IF(N280="nulová",J280,0)</f>
        <v>0</v>
      </c>
      <c r="BJ280" s="15" t="s">
        <v>130</v>
      </c>
      <c r="BK280" s="146">
        <f>ROUND(I280*H280,2)</f>
        <v>0</v>
      </c>
      <c r="BL280" s="15" t="s">
        <v>208</v>
      </c>
      <c r="BM280" s="145" t="s">
        <v>461</v>
      </c>
    </row>
    <row r="281" spans="2:65" s="1" customFormat="1" ht="24.25" customHeight="1">
      <c r="B281" s="133"/>
      <c r="C281" s="134" t="s">
        <v>462</v>
      </c>
      <c r="D281" s="134" t="s">
        <v>125</v>
      </c>
      <c r="E281" s="135" t="s">
        <v>454</v>
      </c>
      <c r="F281" s="136" t="s">
        <v>455</v>
      </c>
      <c r="G281" s="137" t="s">
        <v>445</v>
      </c>
      <c r="H281" s="138">
        <v>2626.1280000000002</v>
      </c>
      <c r="I281" s="139"/>
      <c r="J281" s="139">
        <f>ROUND(I281*H281,2)</f>
        <v>0</v>
      </c>
      <c r="K281" s="140"/>
      <c r="L281" s="27"/>
      <c r="M281" s="141" t="s">
        <v>1</v>
      </c>
      <c r="N281" s="142" t="s">
        <v>36</v>
      </c>
      <c r="O281" s="143">
        <v>9.9000000000000005E-2</v>
      </c>
      <c r="P281" s="143">
        <f>O281*H281</f>
        <v>259.98667200000006</v>
      </c>
      <c r="Q281" s="143">
        <v>5.0000000000000002E-5</v>
      </c>
      <c r="R281" s="143">
        <f>Q281*H281</f>
        <v>0.13130640000000002</v>
      </c>
      <c r="S281" s="143">
        <v>0</v>
      </c>
      <c r="T281" s="144">
        <f>S281*H281</f>
        <v>0</v>
      </c>
      <c r="AR281" s="145" t="s">
        <v>208</v>
      </c>
      <c r="AT281" s="145" t="s">
        <v>125</v>
      </c>
      <c r="AU281" s="145" t="s">
        <v>130</v>
      </c>
      <c r="AY281" s="15" t="s">
        <v>123</v>
      </c>
      <c r="BE281" s="146">
        <f>IF(N281="základná",J281,0)</f>
        <v>0</v>
      </c>
      <c r="BF281" s="146">
        <f>IF(N281="znížená",J281,0)</f>
        <v>0</v>
      </c>
      <c r="BG281" s="146">
        <f>IF(N281="zákl. prenesená",J281,0)</f>
        <v>0</v>
      </c>
      <c r="BH281" s="146">
        <f>IF(N281="zníž. prenesená",J281,0)</f>
        <v>0</v>
      </c>
      <c r="BI281" s="146">
        <f>IF(N281="nulová",J281,0)</f>
        <v>0</v>
      </c>
      <c r="BJ281" s="15" t="s">
        <v>130</v>
      </c>
      <c r="BK281" s="146">
        <f>ROUND(I281*H281,2)</f>
        <v>0</v>
      </c>
      <c r="BL281" s="15" t="s">
        <v>208</v>
      </c>
      <c r="BM281" s="145" t="s">
        <v>463</v>
      </c>
    </row>
    <row r="282" spans="2:65" s="12" customFormat="1">
      <c r="B282" s="147"/>
      <c r="D282" s="148" t="s">
        <v>132</v>
      </c>
      <c r="E282" s="149" t="s">
        <v>1</v>
      </c>
      <c r="F282" s="150" t="s">
        <v>464</v>
      </c>
      <c r="H282" s="151">
        <v>1453.248</v>
      </c>
      <c r="L282" s="147"/>
      <c r="M282" s="152"/>
      <c r="T282" s="153"/>
      <c r="AT282" s="149" t="s">
        <v>132</v>
      </c>
      <c r="AU282" s="149" t="s">
        <v>130</v>
      </c>
      <c r="AV282" s="12" t="s">
        <v>130</v>
      </c>
      <c r="AW282" s="12" t="s">
        <v>27</v>
      </c>
      <c r="AX282" s="12" t="s">
        <v>70</v>
      </c>
      <c r="AY282" s="149" t="s">
        <v>123</v>
      </c>
    </row>
    <row r="283" spans="2:65" s="12" customFormat="1">
      <c r="B283" s="147"/>
      <c r="D283" s="148" t="s">
        <v>132</v>
      </c>
      <c r="E283" s="149" t="s">
        <v>1</v>
      </c>
      <c r="F283" s="150" t="s">
        <v>465</v>
      </c>
      <c r="H283" s="151">
        <v>1172.8800000000001</v>
      </c>
      <c r="L283" s="147"/>
      <c r="M283" s="152"/>
      <c r="T283" s="153"/>
      <c r="AT283" s="149" t="s">
        <v>132</v>
      </c>
      <c r="AU283" s="149" t="s">
        <v>130</v>
      </c>
      <c r="AV283" s="12" t="s">
        <v>130</v>
      </c>
      <c r="AW283" s="12" t="s">
        <v>27</v>
      </c>
      <c r="AX283" s="12" t="s">
        <v>70</v>
      </c>
      <c r="AY283" s="149" t="s">
        <v>123</v>
      </c>
    </row>
    <row r="284" spans="2:65" s="13" customFormat="1">
      <c r="B284" s="154"/>
      <c r="D284" s="148" t="s">
        <v>132</v>
      </c>
      <c r="E284" s="155" t="s">
        <v>1</v>
      </c>
      <c r="F284" s="156" t="s">
        <v>141</v>
      </c>
      <c r="H284" s="157">
        <v>2626.1280000000002</v>
      </c>
      <c r="L284" s="154"/>
      <c r="M284" s="158"/>
      <c r="T284" s="159"/>
      <c r="AT284" s="155" t="s">
        <v>132</v>
      </c>
      <c r="AU284" s="155" t="s">
        <v>130</v>
      </c>
      <c r="AV284" s="13" t="s">
        <v>129</v>
      </c>
      <c r="AW284" s="13" t="s">
        <v>27</v>
      </c>
      <c r="AX284" s="13" t="s">
        <v>78</v>
      </c>
      <c r="AY284" s="155" t="s">
        <v>123</v>
      </c>
    </row>
    <row r="285" spans="2:65" s="1" customFormat="1" ht="16.5" customHeight="1">
      <c r="B285" s="133"/>
      <c r="C285" s="160" t="s">
        <v>466</v>
      </c>
      <c r="D285" s="160" t="s">
        <v>344</v>
      </c>
      <c r="E285" s="161" t="s">
        <v>467</v>
      </c>
      <c r="F285" s="162" t="s">
        <v>468</v>
      </c>
      <c r="G285" s="163" t="s">
        <v>205</v>
      </c>
      <c r="H285" s="164">
        <v>2.8889999999999998</v>
      </c>
      <c r="I285" s="165"/>
      <c r="J285" s="165">
        <f>ROUND(I285*H285,2)</f>
        <v>0</v>
      </c>
      <c r="K285" s="166"/>
      <c r="L285" s="167"/>
      <c r="M285" s="168" t="s">
        <v>1</v>
      </c>
      <c r="N285" s="169" t="s">
        <v>36</v>
      </c>
      <c r="O285" s="143">
        <v>0</v>
      </c>
      <c r="P285" s="143">
        <f>O285*H285</f>
        <v>0</v>
      </c>
      <c r="Q285" s="143">
        <v>1</v>
      </c>
      <c r="R285" s="143">
        <f>Q285*H285</f>
        <v>2.8889999999999998</v>
      </c>
      <c r="S285" s="143">
        <v>0</v>
      </c>
      <c r="T285" s="144">
        <f>S285*H285</f>
        <v>0</v>
      </c>
      <c r="AR285" s="145" t="s">
        <v>469</v>
      </c>
      <c r="AT285" s="145" t="s">
        <v>344</v>
      </c>
      <c r="AU285" s="145" t="s">
        <v>130</v>
      </c>
      <c r="AY285" s="15" t="s">
        <v>123</v>
      </c>
      <c r="BE285" s="146">
        <f>IF(N285="základná",J285,0)</f>
        <v>0</v>
      </c>
      <c r="BF285" s="146">
        <f>IF(N285="znížená",J285,0)</f>
        <v>0</v>
      </c>
      <c r="BG285" s="146">
        <f>IF(N285="zákl. prenesená",J285,0)</f>
        <v>0</v>
      </c>
      <c r="BH285" s="146">
        <f>IF(N285="zníž. prenesená",J285,0)</f>
        <v>0</v>
      </c>
      <c r="BI285" s="146">
        <f>IF(N285="nulová",J285,0)</f>
        <v>0</v>
      </c>
      <c r="BJ285" s="15" t="s">
        <v>130</v>
      </c>
      <c r="BK285" s="146">
        <f>ROUND(I285*H285,2)</f>
        <v>0</v>
      </c>
      <c r="BL285" s="15" t="s">
        <v>469</v>
      </c>
      <c r="BM285" s="145" t="s">
        <v>470</v>
      </c>
    </row>
    <row r="286" spans="2:65" s="12" customFormat="1">
      <c r="B286" s="147"/>
      <c r="D286" s="148" t="s">
        <v>132</v>
      </c>
      <c r="F286" s="150" t="s">
        <v>471</v>
      </c>
      <c r="H286" s="151">
        <v>2.8889999999999998</v>
      </c>
      <c r="L286" s="147"/>
      <c r="M286" s="152"/>
      <c r="T286" s="153"/>
      <c r="AT286" s="149" t="s">
        <v>132</v>
      </c>
      <c r="AU286" s="149" t="s">
        <v>130</v>
      </c>
      <c r="AV286" s="12" t="s">
        <v>130</v>
      </c>
      <c r="AW286" s="12" t="s">
        <v>3</v>
      </c>
      <c r="AX286" s="12" t="s">
        <v>78</v>
      </c>
      <c r="AY286" s="149" t="s">
        <v>123</v>
      </c>
    </row>
    <row r="287" spans="2:65" s="1" customFormat="1" ht="24.25" customHeight="1">
      <c r="B287" s="133"/>
      <c r="C287" s="134" t="s">
        <v>472</v>
      </c>
      <c r="D287" s="134" t="s">
        <v>125</v>
      </c>
      <c r="E287" s="135" t="s">
        <v>473</v>
      </c>
      <c r="F287" s="136" t="s">
        <v>474</v>
      </c>
      <c r="G287" s="137" t="s">
        <v>357</v>
      </c>
      <c r="H287" s="138">
        <v>804.66099999999994</v>
      </c>
      <c r="I287" s="139"/>
      <c r="J287" s="139">
        <f>ROUND(I287*H287,2)</f>
        <v>0</v>
      </c>
      <c r="K287" s="140"/>
      <c r="L287" s="27"/>
      <c r="M287" s="141" t="s">
        <v>1</v>
      </c>
      <c r="N287" s="142" t="s">
        <v>36</v>
      </c>
      <c r="O287" s="143">
        <v>0</v>
      </c>
      <c r="P287" s="143">
        <f>O287*H287</f>
        <v>0</v>
      </c>
      <c r="Q287" s="143">
        <v>0</v>
      </c>
      <c r="R287" s="143">
        <f>Q287*H287</f>
        <v>0</v>
      </c>
      <c r="S287" s="143">
        <v>0</v>
      </c>
      <c r="T287" s="144">
        <f>S287*H287</f>
        <v>0</v>
      </c>
      <c r="AR287" s="145" t="s">
        <v>208</v>
      </c>
      <c r="AT287" s="145" t="s">
        <v>125</v>
      </c>
      <c r="AU287" s="145" t="s">
        <v>130</v>
      </c>
      <c r="AY287" s="15" t="s">
        <v>123</v>
      </c>
      <c r="BE287" s="146">
        <f>IF(N287="základná",J287,0)</f>
        <v>0</v>
      </c>
      <c r="BF287" s="146">
        <f>IF(N287="znížená",J287,0)</f>
        <v>0</v>
      </c>
      <c r="BG287" s="146">
        <f>IF(N287="zákl. prenesená",J287,0)</f>
        <v>0</v>
      </c>
      <c r="BH287" s="146">
        <f>IF(N287="zníž. prenesená",J287,0)</f>
        <v>0</v>
      </c>
      <c r="BI287" s="146">
        <f>IF(N287="nulová",J287,0)</f>
        <v>0</v>
      </c>
      <c r="BJ287" s="15" t="s">
        <v>130</v>
      </c>
      <c r="BK287" s="146">
        <f>ROUND(I287*H287,2)</f>
        <v>0</v>
      </c>
      <c r="BL287" s="15" t="s">
        <v>208</v>
      </c>
      <c r="BM287" s="145" t="s">
        <v>475</v>
      </c>
    </row>
    <row r="288" spans="2:65" s="11" customFormat="1" ht="22.95" customHeight="1">
      <c r="B288" s="122"/>
      <c r="D288" s="123" t="s">
        <v>69</v>
      </c>
      <c r="E288" s="131" t="s">
        <v>476</v>
      </c>
      <c r="F288" s="131" t="s">
        <v>477</v>
      </c>
      <c r="J288" s="132">
        <f>BK288</f>
        <v>0</v>
      </c>
      <c r="L288" s="122"/>
      <c r="M288" s="126"/>
      <c r="P288" s="127">
        <f>SUM(P289:P293)</f>
        <v>572.24448000000007</v>
      </c>
      <c r="R288" s="127">
        <f>SUM(R289:R293)</f>
        <v>0.99192959999999997</v>
      </c>
      <c r="T288" s="128">
        <f>SUM(T289:T293)</f>
        <v>0</v>
      </c>
      <c r="AR288" s="123" t="s">
        <v>130</v>
      </c>
      <c r="AT288" s="129" t="s">
        <v>69</v>
      </c>
      <c r="AU288" s="129" t="s">
        <v>78</v>
      </c>
      <c r="AY288" s="123" t="s">
        <v>123</v>
      </c>
      <c r="BK288" s="130">
        <f>SUM(BK289:BK293)</f>
        <v>0</v>
      </c>
    </row>
    <row r="289" spans="2:65" s="1" customFormat="1" ht="33" customHeight="1">
      <c r="B289" s="133"/>
      <c r="C289" s="134" t="s">
        <v>478</v>
      </c>
      <c r="D289" s="134" t="s">
        <v>125</v>
      </c>
      <c r="E289" s="135" t="s">
        <v>479</v>
      </c>
      <c r="F289" s="136" t="s">
        <v>480</v>
      </c>
      <c r="G289" s="137" t="s">
        <v>128</v>
      </c>
      <c r="H289" s="138">
        <v>718.65599999999995</v>
      </c>
      <c r="I289" s="139"/>
      <c r="J289" s="139">
        <f>ROUND(I289*H289,2)</f>
        <v>0</v>
      </c>
      <c r="K289" s="140"/>
      <c r="L289" s="27"/>
      <c r="M289" s="141" t="s">
        <v>1</v>
      </c>
      <c r="N289" s="142" t="s">
        <v>36</v>
      </c>
      <c r="O289" s="143">
        <v>0.39</v>
      </c>
      <c r="P289" s="143">
        <f>O289*H289</f>
        <v>280.27584000000002</v>
      </c>
      <c r="Q289" s="143">
        <v>2.9999999999999997E-4</v>
      </c>
      <c r="R289" s="143">
        <f>Q289*H289</f>
        <v>0.21559679999999998</v>
      </c>
      <c r="S289" s="143">
        <v>0</v>
      </c>
      <c r="T289" s="144">
        <f>S289*H289</f>
        <v>0</v>
      </c>
      <c r="AR289" s="145" t="s">
        <v>208</v>
      </c>
      <c r="AT289" s="145" t="s">
        <v>125</v>
      </c>
      <c r="AU289" s="145" t="s">
        <v>130</v>
      </c>
      <c r="AY289" s="15" t="s">
        <v>123</v>
      </c>
      <c r="BE289" s="146">
        <f>IF(N289="základná",J289,0)</f>
        <v>0</v>
      </c>
      <c r="BF289" s="146">
        <f>IF(N289="znížená",J289,0)</f>
        <v>0</v>
      </c>
      <c r="BG289" s="146">
        <f>IF(N289="zákl. prenesená",J289,0)</f>
        <v>0</v>
      </c>
      <c r="BH289" s="146">
        <f>IF(N289="zníž. prenesená",J289,0)</f>
        <v>0</v>
      </c>
      <c r="BI289" s="146">
        <f>IF(N289="nulová",J289,0)</f>
        <v>0</v>
      </c>
      <c r="BJ289" s="15" t="s">
        <v>130</v>
      </c>
      <c r="BK289" s="146">
        <f>ROUND(I289*H289,2)</f>
        <v>0</v>
      </c>
      <c r="BL289" s="15" t="s">
        <v>208</v>
      </c>
      <c r="BM289" s="145" t="s">
        <v>481</v>
      </c>
    </row>
    <row r="290" spans="2:65" s="12" customFormat="1">
      <c r="B290" s="147"/>
      <c r="D290" s="148" t="s">
        <v>132</v>
      </c>
      <c r="E290" s="149" t="s">
        <v>1</v>
      </c>
      <c r="F290" s="150" t="s">
        <v>482</v>
      </c>
      <c r="H290" s="151">
        <v>718.65599999999995</v>
      </c>
      <c r="L290" s="147"/>
      <c r="M290" s="152"/>
      <c r="T290" s="153"/>
      <c r="AT290" s="149" t="s">
        <v>132</v>
      </c>
      <c r="AU290" s="149" t="s">
        <v>130</v>
      </c>
      <c r="AV290" s="12" t="s">
        <v>130</v>
      </c>
      <c r="AW290" s="12" t="s">
        <v>27</v>
      </c>
      <c r="AX290" s="12" t="s">
        <v>78</v>
      </c>
      <c r="AY290" s="149" t="s">
        <v>123</v>
      </c>
    </row>
    <row r="291" spans="2:65" s="1" customFormat="1" ht="24.25" customHeight="1">
      <c r="B291" s="133"/>
      <c r="C291" s="134" t="s">
        <v>483</v>
      </c>
      <c r="D291" s="134" t="s">
        <v>125</v>
      </c>
      <c r="E291" s="135" t="s">
        <v>484</v>
      </c>
      <c r="F291" s="136" t="s">
        <v>485</v>
      </c>
      <c r="G291" s="137" t="s">
        <v>128</v>
      </c>
      <c r="H291" s="138">
        <v>843.84</v>
      </c>
      <c r="I291" s="139"/>
      <c r="J291" s="139">
        <f>ROUND(I291*H291,2)</f>
        <v>0</v>
      </c>
      <c r="K291" s="140"/>
      <c r="L291" s="27"/>
      <c r="M291" s="141" t="s">
        <v>1</v>
      </c>
      <c r="N291" s="142" t="s">
        <v>36</v>
      </c>
      <c r="O291" s="143">
        <v>2.9000000000000001E-2</v>
      </c>
      <c r="P291" s="143">
        <f>O291*H291</f>
        <v>24.471360000000001</v>
      </c>
      <c r="Q291" s="143">
        <v>1.4999999999999999E-4</v>
      </c>
      <c r="R291" s="143">
        <f>Q291*H291</f>
        <v>0.12657599999999999</v>
      </c>
      <c r="S291" s="143">
        <v>0</v>
      </c>
      <c r="T291" s="144">
        <f>S291*H291</f>
        <v>0</v>
      </c>
      <c r="AR291" s="145" t="s">
        <v>208</v>
      </c>
      <c r="AT291" s="145" t="s">
        <v>125</v>
      </c>
      <c r="AU291" s="145" t="s">
        <v>130</v>
      </c>
      <c r="AY291" s="15" t="s">
        <v>123</v>
      </c>
      <c r="BE291" s="146">
        <f>IF(N291="základná",J291,0)</f>
        <v>0</v>
      </c>
      <c r="BF291" s="146">
        <f>IF(N291="znížená",J291,0)</f>
        <v>0</v>
      </c>
      <c r="BG291" s="146">
        <f>IF(N291="zákl. prenesená",J291,0)</f>
        <v>0</v>
      </c>
      <c r="BH291" s="146">
        <f>IF(N291="zníž. prenesená",J291,0)</f>
        <v>0</v>
      </c>
      <c r="BI291" s="146">
        <f>IF(N291="nulová",J291,0)</f>
        <v>0</v>
      </c>
      <c r="BJ291" s="15" t="s">
        <v>130</v>
      </c>
      <c r="BK291" s="146">
        <f>ROUND(I291*H291,2)</f>
        <v>0</v>
      </c>
      <c r="BL291" s="15" t="s">
        <v>208</v>
      </c>
      <c r="BM291" s="145" t="s">
        <v>486</v>
      </c>
    </row>
    <row r="292" spans="2:65" s="12" customFormat="1">
      <c r="B292" s="147"/>
      <c r="D292" s="148" t="s">
        <v>132</v>
      </c>
      <c r="E292" s="149" t="s">
        <v>1</v>
      </c>
      <c r="F292" s="150" t="s">
        <v>487</v>
      </c>
      <c r="H292" s="151">
        <v>843.84</v>
      </c>
      <c r="L292" s="147"/>
      <c r="M292" s="152"/>
      <c r="T292" s="153"/>
      <c r="AT292" s="149" t="s">
        <v>132</v>
      </c>
      <c r="AU292" s="149" t="s">
        <v>130</v>
      </c>
      <c r="AV292" s="12" t="s">
        <v>130</v>
      </c>
      <c r="AW292" s="12" t="s">
        <v>27</v>
      </c>
      <c r="AX292" s="12" t="s">
        <v>78</v>
      </c>
      <c r="AY292" s="149" t="s">
        <v>123</v>
      </c>
    </row>
    <row r="293" spans="2:65" s="1" customFormat="1" ht="24.25" customHeight="1">
      <c r="B293" s="133"/>
      <c r="C293" s="134" t="s">
        <v>488</v>
      </c>
      <c r="D293" s="134" t="s">
        <v>125</v>
      </c>
      <c r="E293" s="135" t="s">
        <v>489</v>
      </c>
      <c r="F293" s="136" t="s">
        <v>490</v>
      </c>
      <c r="G293" s="137" t="s">
        <v>128</v>
      </c>
      <c r="H293" s="138">
        <v>843.84</v>
      </c>
      <c r="I293" s="139"/>
      <c r="J293" s="139">
        <f>ROUND(I293*H293,2)</f>
        <v>0</v>
      </c>
      <c r="K293" s="140"/>
      <c r="L293" s="27"/>
      <c r="M293" s="170" t="s">
        <v>1</v>
      </c>
      <c r="N293" s="171" t="s">
        <v>36</v>
      </c>
      <c r="O293" s="172">
        <v>0.317</v>
      </c>
      <c r="P293" s="172">
        <f>O293*H293</f>
        <v>267.49727999999999</v>
      </c>
      <c r="Q293" s="172">
        <v>7.6999999999999996E-4</v>
      </c>
      <c r="R293" s="172">
        <f>Q293*H293</f>
        <v>0.64975680000000002</v>
      </c>
      <c r="S293" s="172">
        <v>0</v>
      </c>
      <c r="T293" s="173">
        <f>S293*H293</f>
        <v>0</v>
      </c>
      <c r="AR293" s="145" t="s">
        <v>208</v>
      </c>
      <c r="AT293" s="145" t="s">
        <v>125</v>
      </c>
      <c r="AU293" s="145" t="s">
        <v>130</v>
      </c>
      <c r="AY293" s="15" t="s">
        <v>123</v>
      </c>
      <c r="BE293" s="146">
        <f>IF(N293="základná",J293,0)</f>
        <v>0</v>
      </c>
      <c r="BF293" s="146">
        <f>IF(N293="znížená",J293,0)</f>
        <v>0</v>
      </c>
      <c r="BG293" s="146">
        <f>IF(N293="zákl. prenesená",J293,0)</f>
        <v>0</v>
      </c>
      <c r="BH293" s="146">
        <f>IF(N293="zníž. prenesená",J293,0)</f>
        <v>0</v>
      </c>
      <c r="BI293" s="146">
        <f>IF(N293="nulová",J293,0)</f>
        <v>0</v>
      </c>
      <c r="BJ293" s="15" t="s">
        <v>130</v>
      </c>
      <c r="BK293" s="146">
        <f>ROUND(I293*H293,2)</f>
        <v>0</v>
      </c>
      <c r="BL293" s="15" t="s">
        <v>208</v>
      </c>
      <c r="BM293" s="145" t="s">
        <v>491</v>
      </c>
    </row>
    <row r="294" spans="2:65" s="1" customFormat="1" ht="7" customHeight="1">
      <c r="B294" s="42"/>
      <c r="C294" s="43"/>
      <c r="D294" s="43"/>
      <c r="E294" s="43"/>
      <c r="F294" s="43"/>
      <c r="G294" s="43"/>
      <c r="H294" s="43"/>
      <c r="I294" s="43"/>
      <c r="J294" s="43"/>
      <c r="K294" s="43"/>
      <c r="L294" s="27"/>
    </row>
  </sheetData>
  <autoFilter ref="C127:K293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45"/>
  <sheetViews>
    <sheetView showGridLines="0" topLeftCell="A118" workbookViewId="0">
      <selection activeCell="I124" sqref="I124:I145"/>
    </sheetView>
  </sheetViews>
  <sheetFormatPr defaultRowHeight="10.3"/>
  <cols>
    <col min="1" max="1" width="8.36328125" customWidth="1"/>
    <col min="2" max="2" width="1.1796875" customWidth="1"/>
    <col min="3" max="3" width="4.1796875" customWidth="1"/>
    <col min="4" max="4" width="4.36328125" customWidth="1"/>
    <col min="5" max="5" width="17.1796875" customWidth="1"/>
    <col min="6" max="6" width="50.81640625" customWidth="1"/>
    <col min="7" max="7" width="7.453125" customWidth="1"/>
    <col min="8" max="8" width="14" customWidth="1"/>
    <col min="9" max="9" width="15.81640625" customWidth="1"/>
    <col min="10" max="10" width="22.36328125" customWidth="1"/>
    <col min="11" max="11" width="22.36328125" hidden="1" customWidth="1"/>
    <col min="12" max="12" width="9.36328125" customWidth="1"/>
    <col min="13" max="13" width="10.81640625" hidden="1" customWidth="1"/>
    <col min="14" max="14" width="9.36328125" hidden="1"/>
    <col min="15" max="20" width="14.1796875" hidden="1" customWidth="1"/>
    <col min="21" max="21" width="16.36328125" hidden="1" customWidth="1"/>
    <col min="22" max="22" width="12.36328125" customWidth="1"/>
    <col min="23" max="23" width="16.36328125" customWidth="1"/>
    <col min="24" max="24" width="12.36328125" customWidth="1"/>
    <col min="25" max="25" width="15" customWidth="1"/>
    <col min="26" max="26" width="11" customWidth="1"/>
    <col min="27" max="27" width="15" customWidth="1"/>
    <col min="28" max="28" width="16.36328125" customWidth="1"/>
    <col min="29" max="29" width="11" customWidth="1"/>
    <col min="30" max="30" width="15" customWidth="1"/>
    <col min="31" max="31" width="16.36328125" customWidth="1"/>
    <col min="44" max="65" width="9.36328125" hidden="1"/>
  </cols>
  <sheetData>
    <row r="2" spans="2:46" ht="37" customHeight="1">
      <c r="L2" s="204" t="s">
        <v>5</v>
      </c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5" t="s">
        <v>82</v>
      </c>
    </row>
    <row r="3" spans="2:46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7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3" t="str">
        <f>'Rekapitulácia stavby'!K6</f>
        <v>Stavebné úpravy oblúkovej haly na voľné ustajnenie HD,  č. 606/4, okr. Snina</v>
      </c>
      <c r="F7" s="214"/>
      <c r="G7" s="214"/>
      <c r="H7" s="214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5" t="s">
        <v>492</v>
      </c>
      <c r="F9" s="212"/>
      <c r="G9" s="212"/>
      <c r="H9" s="212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5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691</v>
      </c>
      <c r="I15" s="24" t="s">
        <v>23</v>
      </c>
      <c r="J15" s="22" t="s">
        <v>24</v>
      </c>
      <c r="L15" s="27"/>
    </row>
    <row r="16" spans="2:46" s="1" customFormat="1" ht="7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97" t="str">
        <f>'Rekapitulácia stavby'!E14</f>
        <v xml:space="preserve"> </v>
      </c>
      <c r="F18" s="197"/>
      <c r="G18" s="197"/>
      <c r="H18" s="197"/>
      <c r="I18" s="24" t="s">
        <v>23</v>
      </c>
      <c r="J18" s="22" t="str">
        <f>'Rekapitulácia stavby'!AN14</f>
        <v/>
      </c>
      <c r="L18" s="27"/>
    </row>
    <row r="19" spans="2:12" s="1" customFormat="1" ht="7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692</v>
      </c>
      <c r="I21" s="24" t="s">
        <v>23</v>
      </c>
      <c r="J21" s="22" t="s">
        <v>1</v>
      </c>
      <c r="L21" s="27"/>
    </row>
    <row r="22" spans="2:12" s="1" customFormat="1" ht="7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7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0" t="s">
        <v>1</v>
      </c>
      <c r="F27" s="200"/>
      <c r="G27" s="200"/>
      <c r="H27" s="200"/>
      <c r="L27" s="86"/>
    </row>
    <row r="28" spans="2:12" s="1" customFormat="1" ht="7" customHeight="1">
      <c r="B28" s="27"/>
      <c r="L28" s="27"/>
    </row>
    <row r="29" spans="2:12" s="1" customFormat="1" ht="7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4" customHeight="1">
      <c r="B30" s="27"/>
      <c r="D30" s="87" t="s">
        <v>30</v>
      </c>
      <c r="J30" s="63">
        <f>ROUND(J121, 2)</f>
        <v>0</v>
      </c>
      <c r="L30" s="27"/>
    </row>
    <row r="31" spans="2:12" s="1" customFormat="1" ht="7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5" customHeight="1">
      <c r="B33" s="27"/>
      <c r="D33" s="88" t="s">
        <v>34</v>
      </c>
      <c r="E33" s="32" t="s">
        <v>35</v>
      </c>
      <c r="F33" s="89">
        <f>ROUND((SUM(BE121:BE144)),  2)</f>
        <v>0</v>
      </c>
      <c r="G33" s="90"/>
      <c r="H33" s="90"/>
      <c r="I33" s="91">
        <v>0.2</v>
      </c>
      <c r="J33" s="89">
        <f>ROUND(((SUM(BE121:BE144))*I33),  2)</f>
        <v>0</v>
      </c>
      <c r="L33" s="27"/>
    </row>
    <row r="34" spans="2:12" s="1" customFormat="1" ht="14.5" customHeight="1">
      <c r="B34" s="27"/>
      <c r="E34" s="32" t="s">
        <v>36</v>
      </c>
      <c r="F34" s="92">
        <f>ROUND((SUM(BF121:BF144)),  2)</f>
        <v>0</v>
      </c>
      <c r="I34" s="93">
        <v>0.2</v>
      </c>
      <c r="J34" s="92">
        <f>ROUND(((SUM(BF121:BF144))*I34),  2)</f>
        <v>0</v>
      </c>
      <c r="L34" s="27"/>
    </row>
    <row r="35" spans="2:12" s="1" customFormat="1" ht="14.5" hidden="1" customHeight="1">
      <c r="B35" s="27"/>
      <c r="E35" s="24" t="s">
        <v>37</v>
      </c>
      <c r="F35" s="92">
        <f>ROUND((SUM(BG121:BG144)),  2)</f>
        <v>0</v>
      </c>
      <c r="I35" s="93">
        <v>0.2</v>
      </c>
      <c r="J35" s="92">
        <f>0</f>
        <v>0</v>
      </c>
      <c r="L35" s="27"/>
    </row>
    <row r="36" spans="2:12" s="1" customFormat="1" ht="14.5" hidden="1" customHeight="1">
      <c r="B36" s="27"/>
      <c r="E36" s="24" t="s">
        <v>38</v>
      </c>
      <c r="F36" s="92">
        <f>ROUND((SUM(BH121:BH144)),  2)</f>
        <v>0</v>
      </c>
      <c r="I36" s="93">
        <v>0.2</v>
      </c>
      <c r="J36" s="92">
        <f>0</f>
        <v>0</v>
      </c>
      <c r="L36" s="27"/>
    </row>
    <row r="37" spans="2:12" s="1" customFormat="1" ht="14.5" hidden="1" customHeight="1">
      <c r="B37" s="27"/>
      <c r="E37" s="32" t="s">
        <v>39</v>
      </c>
      <c r="F37" s="89">
        <f>ROUND((SUM(BI121:BI144)),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7" customHeight="1">
      <c r="B38" s="27"/>
      <c r="L38" s="27"/>
    </row>
    <row r="39" spans="2:12" s="1" customFormat="1" ht="25.4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5" customHeight="1">
      <c r="B40" s="27"/>
      <c r="L40" s="27"/>
    </row>
    <row r="41" spans="2:12" ht="14.5" customHeight="1">
      <c r="B41" s="18"/>
      <c r="L41" s="18"/>
    </row>
    <row r="42" spans="2:12" ht="14.5" customHeight="1">
      <c r="B42" s="18"/>
      <c r="L42" s="18"/>
    </row>
    <row r="43" spans="2:12" ht="14.5" customHeight="1">
      <c r="B43" s="18"/>
      <c r="L43" s="18"/>
    </row>
    <row r="44" spans="2:12" ht="14.5" customHeight="1">
      <c r="B44" s="18"/>
      <c r="L44" s="18"/>
    </row>
    <row r="45" spans="2:12" ht="14.5" customHeight="1">
      <c r="B45" s="18"/>
      <c r="L45" s="18"/>
    </row>
    <row r="46" spans="2:12" ht="14.5" customHeight="1">
      <c r="B46" s="18"/>
      <c r="L46" s="18"/>
    </row>
    <row r="47" spans="2:12" ht="14.5" customHeight="1">
      <c r="B47" s="18"/>
      <c r="L47" s="18"/>
    </row>
    <row r="48" spans="2:12" ht="14.5" customHeight="1">
      <c r="B48" s="18"/>
      <c r="L48" s="18"/>
    </row>
    <row r="49" spans="2:12" ht="14.5" customHeight="1">
      <c r="B49" s="18"/>
      <c r="L49" s="18"/>
    </row>
    <row r="50" spans="2:12" s="1" customFormat="1" ht="14.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4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4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4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7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5" customHeight="1">
      <c r="B82" s="27"/>
      <c r="C82" s="19" t="s">
        <v>92</v>
      </c>
      <c r="L82" s="27"/>
    </row>
    <row r="83" spans="2:47" s="1" customFormat="1" ht="7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3" t="str">
        <f>E7</f>
        <v>Stavebné úpravy oblúkovej haly na voľné ustajnenie HD,  č. 606/4, okr. Snina</v>
      </c>
      <c r="F85" s="214"/>
      <c r="G85" s="214"/>
      <c r="H85" s="214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5" t="str">
        <f>E9</f>
        <v>02 - SO - 02 Búracie práce</v>
      </c>
      <c r="F87" s="212"/>
      <c r="G87" s="212"/>
      <c r="H87" s="212"/>
      <c r="L87" s="27"/>
    </row>
    <row r="88" spans="2:47" s="1" customFormat="1" ht="7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7" customHeight="1">
      <c r="B90" s="27"/>
      <c r="L90" s="27"/>
    </row>
    <row r="91" spans="2:47" s="1" customFormat="1" ht="37.299999999999997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5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4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4" customHeight="1">
      <c r="B95" s="27"/>
      <c r="L95" s="27"/>
    </row>
    <row r="96" spans="2:47" s="1" customFormat="1" ht="22.95" customHeight="1">
      <c r="B96" s="27"/>
      <c r="C96" s="104" t="s">
        <v>95</v>
      </c>
      <c r="J96" s="63">
        <f>J121</f>
        <v>0</v>
      </c>
      <c r="L96" s="27"/>
      <c r="AU96" s="15" t="s">
        <v>96</v>
      </c>
    </row>
    <row r="97" spans="2:12" s="8" customFormat="1" ht="2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J122</f>
        <v>0</v>
      </c>
      <c r="L97" s="105"/>
    </row>
    <row r="98" spans="2:12" s="9" customFormat="1" ht="19.95" customHeight="1">
      <c r="B98" s="109"/>
      <c r="D98" s="110" t="s">
        <v>102</v>
      </c>
      <c r="E98" s="111"/>
      <c r="F98" s="111"/>
      <c r="G98" s="111"/>
      <c r="H98" s="111"/>
      <c r="I98" s="111"/>
      <c r="J98" s="112">
        <f>J123</f>
        <v>0</v>
      </c>
      <c r="L98" s="109"/>
    </row>
    <row r="99" spans="2:12" s="8" customFormat="1" ht="25" customHeight="1">
      <c r="B99" s="105"/>
      <c r="D99" s="106" t="s">
        <v>104</v>
      </c>
      <c r="E99" s="107"/>
      <c r="F99" s="107"/>
      <c r="G99" s="107"/>
      <c r="H99" s="107"/>
      <c r="I99" s="107"/>
      <c r="J99" s="108">
        <f>J133</f>
        <v>0</v>
      </c>
      <c r="L99" s="105"/>
    </row>
    <row r="100" spans="2:12" s="9" customFormat="1" ht="19.95" customHeight="1">
      <c r="B100" s="109"/>
      <c r="D100" s="110" t="s">
        <v>493</v>
      </c>
      <c r="E100" s="111"/>
      <c r="F100" s="111"/>
      <c r="G100" s="111"/>
      <c r="H100" s="111"/>
      <c r="I100" s="111"/>
      <c r="J100" s="112">
        <f>J134</f>
        <v>0</v>
      </c>
      <c r="L100" s="109"/>
    </row>
    <row r="101" spans="2:12" s="9" customFormat="1" ht="19.95" customHeight="1">
      <c r="B101" s="109"/>
      <c r="D101" s="110" t="s">
        <v>107</v>
      </c>
      <c r="E101" s="111"/>
      <c r="F101" s="111"/>
      <c r="G101" s="111"/>
      <c r="H101" s="111"/>
      <c r="I101" s="111"/>
      <c r="J101" s="112">
        <f>J141</f>
        <v>0</v>
      </c>
      <c r="L101" s="109"/>
    </row>
    <row r="102" spans="2:12" s="1" customFormat="1" ht="21.75" customHeight="1">
      <c r="B102" s="27"/>
      <c r="L102" s="27"/>
    </row>
    <row r="103" spans="2:12" s="1" customFormat="1" ht="7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7"/>
    </row>
    <row r="107" spans="2:12" s="1" customFormat="1" ht="7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7"/>
    </row>
    <row r="108" spans="2:12" s="1" customFormat="1" ht="25" customHeight="1">
      <c r="B108" s="27"/>
      <c r="C108" s="19" t="s">
        <v>109</v>
      </c>
      <c r="L108" s="27"/>
    </row>
    <row r="109" spans="2:12" s="1" customFormat="1" ht="7" customHeight="1">
      <c r="B109" s="27"/>
      <c r="L109" s="27"/>
    </row>
    <row r="110" spans="2:12" s="1" customFormat="1" ht="12" customHeight="1">
      <c r="B110" s="27"/>
      <c r="C110" s="24" t="s">
        <v>13</v>
      </c>
      <c r="L110" s="27"/>
    </row>
    <row r="111" spans="2:12" s="1" customFormat="1" ht="26.25" customHeight="1">
      <c r="B111" s="27"/>
      <c r="E111" s="213" t="str">
        <f>E7</f>
        <v>Stavebné úpravy oblúkovej haly na voľné ustajnenie HD,  č. 606/4, okr. Snina</v>
      </c>
      <c r="F111" s="214"/>
      <c r="G111" s="214"/>
      <c r="H111" s="214"/>
      <c r="L111" s="27"/>
    </row>
    <row r="112" spans="2:12" s="1" customFormat="1" ht="12" customHeight="1">
      <c r="B112" s="27"/>
      <c r="C112" s="24" t="s">
        <v>90</v>
      </c>
      <c r="L112" s="27"/>
    </row>
    <row r="113" spans="2:65" s="1" customFormat="1" ht="16.5" customHeight="1">
      <c r="B113" s="27"/>
      <c r="E113" s="175" t="str">
        <f>E9</f>
        <v>02 - SO - 02 Búracie práce</v>
      </c>
      <c r="F113" s="212"/>
      <c r="G113" s="212"/>
      <c r="H113" s="212"/>
      <c r="L113" s="27"/>
    </row>
    <row r="114" spans="2:65" s="1" customFormat="1" ht="7" customHeight="1">
      <c r="B114" s="27"/>
      <c r="L114" s="27"/>
    </row>
    <row r="115" spans="2:65" s="1" customFormat="1" ht="12" customHeight="1">
      <c r="B115" s="27"/>
      <c r="C115" s="24" t="s">
        <v>17</v>
      </c>
      <c r="F115" s="22" t="str">
        <f>F12</f>
        <v xml:space="preserve"> </v>
      </c>
      <c r="I115" s="24" t="s">
        <v>19</v>
      </c>
      <c r="J115" s="50">
        <f>IF(J12="","",J12)</f>
        <v>45236</v>
      </c>
      <c r="L115" s="27"/>
    </row>
    <row r="116" spans="2:65" s="1" customFormat="1" ht="7" customHeight="1">
      <c r="B116" s="27"/>
      <c r="L116" s="27"/>
    </row>
    <row r="117" spans="2:65" s="1" customFormat="1" ht="37.299999999999997">
      <c r="B117" s="27"/>
      <c r="C117" s="24" t="s">
        <v>20</v>
      </c>
      <c r="F117" s="22" t="str">
        <f>E15</f>
        <v>JRD Pichne s.r.o., Námestie slobody 2, Humenné 066 01</v>
      </c>
      <c r="I117" s="24" t="s">
        <v>26</v>
      </c>
      <c r="J117" s="25" t="str">
        <f>E21</f>
        <v>Argo-PK, Projekčná kancelária, Strojárska 3998, Snina</v>
      </c>
      <c r="L117" s="27"/>
    </row>
    <row r="118" spans="2:65" s="1" customFormat="1" ht="15.25" customHeight="1">
      <c r="B118" s="27"/>
      <c r="C118" s="24" t="s">
        <v>25</v>
      </c>
      <c r="F118" s="22" t="str">
        <f>IF(E18="","",E18)</f>
        <v xml:space="preserve"> </v>
      </c>
      <c r="I118" s="24" t="s">
        <v>28</v>
      </c>
      <c r="J118" s="25" t="str">
        <f>E24</f>
        <v xml:space="preserve"> </v>
      </c>
      <c r="L118" s="27"/>
    </row>
    <row r="119" spans="2:65" s="1" customFormat="1" ht="10.4" customHeight="1">
      <c r="B119" s="27"/>
      <c r="L119" s="27"/>
    </row>
    <row r="120" spans="2:65" s="10" customFormat="1" ht="29.25" customHeight="1">
      <c r="B120" s="113"/>
      <c r="C120" s="114" t="s">
        <v>110</v>
      </c>
      <c r="D120" s="115" t="s">
        <v>55</v>
      </c>
      <c r="E120" s="115" t="s">
        <v>51</v>
      </c>
      <c r="F120" s="115" t="s">
        <v>52</v>
      </c>
      <c r="G120" s="115" t="s">
        <v>111</v>
      </c>
      <c r="H120" s="115" t="s">
        <v>112</v>
      </c>
      <c r="I120" s="115" t="s">
        <v>113</v>
      </c>
      <c r="J120" s="116" t="s">
        <v>94</v>
      </c>
      <c r="K120" s="117" t="s">
        <v>114</v>
      </c>
      <c r="L120" s="113"/>
      <c r="M120" s="56" t="s">
        <v>1</v>
      </c>
      <c r="N120" s="57" t="s">
        <v>34</v>
      </c>
      <c r="O120" s="57" t="s">
        <v>115</v>
      </c>
      <c r="P120" s="57" t="s">
        <v>116</v>
      </c>
      <c r="Q120" s="57" t="s">
        <v>117</v>
      </c>
      <c r="R120" s="57" t="s">
        <v>118</v>
      </c>
      <c r="S120" s="57" t="s">
        <v>119</v>
      </c>
      <c r="T120" s="58" t="s">
        <v>120</v>
      </c>
    </row>
    <row r="121" spans="2:65" s="1" customFormat="1" ht="22.95" customHeight="1">
      <c r="B121" s="27"/>
      <c r="C121" s="61" t="s">
        <v>95</v>
      </c>
      <c r="J121" s="118">
        <f>BK121</f>
        <v>0</v>
      </c>
      <c r="L121" s="27"/>
      <c r="M121" s="59"/>
      <c r="N121" s="51"/>
      <c r="O121" s="51"/>
      <c r="P121" s="119">
        <f>P122+P133</f>
        <v>205.00692800000002</v>
      </c>
      <c r="Q121" s="51"/>
      <c r="R121" s="119">
        <f>R122+R133</f>
        <v>0</v>
      </c>
      <c r="S121" s="51"/>
      <c r="T121" s="120">
        <f>T122+T133</f>
        <v>26.360144000000002</v>
      </c>
      <c r="AT121" s="15" t="s">
        <v>69</v>
      </c>
      <c r="AU121" s="15" t="s">
        <v>96</v>
      </c>
      <c r="BK121" s="121">
        <f>BK122+BK133</f>
        <v>0</v>
      </c>
    </row>
    <row r="122" spans="2:65" s="11" customFormat="1" ht="25.95" customHeight="1">
      <c r="B122" s="122"/>
      <c r="D122" s="123" t="s">
        <v>69</v>
      </c>
      <c r="E122" s="124" t="s">
        <v>121</v>
      </c>
      <c r="F122" s="124" t="s">
        <v>122</v>
      </c>
      <c r="J122" s="125">
        <f>BK122</f>
        <v>0</v>
      </c>
      <c r="L122" s="122"/>
      <c r="M122" s="126"/>
      <c r="P122" s="127">
        <f>P123</f>
        <v>73.461879999999994</v>
      </c>
      <c r="R122" s="127">
        <f>R123</f>
        <v>0</v>
      </c>
      <c r="T122" s="128">
        <f>T123</f>
        <v>0</v>
      </c>
      <c r="AR122" s="123" t="s">
        <v>78</v>
      </c>
      <c r="AT122" s="129" t="s">
        <v>69</v>
      </c>
      <c r="AU122" s="129" t="s">
        <v>70</v>
      </c>
      <c r="AY122" s="123" t="s">
        <v>123</v>
      </c>
      <c r="BK122" s="130">
        <f>BK123</f>
        <v>0</v>
      </c>
    </row>
    <row r="123" spans="2:65" s="11" customFormat="1" ht="22.95" customHeight="1">
      <c r="B123" s="122"/>
      <c r="D123" s="123" t="s">
        <v>69</v>
      </c>
      <c r="E123" s="131" t="s">
        <v>171</v>
      </c>
      <c r="F123" s="131" t="s">
        <v>295</v>
      </c>
      <c r="J123" s="132">
        <f>BK123</f>
        <v>0</v>
      </c>
      <c r="L123" s="122"/>
      <c r="M123" s="126"/>
      <c r="P123" s="127">
        <f>SUM(P124:P132)</f>
        <v>73.461879999999994</v>
      </c>
      <c r="R123" s="127">
        <f>SUM(R124:R132)</f>
        <v>0</v>
      </c>
      <c r="T123" s="128">
        <f>SUM(T124:T132)</f>
        <v>0</v>
      </c>
      <c r="AR123" s="123" t="s">
        <v>78</v>
      </c>
      <c r="AT123" s="129" t="s">
        <v>69</v>
      </c>
      <c r="AU123" s="129" t="s">
        <v>78</v>
      </c>
      <c r="AY123" s="123" t="s">
        <v>123</v>
      </c>
      <c r="BK123" s="130">
        <f>SUM(BK124:BK132)</f>
        <v>0</v>
      </c>
    </row>
    <row r="124" spans="2:65" s="1" customFormat="1" ht="21.75" customHeight="1">
      <c r="B124" s="133"/>
      <c r="C124" s="134" t="s">
        <v>78</v>
      </c>
      <c r="D124" s="134" t="s">
        <v>125</v>
      </c>
      <c r="E124" s="135" t="s">
        <v>494</v>
      </c>
      <c r="F124" s="136" t="s">
        <v>495</v>
      </c>
      <c r="G124" s="137" t="s">
        <v>369</v>
      </c>
      <c r="H124" s="138">
        <v>4</v>
      </c>
      <c r="I124" s="139"/>
      <c r="J124" s="139">
        <f>ROUND(I124*H124,2)</f>
        <v>0</v>
      </c>
      <c r="K124" s="140"/>
      <c r="L124" s="27"/>
      <c r="M124" s="141" t="s">
        <v>1</v>
      </c>
      <c r="N124" s="142" t="s">
        <v>36</v>
      </c>
      <c r="O124" s="143">
        <v>0.35499999999999998</v>
      </c>
      <c r="P124" s="143">
        <f>O124*H124</f>
        <v>1.42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AR124" s="145" t="s">
        <v>129</v>
      </c>
      <c r="AT124" s="145" t="s">
        <v>125</v>
      </c>
      <c r="AU124" s="145" t="s">
        <v>130</v>
      </c>
      <c r="AY124" s="15" t="s">
        <v>123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5" t="s">
        <v>130</v>
      </c>
      <c r="BK124" s="146">
        <f>ROUND(I124*H124,2)</f>
        <v>0</v>
      </c>
      <c r="BL124" s="15" t="s">
        <v>129</v>
      </c>
      <c r="BM124" s="145" t="s">
        <v>496</v>
      </c>
    </row>
    <row r="125" spans="2:65" s="12" customFormat="1">
      <c r="B125" s="147"/>
      <c r="D125" s="148" t="s">
        <v>132</v>
      </c>
      <c r="E125" s="149" t="s">
        <v>1</v>
      </c>
      <c r="F125" s="150" t="s">
        <v>497</v>
      </c>
      <c r="H125" s="151">
        <v>4</v>
      </c>
      <c r="L125" s="147"/>
      <c r="M125" s="152"/>
      <c r="T125" s="153"/>
      <c r="AT125" s="149" t="s">
        <v>132</v>
      </c>
      <c r="AU125" s="149" t="s">
        <v>130</v>
      </c>
      <c r="AV125" s="12" t="s">
        <v>130</v>
      </c>
      <c r="AW125" s="12" t="s">
        <v>27</v>
      </c>
      <c r="AX125" s="12" t="s">
        <v>78</v>
      </c>
      <c r="AY125" s="149" t="s">
        <v>123</v>
      </c>
    </row>
    <row r="126" spans="2:65" s="1" customFormat="1" ht="21.75" customHeight="1">
      <c r="B126" s="133"/>
      <c r="C126" s="134" t="s">
        <v>130</v>
      </c>
      <c r="D126" s="134" t="s">
        <v>125</v>
      </c>
      <c r="E126" s="135" t="s">
        <v>498</v>
      </c>
      <c r="F126" s="136" t="s">
        <v>499</v>
      </c>
      <c r="G126" s="137" t="s">
        <v>205</v>
      </c>
      <c r="H126" s="138">
        <v>26.36</v>
      </c>
      <c r="I126" s="139"/>
      <c r="J126" s="139">
        <f>ROUND(I126*H126,2)</f>
        <v>0</v>
      </c>
      <c r="K126" s="140"/>
      <c r="L126" s="27"/>
      <c r="M126" s="141" t="s">
        <v>1</v>
      </c>
      <c r="N126" s="142" t="s">
        <v>36</v>
      </c>
      <c r="O126" s="143">
        <v>0.59799999999999998</v>
      </c>
      <c r="P126" s="143">
        <f>O126*H126</f>
        <v>15.763279999999998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129</v>
      </c>
      <c r="AT126" s="145" t="s">
        <v>125</v>
      </c>
      <c r="AU126" s="145" t="s">
        <v>130</v>
      </c>
      <c r="AY126" s="15" t="s">
        <v>123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5" t="s">
        <v>130</v>
      </c>
      <c r="BK126" s="146">
        <f>ROUND(I126*H126,2)</f>
        <v>0</v>
      </c>
      <c r="BL126" s="15" t="s">
        <v>129</v>
      </c>
      <c r="BM126" s="145" t="s">
        <v>500</v>
      </c>
    </row>
    <row r="127" spans="2:65" s="1" customFormat="1" ht="24.25" customHeight="1">
      <c r="B127" s="133"/>
      <c r="C127" s="134" t="s">
        <v>142</v>
      </c>
      <c r="D127" s="134" t="s">
        <v>125</v>
      </c>
      <c r="E127" s="135" t="s">
        <v>501</v>
      </c>
      <c r="F127" s="136" t="s">
        <v>502</v>
      </c>
      <c r="G127" s="137" t="s">
        <v>205</v>
      </c>
      <c r="H127" s="138">
        <v>922.6</v>
      </c>
      <c r="I127" s="139"/>
      <c r="J127" s="139">
        <f>ROUND(I127*H127,2)</f>
        <v>0</v>
      </c>
      <c r="K127" s="140"/>
      <c r="L127" s="27"/>
      <c r="M127" s="141" t="s">
        <v>1</v>
      </c>
      <c r="N127" s="142" t="s">
        <v>36</v>
      </c>
      <c r="O127" s="143">
        <v>7.0000000000000001E-3</v>
      </c>
      <c r="P127" s="143">
        <f>O127*H127</f>
        <v>6.4582000000000006</v>
      </c>
      <c r="Q127" s="143">
        <v>0</v>
      </c>
      <c r="R127" s="143">
        <f>Q127*H127</f>
        <v>0</v>
      </c>
      <c r="S127" s="143">
        <v>0</v>
      </c>
      <c r="T127" s="144">
        <f>S127*H127</f>
        <v>0</v>
      </c>
      <c r="AR127" s="145" t="s">
        <v>129</v>
      </c>
      <c r="AT127" s="145" t="s">
        <v>125</v>
      </c>
      <c r="AU127" s="145" t="s">
        <v>130</v>
      </c>
      <c r="AY127" s="15" t="s">
        <v>123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5" t="s">
        <v>130</v>
      </c>
      <c r="BK127" s="146">
        <f>ROUND(I127*H127,2)</f>
        <v>0</v>
      </c>
      <c r="BL127" s="15" t="s">
        <v>129</v>
      </c>
      <c r="BM127" s="145" t="s">
        <v>503</v>
      </c>
    </row>
    <row r="128" spans="2:65" s="12" customFormat="1">
      <c r="B128" s="147"/>
      <c r="D128" s="148" t="s">
        <v>132</v>
      </c>
      <c r="F128" s="150" t="s">
        <v>504</v>
      </c>
      <c r="H128" s="151">
        <v>922.6</v>
      </c>
      <c r="L128" s="147"/>
      <c r="M128" s="152"/>
      <c r="T128" s="153"/>
      <c r="AT128" s="149" t="s">
        <v>132</v>
      </c>
      <c r="AU128" s="149" t="s">
        <v>130</v>
      </c>
      <c r="AV128" s="12" t="s">
        <v>130</v>
      </c>
      <c r="AW128" s="12" t="s">
        <v>3</v>
      </c>
      <c r="AX128" s="12" t="s">
        <v>78</v>
      </c>
      <c r="AY128" s="149" t="s">
        <v>123</v>
      </c>
    </row>
    <row r="129" spans="2:65" s="1" customFormat="1" ht="24.25" customHeight="1">
      <c r="B129" s="133"/>
      <c r="C129" s="134" t="s">
        <v>129</v>
      </c>
      <c r="D129" s="134" t="s">
        <v>125</v>
      </c>
      <c r="E129" s="135" t="s">
        <v>505</v>
      </c>
      <c r="F129" s="136" t="s">
        <v>506</v>
      </c>
      <c r="G129" s="137" t="s">
        <v>205</v>
      </c>
      <c r="H129" s="138">
        <v>26.36</v>
      </c>
      <c r="I129" s="139"/>
      <c r="J129" s="139">
        <f>ROUND(I129*H129,2)</f>
        <v>0</v>
      </c>
      <c r="K129" s="140"/>
      <c r="L129" s="27"/>
      <c r="M129" s="141" t="s">
        <v>1</v>
      </c>
      <c r="N129" s="142" t="s">
        <v>36</v>
      </c>
      <c r="O129" s="143">
        <v>0.89</v>
      </c>
      <c r="P129" s="143">
        <f>O129*H129</f>
        <v>23.4604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129</v>
      </c>
      <c r="AT129" s="145" t="s">
        <v>125</v>
      </c>
      <c r="AU129" s="145" t="s">
        <v>130</v>
      </c>
      <c r="AY129" s="15" t="s">
        <v>123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5" t="s">
        <v>130</v>
      </c>
      <c r="BK129" s="146">
        <f>ROUND(I129*H129,2)</f>
        <v>0</v>
      </c>
      <c r="BL129" s="15" t="s">
        <v>129</v>
      </c>
      <c r="BM129" s="145" t="s">
        <v>507</v>
      </c>
    </row>
    <row r="130" spans="2:65" s="1" customFormat="1" ht="24.25" customHeight="1">
      <c r="B130" s="133"/>
      <c r="C130" s="134" t="s">
        <v>151</v>
      </c>
      <c r="D130" s="134" t="s">
        <v>125</v>
      </c>
      <c r="E130" s="135" t="s">
        <v>508</v>
      </c>
      <c r="F130" s="136" t="s">
        <v>509</v>
      </c>
      <c r="G130" s="137" t="s">
        <v>205</v>
      </c>
      <c r="H130" s="138">
        <v>263.60000000000002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36</v>
      </c>
      <c r="O130" s="143">
        <v>0.1</v>
      </c>
      <c r="P130" s="143">
        <f>O130*H130</f>
        <v>26.360000000000003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129</v>
      </c>
      <c r="AT130" s="145" t="s">
        <v>125</v>
      </c>
      <c r="AU130" s="145" t="s">
        <v>130</v>
      </c>
      <c r="AY130" s="15" t="s">
        <v>123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5" t="s">
        <v>130</v>
      </c>
      <c r="BK130" s="146">
        <f>ROUND(I130*H130,2)</f>
        <v>0</v>
      </c>
      <c r="BL130" s="15" t="s">
        <v>129</v>
      </c>
      <c r="BM130" s="145" t="s">
        <v>510</v>
      </c>
    </row>
    <row r="131" spans="2:65" s="12" customFormat="1">
      <c r="B131" s="147"/>
      <c r="D131" s="148" t="s">
        <v>132</v>
      </c>
      <c r="F131" s="150" t="s">
        <v>511</v>
      </c>
      <c r="H131" s="151">
        <v>263.60000000000002</v>
      </c>
      <c r="L131" s="147"/>
      <c r="M131" s="152"/>
      <c r="T131" s="153"/>
      <c r="AT131" s="149" t="s">
        <v>132</v>
      </c>
      <c r="AU131" s="149" t="s">
        <v>130</v>
      </c>
      <c r="AV131" s="12" t="s">
        <v>130</v>
      </c>
      <c r="AW131" s="12" t="s">
        <v>3</v>
      </c>
      <c r="AX131" s="12" t="s">
        <v>78</v>
      </c>
      <c r="AY131" s="149" t="s">
        <v>123</v>
      </c>
    </row>
    <row r="132" spans="2:65" s="1" customFormat="1" ht="24.25" customHeight="1">
      <c r="B132" s="133"/>
      <c r="C132" s="134" t="s">
        <v>156</v>
      </c>
      <c r="D132" s="134" t="s">
        <v>125</v>
      </c>
      <c r="E132" s="135" t="s">
        <v>512</v>
      </c>
      <c r="F132" s="136" t="s">
        <v>513</v>
      </c>
      <c r="G132" s="137" t="s">
        <v>205</v>
      </c>
      <c r="H132" s="138">
        <v>26.36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36</v>
      </c>
      <c r="O132" s="143">
        <v>0</v>
      </c>
      <c r="P132" s="143">
        <f>O132*H132</f>
        <v>0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129</v>
      </c>
      <c r="AT132" s="145" t="s">
        <v>125</v>
      </c>
      <c r="AU132" s="145" t="s">
        <v>130</v>
      </c>
      <c r="AY132" s="15" t="s">
        <v>123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5" t="s">
        <v>130</v>
      </c>
      <c r="BK132" s="146">
        <f>ROUND(I132*H132,2)</f>
        <v>0</v>
      </c>
      <c r="BL132" s="15" t="s">
        <v>129</v>
      </c>
      <c r="BM132" s="145" t="s">
        <v>514</v>
      </c>
    </row>
    <row r="133" spans="2:65" s="11" customFormat="1" ht="25.95" customHeight="1">
      <c r="B133" s="122"/>
      <c r="D133" s="123" t="s">
        <v>69</v>
      </c>
      <c r="E133" s="124" t="s">
        <v>334</v>
      </c>
      <c r="F133" s="124" t="s">
        <v>335</v>
      </c>
      <c r="J133" s="125">
        <f>BK133</f>
        <v>0</v>
      </c>
      <c r="L133" s="122"/>
      <c r="M133" s="126"/>
      <c r="P133" s="127">
        <f>P134+P141</f>
        <v>131.54504800000001</v>
      </c>
      <c r="R133" s="127">
        <f>R134+R141</f>
        <v>0</v>
      </c>
      <c r="T133" s="128">
        <f>T134+T141</f>
        <v>26.360144000000002</v>
      </c>
      <c r="AR133" s="123" t="s">
        <v>130</v>
      </c>
      <c r="AT133" s="129" t="s">
        <v>69</v>
      </c>
      <c r="AU133" s="129" t="s">
        <v>70</v>
      </c>
      <c r="AY133" s="123" t="s">
        <v>123</v>
      </c>
      <c r="BK133" s="130">
        <f>BK134+BK141</f>
        <v>0</v>
      </c>
    </row>
    <row r="134" spans="2:65" s="11" customFormat="1" ht="22.95" customHeight="1">
      <c r="B134" s="122"/>
      <c r="D134" s="123" t="s">
        <v>69</v>
      </c>
      <c r="E134" s="131" t="s">
        <v>515</v>
      </c>
      <c r="F134" s="131" t="s">
        <v>516</v>
      </c>
      <c r="J134" s="132">
        <f>BK134</f>
        <v>0</v>
      </c>
      <c r="L134" s="122"/>
      <c r="M134" s="126"/>
      <c r="P134" s="127">
        <f>SUM(P135:P140)</f>
        <v>114.71028800000001</v>
      </c>
      <c r="R134" s="127">
        <f>SUM(R135:R140)</f>
        <v>0</v>
      </c>
      <c r="T134" s="128">
        <f>SUM(T135:T140)</f>
        <v>26.360144000000002</v>
      </c>
      <c r="AR134" s="123" t="s">
        <v>130</v>
      </c>
      <c r="AT134" s="129" t="s">
        <v>69</v>
      </c>
      <c r="AU134" s="129" t="s">
        <v>78</v>
      </c>
      <c r="AY134" s="123" t="s">
        <v>123</v>
      </c>
      <c r="BK134" s="130">
        <f>SUM(BK135:BK140)</f>
        <v>0</v>
      </c>
    </row>
    <row r="135" spans="2:65" s="1" customFormat="1" ht="24.25" customHeight="1">
      <c r="B135" s="133"/>
      <c r="C135" s="134" t="s">
        <v>161</v>
      </c>
      <c r="D135" s="134" t="s">
        <v>125</v>
      </c>
      <c r="E135" s="135" t="s">
        <v>517</v>
      </c>
      <c r="F135" s="136" t="s">
        <v>518</v>
      </c>
      <c r="G135" s="137" t="s">
        <v>128</v>
      </c>
      <c r="H135" s="138">
        <v>1048.902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0.10199999999999999</v>
      </c>
      <c r="P135" s="143">
        <f>O135*H135</f>
        <v>106.988004</v>
      </c>
      <c r="Q135" s="143">
        <v>0</v>
      </c>
      <c r="R135" s="143">
        <f>Q135*H135</f>
        <v>0</v>
      </c>
      <c r="S135" s="143">
        <v>2.3E-2</v>
      </c>
      <c r="T135" s="144">
        <f>S135*H135</f>
        <v>24.124746000000002</v>
      </c>
      <c r="AR135" s="145" t="s">
        <v>208</v>
      </c>
      <c r="AT135" s="145" t="s">
        <v>125</v>
      </c>
      <c r="AU135" s="145" t="s">
        <v>130</v>
      </c>
      <c r="AY135" s="15" t="s">
        <v>123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130</v>
      </c>
      <c r="BK135" s="146">
        <f>ROUND(I135*H135,2)</f>
        <v>0</v>
      </c>
      <c r="BL135" s="15" t="s">
        <v>208</v>
      </c>
      <c r="BM135" s="145" t="s">
        <v>519</v>
      </c>
    </row>
    <row r="136" spans="2:65" s="12" customFormat="1">
      <c r="B136" s="147"/>
      <c r="D136" s="148" t="s">
        <v>132</v>
      </c>
      <c r="E136" s="149" t="s">
        <v>1</v>
      </c>
      <c r="F136" s="150" t="s">
        <v>406</v>
      </c>
      <c r="H136" s="151">
        <v>1048.902</v>
      </c>
      <c r="L136" s="147"/>
      <c r="M136" s="152"/>
      <c r="T136" s="153"/>
      <c r="AT136" s="149" t="s">
        <v>132</v>
      </c>
      <c r="AU136" s="149" t="s">
        <v>130</v>
      </c>
      <c r="AV136" s="12" t="s">
        <v>130</v>
      </c>
      <c r="AW136" s="12" t="s">
        <v>27</v>
      </c>
      <c r="AX136" s="12" t="s">
        <v>70</v>
      </c>
      <c r="AY136" s="149" t="s">
        <v>123</v>
      </c>
    </row>
    <row r="137" spans="2:65" s="13" customFormat="1">
      <c r="B137" s="154"/>
      <c r="D137" s="148" t="s">
        <v>132</v>
      </c>
      <c r="E137" s="155" t="s">
        <v>1</v>
      </c>
      <c r="F137" s="156" t="s">
        <v>141</v>
      </c>
      <c r="H137" s="157">
        <v>1048.902</v>
      </c>
      <c r="L137" s="154"/>
      <c r="M137" s="158"/>
      <c r="T137" s="159"/>
      <c r="AT137" s="155" t="s">
        <v>132</v>
      </c>
      <c r="AU137" s="155" t="s">
        <v>130</v>
      </c>
      <c r="AV137" s="13" t="s">
        <v>129</v>
      </c>
      <c r="AW137" s="13" t="s">
        <v>27</v>
      </c>
      <c r="AX137" s="13" t="s">
        <v>78</v>
      </c>
      <c r="AY137" s="155" t="s">
        <v>123</v>
      </c>
    </row>
    <row r="138" spans="2:65" s="1" customFormat="1" ht="24.25" customHeight="1">
      <c r="B138" s="133"/>
      <c r="C138" s="134" t="s">
        <v>166</v>
      </c>
      <c r="D138" s="134" t="s">
        <v>125</v>
      </c>
      <c r="E138" s="135" t="s">
        <v>520</v>
      </c>
      <c r="F138" s="136" t="s">
        <v>521</v>
      </c>
      <c r="G138" s="137" t="s">
        <v>128</v>
      </c>
      <c r="H138" s="138">
        <v>101.60899999999999</v>
      </c>
      <c r="I138" s="139"/>
      <c r="J138" s="139">
        <f>ROUND(I138*H138,2)</f>
        <v>0</v>
      </c>
      <c r="K138" s="140"/>
      <c r="L138" s="27"/>
      <c r="M138" s="141" t="s">
        <v>1</v>
      </c>
      <c r="N138" s="142" t="s">
        <v>36</v>
      </c>
      <c r="O138" s="143">
        <v>7.5999999999999998E-2</v>
      </c>
      <c r="P138" s="143">
        <f>O138*H138</f>
        <v>7.7222839999999993</v>
      </c>
      <c r="Q138" s="143">
        <v>0</v>
      </c>
      <c r="R138" s="143">
        <f>Q138*H138</f>
        <v>0</v>
      </c>
      <c r="S138" s="143">
        <v>2.1999999999999999E-2</v>
      </c>
      <c r="T138" s="144">
        <f>S138*H138</f>
        <v>2.2353979999999996</v>
      </c>
      <c r="AR138" s="145" t="s">
        <v>208</v>
      </c>
      <c r="AT138" s="145" t="s">
        <v>125</v>
      </c>
      <c r="AU138" s="145" t="s">
        <v>130</v>
      </c>
      <c r="AY138" s="15" t="s">
        <v>123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5" t="s">
        <v>130</v>
      </c>
      <c r="BK138" s="146">
        <f>ROUND(I138*H138,2)</f>
        <v>0</v>
      </c>
      <c r="BL138" s="15" t="s">
        <v>208</v>
      </c>
      <c r="BM138" s="145" t="s">
        <v>522</v>
      </c>
    </row>
    <row r="139" spans="2:65" s="12" customFormat="1">
      <c r="B139" s="147"/>
      <c r="D139" s="148" t="s">
        <v>132</v>
      </c>
      <c r="E139" s="149" t="s">
        <v>1</v>
      </c>
      <c r="F139" s="150" t="s">
        <v>523</v>
      </c>
      <c r="H139" s="151">
        <v>101.60899999999999</v>
      </c>
      <c r="L139" s="147"/>
      <c r="M139" s="152"/>
      <c r="T139" s="153"/>
      <c r="AT139" s="149" t="s">
        <v>132</v>
      </c>
      <c r="AU139" s="149" t="s">
        <v>130</v>
      </c>
      <c r="AV139" s="12" t="s">
        <v>130</v>
      </c>
      <c r="AW139" s="12" t="s">
        <v>27</v>
      </c>
      <c r="AX139" s="12" t="s">
        <v>78</v>
      </c>
      <c r="AY139" s="149" t="s">
        <v>123</v>
      </c>
    </row>
    <row r="140" spans="2:65" s="1" customFormat="1" ht="24.25" customHeight="1">
      <c r="B140" s="133"/>
      <c r="C140" s="134" t="s">
        <v>171</v>
      </c>
      <c r="D140" s="134" t="s">
        <v>125</v>
      </c>
      <c r="E140" s="135" t="s">
        <v>524</v>
      </c>
      <c r="F140" s="136" t="s">
        <v>525</v>
      </c>
      <c r="G140" s="137" t="s">
        <v>357</v>
      </c>
      <c r="H140" s="138">
        <v>17.948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36</v>
      </c>
      <c r="O140" s="143">
        <v>0</v>
      </c>
      <c r="P140" s="143">
        <f>O140*H140</f>
        <v>0</v>
      </c>
      <c r="Q140" s="143">
        <v>0</v>
      </c>
      <c r="R140" s="143">
        <f>Q140*H140</f>
        <v>0</v>
      </c>
      <c r="S140" s="143">
        <v>0</v>
      </c>
      <c r="T140" s="144">
        <f>S140*H140</f>
        <v>0</v>
      </c>
      <c r="AR140" s="145" t="s">
        <v>208</v>
      </c>
      <c r="AT140" s="145" t="s">
        <v>125</v>
      </c>
      <c r="AU140" s="145" t="s">
        <v>130</v>
      </c>
      <c r="AY140" s="15" t="s">
        <v>123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5" t="s">
        <v>130</v>
      </c>
      <c r="BK140" s="146">
        <f>ROUND(I140*H140,2)</f>
        <v>0</v>
      </c>
      <c r="BL140" s="15" t="s">
        <v>208</v>
      </c>
      <c r="BM140" s="145" t="s">
        <v>526</v>
      </c>
    </row>
    <row r="141" spans="2:65" s="11" customFormat="1" ht="22.95" customHeight="1">
      <c r="B141" s="122"/>
      <c r="D141" s="123" t="s">
        <v>69</v>
      </c>
      <c r="E141" s="131" t="s">
        <v>380</v>
      </c>
      <c r="F141" s="131" t="s">
        <v>381</v>
      </c>
      <c r="J141" s="132">
        <f>BK141</f>
        <v>0</v>
      </c>
      <c r="L141" s="122"/>
      <c r="M141" s="126"/>
      <c r="P141" s="127">
        <f>SUM(P142:P144)</f>
        <v>16.834760000000003</v>
      </c>
      <c r="R141" s="127">
        <f>SUM(R142:R144)</f>
        <v>0</v>
      </c>
      <c r="T141" s="128">
        <f>SUM(T142:T144)</f>
        <v>0</v>
      </c>
      <c r="AR141" s="123" t="s">
        <v>130</v>
      </c>
      <c r="AT141" s="129" t="s">
        <v>69</v>
      </c>
      <c r="AU141" s="129" t="s">
        <v>78</v>
      </c>
      <c r="AY141" s="123" t="s">
        <v>123</v>
      </c>
      <c r="BK141" s="130">
        <f>SUM(BK142:BK144)</f>
        <v>0</v>
      </c>
    </row>
    <row r="142" spans="2:65" s="1" customFormat="1" ht="21.75" customHeight="1">
      <c r="B142" s="133"/>
      <c r="C142" s="134" t="s">
        <v>175</v>
      </c>
      <c r="D142" s="134" t="s">
        <v>125</v>
      </c>
      <c r="E142" s="135" t="s">
        <v>527</v>
      </c>
      <c r="F142" s="136" t="s">
        <v>528</v>
      </c>
      <c r="G142" s="137" t="s">
        <v>128</v>
      </c>
      <c r="H142" s="138">
        <v>49.514000000000003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36</v>
      </c>
      <c r="O142" s="143">
        <v>0.34</v>
      </c>
      <c r="P142" s="143">
        <f>O142*H142</f>
        <v>16.834760000000003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208</v>
      </c>
      <c r="AT142" s="145" t="s">
        <v>125</v>
      </c>
      <c r="AU142" s="145" t="s">
        <v>130</v>
      </c>
      <c r="AY142" s="15" t="s">
        <v>123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130</v>
      </c>
      <c r="BK142" s="146">
        <f>ROUND(I142*H142,2)</f>
        <v>0</v>
      </c>
      <c r="BL142" s="15" t="s">
        <v>208</v>
      </c>
      <c r="BM142" s="145" t="s">
        <v>529</v>
      </c>
    </row>
    <row r="143" spans="2:65" s="12" customFormat="1">
      <c r="B143" s="147"/>
      <c r="D143" s="148" t="s">
        <v>132</v>
      </c>
      <c r="E143" s="149" t="s">
        <v>1</v>
      </c>
      <c r="F143" s="150" t="s">
        <v>530</v>
      </c>
      <c r="H143" s="151">
        <v>49.514000000000003</v>
      </c>
      <c r="L143" s="147"/>
      <c r="M143" s="152"/>
      <c r="T143" s="153"/>
      <c r="AT143" s="149" t="s">
        <v>132</v>
      </c>
      <c r="AU143" s="149" t="s">
        <v>130</v>
      </c>
      <c r="AV143" s="12" t="s">
        <v>130</v>
      </c>
      <c r="AW143" s="12" t="s">
        <v>27</v>
      </c>
      <c r="AX143" s="12" t="s">
        <v>78</v>
      </c>
      <c r="AY143" s="149" t="s">
        <v>123</v>
      </c>
    </row>
    <row r="144" spans="2:65" s="1" customFormat="1" ht="24.25" customHeight="1">
      <c r="B144" s="133"/>
      <c r="C144" s="134" t="s">
        <v>180</v>
      </c>
      <c r="D144" s="134" t="s">
        <v>125</v>
      </c>
      <c r="E144" s="135" t="s">
        <v>473</v>
      </c>
      <c r="F144" s="136" t="s">
        <v>474</v>
      </c>
      <c r="G144" s="137" t="s">
        <v>357</v>
      </c>
      <c r="H144" s="138">
        <v>5.5510000000000002</v>
      </c>
      <c r="I144" s="139"/>
      <c r="J144" s="139">
        <f>ROUND(I144*H144,2)</f>
        <v>0</v>
      </c>
      <c r="K144" s="140"/>
      <c r="L144" s="27"/>
      <c r="M144" s="170" t="s">
        <v>1</v>
      </c>
      <c r="N144" s="171" t="s">
        <v>36</v>
      </c>
      <c r="O144" s="172">
        <v>0</v>
      </c>
      <c r="P144" s="172">
        <f>O144*H144</f>
        <v>0</v>
      </c>
      <c r="Q144" s="172">
        <v>0</v>
      </c>
      <c r="R144" s="172">
        <f>Q144*H144</f>
        <v>0</v>
      </c>
      <c r="S144" s="172">
        <v>0</v>
      </c>
      <c r="T144" s="173">
        <f>S144*H144</f>
        <v>0</v>
      </c>
      <c r="AR144" s="145" t="s">
        <v>208</v>
      </c>
      <c r="AT144" s="145" t="s">
        <v>125</v>
      </c>
      <c r="AU144" s="145" t="s">
        <v>130</v>
      </c>
      <c r="AY144" s="15" t="s">
        <v>123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130</v>
      </c>
      <c r="BK144" s="146">
        <f>ROUND(I144*H144,2)</f>
        <v>0</v>
      </c>
      <c r="BL144" s="15" t="s">
        <v>208</v>
      </c>
      <c r="BM144" s="145" t="s">
        <v>531</v>
      </c>
    </row>
    <row r="145" spans="2:12" s="1" customFormat="1" ht="7" customHeight="1">
      <c r="B145" s="42"/>
      <c r="C145" s="43"/>
      <c r="D145" s="43"/>
      <c r="E145" s="43"/>
      <c r="F145" s="43"/>
      <c r="G145" s="43"/>
      <c r="H145" s="43"/>
      <c r="I145" s="43"/>
      <c r="J145" s="43"/>
      <c r="K145" s="43"/>
      <c r="L145" s="27"/>
    </row>
  </sheetData>
  <autoFilter ref="C120:K144" xr:uid="{00000000-0009-0000-0000-000002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9"/>
  <sheetViews>
    <sheetView showGridLines="0" topLeftCell="A111" workbookViewId="0">
      <selection activeCell="I126" sqref="I126:I158"/>
    </sheetView>
  </sheetViews>
  <sheetFormatPr defaultRowHeight="10.3"/>
  <cols>
    <col min="1" max="1" width="8.36328125" customWidth="1"/>
    <col min="2" max="2" width="1.1796875" customWidth="1"/>
    <col min="3" max="3" width="4.1796875" customWidth="1"/>
    <col min="4" max="4" width="4.36328125" customWidth="1"/>
    <col min="5" max="5" width="17.1796875" customWidth="1"/>
    <col min="6" max="6" width="50.81640625" customWidth="1"/>
    <col min="7" max="7" width="7.453125" customWidth="1"/>
    <col min="8" max="8" width="14" customWidth="1"/>
    <col min="9" max="9" width="15.81640625" customWidth="1"/>
    <col min="10" max="10" width="22.36328125" customWidth="1"/>
    <col min="11" max="11" width="22.36328125" hidden="1" customWidth="1"/>
    <col min="12" max="12" width="9.36328125" customWidth="1"/>
    <col min="13" max="13" width="10.81640625" hidden="1" customWidth="1"/>
    <col min="14" max="14" width="9.36328125" hidden="1"/>
    <col min="15" max="20" width="14.1796875" hidden="1" customWidth="1"/>
    <col min="21" max="21" width="16.36328125" hidden="1" customWidth="1"/>
    <col min="22" max="22" width="12.36328125" customWidth="1"/>
    <col min="23" max="23" width="16.36328125" customWidth="1"/>
    <col min="24" max="24" width="12.36328125" customWidth="1"/>
    <col min="25" max="25" width="15" customWidth="1"/>
    <col min="26" max="26" width="11" customWidth="1"/>
    <col min="27" max="27" width="15" customWidth="1"/>
    <col min="28" max="28" width="16.36328125" customWidth="1"/>
    <col min="29" max="29" width="11" customWidth="1"/>
    <col min="30" max="30" width="15" customWidth="1"/>
    <col min="31" max="31" width="16.36328125" customWidth="1"/>
    <col min="44" max="65" width="9.36328125" hidden="1"/>
  </cols>
  <sheetData>
    <row r="2" spans="2:46" ht="37" customHeight="1">
      <c r="L2" s="204" t="s">
        <v>5</v>
      </c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5" t="s">
        <v>85</v>
      </c>
    </row>
    <row r="3" spans="2:46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7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3" t="str">
        <f>'Rekapitulácia stavby'!K6</f>
        <v>Stavebné úpravy oblúkovej haly na voľné ustajnenie HD,  č. 606/4, okr. Snina</v>
      </c>
      <c r="F7" s="214"/>
      <c r="G7" s="214"/>
      <c r="H7" s="214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5" t="s">
        <v>532</v>
      </c>
      <c r="F9" s="212"/>
      <c r="G9" s="212"/>
      <c r="H9" s="212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5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691</v>
      </c>
      <c r="I15" s="24" t="s">
        <v>23</v>
      </c>
      <c r="J15" s="22" t="s">
        <v>24</v>
      </c>
      <c r="L15" s="27"/>
    </row>
    <row r="16" spans="2:46" s="1" customFormat="1" ht="7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97" t="str">
        <f>'Rekapitulácia stavby'!E14</f>
        <v xml:space="preserve"> </v>
      </c>
      <c r="F18" s="197"/>
      <c r="G18" s="197"/>
      <c r="H18" s="197"/>
      <c r="I18" s="24" t="s">
        <v>23</v>
      </c>
      <c r="J18" s="22" t="str">
        <f>'Rekapitulácia stavby'!AN14</f>
        <v/>
      </c>
      <c r="L18" s="27"/>
    </row>
    <row r="19" spans="2:12" s="1" customFormat="1" ht="7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692</v>
      </c>
      <c r="I21" s="24" t="s">
        <v>23</v>
      </c>
      <c r="J21" s="22" t="s">
        <v>1</v>
      </c>
      <c r="L21" s="27"/>
    </row>
    <row r="22" spans="2:12" s="1" customFormat="1" ht="7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7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0" t="s">
        <v>1</v>
      </c>
      <c r="F27" s="200"/>
      <c r="G27" s="200"/>
      <c r="H27" s="200"/>
      <c r="L27" s="86"/>
    </row>
    <row r="28" spans="2:12" s="1" customFormat="1" ht="7" customHeight="1">
      <c r="B28" s="27"/>
      <c r="L28" s="27"/>
    </row>
    <row r="29" spans="2:12" s="1" customFormat="1" ht="7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4" customHeight="1">
      <c r="B30" s="27"/>
      <c r="D30" s="87" t="s">
        <v>30</v>
      </c>
      <c r="J30" s="63">
        <f>ROUND(J123, 2)</f>
        <v>0</v>
      </c>
      <c r="L30" s="27"/>
    </row>
    <row r="31" spans="2:12" s="1" customFormat="1" ht="7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5" customHeight="1">
      <c r="B33" s="27"/>
      <c r="D33" s="88" t="s">
        <v>34</v>
      </c>
      <c r="E33" s="32" t="s">
        <v>35</v>
      </c>
      <c r="F33" s="89">
        <f>ROUND((SUM(BE123:BE158)),  2)</f>
        <v>0</v>
      </c>
      <c r="G33" s="90"/>
      <c r="H33" s="90"/>
      <c r="I33" s="91">
        <v>0.2</v>
      </c>
      <c r="J33" s="89">
        <f>ROUND(((SUM(BE123:BE158))*I33),  2)</f>
        <v>0</v>
      </c>
      <c r="L33" s="27"/>
    </row>
    <row r="34" spans="2:12" s="1" customFormat="1" ht="14.5" customHeight="1">
      <c r="B34" s="27"/>
      <c r="E34" s="32" t="s">
        <v>36</v>
      </c>
      <c r="F34" s="92">
        <f>ROUND((SUM(BF123:BF158)),  2)</f>
        <v>0</v>
      </c>
      <c r="I34" s="93">
        <v>0.2</v>
      </c>
      <c r="J34" s="92">
        <f>ROUND(((SUM(BF123:BF158))*I34),  2)</f>
        <v>0</v>
      </c>
      <c r="L34" s="27"/>
    </row>
    <row r="35" spans="2:12" s="1" customFormat="1" ht="14.5" hidden="1" customHeight="1">
      <c r="B35" s="27"/>
      <c r="E35" s="24" t="s">
        <v>37</v>
      </c>
      <c r="F35" s="92">
        <f>ROUND((SUM(BG123:BG158)),  2)</f>
        <v>0</v>
      </c>
      <c r="I35" s="93">
        <v>0.2</v>
      </c>
      <c r="J35" s="92">
        <f>0</f>
        <v>0</v>
      </c>
      <c r="L35" s="27"/>
    </row>
    <row r="36" spans="2:12" s="1" customFormat="1" ht="14.5" hidden="1" customHeight="1">
      <c r="B36" s="27"/>
      <c r="E36" s="24" t="s">
        <v>38</v>
      </c>
      <c r="F36" s="92">
        <f>ROUND((SUM(BH123:BH158)),  2)</f>
        <v>0</v>
      </c>
      <c r="I36" s="93">
        <v>0.2</v>
      </c>
      <c r="J36" s="92">
        <f>0</f>
        <v>0</v>
      </c>
      <c r="L36" s="27"/>
    </row>
    <row r="37" spans="2:12" s="1" customFormat="1" ht="14.5" hidden="1" customHeight="1">
      <c r="B37" s="27"/>
      <c r="E37" s="32" t="s">
        <v>39</v>
      </c>
      <c r="F37" s="89">
        <f>ROUND((SUM(BI123:BI158)),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7" customHeight="1">
      <c r="B38" s="27"/>
      <c r="L38" s="27"/>
    </row>
    <row r="39" spans="2:12" s="1" customFormat="1" ht="25.4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5" customHeight="1">
      <c r="B40" s="27"/>
      <c r="L40" s="27"/>
    </row>
    <row r="41" spans="2:12" ht="14.5" customHeight="1">
      <c r="B41" s="18"/>
      <c r="L41" s="18"/>
    </row>
    <row r="42" spans="2:12" ht="14.5" customHeight="1">
      <c r="B42" s="18"/>
      <c r="L42" s="18"/>
    </row>
    <row r="43" spans="2:12" ht="14.5" customHeight="1">
      <c r="B43" s="18"/>
      <c r="L43" s="18"/>
    </row>
    <row r="44" spans="2:12" ht="14.5" customHeight="1">
      <c r="B44" s="18"/>
      <c r="L44" s="18"/>
    </row>
    <row r="45" spans="2:12" ht="14.5" customHeight="1">
      <c r="B45" s="18"/>
      <c r="L45" s="18"/>
    </row>
    <row r="46" spans="2:12" ht="14.5" customHeight="1">
      <c r="B46" s="18"/>
      <c r="L46" s="18"/>
    </row>
    <row r="47" spans="2:12" ht="14.5" customHeight="1">
      <c r="B47" s="18"/>
      <c r="L47" s="18"/>
    </row>
    <row r="48" spans="2:12" ht="14.5" customHeight="1">
      <c r="B48" s="18"/>
      <c r="L48" s="18"/>
    </row>
    <row r="49" spans="2:12" ht="14.5" customHeight="1">
      <c r="B49" s="18"/>
      <c r="L49" s="18"/>
    </row>
    <row r="50" spans="2:12" s="1" customFormat="1" ht="14.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4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4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4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7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5" customHeight="1">
      <c r="B82" s="27"/>
      <c r="C82" s="19" t="s">
        <v>92</v>
      </c>
      <c r="L82" s="27"/>
    </row>
    <row r="83" spans="2:47" s="1" customFormat="1" ht="7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3" t="str">
        <f>E7</f>
        <v>Stavebné úpravy oblúkovej haly na voľné ustajnenie HD,  č. 606/4, okr. Snina</v>
      </c>
      <c r="F85" s="214"/>
      <c r="G85" s="214"/>
      <c r="H85" s="214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5" t="str">
        <f>E9</f>
        <v>03 - SO - 03 Vodovodná prípojka + vnútorný vodovod</v>
      </c>
      <c r="F87" s="212"/>
      <c r="G87" s="212"/>
      <c r="H87" s="212"/>
      <c r="L87" s="27"/>
    </row>
    <row r="88" spans="2:47" s="1" customFormat="1" ht="7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7" customHeight="1">
      <c r="B90" s="27"/>
      <c r="L90" s="27"/>
    </row>
    <row r="91" spans="2:47" s="1" customFormat="1" ht="37.299999999999997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5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4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4" customHeight="1">
      <c r="B95" s="27"/>
      <c r="L95" s="27"/>
    </row>
    <row r="96" spans="2:47" s="1" customFormat="1" ht="22.95" customHeight="1">
      <c r="B96" s="27"/>
      <c r="C96" s="104" t="s">
        <v>95</v>
      </c>
      <c r="J96" s="63">
        <f>J123</f>
        <v>0</v>
      </c>
      <c r="L96" s="27"/>
      <c r="AU96" s="15" t="s">
        <v>96</v>
      </c>
    </row>
    <row r="97" spans="2:12" s="8" customFormat="1" ht="2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J124</f>
        <v>0</v>
      </c>
      <c r="L97" s="105"/>
    </row>
    <row r="98" spans="2:12" s="9" customFormat="1" ht="19.95" customHeight="1">
      <c r="B98" s="109"/>
      <c r="D98" s="110" t="s">
        <v>98</v>
      </c>
      <c r="E98" s="111"/>
      <c r="F98" s="111"/>
      <c r="G98" s="111"/>
      <c r="H98" s="111"/>
      <c r="I98" s="111"/>
      <c r="J98" s="112">
        <f>J125</f>
        <v>0</v>
      </c>
      <c r="L98" s="109"/>
    </row>
    <row r="99" spans="2:12" s="9" customFormat="1" ht="19.95" customHeight="1">
      <c r="B99" s="109"/>
      <c r="D99" s="110" t="s">
        <v>533</v>
      </c>
      <c r="E99" s="111"/>
      <c r="F99" s="111"/>
      <c r="G99" s="111"/>
      <c r="H99" s="111"/>
      <c r="I99" s="111"/>
      <c r="J99" s="112">
        <f>J137</f>
        <v>0</v>
      </c>
      <c r="L99" s="109"/>
    </row>
    <row r="100" spans="2:12" s="8" customFormat="1" ht="25" customHeight="1">
      <c r="B100" s="105"/>
      <c r="D100" s="106" t="s">
        <v>104</v>
      </c>
      <c r="E100" s="107"/>
      <c r="F100" s="107"/>
      <c r="G100" s="107"/>
      <c r="H100" s="107"/>
      <c r="I100" s="107"/>
      <c r="J100" s="108">
        <f>J140</f>
        <v>0</v>
      </c>
      <c r="L100" s="105"/>
    </row>
    <row r="101" spans="2:12" s="9" customFormat="1" ht="19.95" customHeight="1">
      <c r="B101" s="109"/>
      <c r="D101" s="110" t="s">
        <v>534</v>
      </c>
      <c r="E101" s="111"/>
      <c r="F101" s="111"/>
      <c r="G101" s="111"/>
      <c r="H101" s="111"/>
      <c r="I101" s="111"/>
      <c r="J101" s="112">
        <f>J141</f>
        <v>0</v>
      </c>
      <c r="L101" s="109"/>
    </row>
    <row r="102" spans="2:12" s="9" customFormat="1" ht="19.95" customHeight="1">
      <c r="B102" s="109"/>
      <c r="D102" s="110" t="s">
        <v>103</v>
      </c>
      <c r="E102" s="111"/>
      <c r="F102" s="111"/>
      <c r="G102" s="111"/>
      <c r="H102" s="111"/>
      <c r="I102" s="111"/>
      <c r="J102" s="112">
        <f>J147</f>
        <v>0</v>
      </c>
      <c r="L102" s="109"/>
    </row>
    <row r="103" spans="2:12" s="9" customFormat="1" ht="19.95" customHeight="1">
      <c r="B103" s="109"/>
      <c r="D103" s="110" t="s">
        <v>535</v>
      </c>
      <c r="E103" s="111"/>
      <c r="F103" s="111"/>
      <c r="G103" s="111"/>
      <c r="H103" s="111"/>
      <c r="I103" s="111"/>
      <c r="J103" s="112">
        <f>J149</f>
        <v>0</v>
      </c>
      <c r="L103" s="109"/>
    </row>
    <row r="104" spans="2:12" s="1" customFormat="1" ht="21.75" customHeight="1">
      <c r="B104" s="27"/>
      <c r="L104" s="27"/>
    </row>
    <row r="105" spans="2:12" s="1" customFormat="1" ht="7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7"/>
    </row>
    <row r="109" spans="2:12" s="1" customFormat="1" ht="7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27"/>
    </row>
    <row r="110" spans="2:12" s="1" customFormat="1" ht="25" customHeight="1">
      <c r="B110" s="27"/>
      <c r="C110" s="19" t="s">
        <v>109</v>
      </c>
      <c r="L110" s="27"/>
    </row>
    <row r="111" spans="2:12" s="1" customFormat="1" ht="7" customHeight="1">
      <c r="B111" s="27"/>
      <c r="L111" s="27"/>
    </row>
    <row r="112" spans="2:12" s="1" customFormat="1" ht="12" customHeight="1">
      <c r="B112" s="27"/>
      <c r="C112" s="24" t="s">
        <v>13</v>
      </c>
      <c r="L112" s="27"/>
    </row>
    <row r="113" spans="2:65" s="1" customFormat="1" ht="26.25" customHeight="1">
      <c r="B113" s="27"/>
      <c r="E113" s="213" t="str">
        <f>E7</f>
        <v>Stavebné úpravy oblúkovej haly na voľné ustajnenie HD,  č. 606/4, okr. Snina</v>
      </c>
      <c r="F113" s="214"/>
      <c r="G113" s="214"/>
      <c r="H113" s="214"/>
      <c r="L113" s="27"/>
    </row>
    <row r="114" spans="2:65" s="1" customFormat="1" ht="12" customHeight="1">
      <c r="B114" s="27"/>
      <c r="C114" s="24" t="s">
        <v>90</v>
      </c>
      <c r="L114" s="27"/>
    </row>
    <row r="115" spans="2:65" s="1" customFormat="1" ht="16.5" customHeight="1">
      <c r="B115" s="27"/>
      <c r="E115" s="175" t="str">
        <f>E9</f>
        <v>03 - SO - 03 Vodovodná prípojka + vnútorný vodovod</v>
      </c>
      <c r="F115" s="212"/>
      <c r="G115" s="212"/>
      <c r="H115" s="212"/>
      <c r="L115" s="27"/>
    </row>
    <row r="116" spans="2:65" s="1" customFormat="1" ht="7" customHeight="1">
      <c r="B116" s="27"/>
      <c r="L116" s="27"/>
    </row>
    <row r="117" spans="2:65" s="1" customFormat="1" ht="12" customHeight="1">
      <c r="B117" s="27"/>
      <c r="C117" s="24" t="s">
        <v>17</v>
      </c>
      <c r="F117" s="22" t="str">
        <f>F12</f>
        <v xml:space="preserve"> </v>
      </c>
      <c r="I117" s="24" t="s">
        <v>19</v>
      </c>
      <c r="J117" s="50">
        <f>IF(J12="","",J12)</f>
        <v>45236</v>
      </c>
      <c r="L117" s="27"/>
    </row>
    <row r="118" spans="2:65" s="1" customFormat="1" ht="7" customHeight="1">
      <c r="B118" s="27"/>
      <c r="L118" s="27"/>
    </row>
    <row r="119" spans="2:65" s="1" customFormat="1" ht="37.299999999999997">
      <c r="B119" s="27"/>
      <c r="C119" s="24" t="s">
        <v>20</v>
      </c>
      <c r="F119" s="22" t="str">
        <f>E15</f>
        <v>JRD Pichne s.r.o., Námestie slobody 2, Humenné 066 01</v>
      </c>
      <c r="I119" s="24" t="s">
        <v>26</v>
      </c>
      <c r="J119" s="25" t="str">
        <f>E21</f>
        <v>Argo-PK, Projekčná kancelária, Strojárska 3998, Snina</v>
      </c>
      <c r="L119" s="27"/>
    </row>
    <row r="120" spans="2:65" s="1" customFormat="1" ht="15.25" customHeight="1">
      <c r="B120" s="27"/>
      <c r="C120" s="24" t="s">
        <v>25</v>
      </c>
      <c r="F120" s="22" t="str">
        <f>IF(E18="","",E18)</f>
        <v xml:space="preserve"> </v>
      </c>
      <c r="I120" s="24" t="s">
        <v>28</v>
      </c>
      <c r="J120" s="25" t="str">
        <f>E24</f>
        <v xml:space="preserve"> </v>
      </c>
      <c r="L120" s="27"/>
    </row>
    <row r="121" spans="2:65" s="1" customFormat="1" ht="10.4" customHeight="1">
      <c r="B121" s="27"/>
      <c r="L121" s="27"/>
    </row>
    <row r="122" spans="2:65" s="10" customFormat="1" ht="29.25" customHeight="1">
      <c r="B122" s="113"/>
      <c r="C122" s="114" t="s">
        <v>110</v>
      </c>
      <c r="D122" s="115" t="s">
        <v>55</v>
      </c>
      <c r="E122" s="115" t="s">
        <v>51</v>
      </c>
      <c r="F122" s="115" t="s">
        <v>52</v>
      </c>
      <c r="G122" s="115" t="s">
        <v>111</v>
      </c>
      <c r="H122" s="115" t="s">
        <v>112</v>
      </c>
      <c r="I122" s="115" t="s">
        <v>113</v>
      </c>
      <c r="J122" s="116" t="s">
        <v>94</v>
      </c>
      <c r="K122" s="117" t="s">
        <v>114</v>
      </c>
      <c r="L122" s="113"/>
      <c r="M122" s="56" t="s">
        <v>1</v>
      </c>
      <c r="N122" s="57" t="s">
        <v>34</v>
      </c>
      <c r="O122" s="57" t="s">
        <v>115</v>
      </c>
      <c r="P122" s="57" t="s">
        <v>116</v>
      </c>
      <c r="Q122" s="57" t="s">
        <v>117</v>
      </c>
      <c r="R122" s="57" t="s">
        <v>118</v>
      </c>
      <c r="S122" s="57" t="s">
        <v>119</v>
      </c>
      <c r="T122" s="58" t="s">
        <v>120</v>
      </c>
    </row>
    <row r="123" spans="2:65" s="1" customFormat="1" ht="22.95" customHeight="1">
      <c r="B123" s="27"/>
      <c r="C123" s="61" t="s">
        <v>95</v>
      </c>
      <c r="J123" s="118">
        <f>BK123</f>
        <v>0</v>
      </c>
      <c r="L123" s="27"/>
      <c r="M123" s="59"/>
      <c r="N123" s="51"/>
      <c r="O123" s="51"/>
      <c r="P123" s="119">
        <f>P124+P140</f>
        <v>90.453800999999999</v>
      </c>
      <c r="Q123" s="51"/>
      <c r="R123" s="119">
        <f>R124+R140</f>
        <v>9.5866796999999995</v>
      </c>
      <c r="S123" s="51"/>
      <c r="T123" s="120">
        <f>T124+T140</f>
        <v>0</v>
      </c>
      <c r="AT123" s="15" t="s">
        <v>69</v>
      </c>
      <c r="AU123" s="15" t="s">
        <v>96</v>
      </c>
      <c r="BK123" s="121">
        <f>BK124+BK140</f>
        <v>0</v>
      </c>
    </row>
    <row r="124" spans="2:65" s="11" customFormat="1" ht="25.95" customHeight="1">
      <c r="B124" s="122"/>
      <c r="D124" s="123" t="s">
        <v>69</v>
      </c>
      <c r="E124" s="124" t="s">
        <v>121</v>
      </c>
      <c r="F124" s="124" t="s">
        <v>122</v>
      </c>
      <c r="J124" s="125">
        <f>BK124</f>
        <v>0</v>
      </c>
      <c r="L124" s="122"/>
      <c r="M124" s="126"/>
      <c r="P124" s="127">
        <f>P125+P137</f>
        <v>46.693038000000001</v>
      </c>
      <c r="R124" s="127">
        <f>R125+R137</f>
        <v>9.5137546999999998</v>
      </c>
      <c r="T124" s="128">
        <f>T125+T137</f>
        <v>0</v>
      </c>
      <c r="AR124" s="123" t="s">
        <v>78</v>
      </c>
      <c r="AT124" s="129" t="s">
        <v>69</v>
      </c>
      <c r="AU124" s="129" t="s">
        <v>70</v>
      </c>
      <c r="AY124" s="123" t="s">
        <v>123</v>
      </c>
      <c r="BK124" s="130">
        <f>BK125+BK137</f>
        <v>0</v>
      </c>
    </row>
    <row r="125" spans="2:65" s="11" customFormat="1" ht="22.95" customHeight="1">
      <c r="B125" s="122"/>
      <c r="D125" s="123" t="s">
        <v>69</v>
      </c>
      <c r="E125" s="131" t="s">
        <v>78</v>
      </c>
      <c r="F125" s="131" t="s">
        <v>124</v>
      </c>
      <c r="J125" s="132">
        <f>BK125</f>
        <v>0</v>
      </c>
      <c r="L125" s="122"/>
      <c r="M125" s="126"/>
      <c r="P125" s="127">
        <f>SUM(P126:P136)</f>
        <v>44.913708</v>
      </c>
      <c r="R125" s="127">
        <f>SUM(R126:R136)</f>
        <v>7.415</v>
      </c>
      <c r="T125" s="128">
        <f>SUM(T126:T136)</f>
        <v>0</v>
      </c>
      <c r="AR125" s="123" t="s">
        <v>78</v>
      </c>
      <c r="AT125" s="129" t="s">
        <v>69</v>
      </c>
      <c r="AU125" s="129" t="s">
        <v>78</v>
      </c>
      <c r="AY125" s="123" t="s">
        <v>123</v>
      </c>
      <c r="BK125" s="130">
        <f>SUM(BK126:BK136)</f>
        <v>0</v>
      </c>
    </row>
    <row r="126" spans="2:65" s="1" customFormat="1" ht="21.75" customHeight="1">
      <c r="B126" s="133"/>
      <c r="C126" s="134" t="s">
        <v>78</v>
      </c>
      <c r="D126" s="134" t="s">
        <v>125</v>
      </c>
      <c r="E126" s="135" t="s">
        <v>536</v>
      </c>
      <c r="F126" s="136" t="s">
        <v>537</v>
      </c>
      <c r="G126" s="137" t="s">
        <v>538</v>
      </c>
      <c r="H126" s="138">
        <v>13.32</v>
      </c>
      <c r="I126" s="139"/>
      <c r="J126" s="139">
        <f>ROUND(I126*H126,2)</f>
        <v>0</v>
      </c>
      <c r="K126" s="140"/>
      <c r="L126" s="27"/>
      <c r="M126" s="141" t="s">
        <v>1</v>
      </c>
      <c r="N126" s="142" t="s">
        <v>36</v>
      </c>
      <c r="O126" s="143">
        <v>2.5139999999999998</v>
      </c>
      <c r="P126" s="143">
        <f>O126*H126</f>
        <v>33.48648</v>
      </c>
      <c r="Q126" s="143">
        <v>0</v>
      </c>
      <c r="R126" s="143">
        <f>Q126*H126</f>
        <v>0</v>
      </c>
      <c r="S126" s="143">
        <v>0</v>
      </c>
      <c r="T126" s="144">
        <f>S126*H126</f>
        <v>0</v>
      </c>
      <c r="AR126" s="145" t="s">
        <v>129</v>
      </c>
      <c r="AT126" s="145" t="s">
        <v>125</v>
      </c>
      <c r="AU126" s="145" t="s">
        <v>130</v>
      </c>
      <c r="AY126" s="15" t="s">
        <v>123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5" t="s">
        <v>130</v>
      </c>
      <c r="BK126" s="146">
        <f>ROUND(I126*H126,2)</f>
        <v>0</v>
      </c>
      <c r="BL126" s="15" t="s">
        <v>129</v>
      </c>
      <c r="BM126" s="145" t="s">
        <v>539</v>
      </c>
    </row>
    <row r="127" spans="2:65" s="12" customFormat="1">
      <c r="B127" s="147"/>
      <c r="D127" s="148" t="s">
        <v>132</v>
      </c>
      <c r="E127" s="149" t="s">
        <v>1</v>
      </c>
      <c r="F127" s="150" t="s">
        <v>540</v>
      </c>
      <c r="H127" s="151">
        <v>13.32</v>
      </c>
      <c r="L127" s="147"/>
      <c r="M127" s="152"/>
      <c r="T127" s="153"/>
      <c r="AT127" s="149" t="s">
        <v>132</v>
      </c>
      <c r="AU127" s="149" t="s">
        <v>130</v>
      </c>
      <c r="AV127" s="12" t="s">
        <v>130</v>
      </c>
      <c r="AW127" s="12" t="s">
        <v>27</v>
      </c>
      <c r="AX127" s="12" t="s">
        <v>78</v>
      </c>
      <c r="AY127" s="149" t="s">
        <v>123</v>
      </c>
    </row>
    <row r="128" spans="2:65" s="1" customFormat="1" ht="16.5" customHeight="1">
      <c r="B128" s="133"/>
      <c r="C128" s="134" t="s">
        <v>130</v>
      </c>
      <c r="D128" s="134" t="s">
        <v>125</v>
      </c>
      <c r="E128" s="135" t="s">
        <v>541</v>
      </c>
      <c r="F128" s="136" t="s">
        <v>542</v>
      </c>
      <c r="G128" s="137" t="s">
        <v>538</v>
      </c>
      <c r="H128" s="138">
        <v>3.996</v>
      </c>
      <c r="I128" s="139"/>
      <c r="J128" s="139">
        <f>ROUND(I128*H128,2)</f>
        <v>0</v>
      </c>
      <c r="K128" s="140"/>
      <c r="L128" s="27"/>
      <c r="M128" s="141" t="s">
        <v>1</v>
      </c>
      <c r="N128" s="142" t="s">
        <v>36</v>
      </c>
      <c r="O128" s="143">
        <v>0.61299999999999999</v>
      </c>
      <c r="P128" s="143">
        <f>O128*H128</f>
        <v>2.4495480000000001</v>
      </c>
      <c r="Q128" s="143">
        <v>0</v>
      </c>
      <c r="R128" s="143">
        <f>Q128*H128</f>
        <v>0</v>
      </c>
      <c r="S128" s="143">
        <v>0</v>
      </c>
      <c r="T128" s="144">
        <f>S128*H128</f>
        <v>0</v>
      </c>
      <c r="AR128" s="145" t="s">
        <v>129</v>
      </c>
      <c r="AT128" s="145" t="s">
        <v>125</v>
      </c>
      <c r="AU128" s="145" t="s">
        <v>130</v>
      </c>
      <c r="AY128" s="15" t="s">
        <v>123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5" t="s">
        <v>130</v>
      </c>
      <c r="BK128" s="146">
        <f>ROUND(I128*H128,2)</f>
        <v>0</v>
      </c>
      <c r="BL128" s="15" t="s">
        <v>129</v>
      </c>
      <c r="BM128" s="145" t="s">
        <v>543</v>
      </c>
    </row>
    <row r="129" spans="2:65" s="12" customFormat="1">
      <c r="B129" s="147"/>
      <c r="D129" s="148" t="s">
        <v>132</v>
      </c>
      <c r="E129" s="149" t="s">
        <v>1</v>
      </c>
      <c r="F129" s="150" t="s">
        <v>544</v>
      </c>
      <c r="H129" s="151">
        <v>3.996</v>
      </c>
      <c r="L129" s="147"/>
      <c r="M129" s="152"/>
      <c r="T129" s="153"/>
      <c r="AT129" s="149" t="s">
        <v>132</v>
      </c>
      <c r="AU129" s="149" t="s">
        <v>130</v>
      </c>
      <c r="AV129" s="12" t="s">
        <v>130</v>
      </c>
      <c r="AW129" s="12" t="s">
        <v>27</v>
      </c>
      <c r="AX129" s="12" t="s">
        <v>78</v>
      </c>
      <c r="AY129" s="149" t="s">
        <v>123</v>
      </c>
    </row>
    <row r="130" spans="2:65" s="1" customFormat="1" ht="24.25" customHeight="1">
      <c r="B130" s="133"/>
      <c r="C130" s="134" t="s">
        <v>142</v>
      </c>
      <c r="D130" s="134" t="s">
        <v>125</v>
      </c>
      <c r="E130" s="135" t="s">
        <v>162</v>
      </c>
      <c r="F130" s="136" t="s">
        <v>163</v>
      </c>
      <c r="G130" s="137" t="s">
        <v>136</v>
      </c>
      <c r="H130" s="138">
        <v>5.55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36</v>
      </c>
      <c r="O130" s="143">
        <v>6.9000000000000006E-2</v>
      </c>
      <c r="P130" s="143">
        <f>O130*H130</f>
        <v>0.38295000000000001</v>
      </c>
      <c r="Q130" s="143">
        <v>0</v>
      </c>
      <c r="R130" s="143">
        <f>Q130*H130</f>
        <v>0</v>
      </c>
      <c r="S130" s="143">
        <v>0</v>
      </c>
      <c r="T130" s="144">
        <f>S130*H130</f>
        <v>0</v>
      </c>
      <c r="AR130" s="145" t="s">
        <v>129</v>
      </c>
      <c r="AT130" s="145" t="s">
        <v>125</v>
      </c>
      <c r="AU130" s="145" t="s">
        <v>130</v>
      </c>
      <c r="AY130" s="15" t="s">
        <v>123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5" t="s">
        <v>130</v>
      </c>
      <c r="BK130" s="146">
        <f>ROUND(I130*H130,2)</f>
        <v>0</v>
      </c>
      <c r="BL130" s="15" t="s">
        <v>129</v>
      </c>
      <c r="BM130" s="145" t="s">
        <v>545</v>
      </c>
    </row>
    <row r="131" spans="2:65" s="12" customFormat="1">
      <c r="B131" s="147"/>
      <c r="D131" s="148" t="s">
        <v>132</v>
      </c>
      <c r="E131" s="149" t="s">
        <v>1</v>
      </c>
      <c r="F131" s="150" t="s">
        <v>546</v>
      </c>
      <c r="H131" s="151">
        <v>5.55</v>
      </c>
      <c r="L131" s="147"/>
      <c r="M131" s="152"/>
      <c r="T131" s="153"/>
      <c r="AT131" s="149" t="s">
        <v>132</v>
      </c>
      <c r="AU131" s="149" t="s">
        <v>130</v>
      </c>
      <c r="AV131" s="12" t="s">
        <v>130</v>
      </c>
      <c r="AW131" s="12" t="s">
        <v>27</v>
      </c>
      <c r="AX131" s="12" t="s">
        <v>78</v>
      </c>
      <c r="AY131" s="149" t="s">
        <v>123</v>
      </c>
    </row>
    <row r="132" spans="2:65" s="1" customFormat="1" ht="16.5" customHeight="1">
      <c r="B132" s="133"/>
      <c r="C132" s="134" t="s">
        <v>129</v>
      </c>
      <c r="D132" s="134" t="s">
        <v>125</v>
      </c>
      <c r="E132" s="135" t="s">
        <v>547</v>
      </c>
      <c r="F132" s="136" t="s">
        <v>548</v>
      </c>
      <c r="G132" s="137" t="s">
        <v>538</v>
      </c>
      <c r="H132" s="138">
        <v>5.55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36</v>
      </c>
      <c r="O132" s="143">
        <v>8.9999999999999993E-3</v>
      </c>
      <c r="P132" s="143">
        <f>O132*H132</f>
        <v>4.9949999999999994E-2</v>
      </c>
      <c r="Q132" s="143">
        <v>0</v>
      </c>
      <c r="R132" s="143">
        <f>Q132*H132</f>
        <v>0</v>
      </c>
      <c r="S132" s="143">
        <v>0</v>
      </c>
      <c r="T132" s="144">
        <f>S132*H132</f>
        <v>0</v>
      </c>
      <c r="AR132" s="145" t="s">
        <v>129</v>
      </c>
      <c r="AT132" s="145" t="s">
        <v>125</v>
      </c>
      <c r="AU132" s="145" t="s">
        <v>130</v>
      </c>
      <c r="AY132" s="15" t="s">
        <v>123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5" t="s">
        <v>130</v>
      </c>
      <c r="BK132" s="146">
        <f>ROUND(I132*H132,2)</f>
        <v>0</v>
      </c>
      <c r="BL132" s="15" t="s">
        <v>129</v>
      </c>
      <c r="BM132" s="145" t="s">
        <v>549</v>
      </c>
    </row>
    <row r="133" spans="2:65" s="1" customFormat="1" ht="24.25" customHeight="1">
      <c r="B133" s="133"/>
      <c r="C133" s="134" t="s">
        <v>151</v>
      </c>
      <c r="D133" s="134" t="s">
        <v>125</v>
      </c>
      <c r="E133" s="135" t="s">
        <v>550</v>
      </c>
      <c r="F133" s="136" t="s">
        <v>551</v>
      </c>
      <c r="G133" s="137" t="s">
        <v>136</v>
      </c>
      <c r="H133" s="138">
        <v>7.77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0.24199999999999999</v>
      </c>
      <c r="P133" s="143">
        <f>O133*H133</f>
        <v>1.8803399999999999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129</v>
      </c>
      <c r="AT133" s="145" t="s">
        <v>125</v>
      </c>
      <c r="AU133" s="145" t="s">
        <v>130</v>
      </c>
      <c r="AY133" s="15" t="s">
        <v>123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130</v>
      </c>
      <c r="BK133" s="146">
        <f>ROUND(I133*H133,2)</f>
        <v>0</v>
      </c>
      <c r="BL133" s="15" t="s">
        <v>129</v>
      </c>
      <c r="BM133" s="145" t="s">
        <v>552</v>
      </c>
    </row>
    <row r="134" spans="2:65" s="12" customFormat="1">
      <c r="B134" s="147"/>
      <c r="D134" s="148" t="s">
        <v>132</v>
      </c>
      <c r="E134" s="149" t="s">
        <v>1</v>
      </c>
      <c r="F134" s="150" t="s">
        <v>553</v>
      </c>
      <c r="H134" s="151">
        <v>7.77</v>
      </c>
      <c r="L134" s="147"/>
      <c r="M134" s="152"/>
      <c r="T134" s="153"/>
      <c r="AT134" s="149" t="s">
        <v>132</v>
      </c>
      <c r="AU134" s="149" t="s">
        <v>130</v>
      </c>
      <c r="AV134" s="12" t="s">
        <v>130</v>
      </c>
      <c r="AW134" s="12" t="s">
        <v>27</v>
      </c>
      <c r="AX134" s="12" t="s">
        <v>78</v>
      </c>
      <c r="AY134" s="149" t="s">
        <v>123</v>
      </c>
    </row>
    <row r="135" spans="2:65" s="1" customFormat="1" ht="24.25" customHeight="1">
      <c r="B135" s="133"/>
      <c r="C135" s="134" t="s">
        <v>156</v>
      </c>
      <c r="D135" s="134" t="s">
        <v>125</v>
      </c>
      <c r="E135" s="135" t="s">
        <v>554</v>
      </c>
      <c r="F135" s="136" t="s">
        <v>555</v>
      </c>
      <c r="G135" s="137" t="s">
        <v>538</v>
      </c>
      <c r="H135" s="138">
        <v>4.4400000000000004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1.5009999999999999</v>
      </c>
      <c r="P135" s="143">
        <f>O135*H135</f>
        <v>6.6644399999999999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129</v>
      </c>
      <c r="AT135" s="145" t="s">
        <v>125</v>
      </c>
      <c r="AU135" s="145" t="s">
        <v>130</v>
      </c>
      <c r="AY135" s="15" t="s">
        <v>123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130</v>
      </c>
      <c r="BK135" s="146">
        <f>ROUND(I135*H135,2)</f>
        <v>0</v>
      </c>
      <c r="BL135" s="15" t="s">
        <v>129</v>
      </c>
      <c r="BM135" s="145" t="s">
        <v>556</v>
      </c>
    </row>
    <row r="136" spans="2:65" s="1" customFormat="1" ht="16.5" customHeight="1">
      <c r="B136" s="133"/>
      <c r="C136" s="160" t="s">
        <v>161</v>
      </c>
      <c r="D136" s="160" t="s">
        <v>344</v>
      </c>
      <c r="E136" s="161" t="s">
        <v>557</v>
      </c>
      <c r="F136" s="162" t="s">
        <v>558</v>
      </c>
      <c r="G136" s="163" t="s">
        <v>205</v>
      </c>
      <c r="H136" s="164">
        <v>7.415</v>
      </c>
      <c r="I136" s="165"/>
      <c r="J136" s="165">
        <f>ROUND(I136*H136,2)</f>
        <v>0</v>
      </c>
      <c r="K136" s="166"/>
      <c r="L136" s="167"/>
      <c r="M136" s="168" t="s">
        <v>1</v>
      </c>
      <c r="N136" s="169" t="s">
        <v>36</v>
      </c>
      <c r="O136" s="143">
        <v>0</v>
      </c>
      <c r="P136" s="143">
        <f>O136*H136</f>
        <v>0</v>
      </c>
      <c r="Q136" s="143">
        <v>1</v>
      </c>
      <c r="R136" s="143">
        <f>Q136*H136</f>
        <v>7.415</v>
      </c>
      <c r="S136" s="143">
        <v>0</v>
      </c>
      <c r="T136" s="144">
        <f>S136*H136</f>
        <v>0</v>
      </c>
      <c r="AR136" s="145" t="s">
        <v>166</v>
      </c>
      <c r="AT136" s="145" t="s">
        <v>344</v>
      </c>
      <c r="AU136" s="145" t="s">
        <v>130</v>
      </c>
      <c r="AY136" s="15" t="s">
        <v>123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5" t="s">
        <v>130</v>
      </c>
      <c r="BK136" s="146">
        <f>ROUND(I136*H136,2)</f>
        <v>0</v>
      </c>
      <c r="BL136" s="15" t="s">
        <v>129</v>
      </c>
      <c r="BM136" s="145" t="s">
        <v>559</v>
      </c>
    </row>
    <row r="137" spans="2:65" s="11" customFormat="1" ht="22.95" customHeight="1">
      <c r="B137" s="122"/>
      <c r="D137" s="123" t="s">
        <v>69</v>
      </c>
      <c r="E137" s="131" t="s">
        <v>129</v>
      </c>
      <c r="F137" s="131" t="s">
        <v>560</v>
      </c>
      <c r="J137" s="132">
        <f>BK137</f>
        <v>0</v>
      </c>
      <c r="L137" s="122"/>
      <c r="M137" s="126"/>
      <c r="P137" s="127">
        <f>SUM(P138:P139)</f>
        <v>1.7793300000000001</v>
      </c>
      <c r="R137" s="127">
        <f>SUM(R138:R139)</f>
        <v>2.0987547000000002</v>
      </c>
      <c r="T137" s="128">
        <f>SUM(T138:T139)</f>
        <v>0</v>
      </c>
      <c r="AR137" s="123" t="s">
        <v>78</v>
      </c>
      <c r="AT137" s="129" t="s">
        <v>69</v>
      </c>
      <c r="AU137" s="129" t="s">
        <v>78</v>
      </c>
      <c r="AY137" s="123" t="s">
        <v>123</v>
      </c>
      <c r="BK137" s="130">
        <f>SUM(BK138:BK139)</f>
        <v>0</v>
      </c>
    </row>
    <row r="138" spans="2:65" s="1" customFormat="1" ht="37.950000000000003" customHeight="1">
      <c r="B138" s="133"/>
      <c r="C138" s="134" t="s">
        <v>166</v>
      </c>
      <c r="D138" s="134" t="s">
        <v>125</v>
      </c>
      <c r="E138" s="135" t="s">
        <v>561</v>
      </c>
      <c r="F138" s="136" t="s">
        <v>562</v>
      </c>
      <c r="G138" s="137" t="s">
        <v>538</v>
      </c>
      <c r="H138" s="138">
        <v>1.1100000000000001</v>
      </c>
      <c r="I138" s="139"/>
      <c r="J138" s="139">
        <f>ROUND(I138*H138,2)</f>
        <v>0</v>
      </c>
      <c r="K138" s="140"/>
      <c r="L138" s="27"/>
      <c r="M138" s="141" t="s">
        <v>1</v>
      </c>
      <c r="N138" s="142" t="s">
        <v>36</v>
      </c>
      <c r="O138" s="143">
        <v>1.603</v>
      </c>
      <c r="P138" s="143">
        <f>O138*H138</f>
        <v>1.7793300000000001</v>
      </c>
      <c r="Q138" s="143">
        <v>1.8907700000000001</v>
      </c>
      <c r="R138" s="143">
        <f>Q138*H138</f>
        <v>2.0987547000000002</v>
      </c>
      <c r="S138" s="143">
        <v>0</v>
      </c>
      <c r="T138" s="144">
        <f>S138*H138</f>
        <v>0</v>
      </c>
      <c r="AR138" s="145" t="s">
        <v>129</v>
      </c>
      <c r="AT138" s="145" t="s">
        <v>125</v>
      </c>
      <c r="AU138" s="145" t="s">
        <v>130</v>
      </c>
      <c r="AY138" s="15" t="s">
        <v>123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5" t="s">
        <v>130</v>
      </c>
      <c r="BK138" s="146">
        <f>ROUND(I138*H138,2)</f>
        <v>0</v>
      </c>
      <c r="BL138" s="15" t="s">
        <v>129</v>
      </c>
      <c r="BM138" s="145" t="s">
        <v>563</v>
      </c>
    </row>
    <row r="139" spans="2:65" s="12" customFormat="1">
      <c r="B139" s="147"/>
      <c r="D139" s="148" t="s">
        <v>132</v>
      </c>
      <c r="E139" s="149" t="s">
        <v>1</v>
      </c>
      <c r="F139" s="150" t="s">
        <v>564</v>
      </c>
      <c r="H139" s="151">
        <v>1.1100000000000001</v>
      </c>
      <c r="L139" s="147"/>
      <c r="M139" s="152"/>
      <c r="T139" s="153"/>
      <c r="AT139" s="149" t="s">
        <v>132</v>
      </c>
      <c r="AU139" s="149" t="s">
        <v>130</v>
      </c>
      <c r="AV139" s="12" t="s">
        <v>130</v>
      </c>
      <c r="AW139" s="12" t="s">
        <v>27</v>
      </c>
      <c r="AX139" s="12" t="s">
        <v>78</v>
      </c>
      <c r="AY139" s="149" t="s">
        <v>123</v>
      </c>
    </row>
    <row r="140" spans="2:65" s="11" customFormat="1" ht="25.95" customHeight="1">
      <c r="B140" s="122"/>
      <c r="D140" s="123" t="s">
        <v>69</v>
      </c>
      <c r="E140" s="124" t="s">
        <v>334</v>
      </c>
      <c r="F140" s="124" t="s">
        <v>335</v>
      </c>
      <c r="J140" s="125">
        <f>BK140</f>
        <v>0</v>
      </c>
      <c r="L140" s="122"/>
      <c r="M140" s="126"/>
      <c r="P140" s="127">
        <f>P141+P147+P149</f>
        <v>43.760763000000004</v>
      </c>
      <c r="R140" s="127">
        <f>R141+R147+R149</f>
        <v>7.2925000000000004E-2</v>
      </c>
      <c r="T140" s="128">
        <f>T141+T147+T149</f>
        <v>0</v>
      </c>
      <c r="AR140" s="123" t="s">
        <v>78</v>
      </c>
      <c r="AT140" s="129" t="s">
        <v>69</v>
      </c>
      <c r="AU140" s="129" t="s">
        <v>70</v>
      </c>
      <c r="AY140" s="123" t="s">
        <v>123</v>
      </c>
      <c r="BK140" s="130">
        <f>BK141+BK147+BK149</f>
        <v>0</v>
      </c>
    </row>
    <row r="141" spans="2:65" s="11" customFormat="1" ht="22.95" customHeight="1">
      <c r="B141" s="122"/>
      <c r="D141" s="123" t="s">
        <v>69</v>
      </c>
      <c r="E141" s="131" t="s">
        <v>166</v>
      </c>
      <c r="F141" s="131" t="s">
        <v>565</v>
      </c>
      <c r="J141" s="132">
        <f>BK141</f>
        <v>0</v>
      </c>
      <c r="L141" s="122"/>
      <c r="M141" s="126"/>
      <c r="P141" s="127">
        <f>SUM(P142:P146)</f>
        <v>6.5860000000000003</v>
      </c>
      <c r="R141" s="127">
        <f>SUM(R142:R146)</f>
        <v>2.8015000000000002E-2</v>
      </c>
      <c r="T141" s="128">
        <f>SUM(T142:T146)</f>
        <v>0</v>
      </c>
      <c r="AR141" s="123" t="s">
        <v>78</v>
      </c>
      <c r="AT141" s="129" t="s">
        <v>69</v>
      </c>
      <c r="AU141" s="129" t="s">
        <v>78</v>
      </c>
      <c r="AY141" s="123" t="s">
        <v>123</v>
      </c>
      <c r="BK141" s="130">
        <f>SUM(BK142:BK146)</f>
        <v>0</v>
      </c>
    </row>
    <row r="142" spans="2:65" s="1" customFormat="1" ht="16.5" customHeight="1">
      <c r="B142" s="133"/>
      <c r="C142" s="134" t="s">
        <v>171</v>
      </c>
      <c r="D142" s="134" t="s">
        <v>125</v>
      </c>
      <c r="E142" s="135" t="s">
        <v>566</v>
      </c>
      <c r="F142" s="136" t="s">
        <v>567</v>
      </c>
      <c r="G142" s="137" t="s">
        <v>292</v>
      </c>
      <c r="H142" s="138">
        <v>18.5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36</v>
      </c>
      <c r="O142" s="143">
        <v>3.9E-2</v>
      </c>
      <c r="P142" s="143">
        <f>O142*H142</f>
        <v>0.72150000000000003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129</v>
      </c>
      <c r="AT142" s="145" t="s">
        <v>125</v>
      </c>
      <c r="AU142" s="145" t="s">
        <v>130</v>
      </c>
      <c r="AY142" s="15" t="s">
        <v>123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130</v>
      </c>
      <c r="BK142" s="146">
        <f>ROUND(I142*H142,2)</f>
        <v>0</v>
      </c>
      <c r="BL142" s="15" t="s">
        <v>129</v>
      </c>
      <c r="BM142" s="145" t="s">
        <v>568</v>
      </c>
    </row>
    <row r="143" spans="2:65" s="1" customFormat="1" ht="21.75" customHeight="1">
      <c r="B143" s="133"/>
      <c r="C143" s="160" t="s">
        <v>175</v>
      </c>
      <c r="D143" s="160" t="s">
        <v>344</v>
      </c>
      <c r="E143" s="161" t="s">
        <v>569</v>
      </c>
      <c r="F143" s="162" t="s">
        <v>570</v>
      </c>
      <c r="G143" s="163" t="s">
        <v>292</v>
      </c>
      <c r="H143" s="164">
        <v>18.5</v>
      </c>
      <c r="I143" s="165"/>
      <c r="J143" s="165">
        <f>ROUND(I143*H143,2)</f>
        <v>0</v>
      </c>
      <c r="K143" s="166"/>
      <c r="L143" s="167"/>
      <c r="M143" s="168" t="s">
        <v>1</v>
      </c>
      <c r="N143" s="169" t="s">
        <v>36</v>
      </c>
      <c r="O143" s="143">
        <v>0</v>
      </c>
      <c r="P143" s="143">
        <f>O143*H143</f>
        <v>0</v>
      </c>
      <c r="Q143" s="143">
        <v>1.47E-3</v>
      </c>
      <c r="R143" s="143">
        <f>Q143*H143</f>
        <v>2.7195E-2</v>
      </c>
      <c r="S143" s="143">
        <v>0</v>
      </c>
      <c r="T143" s="144">
        <f>S143*H143</f>
        <v>0</v>
      </c>
      <c r="AR143" s="145" t="s">
        <v>166</v>
      </c>
      <c r="AT143" s="145" t="s">
        <v>344</v>
      </c>
      <c r="AU143" s="145" t="s">
        <v>130</v>
      </c>
      <c r="AY143" s="15" t="s">
        <v>123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5" t="s">
        <v>130</v>
      </c>
      <c r="BK143" s="146">
        <f>ROUND(I143*H143,2)</f>
        <v>0</v>
      </c>
      <c r="BL143" s="15" t="s">
        <v>129</v>
      </c>
      <c r="BM143" s="145" t="s">
        <v>571</v>
      </c>
    </row>
    <row r="144" spans="2:65" s="1" customFormat="1" ht="24.25" customHeight="1">
      <c r="B144" s="133"/>
      <c r="C144" s="160" t="s">
        <v>180</v>
      </c>
      <c r="D144" s="160" t="s">
        <v>344</v>
      </c>
      <c r="E144" s="161" t="s">
        <v>572</v>
      </c>
      <c r="F144" s="162" t="s">
        <v>573</v>
      </c>
      <c r="G144" s="163" t="s">
        <v>369</v>
      </c>
      <c r="H144" s="164">
        <v>2</v>
      </c>
      <c r="I144" s="165"/>
      <c r="J144" s="165">
        <f>ROUND(I144*H144,2)</f>
        <v>0</v>
      </c>
      <c r="K144" s="166"/>
      <c r="L144" s="167"/>
      <c r="M144" s="168" t="s">
        <v>1</v>
      </c>
      <c r="N144" s="169" t="s">
        <v>36</v>
      </c>
      <c r="O144" s="143">
        <v>0</v>
      </c>
      <c r="P144" s="143">
        <f>O144*H144</f>
        <v>0</v>
      </c>
      <c r="Q144" s="143">
        <v>4.0999999999999999E-4</v>
      </c>
      <c r="R144" s="143">
        <f>Q144*H144</f>
        <v>8.1999999999999998E-4</v>
      </c>
      <c r="S144" s="143">
        <v>0</v>
      </c>
      <c r="T144" s="144">
        <f>S144*H144</f>
        <v>0</v>
      </c>
      <c r="AR144" s="145" t="s">
        <v>166</v>
      </c>
      <c r="AT144" s="145" t="s">
        <v>344</v>
      </c>
      <c r="AU144" s="145" t="s">
        <v>130</v>
      </c>
      <c r="AY144" s="15" t="s">
        <v>123</v>
      </c>
      <c r="BE144" s="146">
        <f>IF(N144="základná",J144,0)</f>
        <v>0</v>
      </c>
      <c r="BF144" s="146">
        <f>IF(N144="znížená",J144,0)</f>
        <v>0</v>
      </c>
      <c r="BG144" s="146">
        <f>IF(N144="zákl. prenesená",J144,0)</f>
        <v>0</v>
      </c>
      <c r="BH144" s="146">
        <f>IF(N144="zníž. prenesená",J144,0)</f>
        <v>0</v>
      </c>
      <c r="BI144" s="146">
        <f>IF(N144="nulová",J144,0)</f>
        <v>0</v>
      </c>
      <c r="BJ144" s="15" t="s">
        <v>130</v>
      </c>
      <c r="BK144" s="146">
        <f>ROUND(I144*H144,2)</f>
        <v>0</v>
      </c>
      <c r="BL144" s="15" t="s">
        <v>129</v>
      </c>
      <c r="BM144" s="145" t="s">
        <v>574</v>
      </c>
    </row>
    <row r="145" spans="2:65" s="1" customFormat="1" ht="24.25" customHeight="1">
      <c r="B145" s="133"/>
      <c r="C145" s="134" t="s">
        <v>189</v>
      </c>
      <c r="D145" s="134" t="s">
        <v>125</v>
      </c>
      <c r="E145" s="135" t="s">
        <v>575</v>
      </c>
      <c r="F145" s="136" t="s">
        <v>576</v>
      </c>
      <c r="G145" s="137" t="s">
        <v>292</v>
      </c>
      <c r="H145" s="138">
        <v>18.5</v>
      </c>
      <c r="I145" s="139"/>
      <c r="J145" s="139">
        <f>ROUND(I145*H145,2)</f>
        <v>0</v>
      </c>
      <c r="K145" s="140"/>
      <c r="L145" s="27"/>
      <c r="M145" s="141" t="s">
        <v>1</v>
      </c>
      <c r="N145" s="142" t="s">
        <v>36</v>
      </c>
      <c r="O145" s="143">
        <v>4.1000000000000002E-2</v>
      </c>
      <c r="P145" s="143">
        <f>O145*H145</f>
        <v>0.75850000000000006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AR145" s="145" t="s">
        <v>129</v>
      </c>
      <c r="AT145" s="145" t="s">
        <v>125</v>
      </c>
      <c r="AU145" s="145" t="s">
        <v>130</v>
      </c>
      <c r="AY145" s="15" t="s">
        <v>123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5" t="s">
        <v>130</v>
      </c>
      <c r="BK145" s="146">
        <f>ROUND(I145*H145,2)</f>
        <v>0</v>
      </c>
      <c r="BL145" s="15" t="s">
        <v>129</v>
      </c>
      <c r="BM145" s="145" t="s">
        <v>577</v>
      </c>
    </row>
    <row r="146" spans="2:65" s="1" customFormat="1" ht="24.25" customHeight="1">
      <c r="B146" s="133"/>
      <c r="C146" s="134" t="s">
        <v>193</v>
      </c>
      <c r="D146" s="134" t="s">
        <v>125</v>
      </c>
      <c r="E146" s="135" t="s">
        <v>578</v>
      </c>
      <c r="F146" s="136" t="s">
        <v>579</v>
      </c>
      <c r="G146" s="137" t="s">
        <v>292</v>
      </c>
      <c r="H146" s="138">
        <v>18.5</v>
      </c>
      <c r="I146" s="139"/>
      <c r="J146" s="139">
        <f>ROUND(I146*H146,2)</f>
        <v>0</v>
      </c>
      <c r="K146" s="140"/>
      <c r="L146" s="27"/>
      <c r="M146" s="141" t="s">
        <v>1</v>
      </c>
      <c r="N146" s="142" t="s">
        <v>36</v>
      </c>
      <c r="O146" s="143">
        <v>0.27600000000000002</v>
      </c>
      <c r="P146" s="143">
        <f>O146*H146</f>
        <v>5.1060000000000008</v>
      </c>
      <c r="Q146" s="143">
        <v>0</v>
      </c>
      <c r="R146" s="143">
        <f>Q146*H146</f>
        <v>0</v>
      </c>
      <c r="S146" s="143">
        <v>0</v>
      </c>
      <c r="T146" s="144">
        <f>S146*H146</f>
        <v>0</v>
      </c>
      <c r="AR146" s="145" t="s">
        <v>129</v>
      </c>
      <c r="AT146" s="145" t="s">
        <v>125</v>
      </c>
      <c r="AU146" s="145" t="s">
        <v>130</v>
      </c>
      <c r="AY146" s="15" t="s">
        <v>123</v>
      </c>
      <c r="BE146" s="146">
        <f>IF(N146="základná",J146,0)</f>
        <v>0</v>
      </c>
      <c r="BF146" s="146">
        <f>IF(N146="znížená",J146,0)</f>
        <v>0</v>
      </c>
      <c r="BG146" s="146">
        <f>IF(N146="zákl. prenesená",J146,0)</f>
        <v>0</v>
      </c>
      <c r="BH146" s="146">
        <f>IF(N146="zníž. prenesená",J146,0)</f>
        <v>0</v>
      </c>
      <c r="BI146" s="146">
        <f>IF(N146="nulová",J146,0)</f>
        <v>0</v>
      </c>
      <c r="BJ146" s="15" t="s">
        <v>130</v>
      </c>
      <c r="BK146" s="146">
        <f>ROUND(I146*H146,2)</f>
        <v>0</v>
      </c>
      <c r="BL146" s="15" t="s">
        <v>129</v>
      </c>
      <c r="BM146" s="145" t="s">
        <v>580</v>
      </c>
    </row>
    <row r="147" spans="2:65" s="11" customFormat="1" ht="22.95" customHeight="1">
      <c r="B147" s="122"/>
      <c r="D147" s="123" t="s">
        <v>69</v>
      </c>
      <c r="E147" s="131" t="s">
        <v>328</v>
      </c>
      <c r="F147" s="131" t="s">
        <v>329</v>
      </c>
      <c r="J147" s="132">
        <f>BK147</f>
        <v>0</v>
      </c>
      <c r="L147" s="122"/>
      <c r="M147" s="126"/>
      <c r="P147" s="127">
        <f>P148</f>
        <v>12.299638</v>
      </c>
      <c r="R147" s="127">
        <f>R148</f>
        <v>0</v>
      </c>
      <c r="T147" s="128">
        <f>T148</f>
        <v>0</v>
      </c>
      <c r="AR147" s="123" t="s">
        <v>78</v>
      </c>
      <c r="AT147" s="129" t="s">
        <v>69</v>
      </c>
      <c r="AU147" s="129" t="s">
        <v>78</v>
      </c>
      <c r="AY147" s="123" t="s">
        <v>123</v>
      </c>
      <c r="BK147" s="130">
        <f>BK148</f>
        <v>0</v>
      </c>
    </row>
    <row r="148" spans="2:65" s="1" customFormat="1" ht="33" customHeight="1">
      <c r="B148" s="133"/>
      <c r="C148" s="134" t="s">
        <v>198</v>
      </c>
      <c r="D148" s="134" t="s">
        <v>125</v>
      </c>
      <c r="E148" s="135" t="s">
        <v>581</v>
      </c>
      <c r="F148" s="136" t="s">
        <v>582</v>
      </c>
      <c r="G148" s="137" t="s">
        <v>205</v>
      </c>
      <c r="H148" s="138">
        <v>9.5419999999999998</v>
      </c>
      <c r="I148" s="139"/>
      <c r="J148" s="139">
        <f>ROUND(I148*H148,2)</f>
        <v>0</v>
      </c>
      <c r="K148" s="140"/>
      <c r="L148" s="27"/>
      <c r="M148" s="141" t="s">
        <v>1</v>
      </c>
      <c r="N148" s="142" t="s">
        <v>36</v>
      </c>
      <c r="O148" s="143">
        <v>1.2889999999999999</v>
      </c>
      <c r="P148" s="143">
        <f>O148*H148</f>
        <v>12.299638</v>
      </c>
      <c r="Q148" s="143">
        <v>0</v>
      </c>
      <c r="R148" s="143">
        <f>Q148*H148</f>
        <v>0</v>
      </c>
      <c r="S148" s="143">
        <v>0</v>
      </c>
      <c r="T148" s="144">
        <f>S148*H148</f>
        <v>0</v>
      </c>
      <c r="AR148" s="145" t="s">
        <v>129</v>
      </c>
      <c r="AT148" s="145" t="s">
        <v>125</v>
      </c>
      <c r="AU148" s="145" t="s">
        <v>130</v>
      </c>
      <c r="AY148" s="15" t="s">
        <v>123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5" t="s">
        <v>130</v>
      </c>
      <c r="BK148" s="146">
        <f>ROUND(I148*H148,2)</f>
        <v>0</v>
      </c>
      <c r="BL148" s="15" t="s">
        <v>129</v>
      </c>
      <c r="BM148" s="145" t="s">
        <v>583</v>
      </c>
    </row>
    <row r="149" spans="2:65" s="11" customFormat="1" ht="22.95" customHeight="1">
      <c r="B149" s="122"/>
      <c r="D149" s="123" t="s">
        <v>69</v>
      </c>
      <c r="E149" s="131" t="s">
        <v>584</v>
      </c>
      <c r="F149" s="131" t="s">
        <v>585</v>
      </c>
      <c r="J149" s="132">
        <f>BK149</f>
        <v>0</v>
      </c>
      <c r="L149" s="122"/>
      <c r="M149" s="126"/>
      <c r="P149" s="127">
        <f>SUM(P150:P158)</f>
        <v>24.875125000000004</v>
      </c>
      <c r="R149" s="127">
        <f>SUM(R150:R158)</f>
        <v>4.4910000000000005E-2</v>
      </c>
      <c r="T149" s="128">
        <f>SUM(T150:T158)</f>
        <v>0</v>
      </c>
      <c r="AR149" s="123" t="s">
        <v>130</v>
      </c>
      <c r="AT149" s="129" t="s">
        <v>69</v>
      </c>
      <c r="AU149" s="129" t="s">
        <v>78</v>
      </c>
      <c r="AY149" s="123" t="s">
        <v>123</v>
      </c>
      <c r="BK149" s="130">
        <f>SUM(BK150:BK158)</f>
        <v>0</v>
      </c>
    </row>
    <row r="150" spans="2:65" s="1" customFormat="1" ht="24.25" customHeight="1">
      <c r="B150" s="133"/>
      <c r="C150" s="134" t="s">
        <v>202</v>
      </c>
      <c r="D150" s="134" t="s">
        <v>125</v>
      </c>
      <c r="E150" s="135" t="s">
        <v>586</v>
      </c>
      <c r="F150" s="136" t="s">
        <v>587</v>
      </c>
      <c r="G150" s="137" t="s">
        <v>292</v>
      </c>
      <c r="H150" s="138">
        <v>55.5</v>
      </c>
      <c r="I150" s="139"/>
      <c r="J150" s="139">
        <f t="shared" ref="J150:J158" si="0">ROUND(I150*H150,2)</f>
        <v>0</v>
      </c>
      <c r="K150" s="140"/>
      <c r="L150" s="27"/>
      <c r="M150" s="141" t="s">
        <v>1</v>
      </c>
      <c r="N150" s="142" t="s">
        <v>36</v>
      </c>
      <c r="O150" s="143">
        <v>0.34100000000000003</v>
      </c>
      <c r="P150" s="143">
        <f t="shared" ref="P150:P158" si="1">O150*H150</f>
        <v>18.925500000000003</v>
      </c>
      <c r="Q150" s="143">
        <v>9.0000000000000006E-5</v>
      </c>
      <c r="R150" s="143">
        <f t="shared" ref="R150:R158" si="2">Q150*H150</f>
        <v>4.9950000000000003E-3</v>
      </c>
      <c r="S150" s="143">
        <v>0</v>
      </c>
      <c r="T150" s="144">
        <f t="shared" ref="T150:T158" si="3">S150*H150</f>
        <v>0</v>
      </c>
      <c r="AR150" s="145" t="s">
        <v>208</v>
      </c>
      <c r="AT150" s="145" t="s">
        <v>125</v>
      </c>
      <c r="AU150" s="145" t="s">
        <v>130</v>
      </c>
      <c r="AY150" s="15" t="s">
        <v>123</v>
      </c>
      <c r="BE150" s="146">
        <f t="shared" ref="BE150:BE158" si="4">IF(N150="základná",J150,0)</f>
        <v>0</v>
      </c>
      <c r="BF150" s="146">
        <f t="shared" ref="BF150:BF158" si="5">IF(N150="znížená",J150,0)</f>
        <v>0</v>
      </c>
      <c r="BG150" s="146">
        <f t="shared" ref="BG150:BG158" si="6">IF(N150="zákl. prenesená",J150,0)</f>
        <v>0</v>
      </c>
      <c r="BH150" s="146">
        <f t="shared" ref="BH150:BH158" si="7">IF(N150="zníž. prenesená",J150,0)</f>
        <v>0</v>
      </c>
      <c r="BI150" s="146">
        <f t="shared" ref="BI150:BI158" si="8">IF(N150="nulová",J150,0)</f>
        <v>0</v>
      </c>
      <c r="BJ150" s="15" t="s">
        <v>130</v>
      </c>
      <c r="BK150" s="146">
        <f t="shared" ref="BK150:BK158" si="9">ROUND(I150*H150,2)</f>
        <v>0</v>
      </c>
      <c r="BL150" s="15" t="s">
        <v>208</v>
      </c>
      <c r="BM150" s="145" t="s">
        <v>588</v>
      </c>
    </row>
    <row r="151" spans="2:65" s="1" customFormat="1" ht="24.25" customHeight="1">
      <c r="B151" s="133"/>
      <c r="C151" s="160" t="s">
        <v>208</v>
      </c>
      <c r="D151" s="160" t="s">
        <v>344</v>
      </c>
      <c r="E151" s="161" t="s">
        <v>589</v>
      </c>
      <c r="F151" s="162" t="s">
        <v>590</v>
      </c>
      <c r="G151" s="163" t="s">
        <v>292</v>
      </c>
      <c r="H151" s="164">
        <v>55.5</v>
      </c>
      <c r="I151" s="165"/>
      <c r="J151" s="165">
        <f t="shared" si="0"/>
        <v>0</v>
      </c>
      <c r="K151" s="166"/>
      <c r="L151" s="167"/>
      <c r="M151" s="168" t="s">
        <v>1</v>
      </c>
      <c r="N151" s="169" t="s">
        <v>36</v>
      </c>
      <c r="O151" s="143">
        <v>0</v>
      </c>
      <c r="P151" s="143">
        <f t="shared" si="1"/>
        <v>0</v>
      </c>
      <c r="Q151" s="143">
        <v>2.5999999999999998E-4</v>
      </c>
      <c r="R151" s="143">
        <f t="shared" si="2"/>
        <v>1.4429999999999998E-2</v>
      </c>
      <c r="S151" s="143">
        <v>0</v>
      </c>
      <c r="T151" s="144">
        <f t="shared" si="3"/>
        <v>0</v>
      </c>
      <c r="AR151" s="145" t="s">
        <v>302</v>
      </c>
      <c r="AT151" s="145" t="s">
        <v>344</v>
      </c>
      <c r="AU151" s="145" t="s">
        <v>130</v>
      </c>
      <c r="AY151" s="15" t="s">
        <v>123</v>
      </c>
      <c r="BE151" s="146">
        <f t="shared" si="4"/>
        <v>0</v>
      </c>
      <c r="BF151" s="146">
        <f t="shared" si="5"/>
        <v>0</v>
      </c>
      <c r="BG151" s="146">
        <f t="shared" si="6"/>
        <v>0</v>
      </c>
      <c r="BH151" s="146">
        <f t="shared" si="7"/>
        <v>0</v>
      </c>
      <c r="BI151" s="146">
        <f t="shared" si="8"/>
        <v>0</v>
      </c>
      <c r="BJ151" s="15" t="s">
        <v>130</v>
      </c>
      <c r="BK151" s="146">
        <f t="shared" si="9"/>
        <v>0</v>
      </c>
      <c r="BL151" s="15" t="s">
        <v>208</v>
      </c>
      <c r="BM151" s="145" t="s">
        <v>591</v>
      </c>
    </row>
    <row r="152" spans="2:65" s="1" customFormat="1" ht="16.5" customHeight="1">
      <c r="B152" s="133"/>
      <c r="C152" s="134" t="s">
        <v>213</v>
      </c>
      <c r="D152" s="134" t="s">
        <v>125</v>
      </c>
      <c r="E152" s="135" t="s">
        <v>592</v>
      </c>
      <c r="F152" s="136" t="s">
        <v>593</v>
      </c>
      <c r="G152" s="137" t="s">
        <v>369</v>
      </c>
      <c r="H152" s="138">
        <v>3</v>
      </c>
      <c r="I152" s="139"/>
      <c r="J152" s="139">
        <f t="shared" si="0"/>
        <v>0</v>
      </c>
      <c r="K152" s="140"/>
      <c r="L152" s="27"/>
      <c r="M152" s="141" t="s">
        <v>1</v>
      </c>
      <c r="N152" s="142" t="s">
        <v>36</v>
      </c>
      <c r="O152" s="143">
        <v>0.52900000000000003</v>
      </c>
      <c r="P152" s="143">
        <f t="shared" si="1"/>
        <v>1.5870000000000002</v>
      </c>
      <c r="Q152" s="143">
        <v>0</v>
      </c>
      <c r="R152" s="143">
        <f t="shared" si="2"/>
        <v>0</v>
      </c>
      <c r="S152" s="143">
        <v>0</v>
      </c>
      <c r="T152" s="144">
        <f t="shared" si="3"/>
        <v>0</v>
      </c>
      <c r="AR152" s="145" t="s">
        <v>208</v>
      </c>
      <c r="AT152" s="145" t="s">
        <v>125</v>
      </c>
      <c r="AU152" s="145" t="s">
        <v>130</v>
      </c>
      <c r="AY152" s="15" t="s">
        <v>123</v>
      </c>
      <c r="BE152" s="146">
        <f t="shared" si="4"/>
        <v>0</v>
      </c>
      <c r="BF152" s="146">
        <f t="shared" si="5"/>
        <v>0</v>
      </c>
      <c r="BG152" s="146">
        <f t="shared" si="6"/>
        <v>0</v>
      </c>
      <c r="BH152" s="146">
        <f t="shared" si="7"/>
        <v>0</v>
      </c>
      <c r="BI152" s="146">
        <f t="shared" si="8"/>
        <v>0</v>
      </c>
      <c r="BJ152" s="15" t="s">
        <v>130</v>
      </c>
      <c r="BK152" s="146">
        <f t="shared" si="9"/>
        <v>0</v>
      </c>
      <c r="BL152" s="15" t="s">
        <v>208</v>
      </c>
      <c r="BM152" s="145" t="s">
        <v>594</v>
      </c>
    </row>
    <row r="153" spans="2:65" s="1" customFormat="1" ht="24.25" customHeight="1">
      <c r="B153" s="133"/>
      <c r="C153" s="134" t="s">
        <v>218</v>
      </c>
      <c r="D153" s="134" t="s">
        <v>125</v>
      </c>
      <c r="E153" s="135" t="s">
        <v>595</v>
      </c>
      <c r="F153" s="136" t="s">
        <v>596</v>
      </c>
      <c r="G153" s="137" t="s">
        <v>369</v>
      </c>
      <c r="H153" s="138">
        <v>1</v>
      </c>
      <c r="I153" s="139"/>
      <c r="J153" s="139">
        <f t="shared" si="0"/>
        <v>0</v>
      </c>
      <c r="K153" s="140"/>
      <c r="L153" s="27"/>
      <c r="M153" s="141" t="s">
        <v>1</v>
      </c>
      <c r="N153" s="142" t="s">
        <v>36</v>
      </c>
      <c r="O153" s="143">
        <v>0.36159999999999998</v>
      </c>
      <c r="P153" s="143">
        <f t="shared" si="1"/>
        <v>0.36159999999999998</v>
      </c>
      <c r="Q153" s="143">
        <v>6.0000000000000002E-5</v>
      </c>
      <c r="R153" s="143">
        <f t="shared" si="2"/>
        <v>6.0000000000000002E-5</v>
      </c>
      <c r="S153" s="143">
        <v>0</v>
      </c>
      <c r="T153" s="144">
        <f t="shared" si="3"/>
        <v>0</v>
      </c>
      <c r="AR153" s="145" t="s">
        <v>208</v>
      </c>
      <c r="AT153" s="145" t="s">
        <v>125</v>
      </c>
      <c r="AU153" s="145" t="s">
        <v>130</v>
      </c>
      <c r="AY153" s="15" t="s">
        <v>123</v>
      </c>
      <c r="BE153" s="146">
        <f t="shared" si="4"/>
        <v>0</v>
      </c>
      <c r="BF153" s="146">
        <f t="shared" si="5"/>
        <v>0</v>
      </c>
      <c r="BG153" s="146">
        <f t="shared" si="6"/>
        <v>0</v>
      </c>
      <c r="BH153" s="146">
        <f t="shared" si="7"/>
        <v>0</v>
      </c>
      <c r="BI153" s="146">
        <f t="shared" si="8"/>
        <v>0</v>
      </c>
      <c r="BJ153" s="15" t="s">
        <v>130</v>
      </c>
      <c r="BK153" s="146">
        <f t="shared" si="9"/>
        <v>0</v>
      </c>
      <c r="BL153" s="15" t="s">
        <v>208</v>
      </c>
      <c r="BM153" s="145" t="s">
        <v>597</v>
      </c>
    </row>
    <row r="154" spans="2:65" s="1" customFormat="1" ht="16.5" customHeight="1">
      <c r="B154" s="133"/>
      <c r="C154" s="160" t="s">
        <v>222</v>
      </c>
      <c r="D154" s="160" t="s">
        <v>344</v>
      </c>
      <c r="E154" s="161" t="s">
        <v>598</v>
      </c>
      <c r="F154" s="162" t="s">
        <v>599</v>
      </c>
      <c r="G154" s="163" t="s">
        <v>369</v>
      </c>
      <c r="H154" s="164">
        <v>1</v>
      </c>
      <c r="I154" s="165"/>
      <c r="J154" s="165">
        <f t="shared" si="0"/>
        <v>0</v>
      </c>
      <c r="K154" s="166"/>
      <c r="L154" s="167"/>
      <c r="M154" s="168" t="s">
        <v>1</v>
      </c>
      <c r="N154" s="169" t="s">
        <v>36</v>
      </c>
      <c r="O154" s="143">
        <v>0</v>
      </c>
      <c r="P154" s="143">
        <f t="shared" si="1"/>
        <v>0</v>
      </c>
      <c r="Q154" s="143">
        <v>2.1000000000000001E-2</v>
      </c>
      <c r="R154" s="143">
        <f t="shared" si="2"/>
        <v>2.1000000000000001E-2</v>
      </c>
      <c r="S154" s="143">
        <v>0</v>
      </c>
      <c r="T154" s="144">
        <f t="shared" si="3"/>
        <v>0</v>
      </c>
      <c r="AR154" s="145" t="s">
        <v>302</v>
      </c>
      <c r="AT154" s="145" t="s">
        <v>344</v>
      </c>
      <c r="AU154" s="145" t="s">
        <v>130</v>
      </c>
      <c r="AY154" s="15" t="s">
        <v>123</v>
      </c>
      <c r="BE154" s="146">
        <f t="shared" si="4"/>
        <v>0</v>
      </c>
      <c r="BF154" s="146">
        <f t="shared" si="5"/>
        <v>0</v>
      </c>
      <c r="BG154" s="146">
        <f t="shared" si="6"/>
        <v>0</v>
      </c>
      <c r="BH154" s="146">
        <f t="shared" si="7"/>
        <v>0</v>
      </c>
      <c r="BI154" s="146">
        <f t="shared" si="8"/>
        <v>0</v>
      </c>
      <c r="BJ154" s="15" t="s">
        <v>130</v>
      </c>
      <c r="BK154" s="146">
        <f t="shared" si="9"/>
        <v>0</v>
      </c>
      <c r="BL154" s="15" t="s">
        <v>208</v>
      </c>
      <c r="BM154" s="145" t="s">
        <v>600</v>
      </c>
    </row>
    <row r="155" spans="2:65" s="1" customFormat="1" ht="24.25" customHeight="1">
      <c r="B155" s="133"/>
      <c r="C155" s="134" t="s">
        <v>7</v>
      </c>
      <c r="D155" s="134" t="s">
        <v>125</v>
      </c>
      <c r="E155" s="135" t="s">
        <v>601</v>
      </c>
      <c r="F155" s="136" t="s">
        <v>602</v>
      </c>
      <c r="G155" s="137" t="s">
        <v>369</v>
      </c>
      <c r="H155" s="138">
        <v>3</v>
      </c>
      <c r="I155" s="139"/>
      <c r="J155" s="139">
        <f t="shared" si="0"/>
        <v>0</v>
      </c>
      <c r="K155" s="140"/>
      <c r="L155" s="27"/>
      <c r="M155" s="141" t="s">
        <v>1</v>
      </c>
      <c r="N155" s="142" t="s">
        <v>36</v>
      </c>
      <c r="O155" s="143">
        <v>0.25974999999999998</v>
      </c>
      <c r="P155" s="143">
        <f t="shared" si="1"/>
        <v>0.77925</v>
      </c>
      <c r="Q155" s="143">
        <v>1.0000000000000001E-5</v>
      </c>
      <c r="R155" s="143">
        <f t="shared" si="2"/>
        <v>3.0000000000000004E-5</v>
      </c>
      <c r="S155" s="143">
        <v>0</v>
      </c>
      <c r="T155" s="144">
        <f t="shared" si="3"/>
        <v>0</v>
      </c>
      <c r="AR155" s="145" t="s">
        <v>208</v>
      </c>
      <c r="AT155" s="145" t="s">
        <v>125</v>
      </c>
      <c r="AU155" s="145" t="s">
        <v>130</v>
      </c>
      <c r="AY155" s="15" t="s">
        <v>123</v>
      </c>
      <c r="BE155" s="146">
        <f t="shared" si="4"/>
        <v>0</v>
      </c>
      <c r="BF155" s="146">
        <f t="shared" si="5"/>
        <v>0</v>
      </c>
      <c r="BG155" s="146">
        <f t="shared" si="6"/>
        <v>0</v>
      </c>
      <c r="BH155" s="146">
        <f t="shared" si="7"/>
        <v>0</v>
      </c>
      <c r="BI155" s="146">
        <f t="shared" si="8"/>
        <v>0</v>
      </c>
      <c r="BJ155" s="15" t="s">
        <v>130</v>
      </c>
      <c r="BK155" s="146">
        <f t="shared" si="9"/>
        <v>0</v>
      </c>
      <c r="BL155" s="15" t="s">
        <v>208</v>
      </c>
      <c r="BM155" s="145" t="s">
        <v>603</v>
      </c>
    </row>
    <row r="156" spans="2:65" s="1" customFormat="1" ht="16.5" customHeight="1">
      <c r="B156" s="133"/>
      <c r="C156" s="160" t="s">
        <v>235</v>
      </c>
      <c r="D156" s="160" t="s">
        <v>344</v>
      </c>
      <c r="E156" s="161" t="s">
        <v>604</v>
      </c>
      <c r="F156" s="162" t="s">
        <v>605</v>
      </c>
      <c r="G156" s="163" t="s">
        <v>369</v>
      </c>
      <c r="H156" s="164">
        <v>3</v>
      </c>
      <c r="I156" s="165"/>
      <c r="J156" s="165">
        <f t="shared" si="0"/>
        <v>0</v>
      </c>
      <c r="K156" s="166"/>
      <c r="L156" s="167"/>
      <c r="M156" s="168" t="s">
        <v>1</v>
      </c>
      <c r="N156" s="169" t="s">
        <v>36</v>
      </c>
      <c r="O156" s="143">
        <v>0</v>
      </c>
      <c r="P156" s="143">
        <f t="shared" si="1"/>
        <v>0</v>
      </c>
      <c r="Q156" s="143">
        <v>1.2800000000000001E-3</v>
      </c>
      <c r="R156" s="143">
        <f t="shared" si="2"/>
        <v>3.8400000000000005E-3</v>
      </c>
      <c r="S156" s="143">
        <v>0</v>
      </c>
      <c r="T156" s="144">
        <f t="shared" si="3"/>
        <v>0</v>
      </c>
      <c r="AR156" s="145" t="s">
        <v>302</v>
      </c>
      <c r="AT156" s="145" t="s">
        <v>344</v>
      </c>
      <c r="AU156" s="145" t="s">
        <v>130</v>
      </c>
      <c r="AY156" s="15" t="s">
        <v>123</v>
      </c>
      <c r="BE156" s="146">
        <f t="shared" si="4"/>
        <v>0</v>
      </c>
      <c r="BF156" s="146">
        <f t="shared" si="5"/>
        <v>0</v>
      </c>
      <c r="BG156" s="146">
        <f t="shared" si="6"/>
        <v>0</v>
      </c>
      <c r="BH156" s="146">
        <f t="shared" si="7"/>
        <v>0</v>
      </c>
      <c r="BI156" s="146">
        <f t="shared" si="8"/>
        <v>0</v>
      </c>
      <c r="BJ156" s="15" t="s">
        <v>130</v>
      </c>
      <c r="BK156" s="146">
        <f t="shared" si="9"/>
        <v>0</v>
      </c>
      <c r="BL156" s="15" t="s">
        <v>208</v>
      </c>
      <c r="BM156" s="145" t="s">
        <v>606</v>
      </c>
    </row>
    <row r="157" spans="2:65" s="1" customFormat="1" ht="24.25" customHeight="1">
      <c r="B157" s="133"/>
      <c r="C157" s="134" t="s">
        <v>243</v>
      </c>
      <c r="D157" s="134" t="s">
        <v>125</v>
      </c>
      <c r="E157" s="135" t="s">
        <v>607</v>
      </c>
      <c r="F157" s="136" t="s">
        <v>608</v>
      </c>
      <c r="G157" s="137" t="s">
        <v>292</v>
      </c>
      <c r="H157" s="138">
        <v>55.5</v>
      </c>
      <c r="I157" s="139"/>
      <c r="J157" s="139">
        <f t="shared" si="0"/>
        <v>0</v>
      </c>
      <c r="K157" s="140"/>
      <c r="L157" s="27"/>
      <c r="M157" s="141" t="s">
        <v>1</v>
      </c>
      <c r="N157" s="142" t="s">
        <v>36</v>
      </c>
      <c r="O157" s="143">
        <v>5.8049999999999997E-2</v>
      </c>
      <c r="P157" s="143">
        <f t="shared" si="1"/>
        <v>3.2217750000000001</v>
      </c>
      <c r="Q157" s="143">
        <v>1.0000000000000001E-5</v>
      </c>
      <c r="R157" s="143">
        <f t="shared" si="2"/>
        <v>5.5500000000000005E-4</v>
      </c>
      <c r="S157" s="143">
        <v>0</v>
      </c>
      <c r="T157" s="144">
        <f t="shared" si="3"/>
        <v>0</v>
      </c>
      <c r="AR157" s="145" t="s">
        <v>208</v>
      </c>
      <c r="AT157" s="145" t="s">
        <v>125</v>
      </c>
      <c r="AU157" s="145" t="s">
        <v>130</v>
      </c>
      <c r="AY157" s="15" t="s">
        <v>123</v>
      </c>
      <c r="BE157" s="146">
        <f t="shared" si="4"/>
        <v>0</v>
      </c>
      <c r="BF157" s="146">
        <f t="shared" si="5"/>
        <v>0</v>
      </c>
      <c r="BG157" s="146">
        <f t="shared" si="6"/>
        <v>0</v>
      </c>
      <c r="BH157" s="146">
        <f t="shared" si="7"/>
        <v>0</v>
      </c>
      <c r="BI157" s="146">
        <f t="shared" si="8"/>
        <v>0</v>
      </c>
      <c r="BJ157" s="15" t="s">
        <v>130</v>
      </c>
      <c r="BK157" s="146">
        <f t="shared" si="9"/>
        <v>0</v>
      </c>
      <c r="BL157" s="15" t="s">
        <v>208</v>
      </c>
      <c r="BM157" s="145" t="s">
        <v>609</v>
      </c>
    </row>
    <row r="158" spans="2:65" s="1" customFormat="1" ht="24.25" customHeight="1">
      <c r="B158" s="133"/>
      <c r="C158" s="134" t="s">
        <v>247</v>
      </c>
      <c r="D158" s="134" t="s">
        <v>125</v>
      </c>
      <c r="E158" s="135" t="s">
        <v>610</v>
      </c>
      <c r="F158" s="136" t="s">
        <v>611</v>
      </c>
      <c r="G158" s="137" t="s">
        <v>357</v>
      </c>
      <c r="H158" s="138">
        <v>8.3109999999999999</v>
      </c>
      <c r="I158" s="139"/>
      <c r="J158" s="139">
        <f t="shared" si="0"/>
        <v>0</v>
      </c>
      <c r="K158" s="140"/>
      <c r="L158" s="27"/>
      <c r="M158" s="170" t="s">
        <v>1</v>
      </c>
      <c r="N158" s="171" t="s">
        <v>36</v>
      </c>
      <c r="O158" s="172">
        <v>0</v>
      </c>
      <c r="P158" s="172">
        <f t="shared" si="1"/>
        <v>0</v>
      </c>
      <c r="Q158" s="172">
        <v>0</v>
      </c>
      <c r="R158" s="172">
        <f t="shared" si="2"/>
        <v>0</v>
      </c>
      <c r="S158" s="172">
        <v>0</v>
      </c>
      <c r="T158" s="173">
        <f t="shared" si="3"/>
        <v>0</v>
      </c>
      <c r="AR158" s="145" t="s">
        <v>208</v>
      </c>
      <c r="AT158" s="145" t="s">
        <v>125</v>
      </c>
      <c r="AU158" s="145" t="s">
        <v>130</v>
      </c>
      <c r="AY158" s="15" t="s">
        <v>123</v>
      </c>
      <c r="BE158" s="146">
        <f t="shared" si="4"/>
        <v>0</v>
      </c>
      <c r="BF158" s="146">
        <f t="shared" si="5"/>
        <v>0</v>
      </c>
      <c r="BG158" s="146">
        <f t="shared" si="6"/>
        <v>0</v>
      </c>
      <c r="BH158" s="146">
        <f t="shared" si="7"/>
        <v>0</v>
      </c>
      <c r="BI158" s="146">
        <f t="shared" si="8"/>
        <v>0</v>
      </c>
      <c r="BJ158" s="15" t="s">
        <v>130</v>
      </c>
      <c r="BK158" s="146">
        <f t="shared" si="9"/>
        <v>0</v>
      </c>
      <c r="BL158" s="15" t="s">
        <v>208</v>
      </c>
      <c r="BM158" s="145" t="s">
        <v>612</v>
      </c>
    </row>
    <row r="159" spans="2:65" s="1" customFormat="1" ht="7" customHeight="1">
      <c r="B159" s="42"/>
      <c r="C159" s="43"/>
      <c r="D159" s="43"/>
      <c r="E159" s="43"/>
      <c r="F159" s="43"/>
      <c r="G159" s="43"/>
      <c r="H159" s="43"/>
      <c r="I159" s="43"/>
      <c r="J159" s="43"/>
      <c r="K159" s="43"/>
      <c r="L159" s="27"/>
    </row>
  </sheetData>
  <autoFilter ref="C122:K158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6"/>
  <sheetViews>
    <sheetView showGridLines="0" topLeftCell="A119" workbookViewId="0">
      <selection activeCell="I123" sqref="I123:I145"/>
    </sheetView>
  </sheetViews>
  <sheetFormatPr defaultRowHeight="10.3"/>
  <cols>
    <col min="1" max="1" width="8.36328125" customWidth="1"/>
    <col min="2" max="2" width="1.1796875" customWidth="1"/>
    <col min="3" max="3" width="4.1796875" customWidth="1"/>
    <col min="4" max="4" width="4.36328125" customWidth="1"/>
    <col min="5" max="5" width="17.1796875" customWidth="1"/>
    <col min="6" max="6" width="50.81640625" customWidth="1"/>
    <col min="7" max="7" width="7.453125" customWidth="1"/>
    <col min="8" max="8" width="14" customWidth="1"/>
    <col min="9" max="9" width="15.81640625" customWidth="1"/>
    <col min="10" max="10" width="22.36328125" customWidth="1"/>
    <col min="11" max="11" width="22.36328125" hidden="1" customWidth="1"/>
    <col min="12" max="12" width="9.36328125" customWidth="1"/>
    <col min="13" max="13" width="10.81640625" hidden="1" customWidth="1"/>
    <col min="14" max="14" width="9.36328125" hidden="1"/>
    <col min="15" max="20" width="14.1796875" hidden="1" customWidth="1"/>
    <col min="21" max="21" width="16.36328125" hidden="1" customWidth="1"/>
    <col min="22" max="22" width="12.36328125" customWidth="1"/>
    <col min="23" max="23" width="16.36328125" customWidth="1"/>
    <col min="24" max="24" width="12.36328125" customWidth="1"/>
    <col min="25" max="25" width="15" customWidth="1"/>
    <col min="26" max="26" width="11" customWidth="1"/>
    <col min="27" max="27" width="15" customWidth="1"/>
    <col min="28" max="28" width="16.36328125" customWidth="1"/>
    <col min="29" max="29" width="11" customWidth="1"/>
    <col min="30" max="30" width="15" customWidth="1"/>
    <col min="31" max="31" width="16.36328125" customWidth="1"/>
    <col min="44" max="65" width="9.36328125" hidden="1"/>
  </cols>
  <sheetData>
    <row r="2" spans="2:46" ht="37" customHeight="1">
      <c r="L2" s="204" t="s">
        <v>5</v>
      </c>
      <c r="M2" s="198"/>
      <c r="N2" s="198"/>
      <c r="O2" s="198"/>
      <c r="P2" s="198"/>
      <c r="Q2" s="198"/>
      <c r="R2" s="198"/>
      <c r="S2" s="198"/>
      <c r="T2" s="198"/>
      <c r="U2" s="198"/>
      <c r="V2" s="198"/>
      <c r="AT2" s="15" t="s">
        <v>88</v>
      </c>
    </row>
    <row r="3" spans="2:46" ht="7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5" customHeight="1">
      <c r="B4" s="18"/>
      <c r="D4" s="19" t="s">
        <v>89</v>
      </c>
      <c r="L4" s="18"/>
      <c r="M4" s="85" t="s">
        <v>9</v>
      </c>
      <c r="AT4" s="15" t="s">
        <v>3</v>
      </c>
    </row>
    <row r="5" spans="2:46" ht="7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3" t="str">
        <f>'Rekapitulácia stavby'!K6</f>
        <v>Stavebné úpravy oblúkovej haly na voľné ustajnenie HD,  č. 606/4, okr. Snina</v>
      </c>
      <c r="F7" s="214"/>
      <c r="G7" s="214"/>
      <c r="H7" s="214"/>
      <c r="L7" s="18"/>
    </row>
    <row r="8" spans="2:46" s="1" customFormat="1" ht="12" customHeight="1">
      <c r="B8" s="27"/>
      <c r="D8" s="24" t="s">
        <v>90</v>
      </c>
      <c r="L8" s="27"/>
    </row>
    <row r="9" spans="2:46" s="1" customFormat="1" ht="16.5" customHeight="1">
      <c r="B9" s="27"/>
      <c r="E9" s="175" t="s">
        <v>613</v>
      </c>
      <c r="F9" s="212"/>
      <c r="G9" s="212"/>
      <c r="H9" s="212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5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691</v>
      </c>
      <c r="I15" s="24" t="s">
        <v>23</v>
      </c>
      <c r="J15" s="22" t="s">
        <v>24</v>
      </c>
      <c r="L15" s="27"/>
    </row>
    <row r="16" spans="2:46" s="1" customFormat="1" ht="7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97" t="str">
        <f>'Rekapitulácia stavby'!E14</f>
        <v xml:space="preserve"> </v>
      </c>
      <c r="F18" s="197"/>
      <c r="G18" s="197"/>
      <c r="H18" s="197"/>
      <c r="I18" s="24" t="s">
        <v>23</v>
      </c>
      <c r="J18" s="22" t="str">
        <f>'Rekapitulácia stavby'!AN14</f>
        <v/>
      </c>
      <c r="L18" s="27"/>
    </row>
    <row r="19" spans="2:12" s="1" customFormat="1" ht="7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692</v>
      </c>
      <c r="I21" s="24" t="s">
        <v>23</v>
      </c>
      <c r="J21" s="22" t="s">
        <v>1</v>
      </c>
      <c r="L21" s="27"/>
    </row>
    <row r="22" spans="2:12" s="1" customFormat="1" ht="7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7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200" t="s">
        <v>1</v>
      </c>
      <c r="F27" s="200"/>
      <c r="G27" s="200"/>
      <c r="H27" s="200"/>
      <c r="L27" s="86"/>
    </row>
    <row r="28" spans="2:12" s="1" customFormat="1" ht="7" customHeight="1">
      <c r="B28" s="27"/>
      <c r="L28" s="27"/>
    </row>
    <row r="29" spans="2:12" s="1" customFormat="1" ht="7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4" customHeight="1">
      <c r="B30" s="27"/>
      <c r="D30" s="87" t="s">
        <v>30</v>
      </c>
      <c r="J30" s="63">
        <f>ROUND(J119, 2)</f>
        <v>0</v>
      </c>
      <c r="L30" s="27"/>
    </row>
    <row r="31" spans="2:12" s="1" customFormat="1" ht="7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5" customHeight="1">
      <c r="B33" s="27"/>
      <c r="D33" s="88" t="s">
        <v>34</v>
      </c>
      <c r="E33" s="32" t="s">
        <v>35</v>
      </c>
      <c r="F33" s="89">
        <f>ROUND((SUM(BE119:BE145)),  2)</f>
        <v>0</v>
      </c>
      <c r="G33" s="90"/>
      <c r="H33" s="90"/>
      <c r="I33" s="91">
        <v>0.2</v>
      </c>
      <c r="J33" s="89">
        <f>ROUND(((SUM(BE119:BE145))*I33),  2)</f>
        <v>0</v>
      </c>
      <c r="L33" s="27"/>
    </row>
    <row r="34" spans="2:12" s="1" customFormat="1" ht="14.5" customHeight="1">
      <c r="B34" s="27"/>
      <c r="E34" s="32" t="s">
        <v>36</v>
      </c>
      <c r="F34" s="92">
        <f>ROUND((SUM(BF119:BF145)),  2)</f>
        <v>0</v>
      </c>
      <c r="I34" s="93">
        <v>0.2</v>
      </c>
      <c r="J34" s="92">
        <f>ROUND(((SUM(BF119:BF145))*I34),  2)</f>
        <v>0</v>
      </c>
      <c r="L34" s="27"/>
    </row>
    <row r="35" spans="2:12" s="1" customFormat="1" ht="14.5" hidden="1" customHeight="1">
      <c r="B35" s="27"/>
      <c r="E35" s="24" t="s">
        <v>37</v>
      </c>
      <c r="F35" s="92">
        <f>ROUND((SUM(BG119:BG145)),  2)</f>
        <v>0</v>
      </c>
      <c r="I35" s="93">
        <v>0.2</v>
      </c>
      <c r="J35" s="92">
        <f>0</f>
        <v>0</v>
      </c>
      <c r="L35" s="27"/>
    </row>
    <row r="36" spans="2:12" s="1" customFormat="1" ht="14.5" hidden="1" customHeight="1">
      <c r="B36" s="27"/>
      <c r="E36" s="24" t="s">
        <v>38</v>
      </c>
      <c r="F36" s="92">
        <f>ROUND((SUM(BH119:BH145)),  2)</f>
        <v>0</v>
      </c>
      <c r="I36" s="93">
        <v>0.2</v>
      </c>
      <c r="J36" s="92">
        <f>0</f>
        <v>0</v>
      </c>
      <c r="L36" s="27"/>
    </row>
    <row r="37" spans="2:12" s="1" customFormat="1" ht="14.5" hidden="1" customHeight="1">
      <c r="B37" s="27"/>
      <c r="E37" s="32" t="s">
        <v>39</v>
      </c>
      <c r="F37" s="89">
        <f>ROUND((SUM(BI119:BI145)),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7" customHeight="1">
      <c r="B38" s="27"/>
      <c r="L38" s="27"/>
    </row>
    <row r="39" spans="2:12" s="1" customFormat="1" ht="25.4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5" customHeight="1">
      <c r="B40" s="27"/>
      <c r="L40" s="27"/>
    </row>
    <row r="41" spans="2:12" ht="14.5" customHeight="1">
      <c r="B41" s="18"/>
      <c r="L41" s="18"/>
    </row>
    <row r="42" spans="2:12" ht="14.5" customHeight="1">
      <c r="B42" s="18"/>
      <c r="L42" s="18"/>
    </row>
    <row r="43" spans="2:12" ht="14.5" customHeight="1">
      <c r="B43" s="18"/>
      <c r="L43" s="18"/>
    </row>
    <row r="44" spans="2:12" ht="14.5" customHeight="1">
      <c r="B44" s="18"/>
      <c r="L44" s="18"/>
    </row>
    <row r="45" spans="2:12" ht="14.5" customHeight="1">
      <c r="B45" s="18"/>
      <c r="L45" s="18"/>
    </row>
    <row r="46" spans="2:12" ht="14.5" customHeight="1">
      <c r="B46" s="18"/>
      <c r="L46" s="18"/>
    </row>
    <row r="47" spans="2:12" ht="14.5" customHeight="1">
      <c r="B47" s="18"/>
      <c r="L47" s="18"/>
    </row>
    <row r="48" spans="2:12" ht="14.5" customHeight="1">
      <c r="B48" s="18"/>
      <c r="L48" s="18"/>
    </row>
    <row r="49" spans="2:12" ht="14.5" customHeight="1">
      <c r="B49" s="18"/>
      <c r="L49" s="18"/>
    </row>
    <row r="50" spans="2:12" s="1" customFormat="1" ht="14.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4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4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4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7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5" customHeight="1">
      <c r="B82" s="27"/>
      <c r="C82" s="19" t="s">
        <v>92</v>
      </c>
      <c r="L82" s="27"/>
    </row>
    <row r="83" spans="2:47" s="1" customFormat="1" ht="7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3" t="str">
        <f>E7</f>
        <v>Stavebné úpravy oblúkovej haly na voľné ustajnenie HD,  č. 606/4, okr. Snina</v>
      </c>
      <c r="F85" s="214"/>
      <c r="G85" s="214"/>
      <c r="H85" s="214"/>
      <c r="L85" s="27"/>
    </row>
    <row r="86" spans="2:47" s="1" customFormat="1" ht="12" customHeight="1">
      <c r="B86" s="27"/>
      <c r="C86" s="24" t="s">
        <v>90</v>
      </c>
      <c r="L86" s="27"/>
    </row>
    <row r="87" spans="2:47" s="1" customFormat="1" ht="16.5" customHeight="1">
      <c r="B87" s="27"/>
      <c r="E87" s="175" t="str">
        <f>E9</f>
        <v>04 - SO - 04 Vnútorna elektroinštalácia</v>
      </c>
      <c r="F87" s="212"/>
      <c r="G87" s="212"/>
      <c r="H87" s="212"/>
      <c r="L87" s="27"/>
    </row>
    <row r="88" spans="2:47" s="1" customFormat="1" ht="7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7" customHeight="1">
      <c r="B90" s="27"/>
      <c r="L90" s="27"/>
    </row>
    <row r="91" spans="2:47" s="1" customFormat="1" ht="37.299999999999997">
      <c r="B91" s="27"/>
      <c r="C91" s="24" t="s">
        <v>20</v>
      </c>
      <c r="F91" s="22" t="str">
        <f>E15</f>
        <v>JRD Pichne s.r.o., Námestie slobody 2, Humenné 066 01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5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4" customHeight="1">
      <c r="B93" s="27"/>
      <c r="L93" s="27"/>
    </row>
    <row r="94" spans="2:47" s="1" customFormat="1" ht="29.25" customHeight="1">
      <c r="B94" s="27"/>
      <c r="C94" s="102" t="s">
        <v>93</v>
      </c>
      <c r="D94" s="94"/>
      <c r="E94" s="94"/>
      <c r="F94" s="94"/>
      <c r="G94" s="94"/>
      <c r="H94" s="94"/>
      <c r="I94" s="94"/>
      <c r="J94" s="103" t="s">
        <v>94</v>
      </c>
      <c r="K94" s="94"/>
      <c r="L94" s="27"/>
    </row>
    <row r="95" spans="2:47" s="1" customFormat="1" ht="10.4" customHeight="1">
      <c r="B95" s="27"/>
      <c r="L95" s="27"/>
    </row>
    <row r="96" spans="2:47" s="1" customFormat="1" ht="22.95" customHeight="1">
      <c r="B96" s="27"/>
      <c r="C96" s="104" t="s">
        <v>95</v>
      </c>
      <c r="J96" s="63">
        <f>J119</f>
        <v>0</v>
      </c>
      <c r="L96" s="27"/>
      <c r="AU96" s="15" t="s">
        <v>96</v>
      </c>
    </row>
    <row r="97" spans="2:12" s="8" customFormat="1" ht="25" customHeight="1">
      <c r="B97" s="105"/>
      <c r="D97" s="106" t="s">
        <v>97</v>
      </c>
      <c r="E97" s="107"/>
      <c r="F97" s="107"/>
      <c r="G97" s="107"/>
      <c r="H97" s="107"/>
      <c r="I97" s="107"/>
      <c r="J97" s="108">
        <f>J120</f>
        <v>0</v>
      </c>
      <c r="L97" s="105"/>
    </row>
    <row r="98" spans="2:12" s="8" customFormat="1" ht="25" customHeight="1">
      <c r="B98" s="105"/>
      <c r="D98" s="106" t="s">
        <v>614</v>
      </c>
      <c r="E98" s="107"/>
      <c r="F98" s="107"/>
      <c r="G98" s="107"/>
      <c r="H98" s="107"/>
      <c r="I98" s="107"/>
      <c r="J98" s="108">
        <f>J121</f>
        <v>0</v>
      </c>
      <c r="L98" s="105"/>
    </row>
    <row r="99" spans="2:12" s="9" customFormat="1" ht="19.95" customHeight="1">
      <c r="B99" s="109"/>
      <c r="D99" s="110" t="s">
        <v>615</v>
      </c>
      <c r="E99" s="111"/>
      <c r="F99" s="111"/>
      <c r="G99" s="111"/>
      <c r="H99" s="111"/>
      <c r="I99" s="111"/>
      <c r="J99" s="112">
        <f>J122</f>
        <v>0</v>
      </c>
      <c r="L99" s="109"/>
    </row>
    <row r="100" spans="2:12" s="1" customFormat="1" ht="21.75" customHeight="1">
      <c r="B100" s="27"/>
      <c r="L100" s="27"/>
    </row>
    <row r="101" spans="2:12" s="1" customFormat="1" ht="7" customHeight="1"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27"/>
    </row>
    <row r="105" spans="2:12" s="1" customFormat="1" ht="7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27"/>
    </row>
    <row r="106" spans="2:12" s="1" customFormat="1" ht="25" customHeight="1">
      <c r="B106" s="27"/>
      <c r="C106" s="19" t="s">
        <v>109</v>
      </c>
      <c r="L106" s="27"/>
    </row>
    <row r="107" spans="2:12" s="1" customFormat="1" ht="7" customHeight="1">
      <c r="B107" s="27"/>
      <c r="L107" s="27"/>
    </row>
    <row r="108" spans="2:12" s="1" customFormat="1" ht="12" customHeight="1">
      <c r="B108" s="27"/>
      <c r="C108" s="24" t="s">
        <v>13</v>
      </c>
      <c r="L108" s="27"/>
    </row>
    <row r="109" spans="2:12" s="1" customFormat="1" ht="26.25" customHeight="1">
      <c r="B109" s="27"/>
      <c r="E109" s="213" t="str">
        <f>E7</f>
        <v>Stavebné úpravy oblúkovej haly na voľné ustajnenie HD,  č. 606/4, okr. Snina</v>
      </c>
      <c r="F109" s="214"/>
      <c r="G109" s="214"/>
      <c r="H109" s="214"/>
      <c r="L109" s="27"/>
    </row>
    <row r="110" spans="2:12" s="1" customFormat="1" ht="12" customHeight="1">
      <c r="B110" s="27"/>
      <c r="C110" s="24" t="s">
        <v>90</v>
      </c>
      <c r="L110" s="27"/>
    </row>
    <row r="111" spans="2:12" s="1" customFormat="1" ht="16.5" customHeight="1">
      <c r="B111" s="27"/>
      <c r="E111" s="175" t="str">
        <f>E9</f>
        <v>04 - SO - 04 Vnútorna elektroinštalácia</v>
      </c>
      <c r="F111" s="212"/>
      <c r="G111" s="212"/>
      <c r="H111" s="212"/>
      <c r="L111" s="27"/>
    </row>
    <row r="112" spans="2:12" s="1" customFormat="1" ht="7" customHeight="1">
      <c r="B112" s="27"/>
      <c r="L112" s="27"/>
    </row>
    <row r="113" spans="2:65" s="1" customFormat="1" ht="12" customHeight="1">
      <c r="B113" s="27"/>
      <c r="C113" s="24" t="s">
        <v>17</v>
      </c>
      <c r="F113" s="22" t="str">
        <f>F12</f>
        <v xml:space="preserve"> </v>
      </c>
      <c r="I113" s="24" t="s">
        <v>19</v>
      </c>
      <c r="J113" s="50">
        <f>IF(J12="","",J12)</f>
        <v>45236</v>
      </c>
      <c r="L113" s="27"/>
    </row>
    <row r="114" spans="2:65" s="1" customFormat="1" ht="7" customHeight="1">
      <c r="B114" s="27"/>
      <c r="L114" s="27"/>
    </row>
    <row r="115" spans="2:65" s="1" customFormat="1" ht="37.299999999999997">
      <c r="B115" s="27"/>
      <c r="C115" s="24" t="s">
        <v>20</v>
      </c>
      <c r="F115" s="22" t="str">
        <f>E15</f>
        <v>JRD Pichne s.r.o., Námestie slobody 2, Humenné 066 01</v>
      </c>
      <c r="I115" s="24" t="s">
        <v>26</v>
      </c>
      <c r="J115" s="25" t="str">
        <f>E21</f>
        <v>Argo-PK, Projekčná kancelária, Strojárska 3998, Snina</v>
      </c>
      <c r="L115" s="27"/>
    </row>
    <row r="116" spans="2:65" s="1" customFormat="1" ht="15.25" customHeight="1">
      <c r="B116" s="27"/>
      <c r="C116" s="24" t="s">
        <v>25</v>
      </c>
      <c r="F116" s="22" t="str">
        <f>IF(E18="","",E18)</f>
        <v xml:space="preserve"> </v>
      </c>
      <c r="I116" s="24" t="s">
        <v>28</v>
      </c>
      <c r="J116" s="25" t="str">
        <f>E24</f>
        <v xml:space="preserve"> </v>
      </c>
      <c r="L116" s="27"/>
    </row>
    <row r="117" spans="2:65" s="1" customFormat="1" ht="10.4" customHeight="1">
      <c r="B117" s="27"/>
      <c r="L117" s="27"/>
    </row>
    <row r="118" spans="2:65" s="10" customFormat="1" ht="29.25" customHeight="1">
      <c r="B118" s="113"/>
      <c r="C118" s="114" t="s">
        <v>110</v>
      </c>
      <c r="D118" s="115" t="s">
        <v>55</v>
      </c>
      <c r="E118" s="115" t="s">
        <v>51</v>
      </c>
      <c r="F118" s="115" t="s">
        <v>52</v>
      </c>
      <c r="G118" s="115" t="s">
        <v>111</v>
      </c>
      <c r="H118" s="115" t="s">
        <v>112</v>
      </c>
      <c r="I118" s="115" t="s">
        <v>113</v>
      </c>
      <c r="J118" s="116" t="s">
        <v>94</v>
      </c>
      <c r="K118" s="117" t="s">
        <v>114</v>
      </c>
      <c r="L118" s="113"/>
      <c r="M118" s="56" t="s">
        <v>1</v>
      </c>
      <c r="N118" s="57" t="s">
        <v>34</v>
      </c>
      <c r="O118" s="57" t="s">
        <v>115</v>
      </c>
      <c r="P118" s="57" t="s">
        <v>116</v>
      </c>
      <c r="Q118" s="57" t="s">
        <v>117</v>
      </c>
      <c r="R118" s="57" t="s">
        <v>118</v>
      </c>
      <c r="S118" s="57" t="s">
        <v>119</v>
      </c>
      <c r="T118" s="58" t="s">
        <v>120</v>
      </c>
    </row>
    <row r="119" spans="2:65" s="1" customFormat="1" ht="22.95" customHeight="1">
      <c r="B119" s="27"/>
      <c r="C119" s="61" t="s">
        <v>95</v>
      </c>
      <c r="J119" s="118">
        <f>BK119</f>
        <v>0</v>
      </c>
      <c r="L119" s="27"/>
      <c r="M119" s="59"/>
      <c r="N119" s="51"/>
      <c r="O119" s="51"/>
      <c r="P119" s="119">
        <f>P120+P121</f>
        <v>42.515000000000001</v>
      </c>
      <c r="Q119" s="51"/>
      <c r="R119" s="119">
        <f>R120+R121</f>
        <v>0.17735999999999996</v>
      </c>
      <c r="S119" s="51"/>
      <c r="T119" s="120">
        <f>T120+T121</f>
        <v>0</v>
      </c>
      <c r="AT119" s="15" t="s">
        <v>69</v>
      </c>
      <c r="AU119" s="15" t="s">
        <v>96</v>
      </c>
      <c r="BK119" s="121">
        <f>BK120+BK121</f>
        <v>0</v>
      </c>
    </row>
    <row r="120" spans="2:65" s="11" customFormat="1" ht="25.95" customHeight="1">
      <c r="B120" s="122"/>
      <c r="D120" s="123" t="s">
        <v>69</v>
      </c>
      <c r="E120" s="124" t="s">
        <v>121</v>
      </c>
      <c r="F120" s="124" t="s">
        <v>122</v>
      </c>
      <c r="J120" s="125">
        <f>BK120</f>
        <v>0</v>
      </c>
      <c r="L120" s="122"/>
      <c r="M120" s="126"/>
      <c r="P120" s="127">
        <v>0</v>
      </c>
      <c r="R120" s="127">
        <v>0</v>
      </c>
      <c r="T120" s="128">
        <v>0</v>
      </c>
      <c r="AR120" s="123" t="s">
        <v>78</v>
      </c>
      <c r="AT120" s="129" t="s">
        <v>69</v>
      </c>
      <c r="AU120" s="129" t="s">
        <v>70</v>
      </c>
      <c r="AY120" s="123" t="s">
        <v>123</v>
      </c>
      <c r="BK120" s="130">
        <v>0</v>
      </c>
    </row>
    <row r="121" spans="2:65" s="11" customFormat="1" ht="25.95" customHeight="1">
      <c r="B121" s="122"/>
      <c r="D121" s="123" t="s">
        <v>69</v>
      </c>
      <c r="E121" s="124" t="s">
        <v>344</v>
      </c>
      <c r="F121" s="124" t="s">
        <v>616</v>
      </c>
      <c r="J121" s="125">
        <f>BK121</f>
        <v>0</v>
      </c>
      <c r="L121" s="122"/>
      <c r="M121" s="126"/>
      <c r="P121" s="127">
        <f>P122</f>
        <v>42.515000000000001</v>
      </c>
      <c r="R121" s="127">
        <f>R122</f>
        <v>0.17735999999999996</v>
      </c>
      <c r="T121" s="128">
        <f>T122</f>
        <v>0</v>
      </c>
      <c r="AR121" s="123" t="s">
        <v>142</v>
      </c>
      <c r="AT121" s="129" t="s">
        <v>69</v>
      </c>
      <c r="AU121" s="129" t="s">
        <v>70</v>
      </c>
      <c r="AY121" s="123" t="s">
        <v>123</v>
      </c>
      <c r="BK121" s="130">
        <f>BK122</f>
        <v>0</v>
      </c>
    </row>
    <row r="122" spans="2:65" s="11" customFormat="1" ht="22.95" customHeight="1">
      <c r="B122" s="122"/>
      <c r="D122" s="123" t="s">
        <v>69</v>
      </c>
      <c r="E122" s="131" t="s">
        <v>617</v>
      </c>
      <c r="F122" s="131" t="s">
        <v>618</v>
      </c>
      <c r="J122" s="132">
        <f>BK122</f>
        <v>0</v>
      </c>
      <c r="L122" s="122"/>
      <c r="M122" s="126"/>
      <c r="P122" s="127">
        <f>SUM(P123:P145)</f>
        <v>42.515000000000001</v>
      </c>
      <c r="R122" s="127">
        <f>SUM(R123:R145)</f>
        <v>0.17735999999999996</v>
      </c>
      <c r="T122" s="128">
        <f>SUM(T123:T145)</f>
        <v>0</v>
      </c>
      <c r="AR122" s="123" t="s">
        <v>142</v>
      </c>
      <c r="AT122" s="129" t="s">
        <v>69</v>
      </c>
      <c r="AU122" s="129" t="s">
        <v>78</v>
      </c>
      <c r="AY122" s="123" t="s">
        <v>123</v>
      </c>
      <c r="BK122" s="130">
        <f>SUM(BK123:BK145)</f>
        <v>0</v>
      </c>
    </row>
    <row r="123" spans="2:65" s="1" customFormat="1" ht="24.25" customHeight="1">
      <c r="B123" s="133"/>
      <c r="C123" s="134" t="s">
        <v>78</v>
      </c>
      <c r="D123" s="134" t="s">
        <v>125</v>
      </c>
      <c r="E123" s="135" t="s">
        <v>619</v>
      </c>
      <c r="F123" s="136" t="s">
        <v>620</v>
      </c>
      <c r="G123" s="137" t="s">
        <v>292</v>
      </c>
      <c r="H123" s="138">
        <v>65</v>
      </c>
      <c r="I123" s="139"/>
      <c r="J123" s="139">
        <f t="shared" ref="J123:J145" si="0">ROUND(I123*H123,2)</f>
        <v>0</v>
      </c>
      <c r="K123" s="140"/>
      <c r="L123" s="27"/>
      <c r="M123" s="141" t="s">
        <v>1</v>
      </c>
      <c r="N123" s="142" t="s">
        <v>36</v>
      </c>
      <c r="O123" s="143">
        <v>9.8000000000000004E-2</v>
      </c>
      <c r="P123" s="143">
        <f t="shared" ref="P123:P145" si="1">O123*H123</f>
        <v>6.37</v>
      </c>
      <c r="Q123" s="143">
        <v>0</v>
      </c>
      <c r="R123" s="143">
        <f t="shared" ref="R123:R145" si="2">Q123*H123</f>
        <v>0</v>
      </c>
      <c r="S123" s="143">
        <v>0</v>
      </c>
      <c r="T123" s="144">
        <f t="shared" ref="T123:T145" si="3">S123*H123</f>
        <v>0</v>
      </c>
      <c r="AR123" s="145" t="s">
        <v>458</v>
      </c>
      <c r="AT123" s="145" t="s">
        <v>125</v>
      </c>
      <c r="AU123" s="145" t="s">
        <v>130</v>
      </c>
      <c r="AY123" s="15" t="s">
        <v>123</v>
      </c>
      <c r="BE123" s="146">
        <f t="shared" ref="BE123:BE145" si="4">IF(N123="základná",J123,0)</f>
        <v>0</v>
      </c>
      <c r="BF123" s="146">
        <f t="shared" ref="BF123:BF145" si="5">IF(N123="znížená",J123,0)</f>
        <v>0</v>
      </c>
      <c r="BG123" s="146">
        <f t="shared" ref="BG123:BG145" si="6">IF(N123="zákl. prenesená",J123,0)</f>
        <v>0</v>
      </c>
      <c r="BH123" s="146">
        <f t="shared" ref="BH123:BH145" si="7">IF(N123="zníž. prenesená",J123,0)</f>
        <v>0</v>
      </c>
      <c r="BI123" s="146">
        <f t="shared" ref="BI123:BI145" si="8">IF(N123="nulová",J123,0)</f>
        <v>0</v>
      </c>
      <c r="BJ123" s="15" t="s">
        <v>130</v>
      </c>
      <c r="BK123" s="146">
        <f t="shared" ref="BK123:BK145" si="9">ROUND(I123*H123,2)</f>
        <v>0</v>
      </c>
      <c r="BL123" s="15" t="s">
        <v>458</v>
      </c>
      <c r="BM123" s="145" t="s">
        <v>621</v>
      </c>
    </row>
    <row r="124" spans="2:65" s="1" customFormat="1" ht="33" customHeight="1">
      <c r="B124" s="133"/>
      <c r="C124" s="160" t="s">
        <v>130</v>
      </c>
      <c r="D124" s="160" t="s">
        <v>344</v>
      </c>
      <c r="E124" s="161" t="s">
        <v>622</v>
      </c>
      <c r="F124" s="162" t="s">
        <v>623</v>
      </c>
      <c r="G124" s="163" t="s">
        <v>292</v>
      </c>
      <c r="H124" s="164">
        <v>65</v>
      </c>
      <c r="I124" s="165"/>
      <c r="J124" s="165">
        <f t="shared" si="0"/>
        <v>0</v>
      </c>
      <c r="K124" s="166"/>
      <c r="L124" s="167"/>
      <c r="M124" s="168" t="s">
        <v>1</v>
      </c>
      <c r="N124" s="169" t="s">
        <v>36</v>
      </c>
      <c r="O124" s="143">
        <v>0</v>
      </c>
      <c r="P124" s="143">
        <f t="shared" si="1"/>
        <v>0</v>
      </c>
      <c r="Q124" s="143">
        <v>1.9000000000000001E-4</v>
      </c>
      <c r="R124" s="143">
        <f t="shared" si="2"/>
        <v>1.235E-2</v>
      </c>
      <c r="S124" s="143">
        <v>0</v>
      </c>
      <c r="T124" s="144">
        <f t="shared" si="3"/>
        <v>0</v>
      </c>
      <c r="AR124" s="145" t="s">
        <v>469</v>
      </c>
      <c r="AT124" s="145" t="s">
        <v>344</v>
      </c>
      <c r="AU124" s="145" t="s">
        <v>130</v>
      </c>
      <c r="AY124" s="15" t="s">
        <v>123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5" t="s">
        <v>130</v>
      </c>
      <c r="BK124" s="146">
        <f t="shared" si="9"/>
        <v>0</v>
      </c>
      <c r="BL124" s="15" t="s">
        <v>469</v>
      </c>
      <c r="BM124" s="145" t="s">
        <v>624</v>
      </c>
    </row>
    <row r="125" spans="2:65" s="1" customFormat="1" ht="33" customHeight="1">
      <c r="B125" s="133"/>
      <c r="C125" s="160" t="s">
        <v>142</v>
      </c>
      <c r="D125" s="160" t="s">
        <v>344</v>
      </c>
      <c r="E125" s="161" t="s">
        <v>625</v>
      </c>
      <c r="F125" s="162" t="s">
        <v>626</v>
      </c>
      <c r="G125" s="163" t="s">
        <v>369</v>
      </c>
      <c r="H125" s="164">
        <v>65</v>
      </c>
      <c r="I125" s="165"/>
      <c r="J125" s="165">
        <f t="shared" si="0"/>
        <v>0</v>
      </c>
      <c r="K125" s="166"/>
      <c r="L125" s="167"/>
      <c r="M125" s="168" t="s">
        <v>1</v>
      </c>
      <c r="N125" s="169" t="s">
        <v>36</v>
      </c>
      <c r="O125" s="143">
        <v>0</v>
      </c>
      <c r="P125" s="143">
        <f t="shared" si="1"/>
        <v>0</v>
      </c>
      <c r="Q125" s="143">
        <v>5.0000000000000002E-5</v>
      </c>
      <c r="R125" s="143">
        <f t="shared" si="2"/>
        <v>3.2500000000000003E-3</v>
      </c>
      <c r="S125" s="143">
        <v>0</v>
      </c>
      <c r="T125" s="144">
        <f t="shared" si="3"/>
        <v>0</v>
      </c>
      <c r="AR125" s="145" t="s">
        <v>469</v>
      </c>
      <c r="AT125" s="145" t="s">
        <v>344</v>
      </c>
      <c r="AU125" s="145" t="s">
        <v>130</v>
      </c>
      <c r="AY125" s="15" t="s">
        <v>123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5" t="s">
        <v>130</v>
      </c>
      <c r="BK125" s="146">
        <f t="shared" si="9"/>
        <v>0</v>
      </c>
      <c r="BL125" s="15" t="s">
        <v>469</v>
      </c>
      <c r="BM125" s="145" t="s">
        <v>627</v>
      </c>
    </row>
    <row r="126" spans="2:65" s="1" customFormat="1" ht="16.5" customHeight="1">
      <c r="B126" s="133"/>
      <c r="C126" s="134" t="s">
        <v>129</v>
      </c>
      <c r="D126" s="134" t="s">
        <v>125</v>
      </c>
      <c r="E126" s="135" t="s">
        <v>628</v>
      </c>
      <c r="F126" s="136" t="s">
        <v>629</v>
      </c>
      <c r="G126" s="137" t="s">
        <v>630</v>
      </c>
      <c r="H126" s="138">
        <v>5</v>
      </c>
      <c r="I126" s="139"/>
      <c r="J126" s="139">
        <f t="shared" si="0"/>
        <v>0</v>
      </c>
      <c r="K126" s="140"/>
      <c r="L126" s="27"/>
      <c r="M126" s="141" t="s">
        <v>1</v>
      </c>
      <c r="N126" s="142" t="s">
        <v>36</v>
      </c>
      <c r="O126" s="143">
        <v>9.0999999999999998E-2</v>
      </c>
      <c r="P126" s="143">
        <f t="shared" si="1"/>
        <v>0.45499999999999996</v>
      </c>
      <c r="Q126" s="143">
        <v>0</v>
      </c>
      <c r="R126" s="143">
        <f t="shared" si="2"/>
        <v>0</v>
      </c>
      <c r="S126" s="143">
        <v>0</v>
      </c>
      <c r="T126" s="144">
        <f t="shared" si="3"/>
        <v>0</v>
      </c>
      <c r="AR126" s="145" t="s">
        <v>458</v>
      </c>
      <c r="AT126" s="145" t="s">
        <v>125</v>
      </c>
      <c r="AU126" s="145" t="s">
        <v>130</v>
      </c>
      <c r="AY126" s="15" t="s">
        <v>123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5" t="s">
        <v>130</v>
      </c>
      <c r="BK126" s="146">
        <f t="shared" si="9"/>
        <v>0</v>
      </c>
      <c r="BL126" s="15" t="s">
        <v>458</v>
      </c>
      <c r="BM126" s="145" t="s">
        <v>631</v>
      </c>
    </row>
    <row r="127" spans="2:65" s="1" customFormat="1" ht="16.5" customHeight="1">
      <c r="B127" s="133"/>
      <c r="C127" s="160" t="s">
        <v>151</v>
      </c>
      <c r="D127" s="160" t="s">
        <v>344</v>
      </c>
      <c r="E127" s="161" t="s">
        <v>632</v>
      </c>
      <c r="F127" s="162" t="s">
        <v>633</v>
      </c>
      <c r="G127" s="163" t="s">
        <v>369</v>
      </c>
      <c r="H127" s="164">
        <v>5</v>
      </c>
      <c r="I127" s="165"/>
      <c r="J127" s="165">
        <f t="shared" si="0"/>
        <v>0</v>
      </c>
      <c r="K127" s="166"/>
      <c r="L127" s="167"/>
      <c r="M127" s="168" t="s">
        <v>1</v>
      </c>
      <c r="N127" s="169" t="s">
        <v>36</v>
      </c>
      <c r="O127" s="143">
        <v>0</v>
      </c>
      <c r="P127" s="143">
        <f t="shared" si="1"/>
        <v>0</v>
      </c>
      <c r="Q127" s="143">
        <v>0</v>
      </c>
      <c r="R127" s="143">
        <f t="shared" si="2"/>
        <v>0</v>
      </c>
      <c r="S127" s="143">
        <v>0</v>
      </c>
      <c r="T127" s="144">
        <f t="shared" si="3"/>
        <v>0</v>
      </c>
      <c r="AR127" s="145" t="s">
        <v>469</v>
      </c>
      <c r="AT127" s="145" t="s">
        <v>344</v>
      </c>
      <c r="AU127" s="145" t="s">
        <v>130</v>
      </c>
      <c r="AY127" s="15" t="s">
        <v>123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5" t="s">
        <v>130</v>
      </c>
      <c r="BK127" s="146">
        <f t="shared" si="9"/>
        <v>0</v>
      </c>
      <c r="BL127" s="15" t="s">
        <v>469</v>
      </c>
      <c r="BM127" s="145" t="s">
        <v>634</v>
      </c>
    </row>
    <row r="128" spans="2:65" s="1" customFormat="1" ht="24.25" customHeight="1">
      <c r="B128" s="133"/>
      <c r="C128" s="134" t="s">
        <v>156</v>
      </c>
      <c r="D128" s="134" t="s">
        <v>125</v>
      </c>
      <c r="E128" s="135" t="s">
        <v>635</v>
      </c>
      <c r="F128" s="136" t="s">
        <v>636</v>
      </c>
      <c r="G128" s="137" t="s">
        <v>630</v>
      </c>
      <c r="H128" s="138">
        <v>5</v>
      </c>
      <c r="I128" s="139"/>
      <c r="J128" s="139">
        <f t="shared" si="0"/>
        <v>0</v>
      </c>
      <c r="K128" s="140"/>
      <c r="L128" s="27"/>
      <c r="M128" s="141" t="s">
        <v>1</v>
      </c>
      <c r="N128" s="142" t="s">
        <v>36</v>
      </c>
      <c r="O128" s="143">
        <v>5.7000000000000002E-2</v>
      </c>
      <c r="P128" s="143">
        <f t="shared" si="1"/>
        <v>0.28500000000000003</v>
      </c>
      <c r="Q128" s="143">
        <v>0</v>
      </c>
      <c r="R128" s="143">
        <f t="shared" si="2"/>
        <v>0</v>
      </c>
      <c r="S128" s="143">
        <v>0</v>
      </c>
      <c r="T128" s="144">
        <f t="shared" si="3"/>
        <v>0</v>
      </c>
      <c r="AR128" s="145" t="s">
        <v>458</v>
      </c>
      <c r="AT128" s="145" t="s">
        <v>125</v>
      </c>
      <c r="AU128" s="145" t="s">
        <v>130</v>
      </c>
      <c r="AY128" s="15" t="s">
        <v>123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5" t="s">
        <v>130</v>
      </c>
      <c r="BK128" s="146">
        <f t="shared" si="9"/>
        <v>0</v>
      </c>
      <c r="BL128" s="15" t="s">
        <v>458</v>
      </c>
      <c r="BM128" s="145" t="s">
        <v>637</v>
      </c>
    </row>
    <row r="129" spans="2:65" s="1" customFormat="1" ht="16.5" customHeight="1">
      <c r="B129" s="133"/>
      <c r="C129" s="134" t="s">
        <v>161</v>
      </c>
      <c r="D129" s="134" t="s">
        <v>125</v>
      </c>
      <c r="E129" s="135" t="s">
        <v>638</v>
      </c>
      <c r="F129" s="136" t="s">
        <v>639</v>
      </c>
      <c r="G129" s="137" t="s">
        <v>369</v>
      </c>
      <c r="H129" s="138">
        <v>5</v>
      </c>
      <c r="I129" s="139"/>
      <c r="J129" s="139">
        <f t="shared" si="0"/>
        <v>0</v>
      </c>
      <c r="K129" s="140"/>
      <c r="L129" s="27"/>
      <c r="M129" s="141" t="s">
        <v>1</v>
      </c>
      <c r="N129" s="142" t="s">
        <v>36</v>
      </c>
      <c r="O129" s="143">
        <v>0.28799999999999998</v>
      </c>
      <c r="P129" s="143">
        <f t="shared" si="1"/>
        <v>1.44</v>
      </c>
      <c r="Q129" s="143">
        <v>0</v>
      </c>
      <c r="R129" s="143">
        <f t="shared" si="2"/>
        <v>0</v>
      </c>
      <c r="S129" s="143">
        <v>0</v>
      </c>
      <c r="T129" s="144">
        <f t="shared" si="3"/>
        <v>0</v>
      </c>
      <c r="AR129" s="145" t="s">
        <v>458</v>
      </c>
      <c r="AT129" s="145" t="s">
        <v>125</v>
      </c>
      <c r="AU129" s="145" t="s">
        <v>130</v>
      </c>
      <c r="AY129" s="15" t="s">
        <v>123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5" t="s">
        <v>130</v>
      </c>
      <c r="BK129" s="146">
        <f t="shared" si="9"/>
        <v>0</v>
      </c>
      <c r="BL129" s="15" t="s">
        <v>458</v>
      </c>
      <c r="BM129" s="145" t="s">
        <v>640</v>
      </c>
    </row>
    <row r="130" spans="2:65" s="1" customFormat="1" ht="16.5" customHeight="1">
      <c r="B130" s="133"/>
      <c r="C130" s="160" t="s">
        <v>166</v>
      </c>
      <c r="D130" s="160" t="s">
        <v>344</v>
      </c>
      <c r="E130" s="161" t="s">
        <v>641</v>
      </c>
      <c r="F130" s="162" t="s">
        <v>642</v>
      </c>
      <c r="G130" s="163" t="s">
        <v>369</v>
      </c>
      <c r="H130" s="164">
        <v>5</v>
      </c>
      <c r="I130" s="165"/>
      <c r="J130" s="165">
        <f t="shared" si="0"/>
        <v>0</v>
      </c>
      <c r="K130" s="166"/>
      <c r="L130" s="167"/>
      <c r="M130" s="168" t="s">
        <v>1</v>
      </c>
      <c r="N130" s="169" t="s">
        <v>36</v>
      </c>
      <c r="O130" s="143">
        <v>0</v>
      </c>
      <c r="P130" s="143">
        <f t="shared" si="1"/>
        <v>0</v>
      </c>
      <c r="Q130" s="143">
        <v>1E-4</v>
      </c>
      <c r="R130" s="143">
        <f t="shared" si="2"/>
        <v>5.0000000000000001E-4</v>
      </c>
      <c r="S130" s="143">
        <v>0</v>
      </c>
      <c r="T130" s="144">
        <f t="shared" si="3"/>
        <v>0</v>
      </c>
      <c r="AR130" s="145" t="s">
        <v>469</v>
      </c>
      <c r="AT130" s="145" t="s">
        <v>344</v>
      </c>
      <c r="AU130" s="145" t="s">
        <v>130</v>
      </c>
      <c r="AY130" s="15" t="s">
        <v>123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5" t="s">
        <v>130</v>
      </c>
      <c r="BK130" s="146">
        <f t="shared" si="9"/>
        <v>0</v>
      </c>
      <c r="BL130" s="15" t="s">
        <v>469</v>
      </c>
      <c r="BM130" s="145" t="s">
        <v>643</v>
      </c>
    </row>
    <row r="131" spans="2:65" s="1" customFormat="1" ht="24.25" customHeight="1">
      <c r="B131" s="133"/>
      <c r="C131" s="134" t="s">
        <v>171</v>
      </c>
      <c r="D131" s="134" t="s">
        <v>125</v>
      </c>
      <c r="E131" s="135" t="s">
        <v>644</v>
      </c>
      <c r="F131" s="136" t="s">
        <v>645</v>
      </c>
      <c r="G131" s="137" t="s">
        <v>369</v>
      </c>
      <c r="H131" s="138">
        <v>3</v>
      </c>
      <c r="I131" s="139"/>
      <c r="J131" s="139">
        <f t="shared" si="0"/>
        <v>0</v>
      </c>
      <c r="K131" s="140"/>
      <c r="L131" s="27"/>
      <c r="M131" s="141" t="s">
        <v>1</v>
      </c>
      <c r="N131" s="142" t="s">
        <v>36</v>
      </c>
      <c r="O131" s="143">
        <v>0.25800000000000001</v>
      </c>
      <c r="P131" s="143">
        <f t="shared" si="1"/>
        <v>0.77400000000000002</v>
      </c>
      <c r="Q131" s="143">
        <v>0</v>
      </c>
      <c r="R131" s="143">
        <f t="shared" si="2"/>
        <v>0</v>
      </c>
      <c r="S131" s="143">
        <v>0</v>
      </c>
      <c r="T131" s="144">
        <f t="shared" si="3"/>
        <v>0</v>
      </c>
      <c r="AR131" s="145" t="s">
        <v>458</v>
      </c>
      <c r="AT131" s="145" t="s">
        <v>125</v>
      </c>
      <c r="AU131" s="145" t="s">
        <v>130</v>
      </c>
      <c r="AY131" s="15" t="s">
        <v>123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5" t="s">
        <v>130</v>
      </c>
      <c r="BK131" s="146">
        <f t="shared" si="9"/>
        <v>0</v>
      </c>
      <c r="BL131" s="15" t="s">
        <v>458</v>
      </c>
      <c r="BM131" s="145" t="s">
        <v>646</v>
      </c>
    </row>
    <row r="132" spans="2:65" s="1" customFormat="1" ht="16.5" customHeight="1">
      <c r="B132" s="133"/>
      <c r="C132" s="160" t="s">
        <v>175</v>
      </c>
      <c r="D132" s="160" t="s">
        <v>344</v>
      </c>
      <c r="E132" s="161" t="s">
        <v>647</v>
      </c>
      <c r="F132" s="162" t="s">
        <v>648</v>
      </c>
      <c r="G132" s="163" t="s">
        <v>369</v>
      </c>
      <c r="H132" s="164">
        <v>3</v>
      </c>
      <c r="I132" s="165"/>
      <c r="J132" s="165">
        <f t="shared" si="0"/>
        <v>0</v>
      </c>
      <c r="K132" s="166"/>
      <c r="L132" s="167"/>
      <c r="M132" s="168" t="s">
        <v>1</v>
      </c>
      <c r="N132" s="169" t="s">
        <v>36</v>
      </c>
      <c r="O132" s="143">
        <v>0</v>
      </c>
      <c r="P132" s="143">
        <f t="shared" si="1"/>
        <v>0</v>
      </c>
      <c r="Q132" s="143">
        <v>3.0000000000000001E-5</v>
      </c>
      <c r="R132" s="143">
        <f t="shared" si="2"/>
        <v>9.0000000000000006E-5</v>
      </c>
      <c r="S132" s="143">
        <v>0</v>
      </c>
      <c r="T132" s="144">
        <f t="shared" si="3"/>
        <v>0</v>
      </c>
      <c r="AR132" s="145" t="s">
        <v>469</v>
      </c>
      <c r="AT132" s="145" t="s">
        <v>344</v>
      </c>
      <c r="AU132" s="145" t="s">
        <v>130</v>
      </c>
      <c r="AY132" s="15" t="s">
        <v>123</v>
      </c>
      <c r="BE132" s="146">
        <f t="shared" si="4"/>
        <v>0</v>
      </c>
      <c r="BF132" s="146">
        <f t="shared" si="5"/>
        <v>0</v>
      </c>
      <c r="BG132" s="146">
        <f t="shared" si="6"/>
        <v>0</v>
      </c>
      <c r="BH132" s="146">
        <f t="shared" si="7"/>
        <v>0</v>
      </c>
      <c r="BI132" s="146">
        <f t="shared" si="8"/>
        <v>0</v>
      </c>
      <c r="BJ132" s="15" t="s">
        <v>130</v>
      </c>
      <c r="BK132" s="146">
        <f t="shared" si="9"/>
        <v>0</v>
      </c>
      <c r="BL132" s="15" t="s">
        <v>469</v>
      </c>
      <c r="BM132" s="145" t="s">
        <v>649</v>
      </c>
    </row>
    <row r="133" spans="2:65" s="1" customFormat="1" ht="16.5" customHeight="1">
      <c r="B133" s="133"/>
      <c r="C133" s="160" t="s">
        <v>180</v>
      </c>
      <c r="D133" s="160" t="s">
        <v>344</v>
      </c>
      <c r="E133" s="161" t="s">
        <v>650</v>
      </c>
      <c r="F133" s="162" t="s">
        <v>651</v>
      </c>
      <c r="G133" s="163" t="s">
        <v>369</v>
      </c>
      <c r="H133" s="164">
        <v>3</v>
      </c>
      <c r="I133" s="165"/>
      <c r="J133" s="165">
        <f t="shared" si="0"/>
        <v>0</v>
      </c>
      <c r="K133" s="166"/>
      <c r="L133" s="167"/>
      <c r="M133" s="168" t="s">
        <v>1</v>
      </c>
      <c r="N133" s="169" t="s">
        <v>36</v>
      </c>
      <c r="O133" s="143">
        <v>0</v>
      </c>
      <c r="P133" s="143">
        <f t="shared" si="1"/>
        <v>0</v>
      </c>
      <c r="Q133" s="143">
        <v>8.0000000000000007E-5</v>
      </c>
      <c r="R133" s="143">
        <f t="shared" si="2"/>
        <v>2.4000000000000003E-4</v>
      </c>
      <c r="S133" s="143">
        <v>0</v>
      </c>
      <c r="T133" s="144">
        <f t="shared" si="3"/>
        <v>0</v>
      </c>
      <c r="AR133" s="145" t="s">
        <v>469</v>
      </c>
      <c r="AT133" s="145" t="s">
        <v>344</v>
      </c>
      <c r="AU133" s="145" t="s">
        <v>130</v>
      </c>
      <c r="AY133" s="15" t="s">
        <v>123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5" t="s">
        <v>130</v>
      </c>
      <c r="BK133" s="146">
        <f t="shared" si="9"/>
        <v>0</v>
      </c>
      <c r="BL133" s="15" t="s">
        <v>469</v>
      </c>
      <c r="BM133" s="145" t="s">
        <v>652</v>
      </c>
    </row>
    <row r="134" spans="2:65" s="1" customFormat="1" ht="21.75" customHeight="1">
      <c r="B134" s="133"/>
      <c r="C134" s="134" t="s">
        <v>189</v>
      </c>
      <c r="D134" s="134" t="s">
        <v>125</v>
      </c>
      <c r="E134" s="135" t="s">
        <v>653</v>
      </c>
      <c r="F134" s="136" t="s">
        <v>654</v>
      </c>
      <c r="G134" s="137" t="s">
        <v>369</v>
      </c>
      <c r="H134" s="138">
        <v>3</v>
      </c>
      <c r="I134" s="139"/>
      <c r="J134" s="139">
        <f t="shared" si="0"/>
        <v>0</v>
      </c>
      <c r="K134" s="140"/>
      <c r="L134" s="27"/>
      <c r="M134" s="141" t="s">
        <v>1</v>
      </c>
      <c r="N134" s="142" t="s">
        <v>36</v>
      </c>
      <c r="O134" s="143">
        <v>0.38700000000000001</v>
      </c>
      <c r="P134" s="143">
        <f t="shared" si="1"/>
        <v>1.161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AR134" s="145" t="s">
        <v>458</v>
      </c>
      <c r="AT134" s="145" t="s">
        <v>125</v>
      </c>
      <c r="AU134" s="145" t="s">
        <v>130</v>
      </c>
      <c r="AY134" s="15" t="s">
        <v>123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5" t="s">
        <v>130</v>
      </c>
      <c r="BK134" s="146">
        <f t="shared" si="9"/>
        <v>0</v>
      </c>
      <c r="BL134" s="15" t="s">
        <v>458</v>
      </c>
      <c r="BM134" s="145" t="s">
        <v>655</v>
      </c>
    </row>
    <row r="135" spans="2:65" s="1" customFormat="1" ht="16.5" customHeight="1">
      <c r="B135" s="133"/>
      <c r="C135" s="160" t="s">
        <v>193</v>
      </c>
      <c r="D135" s="160" t="s">
        <v>344</v>
      </c>
      <c r="E135" s="161" t="s">
        <v>656</v>
      </c>
      <c r="F135" s="162" t="s">
        <v>657</v>
      </c>
      <c r="G135" s="163" t="s">
        <v>369</v>
      </c>
      <c r="H135" s="164">
        <v>3</v>
      </c>
      <c r="I135" s="165"/>
      <c r="J135" s="165">
        <f t="shared" si="0"/>
        <v>0</v>
      </c>
      <c r="K135" s="166"/>
      <c r="L135" s="167"/>
      <c r="M135" s="168" t="s">
        <v>1</v>
      </c>
      <c r="N135" s="169" t="s">
        <v>36</v>
      </c>
      <c r="O135" s="143">
        <v>0</v>
      </c>
      <c r="P135" s="143">
        <f t="shared" si="1"/>
        <v>0</v>
      </c>
      <c r="Q135" s="143">
        <v>3.1E-4</v>
      </c>
      <c r="R135" s="143">
        <f t="shared" si="2"/>
        <v>9.3000000000000005E-4</v>
      </c>
      <c r="S135" s="143">
        <v>0</v>
      </c>
      <c r="T135" s="144">
        <f t="shared" si="3"/>
        <v>0</v>
      </c>
      <c r="AR135" s="145" t="s">
        <v>469</v>
      </c>
      <c r="AT135" s="145" t="s">
        <v>344</v>
      </c>
      <c r="AU135" s="145" t="s">
        <v>130</v>
      </c>
      <c r="AY135" s="15" t="s">
        <v>123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5" t="s">
        <v>130</v>
      </c>
      <c r="BK135" s="146">
        <f t="shared" si="9"/>
        <v>0</v>
      </c>
      <c r="BL135" s="15" t="s">
        <v>469</v>
      </c>
      <c r="BM135" s="145" t="s">
        <v>658</v>
      </c>
    </row>
    <row r="136" spans="2:65" s="1" customFormat="1" ht="24.25" customHeight="1">
      <c r="B136" s="133"/>
      <c r="C136" s="134" t="s">
        <v>198</v>
      </c>
      <c r="D136" s="134" t="s">
        <v>125</v>
      </c>
      <c r="E136" s="135" t="s">
        <v>659</v>
      </c>
      <c r="F136" s="136" t="s">
        <v>660</v>
      </c>
      <c r="G136" s="137" t="s">
        <v>369</v>
      </c>
      <c r="H136" s="138">
        <v>1</v>
      </c>
      <c r="I136" s="139"/>
      <c r="J136" s="139">
        <f t="shared" si="0"/>
        <v>0</v>
      </c>
      <c r="K136" s="140"/>
      <c r="L136" s="27"/>
      <c r="M136" s="141" t="s">
        <v>1</v>
      </c>
      <c r="N136" s="142" t="s">
        <v>36</v>
      </c>
      <c r="O136" s="143">
        <v>0.87</v>
      </c>
      <c r="P136" s="143">
        <f t="shared" si="1"/>
        <v>0.87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AR136" s="145" t="s">
        <v>458</v>
      </c>
      <c r="AT136" s="145" t="s">
        <v>125</v>
      </c>
      <c r="AU136" s="145" t="s">
        <v>130</v>
      </c>
      <c r="AY136" s="15" t="s">
        <v>123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5" t="s">
        <v>130</v>
      </c>
      <c r="BK136" s="146">
        <f t="shared" si="9"/>
        <v>0</v>
      </c>
      <c r="BL136" s="15" t="s">
        <v>458</v>
      </c>
      <c r="BM136" s="145" t="s">
        <v>661</v>
      </c>
    </row>
    <row r="137" spans="2:65" s="1" customFormat="1" ht="21.75" customHeight="1">
      <c r="B137" s="133"/>
      <c r="C137" s="160" t="s">
        <v>202</v>
      </c>
      <c r="D137" s="160" t="s">
        <v>344</v>
      </c>
      <c r="E137" s="161" t="s">
        <v>662</v>
      </c>
      <c r="F137" s="162" t="s">
        <v>663</v>
      </c>
      <c r="G137" s="163" t="s">
        <v>369</v>
      </c>
      <c r="H137" s="164">
        <v>1</v>
      </c>
      <c r="I137" s="165"/>
      <c r="J137" s="165">
        <f t="shared" si="0"/>
        <v>0</v>
      </c>
      <c r="K137" s="166"/>
      <c r="L137" s="167"/>
      <c r="M137" s="168" t="s">
        <v>1</v>
      </c>
      <c r="N137" s="169" t="s">
        <v>36</v>
      </c>
      <c r="O137" s="143">
        <v>0</v>
      </c>
      <c r="P137" s="143">
        <f t="shared" si="1"/>
        <v>0</v>
      </c>
      <c r="Q137" s="143">
        <v>1.6E-2</v>
      </c>
      <c r="R137" s="143">
        <f t="shared" si="2"/>
        <v>1.6E-2</v>
      </c>
      <c r="S137" s="143">
        <v>0</v>
      </c>
      <c r="T137" s="144">
        <f t="shared" si="3"/>
        <v>0</v>
      </c>
      <c r="AR137" s="145" t="s">
        <v>469</v>
      </c>
      <c r="AT137" s="145" t="s">
        <v>344</v>
      </c>
      <c r="AU137" s="145" t="s">
        <v>130</v>
      </c>
      <c r="AY137" s="15" t="s">
        <v>123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5" t="s">
        <v>130</v>
      </c>
      <c r="BK137" s="146">
        <f t="shared" si="9"/>
        <v>0</v>
      </c>
      <c r="BL137" s="15" t="s">
        <v>469</v>
      </c>
      <c r="BM137" s="145" t="s">
        <v>664</v>
      </c>
    </row>
    <row r="138" spans="2:65" s="1" customFormat="1" ht="21.75" customHeight="1">
      <c r="B138" s="133"/>
      <c r="C138" s="134" t="s">
        <v>208</v>
      </c>
      <c r="D138" s="134" t="s">
        <v>125</v>
      </c>
      <c r="E138" s="135" t="s">
        <v>665</v>
      </c>
      <c r="F138" s="136" t="s">
        <v>666</v>
      </c>
      <c r="G138" s="137" t="s">
        <v>369</v>
      </c>
      <c r="H138" s="138">
        <v>4</v>
      </c>
      <c r="I138" s="139"/>
      <c r="J138" s="139">
        <f t="shared" si="0"/>
        <v>0</v>
      </c>
      <c r="K138" s="140"/>
      <c r="L138" s="27"/>
      <c r="M138" s="141" t="s">
        <v>1</v>
      </c>
      <c r="N138" s="142" t="s">
        <v>36</v>
      </c>
      <c r="O138" s="143">
        <v>0.73</v>
      </c>
      <c r="P138" s="143">
        <f t="shared" si="1"/>
        <v>2.92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AR138" s="145" t="s">
        <v>458</v>
      </c>
      <c r="AT138" s="145" t="s">
        <v>125</v>
      </c>
      <c r="AU138" s="145" t="s">
        <v>130</v>
      </c>
      <c r="AY138" s="15" t="s">
        <v>123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5" t="s">
        <v>130</v>
      </c>
      <c r="BK138" s="146">
        <f t="shared" si="9"/>
        <v>0</v>
      </c>
      <c r="BL138" s="15" t="s">
        <v>458</v>
      </c>
      <c r="BM138" s="145" t="s">
        <v>667</v>
      </c>
    </row>
    <row r="139" spans="2:65" s="1" customFormat="1" ht="16.5" customHeight="1">
      <c r="B139" s="133"/>
      <c r="C139" s="160" t="s">
        <v>213</v>
      </c>
      <c r="D139" s="160" t="s">
        <v>344</v>
      </c>
      <c r="E139" s="161" t="s">
        <v>668</v>
      </c>
      <c r="F139" s="162" t="s">
        <v>669</v>
      </c>
      <c r="G139" s="163" t="s">
        <v>369</v>
      </c>
      <c r="H139" s="164">
        <v>4</v>
      </c>
      <c r="I139" s="165"/>
      <c r="J139" s="165">
        <f t="shared" si="0"/>
        <v>0</v>
      </c>
      <c r="K139" s="166"/>
      <c r="L139" s="167"/>
      <c r="M139" s="168" t="s">
        <v>1</v>
      </c>
      <c r="N139" s="169" t="s">
        <v>36</v>
      </c>
      <c r="O139" s="143">
        <v>0</v>
      </c>
      <c r="P139" s="143">
        <f t="shared" si="1"/>
        <v>0</v>
      </c>
      <c r="Q139" s="143">
        <v>3.0000000000000001E-3</v>
      </c>
      <c r="R139" s="143">
        <f t="shared" si="2"/>
        <v>1.2E-2</v>
      </c>
      <c r="S139" s="143">
        <v>0</v>
      </c>
      <c r="T139" s="144">
        <f t="shared" si="3"/>
        <v>0</v>
      </c>
      <c r="AR139" s="145" t="s">
        <v>469</v>
      </c>
      <c r="AT139" s="145" t="s">
        <v>344</v>
      </c>
      <c r="AU139" s="145" t="s">
        <v>130</v>
      </c>
      <c r="AY139" s="15" t="s">
        <v>123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5" t="s">
        <v>130</v>
      </c>
      <c r="BK139" s="146">
        <f t="shared" si="9"/>
        <v>0</v>
      </c>
      <c r="BL139" s="15" t="s">
        <v>469</v>
      </c>
      <c r="BM139" s="145" t="s">
        <v>670</v>
      </c>
    </row>
    <row r="140" spans="2:65" s="1" customFormat="1" ht="16.5" customHeight="1">
      <c r="B140" s="133"/>
      <c r="C140" s="134" t="s">
        <v>218</v>
      </c>
      <c r="D140" s="134" t="s">
        <v>125</v>
      </c>
      <c r="E140" s="135" t="s">
        <v>671</v>
      </c>
      <c r="F140" s="136" t="s">
        <v>672</v>
      </c>
      <c r="G140" s="137" t="s">
        <v>292</v>
      </c>
      <c r="H140" s="138">
        <v>220</v>
      </c>
      <c r="I140" s="139"/>
      <c r="J140" s="139">
        <f t="shared" si="0"/>
        <v>0</v>
      </c>
      <c r="K140" s="140"/>
      <c r="L140" s="27"/>
      <c r="M140" s="141" t="s">
        <v>1</v>
      </c>
      <c r="N140" s="142" t="s">
        <v>36</v>
      </c>
      <c r="O140" s="143">
        <v>9.1999999999999998E-2</v>
      </c>
      <c r="P140" s="143">
        <f t="shared" si="1"/>
        <v>20.239999999999998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AR140" s="145" t="s">
        <v>458</v>
      </c>
      <c r="AT140" s="145" t="s">
        <v>125</v>
      </c>
      <c r="AU140" s="145" t="s">
        <v>130</v>
      </c>
      <c r="AY140" s="15" t="s">
        <v>123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5" t="s">
        <v>130</v>
      </c>
      <c r="BK140" s="146">
        <f t="shared" si="9"/>
        <v>0</v>
      </c>
      <c r="BL140" s="15" t="s">
        <v>458</v>
      </c>
      <c r="BM140" s="145" t="s">
        <v>673</v>
      </c>
    </row>
    <row r="141" spans="2:65" s="1" customFormat="1" ht="16.5" customHeight="1">
      <c r="B141" s="133"/>
      <c r="C141" s="160" t="s">
        <v>222</v>
      </c>
      <c r="D141" s="160" t="s">
        <v>344</v>
      </c>
      <c r="E141" s="161" t="s">
        <v>674</v>
      </c>
      <c r="F141" s="162" t="s">
        <v>675</v>
      </c>
      <c r="G141" s="163" t="s">
        <v>292</v>
      </c>
      <c r="H141" s="164">
        <v>220</v>
      </c>
      <c r="I141" s="165"/>
      <c r="J141" s="165">
        <f t="shared" si="0"/>
        <v>0</v>
      </c>
      <c r="K141" s="166"/>
      <c r="L141" s="167"/>
      <c r="M141" s="168" t="s">
        <v>1</v>
      </c>
      <c r="N141" s="169" t="s">
        <v>36</v>
      </c>
      <c r="O141" s="143">
        <v>0</v>
      </c>
      <c r="P141" s="143">
        <f t="shared" si="1"/>
        <v>0</v>
      </c>
      <c r="Q141" s="143">
        <v>5.9999999999999995E-4</v>
      </c>
      <c r="R141" s="143">
        <f t="shared" si="2"/>
        <v>0.13199999999999998</v>
      </c>
      <c r="S141" s="143">
        <v>0</v>
      </c>
      <c r="T141" s="144">
        <f t="shared" si="3"/>
        <v>0</v>
      </c>
      <c r="AR141" s="145" t="s">
        <v>469</v>
      </c>
      <c r="AT141" s="145" t="s">
        <v>344</v>
      </c>
      <c r="AU141" s="145" t="s">
        <v>130</v>
      </c>
      <c r="AY141" s="15" t="s">
        <v>123</v>
      </c>
      <c r="BE141" s="146">
        <f t="shared" si="4"/>
        <v>0</v>
      </c>
      <c r="BF141" s="146">
        <f t="shared" si="5"/>
        <v>0</v>
      </c>
      <c r="BG141" s="146">
        <f t="shared" si="6"/>
        <v>0</v>
      </c>
      <c r="BH141" s="146">
        <f t="shared" si="7"/>
        <v>0</v>
      </c>
      <c r="BI141" s="146">
        <f t="shared" si="8"/>
        <v>0</v>
      </c>
      <c r="BJ141" s="15" t="s">
        <v>130</v>
      </c>
      <c r="BK141" s="146">
        <f t="shared" si="9"/>
        <v>0</v>
      </c>
      <c r="BL141" s="15" t="s">
        <v>469</v>
      </c>
      <c r="BM141" s="145" t="s">
        <v>676</v>
      </c>
    </row>
    <row r="142" spans="2:65" s="1" customFormat="1" ht="16.5" customHeight="1">
      <c r="B142" s="133"/>
      <c r="C142" s="134" t="s">
        <v>7</v>
      </c>
      <c r="D142" s="134" t="s">
        <v>125</v>
      </c>
      <c r="E142" s="135" t="s">
        <v>677</v>
      </c>
      <c r="F142" s="136" t="s">
        <v>678</v>
      </c>
      <c r="G142" s="137" t="s">
        <v>679</v>
      </c>
      <c r="H142" s="138">
        <v>8</v>
      </c>
      <c r="I142" s="139"/>
      <c r="J142" s="139">
        <f t="shared" si="0"/>
        <v>0</v>
      </c>
      <c r="K142" s="140"/>
      <c r="L142" s="27"/>
      <c r="M142" s="141" t="s">
        <v>1</v>
      </c>
      <c r="N142" s="142" t="s">
        <v>36</v>
      </c>
      <c r="O142" s="143">
        <v>1</v>
      </c>
      <c r="P142" s="143">
        <f t="shared" si="1"/>
        <v>8</v>
      </c>
      <c r="Q142" s="143">
        <v>0</v>
      </c>
      <c r="R142" s="143">
        <f t="shared" si="2"/>
        <v>0</v>
      </c>
      <c r="S142" s="143">
        <v>0</v>
      </c>
      <c r="T142" s="144">
        <f t="shared" si="3"/>
        <v>0</v>
      </c>
      <c r="AR142" s="145" t="s">
        <v>680</v>
      </c>
      <c r="AT142" s="145" t="s">
        <v>125</v>
      </c>
      <c r="AU142" s="145" t="s">
        <v>130</v>
      </c>
      <c r="AY142" s="15" t="s">
        <v>123</v>
      </c>
      <c r="BE142" s="146">
        <f t="shared" si="4"/>
        <v>0</v>
      </c>
      <c r="BF142" s="146">
        <f t="shared" si="5"/>
        <v>0</v>
      </c>
      <c r="BG142" s="146">
        <f t="shared" si="6"/>
        <v>0</v>
      </c>
      <c r="BH142" s="146">
        <f t="shared" si="7"/>
        <v>0</v>
      </c>
      <c r="BI142" s="146">
        <f t="shared" si="8"/>
        <v>0</v>
      </c>
      <c r="BJ142" s="15" t="s">
        <v>130</v>
      </c>
      <c r="BK142" s="146">
        <f t="shared" si="9"/>
        <v>0</v>
      </c>
      <c r="BL142" s="15" t="s">
        <v>680</v>
      </c>
      <c r="BM142" s="145" t="s">
        <v>681</v>
      </c>
    </row>
    <row r="143" spans="2:65" s="1" customFormat="1" ht="16.5" customHeight="1">
      <c r="B143" s="133"/>
      <c r="C143" s="134" t="s">
        <v>235</v>
      </c>
      <c r="D143" s="134" t="s">
        <v>125</v>
      </c>
      <c r="E143" s="135" t="s">
        <v>682</v>
      </c>
      <c r="F143" s="136" t="s">
        <v>683</v>
      </c>
      <c r="G143" s="137" t="s">
        <v>357</v>
      </c>
      <c r="H143" s="138">
        <v>18.792000000000002</v>
      </c>
      <c r="I143" s="139"/>
      <c r="J143" s="139">
        <f t="shared" si="0"/>
        <v>0</v>
      </c>
      <c r="K143" s="140"/>
      <c r="L143" s="27"/>
      <c r="M143" s="141" t="s">
        <v>1</v>
      </c>
      <c r="N143" s="142" t="s">
        <v>36</v>
      </c>
      <c r="O143" s="143">
        <v>0</v>
      </c>
      <c r="P143" s="143">
        <f t="shared" si="1"/>
        <v>0</v>
      </c>
      <c r="Q143" s="143">
        <v>0</v>
      </c>
      <c r="R143" s="143">
        <f t="shared" si="2"/>
        <v>0</v>
      </c>
      <c r="S143" s="143">
        <v>0</v>
      </c>
      <c r="T143" s="144">
        <f t="shared" si="3"/>
        <v>0</v>
      </c>
      <c r="AR143" s="145" t="s">
        <v>458</v>
      </c>
      <c r="AT143" s="145" t="s">
        <v>125</v>
      </c>
      <c r="AU143" s="145" t="s">
        <v>130</v>
      </c>
      <c r="AY143" s="15" t="s">
        <v>123</v>
      </c>
      <c r="BE143" s="146">
        <f t="shared" si="4"/>
        <v>0</v>
      </c>
      <c r="BF143" s="146">
        <f t="shared" si="5"/>
        <v>0</v>
      </c>
      <c r="BG143" s="146">
        <f t="shared" si="6"/>
        <v>0</v>
      </c>
      <c r="BH143" s="146">
        <f t="shared" si="7"/>
        <v>0</v>
      </c>
      <c r="BI143" s="146">
        <f t="shared" si="8"/>
        <v>0</v>
      </c>
      <c r="BJ143" s="15" t="s">
        <v>130</v>
      </c>
      <c r="BK143" s="146">
        <f t="shared" si="9"/>
        <v>0</v>
      </c>
      <c r="BL143" s="15" t="s">
        <v>458</v>
      </c>
      <c r="BM143" s="145" t="s">
        <v>684</v>
      </c>
    </row>
    <row r="144" spans="2:65" s="1" customFormat="1" ht="16.5" customHeight="1">
      <c r="B144" s="133"/>
      <c r="C144" s="134" t="s">
        <v>243</v>
      </c>
      <c r="D144" s="134" t="s">
        <v>125</v>
      </c>
      <c r="E144" s="135" t="s">
        <v>685</v>
      </c>
      <c r="F144" s="136" t="s">
        <v>686</v>
      </c>
      <c r="G144" s="137" t="s">
        <v>357</v>
      </c>
      <c r="H144" s="138">
        <v>12.973000000000001</v>
      </c>
      <c r="I144" s="139"/>
      <c r="J144" s="139">
        <f t="shared" si="0"/>
        <v>0</v>
      </c>
      <c r="K144" s="140"/>
      <c r="L144" s="27"/>
      <c r="M144" s="141" t="s">
        <v>1</v>
      </c>
      <c r="N144" s="142" t="s">
        <v>36</v>
      </c>
      <c r="O144" s="143">
        <v>0</v>
      </c>
      <c r="P144" s="143">
        <f t="shared" si="1"/>
        <v>0</v>
      </c>
      <c r="Q144" s="143">
        <v>0</v>
      </c>
      <c r="R144" s="143">
        <f t="shared" si="2"/>
        <v>0</v>
      </c>
      <c r="S144" s="143">
        <v>0</v>
      </c>
      <c r="T144" s="144">
        <f t="shared" si="3"/>
        <v>0</v>
      </c>
      <c r="AR144" s="145" t="s">
        <v>469</v>
      </c>
      <c r="AT144" s="145" t="s">
        <v>125</v>
      </c>
      <c r="AU144" s="145" t="s">
        <v>130</v>
      </c>
      <c r="AY144" s="15" t="s">
        <v>123</v>
      </c>
      <c r="BE144" s="146">
        <f t="shared" si="4"/>
        <v>0</v>
      </c>
      <c r="BF144" s="146">
        <f t="shared" si="5"/>
        <v>0</v>
      </c>
      <c r="BG144" s="146">
        <f t="shared" si="6"/>
        <v>0</v>
      </c>
      <c r="BH144" s="146">
        <f t="shared" si="7"/>
        <v>0</v>
      </c>
      <c r="BI144" s="146">
        <f t="shared" si="8"/>
        <v>0</v>
      </c>
      <c r="BJ144" s="15" t="s">
        <v>130</v>
      </c>
      <c r="BK144" s="146">
        <f t="shared" si="9"/>
        <v>0</v>
      </c>
      <c r="BL144" s="15" t="s">
        <v>469</v>
      </c>
      <c r="BM144" s="145" t="s">
        <v>687</v>
      </c>
    </row>
    <row r="145" spans="2:65" s="1" customFormat="1" ht="16.5" customHeight="1">
      <c r="B145" s="133"/>
      <c r="C145" s="134" t="s">
        <v>247</v>
      </c>
      <c r="D145" s="134" t="s">
        <v>125</v>
      </c>
      <c r="E145" s="135" t="s">
        <v>688</v>
      </c>
      <c r="F145" s="136" t="s">
        <v>689</v>
      </c>
      <c r="G145" s="137" t="s">
        <v>357</v>
      </c>
      <c r="H145" s="138">
        <v>18.792000000000002</v>
      </c>
      <c r="I145" s="139"/>
      <c r="J145" s="139">
        <f t="shared" si="0"/>
        <v>0</v>
      </c>
      <c r="K145" s="140"/>
      <c r="L145" s="27"/>
      <c r="M145" s="170" t="s">
        <v>1</v>
      </c>
      <c r="N145" s="171" t="s">
        <v>36</v>
      </c>
      <c r="O145" s="172">
        <v>0</v>
      </c>
      <c r="P145" s="172">
        <f t="shared" si="1"/>
        <v>0</v>
      </c>
      <c r="Q145" s="172">
        <v>0</v>
      </c>
      <c r="R145" s="172">
        <f t="shared" si="2"/>
        <v>0</v>
      </c>
      <c r="S145" s="172">
        <v>0</v>
      </c>
      <c r="T145" s="173">
        <f t="shared" si="3"/>
        <v>0</v>
      </c>
      <c r="AR145" s="145" t="s">
        <v>458</v>
      </c>
      <c r="AT145" s="145" t="s">
        <v>125</v>
      </c>
      <c r="AU145" s="145" t="s">
        <v>130</v>
      </c>
      <c r="AY145" s="15" t="s">
        <v>123</v>
      </c>
      <c r="BE145" s="146">
        <f t="shared" si="4"/>
        <v>0</v>
      </c>
      <c r="BF145" s="146">
        <f t="shared" si="5"/>
        <v>0</v>
      </c>
      <c r="BG145" s="146">
        <f t="shared" si="6"/>
        <v>0</v>
      </c>
      <c r="BH145" s="146">
        <f t="shared" si="7"/>
        <v>0</v>
      </c>
      <c r="BI145" s="146">
        <f t="shared" si="8"/>
        <v>0</v>
      </c>
      <c r="BJ145" s="15" t="s">
        <v>130</v>
      </c>
      <c r="BK145" s="146">
        <f t="shared" si="9"/>
        <v>0</v>
      </c>
      <c r="BL145" s="15" t="s">
        <v>458</v>
      </c>
      <c r="BM145" s="145" t="s">
        <v>690</v>
      </c>
    </row>
    <row r="146" spans="2:65" s="1" customFormat="1" ht="7" customHeight="1">
      <c r="B146" s="42"/>
      <c r="C146" s="43"/>
      <c r="D146" s="43"/>
      <c r="E146" s="43"/>
      <c r="F146" s="43"/>
      <c r="G146" s="43"/>
      <c r="H146" s="43"/>
      <c r="I146" s="43"/>
      <c r="J146" s="43"/>
      <c r="K146" s="43"/>
      <c r="L146" s="27"/>
    </row>
  </sheetData>
  <autoFilter ref="C118:K145" xr:uid="{00000000-0009-0000-0000-000004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E22" sqref="E22"/>
    </sheetView>
  </sheetViews>
  <sheetFormatPr defaultRowHeight="1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10</vt:i4>
      </vt:variant>
    </vt:vector>
  </HeadingPairs>
  <TitlesOfParts>
    <vt:vector size="16" baseType="lpstr">
      <vt:lpstr>Rekapitulácia stavby</vt:lpstr>
      <vt:lpstr>01 - SO - 01 Vlastná stavba</vt:lpstr>
      <vt:lpstr>02 - SO - 02 Búracie práce</vt:lpstr>
      <vt:lpstr>03 - SO - 03 Vodovodná pr...</vt:lpstr>
      <vt:lpstr>04 - SO - 04 Vnútorna ele...</vt:lpstr>
      <vt:lpstr>Hárok1</vt:lpstr>
      <vt:lpstr>'01 - SO - 01 Vlastná stavba'!Názvy_tlače</vt:lpstr>
      <vt:lpstr>'02 - SO - 02 Búracie práce'!Názvy_tlače</vt:lpstr>
      <vt:lpstr>'03 - SO - 03 Vodovodná pr...'!Názvy_tlače</vt:lpstr>
      <vt:lpstr>'04 - SO - 04 Vnútorna ele...'!Názvy_tlače</vt:lpstr>
      <vt:lpstr>'Rekapitulácia stavby'!Názvy_tlače</vt:lpstr>
      <vt:lpstr>'01 - SO - 01 Vlastná stavba'!Oblasť_tlače</vt:lpstr>
      <vt:lpstr>'02 - SO - 02 Búracie práce'!Oblasť_tlače</vt:lpstr>
      <vt:lpstr>'03 - SO - 03 Vodovodná pr...'!Oblasť_tlače</vt:lpstr>
      <vt:lpstr>'04 - SO - 04 Vnútorna ele...'!Oblasť_tlače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Roman Mikušinec</cp:lastModifiedBy>
  <cp:lastPrinted>2023-11-08T19:11:49Z</cp:lastPrinted>
  <dcterms:created xsi:type="dcterms:W3CDTF">2022-06-17T14:30:30Z</dcterms:created>
  <dcterms:modified xsi:type="dcterms:W3CDTF">2024-01-16T09:35:15Z</dcterms:modified>
</cp:coreProperties>
</file>