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05" yWindow="-105" windowWidth="23250" windowHeight="12570"/>
  </bookViews>
  <sheets>
    <sheet name="Rekapitulácia stavby" sheetId="1" r:id="rId1"/>
    <sheet name="01 - Stavebné úpravy skla..." sheetId="2" r:id="rId2"/>
  </sheets>
  <definedNames>
    <definedName name="_xlnm._FilterDatabase" localSheetId="1" hidden="1">'01 - Stavebné úpravy skla...'!$C$129:$K$261</definedName>
    <definedName name="_xlnm.Print_Titles" localSheetId="1">'01 - Stavebné úpravy skla...'!$129:$129</definedName>
    <definedName name="_xlnm.Print_Titles" localSheetId="0">'Rekapitulácia stavby'!$92:$92</definedName>
    <definedName name="_xlnm.Print_Area" localSheetId="1">'01 - Stavebné úpravy skla...'!$C$4:$J$76,'01 - Stavebné úpravy skla...'!$C$82:$J$111,'01 - Stavebné úpravy skla...'!$C$117:$J$261</definedName>
    <definedName name="_xlnm.Print_Area" localSheetId="0">'Rekapitulácia stavby'!$D$4:$AO$76,'Rekapitulácia stavby'!$C$82:$AQ$96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52" i="2"/>
  <c r="J37"/>
  <c r="J36"/>
  <c r="AY95" i="1"/>
  <c r="J35" i="2"/>
  <c r="AX95" i="1" s="1"/>
  <c r="BI260" i="2"/>
  <c r="BH260"/>
  <c r="BG260"/>
  <c r="BE260"/>
  <c r="T260"/>
  <c r="R260"/>
  <c r="P260"/>
  <c r="BI259"/>
  <c r="BH259"/>
  <c r="BG259"/>
  <c r="BE259"/>
  <c r="T259"/>
  <c r="R259"/>
  <c r="P259"/>
  <c r="BI257"/>
  <c r="BH257"/>
  <c r="BG257"/>
  <c r="BE257"/>
  <c r="T257"/>
  <c r="R257"/>
  <c r="P257"/>
  <c r="BI256"/>
  <c r="BH256"/>
  <c r="BG256"/>
  <c r="BE256"/>
  <c r="T256"/>
  <c r="R256"/>
  <c r="P256"/>
  <c r="BI254"/>
  <c r="BH254"/>
  <c r="BG254"/>
  <c r="BE254"/>
  <c r="T254"/>
  <c r="R254"/>
  <c r="P254"/>
  <c r="BI253"/>
  <c r="BH253"/>
  <c r="BG253"/>
  <c r="BE253"/>
  <c r="T253"/>
  <c r="R253"/>
  <c r="P253"/>
  <c r="BI252"/>
  <c r="BH252"/>
  <c r="BG252"/>
  <c r="BE252"/>
  <c r="T252"/>
  <c r="R252"/>
  <c r="P252"/>
  <c r="BI251"/>
  <c r="BH251"/>
  <c r="BG251"/>
  <c r="BE251"/>
  <c r="T251"/>
  <c r="R251"/>
  <c r="P251"/>
  <c r="BI250"/>
  <c r="BH250"/>
  <c r="BG250"/>
  <c r="BE250"/>
  <c r="T250"/>
  <c r="R250"/>
  <c r="P250"/>
  <c r="BI248"/>
  <c r="BH248"/>
  <c r="BG248"/>
  <c r="BE248"/>
  <c r="T248"/>
  <c r="R248"/>
  <c r="P248"/>
  <c r="BI246"/>
  <c r="BH246"/>
  <c r="BG246"/>
  <c r="BE246"/>
  <c r="T246"/>
  <c r="R246"/>
  <c r="P246"/>
  <c r="BI244"/>
  <c r="BH244"/>
  <c r="BG244"/>
  <c r="BE244"/>
  <c r="T244"/>
  <c r="R244"/>
  <c r="P244"/>
  <c r="BI242"/>
  <c r="BH242"/>
  <c r="BG242"/>
  <c r="BE242"/>
  <c r="T242"/>
  <c r="R242"/>
  <c r="P242"/>
  <c r="BI241"/>
  <c r="BH241"/>
  <c r="BG241"/>
  <c r="BE241"/>
  <c r="T241"/>
  <c r="R241"/>
  <c r="P241"/>
  <c r="BI240"/>
  <c r="BH240"/>
  <c r="BG240"/>
  <c r="BE240"/>
  <c r="T240"/>
  <c r="R240"/>
  <c r="P240"/>
  <c r="BI238"/>
  <c r="BH238"/>
  <c r="BG238"/>
  <c r="BE238"/>
  <c r="T238"/>
  <c r="R238"/>
  <c r="P238"/>
  <c r="BI236"/>
  <c r="BH236"/>
  <c r="BG236"/>
  <c r="BE236"/>
  <c r="T236"/>
  <c r="R236"/>
  <c r="P236"/>
  <c r="BI234"/>
  <c r="BH234"/>
  <c r="BG234"/>
  <c r="BE234"/>
  <c r="T234"/>
  <c r="R234"/>
  <c r="P234"/>
  <c r="BI232"/>
  <c r="BH232"/>
  <c r="BG232"/>
  <c r="BE232"/>
  <c r="T232"/>
  <c r="R232"/>
  <c r="P232"/>
  <c r="BI231"/>
  <c r="BH231"/>
  <c r="BG231"/>
  <c r="BE231"/>
  <c r="T231"/>
  <c r="R231"/>
  <c r="P231"/>
  <c r="BI230"/>
  <c r="BH230"/>
  <c r="BG230"/>
  <c r="BE230"/>
  <c r="T230"/>
  <c r="R230"/>
  <c r="P230"/>
  <c r="BI228"/>
  <c r="BH228"/>
  <c r="BG228"/>
  <c r="BE228"/>
  <c r="T228"/>
  <c r="R228"/>
  <c r="P228"/>
  <c r="BI225"/>
  <c r="BH225"/>
  <c r="BG225"/>
  <c r="BE225"/>
  <c r="T225"/>
  <c r="R225"/>
  <c r="P225"/>
  <c r="BI223"/>
  <c r="BH223"/>
  <c r="BG223"/>
  <c r="BE223"/>
  <c r="T223"/>
  <c r="R223"/>
  <c r="P223"/>
  <c r="BI219"/>
  <c r="BH219"/>
  <c r="BG219"/>
  <c r="BE219"/>
  <c r="T219"/>
  <c r="R219"/>
  <c r="P219"/>
  <c r="BI217"/>
  <c r="BH217"/>
  <c r="BG217"/>
  <c r="BE217"/>
  <c r="T217"/>
  <c r="R217"/>
  <c r="P217"/>
  <c r="BI214"/>
  <c r="BH214"/>
  <c r="BG214"/>
  <c r="BE214"/>
  <c r="T214"/>
  <c r="R214"/>
  <c r="P214"/>
  <c r="BI213"/>
  <c r="BH213"/>
  <c r="BG213"/>
  <c r="BE213"/>
  <c r="T213"/>
  <c r="R213"/>
  <c r="P213"/>
  <c r="BI209"/>
  <c r="BH209"/>
  <c r="BG209"/>
  <c r="BE209"/>
  <c r="T209"/>
  <c r="R209"/>
  <c r="P209"/>
  <c r="BI206"/>
  <c r="BH206"/>
  <c r="BG206"/>
  <c r="BE206"/>
  <c r="T206"/>
  <c r="T205" s="1"/>
  <c r="R206"/>
  <c r="R205" s="1"/>
  <c r="P206"/>
  <c r="P205"/>
  <c r="BI204"/>
  <c r="BH204"/>
  <c r="BG204"/>
  <c r="BE204"/>
  <c r="T204"/>
  <c r="R204"/>
  <c r="P204"/>
  <c r="BI202"/>
  <c r="BH202"/>
  <c r="BG202"/>
  <c r="BE202"/>
  <c r="T202"/>
  <c r="R202"/>
  <c r="P202"/>
  <c r="BI201"/>
  <c r="BH201"/>
  <c r="BG201"/>
  <c r="BE201"/>
  <c r="T201"/>
  <c r="R201"/>
  <c r="P201"/>
  <c r="BI199"/>
  <c r="BH199"/>
  <c r="BG199"/>
  <c r="BE199"/>
  <c r="T199"/>
  <c r="R199"/>
  <c r="P199"/>
  <c r="BI198"/>
  <c r="BH198"/>
  <c r="BG198"/>
  <c r="BE198"/>
  <c r="T198"/>
  <c r="R198"/>
  <c r="P198"/>
  <c r="BI196"/>
  <c r="BH196"/>
  <c r="BG196"/>
  <c r="BE196"/>
  <c r="T196"/>
  <c r="R196"/>
  <c r="P196"/>
  <c r="BI192"/>
  <c r="BH192"/>
  <c r="BG192"/>
  <c r="BE192"/>
  <c r="T192"/>
  <c r="R192"/>
  <c r="P192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6"/>
  <c r="BH186"/>
  <c r="BG186"/>
  <c r="BE186"/>
  <c r="T186"/>
  <c r="R186"/>
  <c r="P186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8"/>
  <c r="BH178"/>
  <c r="BG178"/>
  <c r="BE178"/>
  <c r="T178"/>
  <c r="R178"/>
  <c r="P178"/>
  <c r="BI177"/>
  <c r="BH177"/>
  <c r="BG177"/>
  <c r="BE177"/>
  <c r="T177"/>
  <c r="R177"/>
  <c r="P177"/>
  <c r="BI175"/>
  <c r="BH175"/>
  <c r="BG175"/>
  <c r="BE175"/>
  <c r="T175"/>
  <c r="R175"/>
  <c r="P175"/>
  <c r="BI174"/>
  <c r="BH174"/>
  <c r="BG174"/>
  <c r="BE174"/>
  <c r="T174"/>
  <c r="R174"/>
  <c r="P174"/>
  <c r="BI172"/>
  <c r="BH172"/>
  <c r="BG172"/>
  <c r="BE172"/>
  <c r="T172"/>
  <c r="R172"/>
  <c r="P172"/>
  <c r="BI169"/>
  <c r="BH169"/>
  <c r="BG169"/>
  <c r="BE169"/>
  <c r="T169"/>
  <c r="R169"/>
  <c r="P169"/>
  <c r="BI168"/>
  <c r="BH168"/>
  <c r="BG168"/>
  <c r="BE168"/>
  <c r="T168"/>
  <c r="R168"/>
  <c r="P168"/>
  <c r="BI165"/>
  <c r="BH165"/>
  <c r="BG165"/>
  <c r="BE165"/>
  <c r="T165"/>
  <c r="R165"/>
  <c r="P165"/>
  <c r="BI164"/>
  <c r="BH164"/>
  <c r="BG164"/>
  <c r="BE164"/>
  <c r="T164"/>
  <c r="R164"/>
  <c r="P164"/>
  <c r="BI162"/>
  <c r="BH162"/>
  <c r="BG162"/>
  <c r="BE162"/>
  <c r="T162"/>
  <c r="R162"/>
  <c r="P162"/>
  <c r="BI160"/>
  <c r="BH160"/>
  <c r="BG160"/>
  <c r="BE160"/>
  <c r="T160"/>
  <c r="R160"/>
  <c r="P160"/>
  <c r="BI159"/>
  <c r="BH159"/>
  <c r="BG159"/>
  <c r="BE159"/>
  <c r="T159"/>
  <c r="R159"/>
  <c r="P159"/>
  <c r="BI157"/>
  <c r="BH157"/>
  <c r="BG157"/>
  <c r="BE157"/>
  <c r="T157"/>
  <c r="R157"/>
  <c r="P157"/>
  <c r="BI155"/>
  <c r="BH155"/>
  <c r="BG155"/>
  <c r="BE155"/>
  <c r="T155"/>
  <c r="R155"/>
  <c r="P155"/>
  <c r="BI152"/>
  <c r="BH152"/>
  <c r="BG152"/>
  <c r="BE152"/>
  <c r="T152"/>
  <c r="R152"/>
  <c r="P152"/>
  <c r="BI151"/>
  <c r="BH151"/>
  <c r="BG151"/>
  <c r="BE151"/>
  <c r="T151"/>
  <c r="R151"/>
  <c r="P151"/>
  <c r="BI149"/>
  <c r="BH149"/>
  <c r="BG149"/>
  <c r="BE149"/>
  <c r="T149"/>
  <c r="R149"/>
  <c r="P149"/>
  <c r="BI147"/>
  <c r="BH147"/>
  <c r="BG147"/>
  <c r="BE147"/>
  <c r="T147"/>
  <c r="R147"/>
  <c r="P147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8"/>
  <c r="BH138"/>
  <c r="BG138"/>
  <c r="BE138"/>
  <c r="T138"/>
  <c r="R138"/>
  <c r="P138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R133"/>
  <c r="P133"/>
  <c r="J127"/>
  <c r="J126"/>
  <c r="F126"/>
  <c r="F124"/>
  <c r="E122"/>
  <c r="J92"/>
  <c r="J91"/>
  <c r="F91"/>
  <c r="F89"/>
  <c r="E87"/>
  <c r="J18"/>
  <c r="E18"/>
  <c r="F92"/>
  <c r="J17"/>
  <c r="J12"/>
  <c r="J124" s="1"/>
  <c r="E7"/>
  <c r="E120" s="1"/>
  <c r="L90" i="1"/>
  <c r="AM90"/>
  <c r="AM89"/>
  <c r="L89"/>
  <c r="AM87"/>
  <c r="L87"/>
  <c r="L85"/>
  <c r="L84"/>
  <c r="J260" i="2"/>
  <c r="J259"/>
  <c r="J257"/>
  <c r="J256"/>
  <c r="J253"/>
  <c r="BK251"/>
  <c r="BK248"/>
  <c r="J246"/>
  <c r="BK242"/>
  <c r="J240"/>
  <c r="J236"/>
  <c r="BK232"/>
  <c r="J230"/>
  <c r="BK225"/>
  <c r="BK219"/>
  <c r="BK214"/>
  <c r="BK209"/>
  <c r="BK204"/>
  <c r="J201"/>
  <c r="J199"/>
  <c r="BK196"/>
  <c r="BK190"/>
  <c r="BK187"/>
  <c r="BK186"/>
  <c r="J181"/>
  <c r="J178"/>
  <c r="BK175"/>
  <c r="J174"/>
  <c r="J169"/>
  <c r="BK165"/>
  <c r="J160"/>
  <c r="J157"/>
  <c r="J155"/>
  <c r="BK151"/>
  <c r="BK147"/>
  <c r="J142"/>
  <c r="J140"/>
  <c r="BK136"/>
  <c r="BK133"/>
  <c r="AS94" i="1"/>
  <c r="BK253" i="2"/>
  <c r="J251"/>
  <c r="BK246"/>
  <c r="J242"/>
  <c r="BK240"/>
  <c r="BK236"/>
  <c r="J232"/>
  <c r="BK230"/>
  <c r="J228"/>
  <c r="J219"/>
  <c r="J214"/>
  <c r="J209"/>
  <c r="J204"/>
  <c r="BK201"/>
  <c r="J198"/>
  <c r="J192"/>
  <c r="J189"/>
  <c r="J186"/>
  <c r="BK179"/>
  <c r="BK177"/>
  <c r="BK174"/>
  <c r="BK169"/>
  <c r="J165"/>
  <c r="J162"/>
  <c r="J159"/>
  <c r="J152"/>
  <c r="J149"/>
  <c r="BK143"/>
  <c r="BK141"/>
  <c r="BK138"/>
  <c r="BK135"/>
  <c r="BK260"/>
  <c r="BK259"/>
  <c r="BK257"/>
  <c r="BK256"/>
  <c r="BK254"/>
  <c r="BK250"/>
  <c r="J248"/>
  <c r="J244"/>
  <c r="BK241"/>
  <c r="J238"/>
  <c r="J234"/>
  <c r="J231"/>
  <c r="BK228"/>
  <c r="BK223"/>
  <c r="BK217"/>
  <c r="J213"/>
  <c r="BK206"/>
  <c r="J202"/>
  <c r="BK199"/>
  <c r="BK198"/>
  <c r="BK192"/>
  <c r="BK189"/>
  <c r="J183"/>
  <c r="BK181"/>
  <c r="J179"/>
  <c r="J177"/>
  <c r="J172"/>
  <c r="BK168"/>
  <c r="BK164"/>
  <c r="BK162"/>
  <c r="BK159"/>
  <c r="BK155"/>
  <c r="BK152"/>
  <c r="BK149"/>
  <c r="J143"/>
  <c r="J141"/>
  <c r="J138"/>
  <c r="J135"/>
  <c r="J254"/>
  <c r="BK252"/>
  <c r="J250"/>
  <c r="BK244"/>
  <c r="J241"/>
  <c r="BK238"/>
  <c r="BK234"/>
  <c r="BK231"/>
  <c r="J225"/>
  <c r="J223"/>
  <c r="J217"/>
  <c r="BK213"/>
  <c r="J206"/>
  <c r="BK202"/>
  <c r="J196"/>
  <c r="J190"/>
  <c r="J187"/>
  <c r="BK183"/>
  <c r="BK178"/>
  <c r="J175"/>
  <c r="BK172"/>
  <c r="J168"/>
  <c r="J164"/>
  <c r="BK160"/>
  <c r="BK157"/>
  <c r="J151"/>
  <c r="J147"/>
  <c r="BK142"/>
  <c r="BK140"/>
  <c r="J136"/>
  <c r="J133"/>
  <c r="P132" l="1"/>
  <c r="T132"/>
  <c r="R146"/>
  <c r="BK154"/>
  <c r="J154" s="1"/>
  <c r="J100" s="1"/>
  <c r="R154"/>
  <c r="BK167"/>
  <c r="J167" s="1"/>
  <c r="J101" s="1"/>
  <c r="P167"/>
  <c r="T167"/>
  <c r="P171"/>
  <c r="T171"/>
  <c r="P185"/>
  <c r="T185"/>
  <c r="R208"/>
  <c r="BK218"/>
  <c r="J218" s="1"/>
  <c r="J107" s="1"/>
  <c r="R218"/>
  <c r="BK235"/>
  <c r="J235" s="1"/>
  <c r="J108" s="1"/>
  <c r="R235"/>
  <c r="T235"/>
  <c r="P245"/>
  <c r="T245"/>
  <c r="BK258"/>
  <c r="J258" s="1"/>
  <c r="J110" s="1"/>
  <c r="P258"/>
  <c r="R258"/>
  <c r="BK132"/>
  <c r="J132" s="1"/>
  <c r="J98" s="1"/>
  <c r="R132"/>
  <c r="BK146"/>
  <c r="J146" s="1"/>
  <c r="J99" s="1"/>
  <c r="P146"/>
  <c r="T146"/>
  <c r="P154"/>
  <c r="T154"/>
  <c r="R167"/>
  <c r="BK171"/>
  <c r="J171" s="1"/>
  <c r="J102" s="1"/>
  <c r="R171"/>
  <c r="BK185"/>
  <c r="J185"/>
  <c r="J103" s="1"/>
  <c r="R185"/>
  <c r="BK208"/>
  <c r="J208" s="1"/>
  <c r="J106" s="1"/>
  <c r="P208"/>
  <c r="T208"/>
  <c r="P218"/>
  <c r="T218"/>
  <c r="P235"/>
  <c r="BK245"/>
  <c r="J245" s="1"/>
  <c r="J109" s="1"/>
  <c r="R245"/>
  <c r="T258"/>
  <c r="BK205"/>
  <c r="J205" s="1"/>
  <c r="J104" s="1"/>
  <c r="J89"/>
  <c r="F127"/>
  <c r="BF135"/>
  <c r="BF142"/>
  <c r="BF143"/>
  <c r="BF147"/>
  <c r="BF151"/>
  <c r="BF152"/>
  <c r="BF157"/>
  <c r="BF160"/>
  <c r="BF162"/>
  <c r="BF164"/>
  <c r="BF165"/>
  <c r="BF169"/>
  <c r="BF174"/>
  <c r="BF177"/>
  <c r="BF183"/>
  <c r="BF186"/>
  <c r="BF187"/>
  <c r="BF189"/>
  <c r="BF190"/>
  <c r="BF192"/>
  <c r="BF196"/>
  <c r="BF198"/>
  <c r="BF202"/>
  <c r="BF206"/>
  <c r="BF213"/>
  <c r="BF214"/>
  <c r="BF223"/>
  <c r="BF225"/>
  <c r="BF228"/>
  <c r="BF231"/>
  <c r="BF234"/>
  <c r="BF240"/>
  <c r="BF241"/>
  <c r="BF242"/>
  <c r="BF246"/>
  <c r="BF248"/>
  <c r="BF250"/>
  <c r="BF252"/>
  <c r="E85"/>
  <c r="BF133"/>
  <c r="BF136"/>
  <c r="BF138"/>
  <c r="BF140"/>
  <c r="BF141"/>
  <c r="BF149"/>
  <c r="BF155"/>
  <c r="BF159"/>
  <c r="BF168"/>
  <c r="BF172"/>
  <c r="BF175"/>
  <c r="BF178"/>
  <c r="BF179"/>
  <c r="BF181"/>
  <c r="BF199"/>
  <c r="BF201"/>
  <c r="BF204"/>
  <c r="BF209"/>
  <c r="BF217"/>
  <c r="BF219"/>
  <c r="BF230"/>
  <c r="BF232"/>
  <c r="BF236"/>
  <c r="BF238"/>
  <c r="BF244"/>
  <c r="BF251"/>
  <c r="BF253"/>
  <c r="BF254"/>
  <c r="BF256"/>
  <c r="BF257"/>
  <c r="BF259"/>
  <c r="BF260"/>
  <c r="F33"/>
  <c r="AZ95" i="1" s="1"/>
  <c r="AZ94" s="1"/>
  <c r="W29" s="1"/>
  <c r="F35" i="2"/>
  <c r="BB95" i="1" s="1"/>
  <c r="BB94" s="1"/>
  <c r="W31" s="1"/>
  <c r="F36" i="2"/>
  <c r="BC95" i="1" s="1"/>
  <c r="BC94" s="1"/>
  <c r="W32" s="1"/>
  <c r="J33" i="2"/>
  <c r="AV95" i="1" s="1"/>
  <c r="F37" i="2"/>
  <c r="BD95" i="1" s="1"/>
  <c r="BD94" s="1"/>
  <c r="W33" s="1"/>
  <c r="P207" i="2" l="1"/>
  <c r="R131"/>
  <c r="R130" s="1"/>
  <c r="R207"/>
  <c r="P131"/>
  <c r="P130" s="1"/>
  <c r="AU95" i="1" s="1"/>
  <c r="AU94" s="1"/>
  <c r="T207" i="2"/>
  <c r="T131"/>
  <c r="T130" s="1"/>
  <c r="BK131"/>
  <c r="J131" s="1"/>
  <c r="J97" s="1"/>
  <c r="BK207"/>
  <c r="J207" s="1"/>
  <c r="J105" s="1"/>
  <c r="AX94" i="1"/>
  <c r="AY94"/>
  <c r="J34" i="2"/>
  <c r="AW95" i="1" s="1"/>
  <c r="AT95" s="1"/>
  <c r="AV94"/>
  <c r="AK29" s="1"/>
  <c r="F34" i="2"/>
  <c r="BA95" i="1" s="1"/>
  <c r="BA94" s="1"/>
  <c r="W30" s="1"/>
  <c r="BK130" i="2" l="1"/>
  <c r="J130" s="1"/>
  <c r="J30" s="1"/>
  <c r="AG95" i="1" s="1"/>
  <c r="AG94" s="1"/>
  <c r="AK26" s="1"/>
  <c r="AW94"/>
  <c r="AK30" s="1"/>
  <c r="AK35" l="1"/>
  <c r="J39" i="2"/>
  <c r="J96"/>
  <c r="AN95" i="1"/>
  <c r="AT94"/>
  <c r="AN94" l="1"/>
</calcChain>
</file>

<file path=xl/sharedStrings.xml><?xml version="1.0" encoding="utf-8"?>
<sst xmlns="http://schemas.openxmlformats.org/spreadsheetml/2006/main" count="1756" uniqueCount="469">
  <si>
    <t>Export Komplet</t>
  </si>
  <si>
    <t/>
  </si>
  <si>
    <t>2.0</t>
  </si>
  <si>
    <t>False</t>
  </si>
  <si>
    <t>{e6293d3a-cc1d-4ce8-a2b3-66b8332732de}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</si>
  <si>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</si>
  <si>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</si>
  <si>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</si>
  <si>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</si>
  <si>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</si>
  <si>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</si>
  <si>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31020</t>
  </si>
  <si>
    <t>Stavba:</t>
  </si>
  <si>
    <t>JKSO:</t>
  </si>
  <si>
    <t>KS:</t>
  </si>
  <si>
    <t>Miesto:</t>
  </si>
  <si>
    <t xml:space="preserve"> Vyšný Hrušov, okr. Humenné</t>
  </si>
  <si>
    <t>Dátum:</t>
  </si>
  <si>
    <t>Objednávateľ:</t>
  </si>
  <si>
    <t>IČO:</t>
  </si>
  <si>
    <t>Agro Borkov s.r.o.</t>
  </si>
  <si>
    <t>IČ DPH:</t>
  </si>
  <si>
    <t>Zhotoviteľ:</t>
  </si>
  <si>
    <t xml:space="preserve"> </t>
  </si>
  <si>
    <t>Projektant:</t>
  </si>
  <si>
    <t>Ing.Mária Salanciová</t>
  </si>
  <si>
    <t>True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</si>
  <si>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</si>
  <si>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</si>
  <si>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</si>
  <si>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</si>
  <si>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</si>
  <si>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</si>
  <si>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</si>
  <si>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</si>
  <si>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</si>
  <si>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</si>
  <si>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</si>
  <si>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</si>
  <si>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</si>
  <si>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</si>
  <si>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</si>
  <si>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</si>
  <si>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</si>
  <si>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</si>
  <si>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</si>
  <si>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</si>
  <si>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</si>
  <si>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</si>
  <si>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</si>
  <si>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</si>
  <si>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</si>
  <si>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</si>
  <si>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</si>
  <si>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</si>
  <si>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</si>
  <si>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</si>
  <si>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</si>
  <si>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</si>
  <si>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</si>
  <si>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</si>
  <si>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</si>
  <si>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</si>
  <si>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</si>
  <si>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</si>
  <si>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</si>
  <si>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</si>
  <si>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</si>
  <si>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</si>
  <si>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</si>
  <si>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</si>
  <si>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</si>
  <si>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</si>
  <si>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</si>
  <si>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</si>
  <si>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</si>
  <si>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Stavebné úpravy skladu krmovín</t>
  </si>
  <si>
    <t>STA</t>
  </si>
  <si>
    <t>1</t>
  </si>
  <si>
    <t>{bb33d6f5-ecc7-49e1-9261-6d48df25a452}</t>
  </si>
  <si>
    <t>KRYCÍ LIST ROZPOČTU</t>
  </si>
  <si>
    <t>Objekt:</t>
  </si>
  <si>
    <t>01 - Stavebné úpravy skladu krmovín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</si>
  <si>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</si>
  <si>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</si>
  <si>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</si>
  <si>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</si>
  <si>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</si>
  <si>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</si>
  <si>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</si>
  <si>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</si>
  <si>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</si>
  <si>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</si>
  <si>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</si>
  <si>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</si>
  <si>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</si>
  <si>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</si>
  <si>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762 - Konštrukcie tesárske</t>
  </si>
  <si>
    <t xml:space="preserve">    764 - Konštrukcie klampiarske</t>
  </si>
  <si>
    <t xml:space="preserve">    766 - Konštrukcie stolárske</t>
  </si>
  <si>
    <t xml:space="preserve">    767 - Konštrukcie doplnkové kovové</t>
  </si>
  <si>
    <t xml:space="preserve">    783 - Nátery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</si>
  <si>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</si>
  <si>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</si>
  <si>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</si>
  <si>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</si>
  <si>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</si>
  <si>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</si>
  <si>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</si>
  <si>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</si>
  <si>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</si>
  <si>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</si>
  <si>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</si>
  <si>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</si>
  <si>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</si>
  <si>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</si>
  <si>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</si>
  <si>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</si>
  <si>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3</t>
  </si>
  <si>
    <t>K</t>
  </si>
  <si>
    <t>131201101.S</t>
  </si>
  <si>
    <t>Výkop nezapaženej jamy v hornine 3, do 100 m3</t>
  </si>
  <si>
    <t>m3</t>
  </si>
  <si>
    <t>4</t>
  </si>
  <si>
    <t>2</t>
  </si>
  <si>
    <t>-1566471914</t>
  </si>
  <si>
    <t>VV</t>
  </si>
  <si>
    <t>1*1*1*10*2</t>
  </si>
  <si>
    <t>131201109.S</t>
  </si>
  <si>
    <t>Hĺbenie nezapažených jám a zárezov. Príplatok za lepivosť horniny 3</t>
  </si>
  <si>
    <t>528180258</t>
  </si>
  <si>
    <t>5</t>
  </si>
  <si>
    <t>139711101.S</t>
  </si>
  <si>
    <t>Výkop v uzavretých priestoroch s naložením výkopu na dopravný prostriedok v hornine 1 až 4</t>
  </si>
  <si>
    <t>-1426481132</t>
  </si>
  <si>
    <t>15,47*9,88*0,3</t>
  </si>
  <si>
    <t>6</t>
  </si>
  <si>
    <t>162501102.S</t>
  </si>
  <si>
    <t>Vodorovné premiestnenie výkopku po spevnenej ceste z horniny tr.1-4, do 100 m3 na vzdialenosť do 3000 m</t>
  </si>
  <si>
    <t>-1347908084</t>
  </si>
  <si>
    <t>303,453</t>
  </si>
  <si>
    <t>7</t>
  </si>
  <si>
    <t>166101102.S</t>
  </si>
  <si>
    <t>Prehodenie neuľahnutého výkopku z horniny 1 až 4 nad 100 do 1000 m3</t>
  </si>
  <si>
    <t>1824391437</t>
  </si>
  <si>
    <t>8</t>
  </si>
  <si>
    <t>171101101.S</t>
  </si>
  <si>
    <t xml:space="preserve">Uloženie sypaniny do násypu súdržnej horniny </t>
  </si>
  <si>
    <t>-515613481</t>
  </si>
  <si>
    <t>9</t>
  </si>
  <si>
    <t>174101001.S</t>
  </si>
  <si>
    <t>Zásyp štrkom</t>
  </si>
  <si>
    <t>1172028026</t>
  </si>
  <si>
    <t>10</t>
  </si>
  <si>
    <t>M</t>
  </si>
  <si>
    <t>583410004300.S</t>
  </si>
  <si>
    <t>Štrkodrva</t>
  </si>
  <si>
    <t>t</t>
  </si>
  <si>
    <t>-1545711431</t>
  </si>
  <si>
    <t>20*1,5</t>
  </si>
  <si>
    <t>30*1,89 'Prepočítané koeficientom množstva</t>
  </si>
  <si>
    <t>Zakladanie</t>
  </si>
  <si>
    <t>11</t>
  </si>
  <si>
    <t>215901101.S</t>
  </si>
  <si>
    <t>Zhutnenie podložia z rastlej horniny 1 až 4 pod násypy, z hornina súdržných do 92 % PS a nesúdržných</t>
  </si>
  <si>
    <t>m2</t>
  </si>
  <si>
    <t>738052491</t>
  </si>
  <si>
    <t>92*8</t>
  </si>
  <si>
    <t>12</t>
  </si>
  <si>
    <t>273351217.S</t>
  </si>
  <si>
    <t>Debnenie stien základových dosiek, zhotovenie</t>
  </si>
  <si>
    <t>-631683943</t>
  </si>
  <si>
    <t>(8+92)*2*0,2</t>
  </si>
  <si>
    <t>13</t>
  </si>
  <si>
    <t>273351218.S</t>
  </si>
  <si>
    <t>Debnenie stien základových dosiek, odstránenie</t>
  </si>
  <si>
    <t>-1968246770</t>
  </si>
  <si>
    <t>14</t>
  </si>
  <si>
    <t>273362422.S</t>
  </si>
  <si>
    <t>Výstuž základových dosiek zo zvár. sietí KARI, priemer drôtu 6/6 mm, veľkosť oka 150x150 mm</t>
  </si>
  <si>
    <t>-729972471</t>
  </si>
  <si>
    <t>8*92</t>
  </si>
  <si>
    <t>Zvislé a kompletné konštrukcie</t>
  </si>
  <si>
    <t>15</t>
  </si>
  <si>
    <t>341321315.S</t>
  </si>
  <si>
    <t>Betón stien a priečok, železový (bez výstuže) tr. C 20/25</t>
  </si>
  <si>
    <t>-1928057615</t>
  </si>
  <si>
    <t>16,45*1,5*2*0,25</t>
  </si>
  <si>
    <t>16</t>
  </si>
  <si>
    <t>341351105.S</t>
  </si>
  <si>
    <t>Debnenie stien a priečok obojstranné zhotovenie-dielce</t>
  </si>
  <si>
    <t>-1865225666</t>
  </si>
  <si>
    <t>16,45*1,5*2*2</t>
  </si>
  <si>
    <t>17</t>
  </si>
  <si>
    <t>341351106.S</t>
  </si>
  <si>
    <t>Debnenie stien a priečok obojstranné odstránenie-dielce</t>
  </si>
  <si>
    <t>1716166902</t>
  </si>
  <si>
    <t>19</t>
  </si>
  <si>
    <t>345321414.S</t>
  </si>
  <si>
    <t>Betón múrikov parapetných, atikových, schodiskových, zábradelných, železový (bez výstuže) tr. C 20/25</t>
  </si>
  <si>
    <t>472707956</t>
  </si>
  <si>
    <t>(92+10)*0,15*0,25</t>
  </si>
  <si>
    <t>345351101.S</t>
  </si>
  <si>
    <t>Debnenie múrikov parapet., atik., zábradl., plnostenných- zhotovenie</t>
  </si>
  <si>
    <t>587352659</t>
  </si>
  <si>
    <t>(92+10)*0,15*3</t>
  </si>
  <si>
    <t>21</t>
  </si>
  <si>
    <t>345351102.S</t>
  </si>
  <si>
    <t>Debnenie múrikov parapet., atik., zábradl., plnostenných- odstránenie</t>
  </si>
  <si>
    <t>1636539535</t>
  </si>
  <si>
    <t>22</t>
  </si>
  <si>
    <t>345361821.S</t>
  </si>
  <si>
    <t>Výstuž múrikov parapet., atik., schodisk., zábradl., z betonárskej ocele B500 (10505)</t>
  </si>
  <si>
    <t>297276569</t>
  </si>
  <si>
    <t>3,825*0,08</t>
  </si>
  <si>
    <t>Komunikácie</t>
  </si>
  <si>
    <t>23</t>
  </si>
  <si>
    <t>564861111.S</t>
  </si>
  <si>
    <t>Podklad zo štrkodrviny s rozprestretím a zhutnením, po zhutnení hr. 200 mm</t>
  </si>
  <si>
    <t>2104012857</t>
  </si>
  <si>
    <t>24</t>
  </si>
  <si>
    <t>581120115.S</t>
  </si>
  <si>
    <t>Kryt cementobetónový cestných komunikácií  hr. 150 mm</t>
  </si>
  <si>
    <t>1141927453</t>
  </si>
  <si>
    <t>Úpravy povrchov, podlahy, osadenie</t>
  </si>
  <si>
    <t>25</t>
  </si>
  <si>
    <t>612460124.S</t>
  </si>
  <si>
    <t>Príprava vnútorného podkladu stien penetráciou pod omietky a nátery</t>
  </si>
  <si>
    <t>2120605851</t>
  </si>
  <si>
    <t>170,04</t>
  </si>
  <si>
    <t>26</t>
  </si>
  <si>
    <t>612460243.S</t>
  </si>
  <si>
    <t>Vnútorná omietka stien vápennocementová jadrová (hrubá), hr. 20 mm</t>
  </si>
  <si>
    <t>-1930746965</t>
  </si>
  <si>
    <t>27</t>
  </si>
  <si>
    <t>622460124.S</t>
  </si>
  <si>
    <t>Príprava vonkajšieho podkladu stien penetráciou pod omietky a nátery</t>
  </si>
  <si>
    <t>263934970</t>
  </si>
  <si>
    <t>199,36</t>
  </si>
  <si>
    <t>28</t>
  </si>
  <si>
    <t>622460243.S</t>
  </si>
  <si>
    <t>Vonkajšia omietka stien vápennocementová jadrová (hrubá), hr. 20 mm</t>
  </si>
  <si>
    <t>-1866354183</t>
  </si>
  <si>
    <t>29</t>
  </si>
  <si>
    <t>622461052.S</t>
  </si>
  <si>
    <t>Vonkajšia omietka stien pastovitá silikónová roztieraná, hr. 1,5 mm</t>
  </si>
  <si>
    <t>-972207198</t>
  </si>
  <si>
    <t>30</t>
  </si>
  <si>
    <t>631315661.S</t>
  </si>
  <si>
    <t>Mazanina z betónu prostého (m3) tr. C 20/25 hr.nad 120 do 240 mm</t>
  </si>
  <si>
    <t>1271780390</t>
  </si>
  <si>
    <t>15,47*9,88*0,15</t>
  </si>
  <si>
    <t>31</t>
  </si>
  <si>
    <t>631362422.S</t>
  </si>
  <si>
    <t>Výstuž mazanín z betónov (z kameniva) a z ľahkých betónov zo sietí KARI, priemer drôtu 6/6 mm, veľkosť oka 150x150 mm</t>
  </si>
  <si>
    <t>-1528024641</t>
  </si>
  <si>
    <t>15,47*9,88</t>
  </si>
  <si>
    <t>32</t>
  </si>
  <si>
    <t>631501111.S</t>
  </si>
  <si>
    <t>Násyp s utlačením a urovnaním povrchu z kameniva ťaženého hrubého a drobného</t>
  </si>
  <si>
    <t>-1852258597</t>
  </si>
  <si>
    <t>15,47*9,88*0,2</t>
  </si>
  <si>
    <t>Ostatné konštrukcie a práce-búranie</t>
  </si>
  <si>
    <t>35</t>
  </si>
  <si>
    <t>968061112.S</t>
  </si>
  <si>
    <t>Vyvesenie dreveného okenného krídla do suti plochy do 1,5 m2, -0,01200t</t>
  </si>
  <si>
    <t>ks</t>
  </si>
  <si>
    <t>-782166004</t>
  </si>
  <si>
    <t>36</t>
  </si>
  <si>
    <t>968061115.S</t>
  </si>
  <si>
    <t>Demontáž okien drevených, 1 bm obvodu - 0,008t</t>
  </si>
  <si>
    <t>m</t>
  </si>
  <si>
    <t>-1018954149</t>
  </si>
  <si>
    <t>(0,8+1,2)*2*4</t>
  </si>
  <si>
    <t>37</t>
  </si>
  <si>
    <t>968071137.S</t>
  </si>
  <si>
    <t>Vyvesenie kovového krídla vrát do suti plochy nad 4 m2</t>
  </si>
  <si>
    <t>538690289</t>
  </si>
  <si>
    <t>38</t>
  </si>
  <si>
    <t>968072559.S</t>
  </si>
  <si>
    <t>Vybúranie kovových vrát plochy nad 5 m2,  -0,06600t</t>
  </si>
  <si>
    <t>956309364</t>
  </si>
  <si>
    <t>3,6*3,6*4</t>
  </si>
  <si>
    <t>39</t>
  </si>
  <si>
    <t>978013191.S</t>
  </si>
  <si>
    <t>Otlčenie omietok stien vnútorných vápenných alebo vápennocementových v rozsahu do 100 %,  -0,04600t</t>
  </si>
  <si>
    <t>-1590474698</t>
  </si>
  <si>
    <t>(15,47+9,88)*2*3,6</t>
  </si>
  <si>
    <t>-3,2*2,7-1,2*0,8*4</t>
  </si>
  <si>
    <t>Súčet</t>
  </si>
  <si>
    <t>40</t>
  </si>
  <si>
    <t>978015291.S</t>
  </si>
  <si>
    <t>Otlčenie omietok vonkajších priečelí jednoduchých, s vyškriabaním škár, očistením muriva, v rozsahu do 100 %,  -0,05900t</t>
  </si>
  <si>
    <t>-831756492</t>
  </si>
  <si>
    <t>(16+10,48)*2*4-2,7*3,2-1,2*0,8*4</t>
  </si>
  <si>
    <t>41</t>
  </si>
  <si>
    <t>979081111.S</t>
  </si>
  <si>
    <t>Odvoz sutiny a vybúraných hmôt na skládku do 1 km</t>
  </si>
  <si>
    <t>-463878553</t>
  </si>
  <si>
    <t>42</t>
  </si>
  <si>
    <t>979081121.S</t>
  </si>
  <si>
    <t>Odvoz sutiny a vybúraných hmôt na skládku za každý ďalší 1 km</t>
  </si>
  <si>
    <t>1773322837</t>
  </si>
  <si>
    <t>38,052*16 'Prepočítané koeficientom množstva</t>
  </si>
  <si>
    <t>43</t>
  </si>
  <si>
    <t>979082111.S</t>
  </si>
  <si>
    <t>Vnútrostavenisková doprava sutiny a vybúraných hmôt do 10 m</t>
  </si>
  <si>
    <t>1697522108</t>
  </si>
  <si>
    <t>44</t>
  </si>
  <si>
    <t>979082121.S</t>
  </si>
  <si>
    <t>Vnútrostavenisková doprava sutiny a vybúraných hmôt za každých ďalších 5 m</t>
  </si>
  <si>
    <t>-976618815</t>
  </si>
  <si>
    <t>38,052*12 'Prepočítané koeficientom množstva</t>
  </si>
  <si>
    <t>45</t>
  </si>
  <si>
    <t>979089012.S</t>
  </si>
  <si>
    <t>Poplatok za skladovanie</t>
  </si>
  <si>
    <t>-1620070323</t>
  </si>
  <si>
    <t>99</t>
  </si>
  <si>
    <t>Presun hmôt HSV</t>
  </si>
  <si>
    <t>46</t>
  </si>
  <si>
    <t>999281111.S</t>
  </si>
  <si>
    <t>Presun hmôt pre opravy a údržbu objektov vrátane vonkajších plášťov výšky do 25 m</t>
  </si>
  <si>
    <t>-1204592775</t>
  </si>
  <si>
    <t>PSV</t>
  </si>
  <si>
    <t>Práce a dodávky PSV</t>
  </si>
  <si>
    <t>762</t>
  </si>
  <si>
    <t>Konštrukcie tesárske</t>
  </si>
  <si>
    <t>47</t>
  </si>
  <si>
    <t>762331812.S</t>
  </si>
  <si>
    <t>Demontáž viazaných konštrukcií krovov so sklonom do 60°, prierezovej plochy 120 - 224 cm2, -0,01400 t</t>
  </si>
  <si>
    <t>-152227806</t>
  </si>
  <si>
    <t>7*2*77</t>
  </si>
  <si>
    <t>9*2*62</t>
  </si>
  <si>
    <t>48</t>
  </si>
  <si>
    <t>762332120.S</t>
  </si>
  <si>
    <t>Montáž viazaných konštrukcií krovov striech z reziva priemernej plochy 120 - 224 cm2</t>
  </si>
  <si>
    <t>234256992</t>
  </si>
  <si>
    <t>49</t>
  </si>
  <si>
    <t>605420000300.S</t>
  </si>
  <si>
    <t>Rezivo stavebné - väznice</t>
  </si>
  <si>
    <t>1281965206</t>
  </si>
  <si>
    <t>2194*0,10*0,10*1,01</t>
  </si>
  <si>
    <t>22,159*1,1 'Prepočítané koeficientom množstva</t>
  </si>
  <si>
    <t>50</t>
  </si>
  <si>
    <t>998762202.S</t>
  </si>
  <si>
    <t>Presun hmôt pre konštrukcie tesárske v objektoch výšky do 12 m</t>
  </si>
  <si>
    <t>%</t>
  </si>
  <si>
    <t>-2044850261</t>
  </si>
  <si>
    <t>764</t>
  </si>
  <si>
    <t>Konštrukcie klampiarske</t>
  </si>
  <si>
    <t>51</t>
  </si>
  <si>
    <t>764331830.S</t>
  </si>
  <si>
    <t>Demontáž lemovania múrov na strechách s tvrdou krytinou, so sklonom do 30st. rš 250 a 330 mm,  -0,00205t</t>
  </si>
  <si>
    <t>866696000</t>
  </si>
  <si>
    <t>6,1*2*2+8,2*2+7,8*2</t>
  </si>
  <si>
    <t>77*2</t>
  </si>
  <si>
    <t>52</t>
  </si>
  <si>
    <t>764313281.S</t>
  </si>
  <si>
    <t>Krytiny hladké z pozinkovaného farbeného PZf plechu, , sklon do 30°</t>
  </si>
  <si>
    <t>-1078335059</t>
  </si>
  <si>
    <t>77*5,1*2+8,2*62</t>
  </si>
  <si>
    <t>53</t>
  </si>
  <si>
    <t>764331430.S</t>
  </si>
  <si>
    <t xml:space="preserve">Lemovanie z pozinkovaného farbeného PZf plechu, múrov </t>
  </si>
  <si>
    <t>-236004148</t>
  </si>
  <si>
    <t>54</t>
  </si>
  <si>
    <t>764352427.S</t>
  </si>
  <si>
    <t xml:space="preserve">Žľaby z pozinkovaného farbeného PZf plechu, pododkvapové polkruhové </t>
  </si>
  <si>
    <t>-1285009837</t>
  </si>
  <si>
    <t>92*2</t>
  </si>
  <si>
    <t>55</t>
  </si>
  <si>
    <t>764357701.S</t>
  </si>
  <si>
    <t xml:space="preserve">Žľaby z pozinkovaného farbeného PZf plechu, medzistrešné alebo zaatikové s privarením háku na oceľovú konštrukciu </t>
  </si>
  <si>
    <t>-830115644</t>
  </si>
  <si>
    <t>56</t>
  </si>
  <si>
    <t>764410750.S</t>
  </si>
  <si>
    <t>Oplechovanie parapetov z hliníkového farebného Al plechu, vrátane rohov r.š. 330 mm</t>
  </si>
  <si>
    <t>2072525173</t>
  </si>
  <si>
    <t>57</t>
  </si>
  <si>
    <t>764454454.S</t>
  </si>
  <si>
    <t>Zvodové rúry z pozinkovaného farbeného PZf plechu</t>
  </si>
  <si>
    <t>1217555277</t>
  </si>
  <si>
    <t>3,6*10*2</t>
  </si>
  <si>
    <t>58</t>
  </si>
  <si>
    <t>998764201.S</t>
  </si>
  <si>
    <t>Presun hmôt pre konštrukcie klampiarske v objektoch výšky do 6 m</t>
  </si>
  <si>
    <t>720870412</t>
  </si>
  <si>
    <t>766</t>
  </si>
  <si>
    <t>Konštrukcie stolárske</t>
  </si>
  <si>
    <t>59</t>
  </si>
  <si>
    <t>766421811.S</t>
  </si>
  <si>
    <t xml:space="preserve">Demontáž obloženia podhľadu </t>
  </si>
  <si>
    <t>933525334</t>
  </si>
  <si>
    <t>15,47*9,88*2</t>
  </si>
  <si>
    <t>60</t>
  </si>
  <si>
    <t>766621402.S</t>
  </si>
  <si>
    <t xml:space="preserve">Montáž okien plastových </t>
  </si>
  <si>
    <t>1485292886</t>
  </si>
  <si>
    <t>61</t>
  </si>
  <si>
    <t>611410002500.S</t>
  </si>
  <si>
    <t>Plastové okno  vxš 1200x800 mm, izolačné dvojsklo, 6 komorový profil</t>
  </si>
  <si>
    <t>-1742874710</t>
  </si>
  <si>
    <t>62</t>
  </si>
  <si>
    <t>766694141.S</t>
  </si>
  <si>
    <t>Montáž parapetnej dosky plastovej šírky do 300 mm, dĺžky do 1000 mm</t>
  </si>
  <si>
    <t>55548369</t>
  </si>
  <si>
    <t>63</t>
  </si>
  <si>
    <t>611560000400</t>
  </si>
  <si>
    <t>Parapetná doska plastová, šírka 300 mm</t>
  </si>
  <si>
    <t>-1893406251</t>
  </si>
  <si>
    <t>0,8*4</t>
  </si>
  <si>
    <t>64</t>
  </si>
  <si>
    <t>998766201.S</t>
  </si>
  <si>
    <t>Presun hmot pre konštrukcie stolárske v objektoch výšky do 6 m</t>
  </si>
  <si>
    <t>799008904</t>
  </si>
  <si>
    <t>767</t>
  </si>
  <si>
    <t>Konštrukcie doplnkové kovové</t>
  </si>
  <si>
    <t>65</t>
  </si>
  <si>
    <t>767392802.S</t>
  </si>
  <si>
    <t>Demontáž krytín striech z plechov -0,00700t</t>
  </si>
  <si>
    <t>-1139117520</t>
  </si>
  <si>
    <t>77*6,1*2+(8,2+7,8)*62</t>
  </si>
  <si>
    <t>66</t>
  </si>
  <si>
    <t>767421111.S</t>
  </si>
  <si>
    <t>Montáž opláštenia na oceľovú konštrukciu, výšky do 15 m</t>
  </si>
  <si>
    <t>1867085916</t>
  </si>
  <si>
    <t>92*3,5*0,5</t>
  </si>
  <si>
    <t>67</t>
  </si>
  <si>
    <t>138810000100</t>
  </si>
  <si>
    <t xml:space="preserve">Plech na opláštenie </t>
  </si>
  <si>
    <t>-1357158650</t>
  </si>
  <si>
    <t>68</t>
  </si>
  <si>
    <t>767654240.S</t>
  </si>
  <si>
    <t>Montáž vrát posuvných, osadených do oceľovej konštrukcie</t>
  </si>
  <si>
    <t>1220092696</t>
  </si>
  <si>
    <t>69</t>
  </si>
  <si>
    <t>553410061890.S</t>
  </si>
  <si>
    <t>Vráta oceľové posuvné 3600x3600 mm</t>
  </si>
  <si>
    <t>-928019363</t>
  </si>
  <si>
    <t>70</t>
  </si>
  <si>
    <t>553410061689.S</t>
  </si>
  <si>
    <t>Vráta oceľové posuvné 3200x2700 mm</t>
  </si>
  <si>
    <t>-783874338</t>
  </si>
  <si>
    <t>71</t>
  </si>
  <si>
    <t>767995103.S</t>
  </si>
  <si>
    <t>Montáž ostatných atypických kovových stavebných doplnkových konštrukcií nad 10 do 20 kg</t>
  </si>
  <si>
    <t>kg</t>
  </si>
  <si>
    <t>1224720461</t>
  </si>
  <si>
    <t>6*9*12</t>
  </si>
  <si>
    <t>72</t>
  </si>
  <si>
    <t>145640001090.S</t>
  </si>
  <si>
    <t>Profil oceľový na spevnenie oceľových väzníkov</t>
  </si>
  <si>
    <t>-416952886</t>
  </si>
  <si>
    <t>73</t>
  </si>
  <si>
    <t>998767201.S</t>
  </si>
  <si>
    <t>Presun hmôt pre kovové stavebné doplnkové konštrukcie v objektoch výšky do 6 m</t>
  </si>
  <si>
    <t>-984001135</t>
  </si>
  <si>
    <t>783</t>
  </si>
  <si>
    <t>Nátery</t>
  </si>
  <si>
    <t>76</t>
  </si>
  <si>
    <t>783226100.S</t>
  </si>
  <si>
    <t>Nátery kov.stav.doplnk.konštr. syntetické na vzduchu schnúce základný - 35µm</t>
  </si>
  <si>
    <t>1394905654</t>
  </si>
  <si>
    <t>77</t>
  </si>
  <si>
    <t>783782404.S</t>
  </si>
  <si>
    <t>Nátery tesárskych konštrukcií, povrchová impregnácia proti drevokaznému hmyzu, hubám a plesniam, jednonásobná</t>
  </si>
  <si>
    <t>1179934663</t>
  </si>
  <si>
    <t>2194*0,14*4</t>
  </si>
  <si>
    <t>Stavebné úpravy skladu krmovín pre ŽV, č.384/1,2 Vyšný Hrušov, okr. Humenné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</si>
</sst>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7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0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167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167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2" fillId="0" borderId="14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0" fontId="35" fillId="0" borderId="22" xfId="0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0" borderId="14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12" fillId="2" borderId="0" xfId="0" applyFont="1" applyFill="1" applyAlignment="1">
      <alignment horizontal="center" vertical="center"/>
    </xf>
    <xf numFmtId="0" fontId="0" fillId="0" borderId="0" xfId="0"/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7"/>
  <sheetViews>
    <sheetView showGridLines="0" tabSelected="1" topLeftCell="A88" workbookViewId="0">
      <selection activeCell="AI13" sqref="AI13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50000000000003" customHeight="1">
      <c r="AR2" s="169" t="s">
        <v>5</v>
      </c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S2" s="15" t="s">
        <v>6</v>
      </c>
      <c r="BT2" s="15" t="s">
        <v>7</v>
      </c>
    </row>
    <row r="3" spans="1:74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5" customHeight="1">
      <c r="B4" s="18"/>
      <c r="D4" s="19" t="s">
        <v>8</v>
      </c>
      <c r="AR4" s="18"/>
      <c r="AS4" s="20" t="s">
        <v>9</v>
      </c>
      <c r="BS4" s="15" t="s">
        <v>6</v>
      </c>
    </row>
    <row r="5" spans="1:74" ht="12" customHeight="1">
      <c r="B5" s="18"/>
      <c r="D5" s="21" t="s">
        <v>10</v>
      </c>
      <c r="K5" s="200" t="s">
        <v>11</v>
      </c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R5" s="18"/>
      <c r="BS5" s="15" t="s">
        <v>6</v>
      </c>
    </row>
    <row r="6" spans="1:74" ht="36.950000000000003" customHeight="1">
      <c r="B6" s="18"/>
      <c r="D6" s="23" t="s">
        <v>12</v>
      </c>
      <c r="K6" s="201" t="s">
        <v>468</v>
      </c>
      <c r="L6" s="170"/>
      <c r="M6" s="170"/>
      <c r="N6" s="170"/>
      <c r="O6" s="170"/>
      <c r="P6" s="170"/>
      <c r="Q6" s="170"/>
      <c r="R6" s="170"/>
      <c r="S6" s="170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R6" s="18"/>
      <c r="BS6" s="15" t="s">
        <v>6</v>
      </c>
    </row>
    <row r="7" spans="1:74" ht="12" customHeight="1">
      <c r="B7" s="18"/>
      <c r="D7" s="24" t="s">
        <v>13</v>
      </c>
      <c r="K7" s="22" t="s">
        <v>1</v>
      </c>
      <c r="AK7" s="24" t="s">
        <v>14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15</v>
      </c>
      <c r="K8" s="22" t="s">
        <v>16</v>
      </c>
      <c r="AK8" s="24" t="s">
        <v>17</v>
      </c>
      <c r="AN8" s="168">
        <v>45236</v>
      </c>
      <c r="AR8" s="18"/>
      <c r="BS8" s="15" t="s">
        <v>6</v>
      </c>
    </row>
    <row r="9" spans="1:74" ht="14.45" customHeight="1">
      <c r="B9" s="18"/>
      <c r="AR9" s="18"/>
      <c r="BS9" s="15" t="s">
        <v>6</v>
      </c>
    </row>
    <row r="10" spans="1:74" ht="12" customHeight="1">
      <c r="B10" s="18"/>
      <c r="D10" s="24" t="s">
        <v>18</v>
      </c>
      <c r="AK10" s="24" t="s">
        <v>19</v>
      </c>
      <c r="AN10" s="22" t="s">
        <v>1</v>
      </c>
      <c r="AR10" s="18"/>
      <c r="BS10" s="15" t="s">
        <v>6</v>
      </c>
    </row>
    <row r="11" spans="1:74" ht="18.399999999999999" customHeight="1">
      <c r="B11" s="18"/>
      <c r="E11" s="22" t="s">
        <v>20</v>
      </c>
      <c r="AK11" s="24" t="s">
        <v>21</v>
      </c>
      <c r="AN11" s="22" t="s">
        <v>1</v>
      </c>
      <c r="AR11" s="18"/>
      <c r="BS11" s="15" t="s">
        <v>6</v>
      </c>
    </row>
    <row r="12" spans="1:74" ht="6.95" customHeight="1">
      <c r="B12" s="18"/>
      <c r="AR12" s="18"/>
      <c r="BS12" s="15" t="s">
        <v>6</v>
      </c>
    </row>
    <row r="13" spans="1:74" ht="12" customHeight="1">
      <c r="B13" s="18"/>
      <c r="D13" s="24" t="s">
        <v>22</v>
      </c>
      <c r="AK13" s="24" t="s">
        <v>19</v>
      </c>
      <c r="AN13" s="22" t="s">
        <v>1</v>
      </c>
      <c r="AR13" s="18"/>
      <c r="BS13" s="15" t="s">
        <v>6</v>
      </c>
    </row>
    <row r="14" spans="1:74" ht="12.75">
      <c r="B14" s="18"/>
      <c r="E14" s="22" t="s">
        <v>23</v>
      </c>
      <c r="AK14" s="24" t="s">
        <v>21</v>
      </c>
      <c r="AN14" s="22" t="s">
        <v>1</v>
      </c>
      <c r="AR14" s="18"/>
      <c r="BS14" s="15" t="s">
        <v>6</v>
      </c>
    </row>
    <row r="15" spans="1:74" ht="6.95" customHeight="1">
      <c r="B15" s="18"/>
      <c r="AR15" s="18"/>
      <c r="BS15" s="15" t="s">
        <v>3</v>
      </c>
    </row>
    <row r="16" spans="1:74" ht="12" customHeight="1">
      <c r="B16" s="18"/>
      <c r="D16" s="24" t="s">
        <v>24</v>
      </c>
      <c r="AK16" s="24" t="s">
        <v>19</v>
      </c>
      <c r="AN16" s="22" t="s">
        <v>1</v>
      </c>
      <c r="AR16" s="18"/>
      <c r="BS16" s="15" t="s">
        <v>3</v>
      </c>
    </row>
    <row r="17" spans="2:71" ht="18.399999999999999" customHeight="1">
      <c r="B17" s="18"/>
      <c r="E17" s="22" t="s">
        <v>25</v>
      </c>
      <c r="AK17" s="24" t="s">
        <v>21</v>
      </c>
      <c r="AN17" s="22" t="s">
        <v>1</v>
      </c>
      <c r="AR17" s="18"/>
      <c r="BS17" s="15" t="s">
        <v>26</v>
      </c>
    </row>
    <row r="18" spans="2:71" ht="6.95" customHeight="1">
      <c r="B18" s="18"/>
      <c r="AR18" s="18"/>
      <c r="BS18" s="15" t="s">
        <v>27</v>
      </c>
    </row>
    <row r="19" spans="2:71" ht="12" customHeight="1">
      <c r="B19" s="18"/>
      <c r="D19" s="24" t="s">
        <v>28</v>
      </c>
      <c r="AK19" s="24" t="s">
        <v>19</v>
      </c>
      <c r="AN19" s="22" t="s">
        <v>1</v>
      </c>
      <c r="AR19" s="18"/>
      <c r="BS19" s="15" t="s">
        <v>27</v>
      </c>
    </row>
    <row r="20" spans="2:71" ht="18.399999999999999" customHeight="1">
      <c r="B20" s="18"/>
      <c r="E20" s="22" t="s">
        <v>25</v>
      </c>
      <c r="AK20" s="24" t="s">
        <v>21</v>
      </c>
      <c r="AN20" s="22" t="s">
        <v>1</v>
      </c>
      <c r="AR20" s="18"/>
      <c r="BS20" s="15" t="s">
        <v>26</v>
      </c>
    </row>
    <row r="21" spans="2:71" ht="6.95" customHeight="1">
      <c r="B21" s="18"/>
      <c r="AR21" s="18"/>
    </row>
    <row r="22" spans="2:71" ht="12" customHeight="1">
      <c r="B22" s="18"/>
      <c r="D22" s="24" t="s">
        <v>29</v>
      </c>
      <c r="AR22" s="18"/>
    </row>
    <row r="23" spans="2:71" ht="16.5" customHeight="1">
      <c r="B23" s="18"/>
      <c r="E23" s="202" t="s">
        <v>1</v>
      </c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R23" s="18"/>
    </row>
    <row r="24" spans="2:71" ht="6.95" customHeight="1">
      <c r="B24" s="18"/>
      <c r="AR24" s="18"/>
    </row>
    <row r="25" spans="2:71" ht="6.95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s="1" customFormat="1" ht="25.9" customHeight="1">
      <c r="B26" s="27"/>
      <c r="D26" s="28" t="s">
        <v>30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03">
        <f>ROUND(AG94,2)</f>
        <v>0</v>
      </c>
      <c r="AL26" s="204"/>
      <c r="AM26" s="204"/>
      <c r="AN26" s="204"/>
      <c r="AO26" s="204"/>
      <c r="AR26" s="27"/>
    </row>
    <row r="27" spans="2:71" s="1" customFormat="1" ht="6.95" customHeight="1">
      <c r="B27" s="27"/>
      <c r="AR27" s="27"/>
    </row>
    <row r="28" spans="2:71" s="1" customFormat="1" ht="12.75">
      <c r="B28" s="27"/>
      <c r="L28" s="205" t="s">
        <v>31</v>
      </c>
      <c r="M28" s="205"/>
      <c r="N28" s="205"/>
      <c r="O28" s="205"/>
      <c r="P28" s="205"/>
      <c r="W28" s="205" t="s">
        <v>32</v>
      </c>
      <c r="X28" s="205"/>
      <c r="Y28" s="205"/>
      <c r="Z28" s="205"/>
      <c r="AA28" s="205"/>
      <c r="AB28" s="205"/>
      <c r="AC28" s="205"/>
      <c r="AD28" s="205"/>
      <c r="AE28" s="205"/>
      <c r="AK28" s="205" t="s">
        <v>33</v>
      </c>
      <c r="AL28" s="205"/>
      <c r="AM28" s="205"/>
      <c r="AN28" s="205"/>
      <c r="AO28" s="205"/>
      <c r="AR28" s="27"/>
    </row>
    <row r="29" spans="2:71" s="2" customFormat="1" ht="14.45" customHeight="1">
      <c r="B29" s="31"/>
      <c r="D29" s="24" t="s">
        <v>34</v>
      </c>
      <c r="F29" s="32" t="s">
        <v>35</v>
      </c>
      <c r="L29" s="187">
        <v>0.2</v>
      </c>
      <c r="M29" s="186"/>
      <c r="N29" s="186"/>
      <c r="O29" s="186"/>
      <c r="P29" s="186"/>
      <c r="Q29" s="33"/>
      <c r="R29" s="33"/>
      <c r="S29" s="33"/>
      <c r="T29" s="33"/>
      <c r="U29" s="33"/>
      <c r="V29" s="33"/>
      <c r="W29" s="185">
        <f>ROUND(AZ94, 2)</f>
        <v>0</v>
      </c>
      <c r="X29" s="186"/>
      <c r="Y29" s="186"/>
      <c r="Z29" s="186"/>
      <c r="AA29" s="186"/>
      <c r="AB29" s="186"/>
      <c r="AC29" s="186"/>
      <c r="AD29" s="186"/>
      <c r="AE29" s="186"/>
      <c r="AF29" s="33"/>
      <c r="AG29" s="33"/>
      <c r="AH29" s="33"/>
      <c r="AI29" s="33"/>
      <c r="AJ29" s="33"/>
      <c r="AK29" s="185">
        <f>ROUND(AV94, 2)</f>
        <v>0</v>
      </c>
      <c r="AL29" s="186"/>
      <c r="AM29" s="186"/>
      <c r="AN29" s="186"/>
      <c r="AO29" s="186"/>
      <c r="AP29" s="33"/>
      <c r="AQ29" s="33"/>
      <c r="AR29" s="34"/>
      <c r="AS29" s="33"/>
      <c r="AT29" s="33"/>
      <c r="AU29" s="33"/>
      <c r="AV29" s="33"/>
      <c r="AW29" s="33"/>
      <c r="AX29" s="33"/>
      <c r="AY29" s="33"/>
      <c r="AZ29" s="33"/>
    </row>
    <row r="30" spans="2:71" s="2" customFormat="1" ht="14.45" customHeight="1">
      <c r="B30" s="31"/>
      <c r="F30" s="32" t="s">
        <v>36</v>
      </c>
      <c r="L30" s="199">
        <v>0.2</v>
      </c>
      <c r="M30" s="193"/>
      <c r="N30" s="193"/>
      <c r="O30" s="193"/>
      <c r="P30" s="193"/>
      <c r="W30" s="192">
        <f>ROUND(BA94, 2)</f>
        <v>0</v>
      </c>
      <c r="X30" s="193"/>
      <c r="Y30" s="193"/>
      <c r="Z30" s="193"/>
      <c r="AA30" s="193"/>
      <c r="AB30" s="193"/>
      <c r="AC30" s="193"/>
      <c r="AD30" s="193"/>
      <c r="AE30" s="193"/>
      <c r="AK30" s="192">
        <f>ROUND(AW94, 2)</f>
        <v>0</v>
      </c>
      <c r="AL30" s="193"/>
      <c r="AM30" s="193"/>
      <c r="AN30" s="193"/>
      <c r="AO30" s="193"/>
      <c r="AR30" s="31"/>
    </row>
    <row r="31" spans="2:71" s="2" customFormat="1" ht="14.45" hidden="1" customHeight="1">
      <c r="B31" s="31"/>
      <c r="F31" s="24" t="s">
        <v>37</v>
      </c>
      <c r="L31" s="199">
        <v>0.2</v>
      </c>
      <c r="M31" s="193"/>
      <c r="N31" s="193"/>
      <c r="O31" s="193"/>
      <c r="P31" s="193"/>
      <c r="W31" s="192">
        <f>ROUND(BB94, 2)</f>
        <v>0</v>
      </c>
      <c r="X31" s="193"/>
      <c r="Y31" s="193"/>
      <c r="Z31" s="193"/>
      <c r="AA31" s="193"/>
      <c r="AB31" s="193"/>
      <c r="AC31" s="193"/>
      <c r="AD31" s="193"/>
      <c r="AE31" s="193"/>
      <c r="AK31" s="192">
        <v>0</v>
      </c>
      <c r="AL31" s="193"/>
      <c r="AM31" s="193"/>
      <c r="AN31" s="193"/>
      <c r="AO31" s="193"/>
      <c r="AR31" s="31"/>
    </row>
    <row r="32" spans="2:71" s="2" customFormat="1" ht="14.45" hidden="1" customHeight="1">
      <c r="B32" s="31"/>
      <c r="F32" s="24" t="s">
        <v>38</v>
      </c>
      <c r="L32" s="199">
        <v>0.2</v>
      </c>
      <c r="M32" s="193"/>
      <c r="N32" s="193"/>
      <c r="O32" s="193"/>
      <c r="P32" s="193"/>
      <c r="W32" s="192">
        <f>ROUND(BC94, 2)</f>
        <v>0</v>
      </c>
      <c r="X32" s="193"/>
      <c r="Y32" s="193"/>
      <c r="Z32" s="193"/>
      <c r="AA32" s="193"/>
      <c r="AB32" s="193"/>
      <c r="AC32" s="193"/>
      <c r="AD32" s="193"/>
      <c r="AE32" s="193"/>
      <c r="AK32" s="192">
        <v>0</v>
      </c>
      <c r="AL32" s="193"/>
      <c r="AM32" s="193"/>
      <c r="AN32" s="193"/>
      <c r="AO32" s="193"/>
      <c r="AR32" s="31"/>
    </row>
    <row r="33" spans="2:52" s="2" customFormat="1" ht="14.45" hidden="1" customHeight="1">
      <c r="B33" s="31"/>
      <c r="F33" s="32" t="s">
        <v>39</v>
      </c>
      <c r="L33" s="187">
        <v>0</v>
      </c>
      <c r="M33" s="186"/>
      <c r="N33" s="186"/>
      <c r="O33" s="186"/>
      <c r="P33" s="186"/>
      <c r="Q33" s="33"/>
      <c r="R33" s="33"/>
      <c r="S33" s="33"/>
      <c r="T33" s="33"/>
      <c r="U33" s="33"/>
      <c r="V33" s="33"/>
      <c r="W33" s="185">
        <f>ROUND(BD94, 2)</f>
        <v>0</v>
      </c>
      <c r="X33" s="186"/>
      <c r="Y33" s="186"/>
      <c r="Z33" s="186"/>
      <c r="AA33" s="186"/>
      <c r="AB33" s="186"/>
      <c r="AC33" s="186"/>
      <c r="AD33" s="186"/>
      <c r="AE33" s="186"/>
      <c r="AF33" s="33"/>
      <c r="AG33" s="33"/>
      <c r="AH33" s="33"/>
      <c r="AI33" s="33"/>
      <c r="AJ33" s="33"/>
      <c r="AK33" s="185">
        <v>0</v>
      </c>
      <c r="AL33" s="186"/>
      <c r="AM33" s="186"/>
      <c r="AN33" s="186"/>
      <c r="AO33" s="186"/>
      <c r="AP33" s="33"/>
      <c r="AQ33" s="33"/>
      <c r="AR33" s="34"/>
      <c r="AS33" s="33"/>
      <c r="AT33" s="33"/>
      <c r="AU33" s="33"/>
      <c r="AV33" s="33"/>
      <c r="AW33" s="33"/>
      <c r="AX33" s="33"/>
      <c r="AY33" s="33"/>
      <c r="AZ33" s="33"/>
    </row>
    <row r="34" spans="2:52" s="1" customFormat="1" ht="6.95" customHeight="1">
      <c r="B34" s="27"/>
      <c r="AR34" s="27"/>
    </row>
    <row r="35" spans="2:52" s="1" customFormat="1" ht="25.9" customHeight="1">
      <c r="B35" s="27"/>
      <c r="C35" s="35"/>
      <c r="D35" s="36" t="s">
        <v>40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41</v>
      </c>
      <c r="U35" s="37"/>
      <c r="V35" s="37"/>
      <c r="W35" s="37"/>
      <c r="X35" s="188" t="s">
        <v>42</v>
      </c>
      <c r="Y35" s="189"/>
      <c r="Z35" s="189"/>
      <c r="AA35" s="189"/>
      <c r="AB35" s="189"/>
      <c r="AC35" s="37"/>
      <c r="AD35" s="37"/>
      <c r="AE35" s="37"/>
      <c r="AF35" s="37"/>
      <c r="AG35" s="37"/>
      <c r="AH35" s="37"/>
      <c r="AI35" s="37"/>
      <c r="AJ35" s="37"/>
      <c r="AK35" s="190">
        <f>SUM(AK26:AK33)</f>
        <v>0</v>
      </c>
      <c r="AL35" s="189"/>
      <c r="AM35" s="189"/>
      <c r="AN35" s="189"/>
      <c r="AO35" s="191"/>
      <c r="AP35" s="35"/>
      <c r="AQ35" s="35"/>
      <c r="AR35" s="27"/>
    </row>
    <row r="36" spans="2:52" s="1" customFormat="1" ht="6.95" customHeight="1">
      <c r="B36" s="27"/>
      <c r="AR36" s="27"/>
    </row>
    <row r="37" spans="2:52" s="1" customFormat="1" ht="14.45" customHeight="1">
      <c r="B37" s="27"/>
      <c r="AR37" s="27"/>
    </row>
    <row r="38" spans="2:52" ht="14.45" customHeight="1">
      <c r="B38" s="18"/>
      <c r="AR38" s="18"/>
    </row>
    <row r="39" spans="2:52" ht="14.45" customHeight="1">
      <c r="B39" s="18"/>
      <c r="AR39" s="18"/>
    </row>
    <row r="40" spans="2:52" ht="14.45" customHeight="1">
      <c r="B40" s="18"/>
      <c r="AR40" s="18"/>
    </row>
    <row r="41" spans="2:52" ht="14.45" customHeight="1">
      <c r="B41" s="18"/>
      <c r="AR41" s="18"/>
    </row>
    <row r="42" spans="2:52" ht="14.45" customHeight="1">
      <c r="B42" s="18"/>
      <c r="AR42" s="18"/>
    </row>
    <row r="43" spans="2:52" ht="14.45" customHeight="1">
      <c r="B43" s="18"/>
      <c r="AR43" s="18"/>
    </row>
    <row r="44" spans="2:52" ht="14.45" customHeight="1">
      <c r="B44" s="18"/>
      <c r="AR44" s="18"/>
    </row>
    <row r="45" spans="2:52" ht="14.45" customHeight="1">
      <c r="B45" s="18"/>
      <c r="AR45" s="18"/>
    </row>
    <row r="46" spans="2:52" ht="14.45" customHeight="1">
      <c r="B46" s="18"/>
      <c r="AR46" s="18"/>
    </row>
    <row r="47" spans="2:52" ht="14.45" customHeight="1">
      <c r="B47" s="18"/>
      <c r="AR47" s="18"/>
    </row>
    <row r="48" spans="2:52" ht="14.45" customHeight="1">
      <c r="B48" s="18"/>
      <c r="AR48" s="18"/>
    </row>
    <row r="49" spans="2:44" s="1" customFormat="1" ht="14.45" customHeight="1">
      <c r="B49" s="27"/>
      <c r="D49" s="39" t="s">
        <v>43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39" t="s">
        <v>44</v>
      </c>
      <c r="AI49" s="40"/>
      <c r="AJ49" s="40"/>
      <c r="AK49" s="40"/>
      <c r="AL49" s="40"/>
      <c r="AM49" s="40"/>
      <c r="AN49" s="40"/>
      <c r="AO49" s="40"/>
      <c r="AR49" s="27"/>
    </row>
    <row r="50" spans="2:44">
      <c r="B50" s="18"/>
      <c r="AR50" s="18"/>
    </row>
    <row r="51" spans="2:44">
      <c r="B51" s="18"/>
      <c r="AR51" s="18"/>
    </row>
    <row r="52" spans="2:44">
      <c r="B52" s="18"/>
      <c r="AR52" s="18"/>
    </row>
    <row r="53" spans="2:44">
      <c r="B53" s="18"/>
      <c r="AR53" s="18"/>
    </row>
    <row r="54" spans="2:44">
      <c r="B54" s="18"/>
      <c r="AR54" s="18"/>
    </row>
    <row r="55" spans="2:44">
      <c r="B55" s="18"/>
      <c r="AR55" s="18"/>
    </row>
    <row r="56" spans="2:44">
      <c r="B56" s="18"/>
      <c r="AR56" s="18"/>
    </row>
    <row r="57" spans="2:44">
      <c r="B57" s="18"/>
      <c r="AR57" s="18"/>
    </row>
    <row r="58" spans="2:44">
      <c r="B58" s="18"/>
      <c r="AR58" s="18"/>
    </row>
    <row r="59" spans="2:44">
      <c r="B59" s="18"/>
      <c r="AR59" s="18"/>
    </row>
    <row r="60" spans="2:44" s="1" customFormat="1" ht="12.75">
      <c r="B60" s="27"/>
      <c r="D60" s="41" t="s">
        <v>45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41" t="s">
        <v>46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41" t="s">
        <v>45</v>
      </c>
      <c r="AI60" s="29"/>
      <c r="AJ60" s="29"/>
      <c r="AK60" s="29"/>
      <c r="AL60" s="29"/>
      <c r="AM60" s="41" t="s">
        <v>46</v>
      </c>
      <c r="AN60" s="29"/>
      <c r="AO60" s="29"/>
      <c r="AR60" s="27"/>
    </row>
    <row r="61" spans="2:44">
      <c r="B61" s="18"/>
      <c r="AR61" s="18"/>
    </row>
    <row r="62" spans="2:44">
      <c r="B62" s="18"/>
      <c r="AR62" s="18"/>
    </row>
    <row r="63" spans="2:44">
      <c r="B63" s="18"/>
      <c r="AR63" s="18"/>
    </row>
    <row r="64" spans="2:44" s="1" customFormat="1" ht="12.75">
      <c r="B64" s="27"/>
      <c r="D64" s="39" t="s">
        <v>47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9" t="s">
        <v>48</v>
      </c>
      <c r="AI64" s="40"/>
      <c r="AJ64" s="40"/>
      <c r="AK64" s="40"/>
      <c r="AL64" s="40"/>
      <c r="AM64" s="40"/>
      <c r="AN64" s="40"/>
      <c r="AO64" s="40"/>
      <c r="AR64" s="27"/>
    </row>
    <row r="65" spans="2:44">
      <c r="B65" s="18"/>
      <c r="AR65" s="18"/>
    </row>
    <row r="66" spans="2:44">
      <c r="B66" s="18"/>
      <c r="AR66" s="18"/>
    </row>
    <row r="67" spans="2:44">
      <c r="B67" s="18"/>
      <c r="AR67" s="18"/>
    </row>
    <row r="68" spans="2:44">
      <c r="B68" s="18"/>
      <c r="AR68" s="18"/>
    </row>
    <row r="69" spans="2:44">
      <c r="B69" s="18"/>
      <c r="AR69" s="18"/>
    </row>
    <row r="70" spans="2:44">
      <c r="B70" s="18"/>
      <c r="AR70" s="18"/>
    </row>
    <row r="71" spans="2:44">
      <c r="B71" s="18"/>
      <c r="AR71" s="18"/>
    </row>
    <row r="72" spans="2:44">
      <c r="B72" s="18"/>
      <c r="AR72" s="18"/>
    </row>
    <row r="73" spans="2:44">
      <c r="B73" s="18"/>
      <c r="AR73" s="18"/>
    </row>
    <row r="74" spans="2:44">
      <c r="B74" s="18"/>
      <c r="AR74" s="18"/>
    </row>
    <row r="75" spans="2:44" s="1" customFormat="1" ht="12.75">
      <c r="B75" s="27"/>
      <c r="D75" s="41" t="s">
        <v>45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41" t="s">
        <v>46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41" t="s">
        <v>45</v>
      </c>
      <c r="AI75" s="29"/>
      <c r="AJ75" s="29"/>
      <c r="AK75" s="29"/>
      <c r="AL75" s="29"/>
      <c r="AM75" s="41" t="s">
        <v>46</v>
      </c>
      <c r="AN75" s="29"/>
      <c r="AO75" s="29"/>
      <c r="AR75" s="27"/>
    </row>
    <row r="76" spans="2:44" s="1" customFormat="1">
      <c r="B76" s="27"/>
      <c r="AR76" s="27"/>
    </row>
    <row r="77" spans="2:44" s="1" customFormat="1" ht="6.9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27"/>
    </row>
    <row r="81" spans="1:91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27"/>
    </row>
    <row r="82" spans="1:91" s="1" customFormat="1" ht="24.95" customHeight="1">
      <c r="B82" s="27"/>
      <c r="C82" s="19" t="s">
        <v>49</v>
      </c>
      <c r="AR82" s="27"/>
    </row>
    <row r="83" spans="1:91" s="1" customFormat="1" ht="6.95" customHeight="1">
      <c r="B83" s="27"/>
      <c r="AR83" s="27"/>
    </row>
    <row r="84" spans="1:91" s="3" customFormat="1" ht="12" customHeight="1">
      <c r="B84" s="46"/>
      <c r="C84" s="24" t="s">
        <v>10</v>
      </c>
      <c r="L84" s="3" t="str">
        <f>K5</f>
        <v>31020</v>
      </c>
      <c r="AR84" s="46"/>
    </row>
    <row r="85" spans="1:91" s="4" customFormat="1" ht="36.950000000000003" customHeight="1">
      <c r="B85" s="47"/>
      <c r="C85" s="48" t="s">
        <v>12</v>
      </c>
      <c r="L85" s="176" t="str">
        <f>K6</f>
        <v>Stavebné úpravy skladu krmovín pre ŽV, č.384/1,2 Vyšný Hrušov, okr. Humenné</v>
      </c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R85" s="47"/>
    </row>
    <row r="86" spans="1:91" s="1" customFormat="1" ht="6.95" customHeight="1">
      <c r="B86" s="27"/>
      <c r="AR86" s="27"/>
    </row>
    <row r="87" spans="1:91" s="1" customFormat="1" ht="12" customHeight="1">
      <c r="B87" s="27"/>
      <c r="C87" s="24" t="s">
        <v>15</v>
      </c>
      <c r="L87" s="49" t="str">
        <f>IF(K8="","",K8)</f>
        <v xml:space="preserve"> Vyšný Hrušov, okr. Humenné</v>
      </c>
      <c r="AI87" s="24" t="s">
        <v>17</v>
      </c>
      <c r="AM87" s="178">
        <f>IF(AN8= "","",AN8)</f>
        <v>45236</v>
      </c>
      <c r="AN87" s="178"/>
      <c r="AR87" s="27"/>
    </row>
    <row r="88" spans="1:91" s="1" customFormat="1" ht="6.95" customHeight="1">
      <c r="B88" s="27"/>
      <c r="AR88" s="27"/>
    </row>
    <row r="89" spans="1:91" s="1" customFormat="1" ht="15.2" customHeight="1">
      <c r="B89" s="27"/>
      <c r="C89" s="24" t="s">
        <v>18</v>
      </c>
      <c r="L89" s="3" t="str">
        <f>IF(E11= "","",E11)</f>
        <v>Agro Borkov s.r.o.</v>
      </c>
      <c r="AI89" s="24" t="s">
        <v>24</v>
      </c>
      <c r="AM89" s="179" t="str">
        <f>IF(E17="","",E17)</f>
        <v>Ing.Mária Salanciová</v>
      </c>
      <c r="AN89" s="180"/>
      <c r="AO89" s="180"/>
      <c r="AP89" s="180"/>
      <c r="AR89" s="27"/>
      <c r="AS89" s="181" t="s">
        <v>50</v>
      </c>
      <c r="AT89" s="182"/>
      <c r="AU89" s="51"/>
      <c r="AV89" s="51"/>
      <c r="AW89" s="51"/>
      <c r="AX89" s="51"/>
      <c r="AY89" s="51"/>
      <c r="AZ89" s="51"/>
      <c r="BA89" s="51"/>
      <c r="BB89" s="51"/>
      <c r="BC89" s="51"/>
      <c r="BD89" s="52"/>
    </row>
    <row r="90" spans="1:91" s="1" customFormat="1" ht="15.2" customHeight="1">
      <c r="B90" s="27"/>
      <c r="C90" s="24" t="s">
        <v>22</v>
      </c>
      <c r="L90" s="3" t="str">
        <f>IF(E14="","",E14)</f>
        <v xml:space="preserve"> </v>
      </c>
      <c r="AI90" s="24" t="s">
        <v>28</v>
      </c>
      <c r="AM90" s="179" t="str">
        <f>IF(E20="","",E20)</f>
        <v>Ing.Mária Salanciová</v>
      </c>
      <c r="AN90" s="180"/>
      <c r="AO90" s="180"/>
      <c r="AP90" s="180"/>
      <c r="AR90" s="27"/>
      <c r="AS90" s="183"/>
      <c r="AT90" s="184"/>
      <c r="BD90" s="53"/>
    </row>
    <row r="91" spans="1:91" s="1" customFormat="1" ht="10.9" customHeight="1">
      <c r="B91" s="27"/>
      <c r="AR91" s="27"/>
      <c r="AS91" s="183"/>
      <c r="AT91" s="184"/>
      <c r="BD91" s="53"/>
    </row>
    <row r="92" spans="1:91" s="1" customFormat="1" ht="29.25" customHeight="1">
      <c r="B92" s="27"/>
      <c r="C92" s="171" t="s">
        <v>51</v>
      </c>
      <c r="D92" s="172"/>
      <c r="E92" s="172"/>
      <c r="F92" s="172"/>
      <c r="G92" s="172"/>
      <c r="H92" s="54"/>
      <c r="I92" s="173" t="s">
        <v>52</v>
      </c>
      <c r="J92" s="172"/>
      <c r="K92" s="172"/>
      <c r="L92" s="172"/>
      <c r="M92" s="172"/>
      <c r="N92" s="172"/>
      <c r="O92" s="172"/>
      <c r="P92" s="172"/>
      <c r="Q92" s="172"/>
      <c r="R92" s="172"/>
      <c r="S92" s="172"/>
      <c r="T92" s="172"/>
      <c r="U92" s="172"/>
      <c r="V92" s="172"/>
      <c r="W92" s="172"/>
      <c r="X92" s="172"/>
      <c r="Y92" s="172"/>
      <c r="Z92" s="172"/>
      <c r="AA92" s="172"/>
      <c r="AB92" s="172"/>
      <c r="AC92" s="172"/>
      <c r="AD92" s="172"/>
      <c r="AE92" s="172"/>
      <c r="AF92" s="172"/>
      <c r="AG92" s="174" t="s">
        <v>53</v>
      </c>
      <c r="AH92" s="172"/>
      <c r="AI92" s="172"/>
      <c r="AJ92" s="172"/>
      <c r="AK92" s="172"/>
      <c r="AL92" s="172"/>
      <c r="AM92" s="172"/>
      <c r="AN92" s="173" t="s">
        <v>54</v>
      </c>
      <c r="AO92" s="172"/>
      <c r="AP92" s="175"/>
      <c r="AQ92" s="55" t="s">
        <v>55</v>
      </c>
      <c r="AR92" s="27"/>
      <c r="AS92" s="56" t="s">
        <v>56</v>
      </c>
      <c r="AT92" s="57" t="s">
        <v>57</v>
      </c>
      <c r="AU92" s="57" t="s">
        <v>58</v>
      </c>
      <c r="AV92" s="57" t="s">
        <v>59</v>
      </c>
      <c r="AW92" s="57" t="s">
        <v>60</v>
      </c>
      <c r="AX92" s="57" t="s">
        <v>61</v>
      </c>
      <c r="AY92" s="57" t="s">
        <v>62</v>
      </c>
      <c r="AZ92" s="57" t="s">
        <v>63</v>
      </c>
      <c r="BA92" s="57" t="s">
        <v>64</v>
      </c>
      <c r="BB92" s="57" t="s">
        <v>65</v>
      </c>
      <c r="BC92" s="57" t="s">
        <v>66</v>
      </c>
      <c r="BD92" s="58" t="s">
        <v>67</v>
      </c>
    </row>
    <row r="93" spans="1:91" s="1" customFormat="1" ht="10.9" customHeight="1">
      <c r="B93" s="27"/>
      <c r="AR93" s="27"/>
      <c r="AS93" s="59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2"/>
    </row>
    <row r="94" spans="1:91" s="5" customFormat="1" ht="32.450000000000003" customHeight="1">
      <c r="B94" s="60"/>
      <c r="C94" s="61" t="s">
        <v>68</v>
      </c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  <c r="AD94" s="62"/>
      <c r="AE94" s="62"/>
      <c r="AF94" s="62"/>
      <c r="AG94" s="197">
        <f>ROUND(AG95,2)</f>
        <v>0</v>
      </c>
      <c r="AH94" s="197"/>
      <c r="AI94" s="197"/>
      <c r="AJ94" s="197"/>
      <c r="AK94" s="197"/>
      <c r="AL94" s="197"/>
      <c r="AM94" s="197"/>
      <c r="AN94" s="198">
        <f>SUM(AG94,AT94)</f>
        <v>0</v>
      </c>
      <c r="AO94" s="198"/>
      <c r="AP94" s="198"/>
      <c r="AQ94" s="64" t="s">
        <v>1</v>
      </c>
      <c r="AR94" s="60"/>
      <c r="AS94" s="65">
        <f>ROUND(AS95,2)</f>
        <v>0</v>
      </c>
      <c r="AT94" s="66">
        <f>ROUND(SUM(AV94:AW94),2)</f>
        <v>0</v>
      </c>
      <c r="AU94" s="67">
        <f>ROUND(AU95,5)</f>
        <v>1968.4752000000001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ROUND(AZ95,2)</f>
        <v>0</v>
      </c>
      <c r="BA94" s="66">
        <f>ROUND(BA95,2)</f>
        <v>0</v>
      </c>
      <c r="BB94" s="66">
        <f>ROUND(BB95,2)</f>
        <v>0</v>
      </c>
      <c r="BC94" s="66">
        <f>ROUND(BC95,2)</f>
        <v>0</v>
      </c>
      <c r="BD94" s="68">
        <f>ROUND(BD95,2)</f>
        <v>0</v>
      </c>
      <c r="BS94" s="69" t="s">
        <v>69</v>
      </c>
      <c r="BT94" s="69" t="s">
        <v>70</v>
      </c>
      <c r="BU94" s="70" t="s">
        <v>71</v>
      </c>
      <c r="BV94" s="69" t="s">
        <v>72</v>
      </c>
      <c r="BW94" s="69" t="s">
        <v>4</v>
      </c>
      <c r="BX94" s="69" t="s">
        <v>73</v>
      </c>
      <c r="CL94" s="69" t="s">
        <v>1</v>
      </c>
    </row>
    <row r="95" spans="1:91" s="6" customFormat="1" ht="16.5" customHeight="1">
      <c r="A95" s="71" t="s">
        <v>74</v>
      </c>
      <c r="B95" s="72"/>
      <c r="C95" s="73"/>
      <c r="D95" s="196" t="s">
        <v>75</v>
      </c>
      <c r="E95" s="196"/>
      <c r="F95" s="196"/>
      <c r="G95" s="196"/>
      <c r="H95" s="196"/>
      <c r="I95" s="74"/>
      <c r="J95" s="196" t="s">
        <v>76</v>
      </c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4">
        <f>'01 - Stavebné úpravy skla...'!J30</f>
        <v>0</v>
      </c>
      <c r="AH95" s="195"/>
      <c r="AI95" s="195"/>
      <c r="AJ95" s="195"/>
      <c r="AK95" s="195"/>
      <c r="AL95" s="195"/>
      <c r="AM95" s="195"/>
      <c r="AN95" s="194">
        <f>SUM(AG95,AT95)</f>
        <v>0</v>
      </c>
      <c r="AO95" s="195"/>
      <c r="AP95" s="195"/>
      <c r="AQ95" s="75" t="s">
        <v>77</v>
      </c>
      <c r="AR95" s="72"/>
      <c r="AS95" s="76">
        <v>0</v>
      </c>
      <c r="AT95" s="77">
        <f>ROUND(SUM(AV95:AW95),2)</f>
        <v>0</v>
      </c>
      <c r="AU95" s="78">
        <f>'01 - Stavebné úpravy skla...'!P130</f>
        <v>1968.4752020000001</v>
      </c>
      <c r="AV95" s="77">
        <f>'01 - Stavebné úpravy skla...'!J33</f>
        <v>0</v>
      </c>
      <c r="AW95" s="77">
        <f>'01 - Stavebné úpravy skla...'!J34</f>
        <v>0</v>
      </c>
      <c r="AX95" s="77">
        <f>'01 - Stavebné úpravy skla...'!J35</f>
        <v>0</v>
      </c>
      <c r="AY95" s="77">
        <f>'01 - Stavebné úpravy skla...'!J36</f>
        <v>0</v>
      </c>
      <c r="AZ95" s="77">
        <f>'01 - Stavebné úpravy skla...'!F33</f>
        <v>0</v>
      </c>
      <c r="BA95" s="77">
        <f>'01 - Stavebné úpravy skla...'!F34</f>
        <v>0</v>
      </c>
      <c r="BB95" s="77">
        <f>'01 - Stavebné úpravy skla...'!F35</f>
        <v>0</v>
      </c>
      <c r="BC95" s="77">
        <f>'01 - Stavebné úpravy skla...'!F36</f>
        <v>0</v>
      </c>
      <c r="BD95" s="79">
        <f>'01 - Stavebné úpravy skla...'!F37</f>
        <v>0</v>
      </c>
      <c r="BT95" s="80" t="s">
        <v>78</v>
      </c>
      <c r="BV95" s="80" t="s">
        <v>72</v>
      </c>
      <c r="BW95" s="80" t="s">
        <v>79</v>
      </c>
      <c r="BX95" s="80" t="s">
        <v>4</v>
      </c>
      <c r="CL95" s="80" t="s">
        <v>1</v>
      </c>
      <c r="CM95" s="80" t="s">
        <v>70</v>
      </c>
    </row>
    <row r="96" spans="1:91" s="1" customFormat="1" ht="30" customHeight="1">
      <c r="B96" s="27"/>
      <c r="AR96" s="27"/>
    </row>
    <row r="97" spans="2:44" s="1" customFormat="1" ht="6.95" customHeight="1">
      <c r="B97" s="42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27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01 - Stavebné úpravy skla...'!C2" display="/"/>
  </hyperlinks>
  <pageMargins left="0.39374999999999999" right="0.39374999999999999" top="0.39374999999999999" bottom="0.39374999999999999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M262"/>
  <sheetViews>
    <sheetView showGridLines="0" topLeftCell="A144" zoomScale="140" zoomScaleNormal="140" workbookViewId="0">
      <selection activeCell="I155" sqref="I155:I262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9" t="s">
        <v>5</v>
      </c>
      <c r="M2" s="170"/>
      <c r="N2" s="170"/>
      <c r="O2" s="170"/>
      <c r="P2" s="170"/>
      <c r="Q2" s="170"/>
      <c r="R2" s="170"/>
      <c r="S2" s="170"/>
      <c r="T2" s="170"/>
      <c r="U2" s="170"/>
      <c r="V2" s="170"/>
      <c r="AT2" s="15" t="s">
        <v>79</v>
      </c>
    </row>
    <row r="3" spans="2:46" ht="6.95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70</v>
      </c>
    </row>
    <row r="4" spans="2:46" ht="24.95" customHeight="1">
      <c r="B4" s="18"/>
      <c r="D4" s="19" t="s">
        <v>80</v>
      </c>
      <c r="L4" s="18"/>
      <c r="M4" s="81" t="s">
        <v>9</v>
      </c>
      <c r="AT4" s="15" t="s">
        <v>3</v>
      </c>
    </row>
    <row r="5" spans="2:46" ht="6.95" customHeight="1">
      <c r="B5" s="18"/>
      <c r="L5" s="18"/>
    </row>
    <row r="6" spans="2:46" ht="12" customHeight="1">
      <c r="B6" s="18"/>
      <c r="D6" s="24" t="s">
        <v>12</v>
      </c>
      <c r="L6" s="18"/>
    </row>
    <row r="7" spans="2:46" ht="26.25" customHeight="1">
      <c r="B7" s="18"/>
      <c r="E7" s="207" t="str">
        <f>'Rekapitulácia stavby'!K6</f>
        <v>Stavebné úpravy skladu krmovín pre ŽV, č.384/1,2 Vyšný Hrušov, okr. Humenné</v>
      </c>
      <c r="F7" s="208"/>
      <c r="G7" s="208"/>
      <c r="H7" s="208"/>
      <c r="L7" s="18"/>
    </row>
    <row r="8" spans="2:46" s="1" customFormat="1" ht="12" customHeight="1">
      <c r="B8" s="27"/>
      <c r="D8" s="24" t="s">
        <v>81</v>
      </c>
      <c r="L8" s="27"/>
    </row>
    <row r="9" spans="2:46" s="1" customFormat="1" ht="16.5" customHeight="1">
      <c r="B9" s="27"/>
      <c r="E9" s="176" t="s">
        <v>82</v>
      </c>
      <c r="F9" s="206"/>
      <c r="G9" s="206"/>
      <c r="H9" s="206"/>
      <c r="L9" s="27"/>
    </row>
    <row r="10" spans="2:46" s="1" customFormat="1">
      <c r="B10" s="27"/>
      <c r="L10" s="27"/>
    </row>
    <row r="11" spans="2:46" s="1" customFormat="1" ht="12" customHeight="1">
      <c r="B11" s="27"/>
      <c r="D11" s="24" t="s">
        <v>13</v>
      </c>
      <c r="F11" s="22" t="s">
        <v>1</v>
      </c>
      <c r="I11" s="24" t="s">
        <v>14</v>
      </c>
      <c r="J11" s="22" t="s">
        <v>1</v>
      </c>
      <c r="L11" s="27"/>
    </row>
    <row r="12" spans="2:46" s="1" customFormat="1" ht="12" customHeight="1">
      <c r="B12" s="27"/>
      <c r="D12" s="24" t="s">
        <v>15</v>
      </c>
      <c r="F12" s="22" t="s">
        <v>16</v>
      </c>
      <c r="I12" s="24" t="s">
        <v>17</v>
      </c>
      <c r="J12" s="50">
        <f>'Rekapitulácia stavby'!AN8</f>
        <v>45236</v>
      </c>
      <c r="L12" s="27"/>
    </row>
    <row r="13" spans="2:46" s="1" customFormat="1" ht="10.9" customHeight="1">
      <c r="B13" s="27"/>
      <c r="L13" s="27"/>
    </row>
    <row r="14" spans="2:46" s="1" customFormat="1" ht="12" customHeight="1">
      <c r="B14" s="27"/>
      <c r="D14" s="24" t="s">
        <v>18</v>
      </c>
      <c r="I14" s="24" t="s">
        <v>19</v>
      </c>
      <c r="J14" s="22" t="s">
        <v>1</v>
      </c>
      <c r="L14" s="27"/>
    </row>
    <row r="15" spans="2:46" s="1" customFormat="1" ht="18" customHeight="1">
      <c r="B15" s="27"/>
      <c r="E15" s="22" t="s">
        <v>20</v>
      </c>
      <c r="I15" s="24" t="s">
        <v>21</v>
      </c>
      <c r="J15" s="22" t="s">
        <v>1</v>
      </c>
      <c r="L15" s="27"/>
    </row>
    <row r="16" spans="2:46" s="1" customFormat="1" ht="6.95" customHeight="1">
      <c r="B16" s="27"/>
      <c r="L16" s="27"/>
    </row>
    <row r="17" spans="2:12" s="1" customFormat="1" ht="12" customHeight="1">
      <c r="B17" s="27"/>
      <c r="D17" s="24" t="s">
        <v>22</v>
      </c>
      <c r="I17" s="24" t="s">
        <v>19</v>
      </c>
      <c r="J17" s="22" t="str">
        <f>'Rekapitulácia stavby'!AN13</f>
        <v/>
      </c>
      <c r="L17" s="27"/>
    </row>
    <row r="18" spans="2:12" s="1" customFormat="1" ht="18" customHeight="1">
      <c r="B18" s="27"/>
      <c r="E18" s="200" t="str">
        <f>'Rekapitulácia stavby'!E14</f>
        <v xml:space="preserve"> </v>
      </c>
      <c r="F18" s="200"/>
      <c r="G18" s="200"/>
      <c r="H18" s="200"/>
      <c r="I18" s="24" t="s">
        <v>21</v>
      </c>
      <c r="J18" s="22" t="str">
        <f>'Rekapitulácia stavby'!AN14</f>
        <v/>
      </c>
      <c r="L18" s="27"/>
    </row>
    <row r="19" spans="2:12" s="1" customFormat="1" ht="6.95" customHeight="1">
      <c r="B19" s="27"/>
      <c r="L19" s="27"/>
    </row>
    <row r="20" spans="2:12" s="1" customFormat="1" ht="12" customHeight="1">
      <c r="B20" s="27"/>
      <c r="D20" s="24" t="s">
        <v>24</v>
      </c>
      <c r="I20" s="24" t="s">
        <v>19</v>
      </c>
      <c r="J20" s="22" t="s">
        <v>1</v>
      </c>
      <c r="L20" s="27"/>
    </row>
    <row r="21" spans="2:12" s="1" customFormat="1" ht="18" customHeight="1">
      <c r="B21" s="27"/>
      <c r="E21" s="22" t="s">
        <v>25</v>
      </c>
      <c r="I21" s="24" t="s">
        <v>21</v>
      </c>
      <c r="J21" s="22" t="s">
        <v>1</v>
      </c>
      <c r="L21" s="27"/>
    </row>
    <row r="22" spans="2:12" s="1" customFormat="1" ht="6.95" customHeight="1">
      <c r="B22" s="27"/>
      <c r="L22" s="27"/>
    </row>
    <row r="23" spans="2:12" s="1" customFormat="1" ht="12" customHeight="1">
      <c r="B23" s="27"/>
      <c r="D23" s="24" t="s">
        <v>28</v>
      </c>
      <c r="I23" s="24" t="s">
        <v>19</v>
      </c>
      <c r="J23" s="22" t="s">
        <v>1</v>
      </c>
      <c r="L23" s="27"/>
    </row>
    <row r="24" spans="2:12" s="1" customFormat="1" ht="18" customHeight="1">
      <c r="B24" s="27"/>
      <c r="E24" s="22" t="s">
        <v>25</v>
      </c>
      <c r="I24" s="24" t="s">
        <v>21</v>
      </c>
      <c r="J24" s="22" t="s">
        <v>1</v>
      </c>
      <c r="L24" s="27"/>
    </row>
    <row r="25" spans="2:12" s="1" customFormat="1" ht="6.95" customHeight="1">
      <c r="B25" s="27"/>
      <c r="L25" s="27"/>
    </row>
    <row r="26" spans="2:12" s="1" customFormat="1" ht="12" customHeight="1">
      <c r="B26" s="27"/>
      <c r="D26" s="24" t="s">
        <v>29</v>
      </c>
      <c r="L26" s="27"/>
    </row>
    <row r="27" spans="2:12" s="7" customFormat="1" ht="16.5" customHeight="1">
      <c r="B27" s="82"/>
      <c r="E27" s="202" t="s">
        <v>1</v>
      </c>
      <c r="F27" s="202"/>
      <c r="G27" s="202"/>
      <c r="H27" s="202"/>
      <c r="L27" s="82"/>
    </row>
    <row r="28" spans="2:12" s="1" customFormat="1" ht="6.95" customHeight="1">
      <c r="B28" s="27"/>
      <c r="L28" s="27"/>
    </row>
    <row r="29" spans="2:12" s="1" customFormat="1" ht="6.95" customHeight="1">
      <c r="B29" s="27"/>
      <c r="D29" s="51"/>
      <c r="E29" s="51"/>
      <c r="F29" s="51"/>
      <c r="G29" s="51"/>
      <c r="H29" s="51"/>
      <c r="I29" s="51"/>
      <c r="J29" s="51"/>
      <c r="K29" s="51"/>
      <c r="L29" s="27"/>
    </row>
    <row r="30" spans="2:12" s="1" customFormat="1" ht="25.35" customHeight="1">
      <c r="B30" s="27"/>
      <c r="D30" s="83" t="s">
        <v>30</v>
      </c>
      <c r="J30" s="63">
        <f>ROUND(J130, 2)</f>
        <v>0</v>
      </c>
      <c r="L30" s="27"/>
    </row>
    <row r="31" spans="2:12" s="1" customFormat="1" ht="6.95" customHeight="1">
      <c r="B31" s="27"/>
      <c r="D31" s="51"/>
      <c r="E31" s="51"/>
      <c r="F31" s="51"/>
      <c r="G31" s="51"/>
      <c r="H31" s="51"/>
      <c r="I31" s="51"/>
      <c r="J31" s="51"/>
      <c r="K31" s="51"/>
      <c r="L31" s="27"/>
    </row>
    <row r="32" spans="2:12" s="1" customFormat="1" ht="14.45" customHeight="1">
      <c r="B32" s="27"/>
      <c r="F32" s="30" t="s">
        <v>32</v>
      </c>
      <c r="I32" s="30" t="s">
        <v>31</v>
      </c>
      <c r="J32" s="30" t="s">
        <v>33</v>
      </c>
      <c r="L32" s="27"/>
    </row>
    <row r="33" spans="2:12" s="1" customFormat="1" ht="14.45" customHeight="1">
      <c r="B33" s="27"/>
      <c r="D33" s="84" t="s">
        <v>34</v>
      </c>
      <c r="E33" s="32" t="s">
        <v>35</v>
      </c>
      <c r="F33" s="85">
        <f>ROUND((SUM(BE130:BE261)),  2)</f>
        <v>0</v>
      </c>
      <c r="G33" s="86"/>
      <c r="H33" s="86"/>
      <c r="I33" s="87">
        <v>0.2</v>
      </c>
      <c r="J33" s="85">
        <f>ROUND(((SUM(BE130:BE261))*I33),  2)</f>
        <v>0</v>
      </c>
      <c r="L33" s="27"/>
    </row>
    <row r="34" spans="2:12" s="1" customFormat="1" ht="14.45" customHeight="1">
      <c r="B34" s="27"/>
      <c r="E34" s="32" t="s">
        <v>36</v>
      </c>
      <c r="F34" s="88">
        <f>ROUND((SUM(BF130:BF261)),  2)</f>
        <v>0</v>
      </c>
      <c r="I34" s="89">
        <v>0.2</v>
      </c>
      <c r="J34" s="88">
        <f>ROUND(((SUM(BF130:BF261))*I34),  2)</f>
        <v>0</v>
      </c>
      <c r="L34" s="27"/>
    </row>
    <row r="35" spans="2:12" s="1" customFormat="1" ht="14.45" hidden="1" customHeight="1">
      <c r="B35" s="27"/>
      <c r="E35" s="24" t="s">
        <v>37</v>
      </c>
      <c r="F35" s="88">
        <f>ROUND((SUM(BG130:BG261)),  2)</f>
        <v>0</v>
      </c>
      <c r="I35" s="89">
        <v>0.2</v>
      </c>
      <c r="J35" s="88">
        <f>0</f>
        <v>0</v>
      </c>
      <c r="L35" s="27"/>
    </row>
    <row r="36" spans="2:12" s="1" customFormat="1" ht="14.45" hidden="1" customHeight="1">
      <c r="B36" s="27"/>
      <c r="E36" s="24" t="s">
        <v>38</v>
      </c>
      <c r="F36" s="88">
        <f>ROUND((SUM(BH130:BH261)),  2)</f>
        <v>0</v>
      </c>
      <c r="I36" s="89">
        <v>0.2</v>
      </c>
      <c r="J36" s="88">
        <f>0</f>
        <v>0</v>
      </c>
      <c r="L36" s="27"/>
    </row>
    <row r="37" spans="2:12" s="1" customFormat="1" ht="14.45" hidden="1" customHeight="1">
      <c r="B37" s="27"/>
      <c r="E37" s="32" t="s">
        <v>39</v>
      </c>
      <c r="F37" s="85">
        <f>ROUND((SUM(BI130:BI261)),  2)</f>
        <v>0</v>
      </c>
      <c r="G37" s="86"/>
      <c r="H37" s="86"/>
      <c r="I37" s="87">
        <v>0</v>
      </c>
      <c r="J37" s="85">
        <f>0</f>
        <v>0</v>
      </c>
      <c r="L37" s="27"/>
    </row>
    <row r="38" spans="2:12" s="1" customFormat="1" ht="6.95" customHeight="1">
      <c r="B38" s="27"/>
      <c r="L38" s="27"/>
    </row>
    <row r="39" spans="2:12" s="1" customFormat="1" ht="25.35" customHeight="1">
      <c r="B39" s="27"/>
      <c r="C39" s="90"/>
      <c r="D39" s="91" t="s">
        <v>40</v>
      </c>
      <c r="E39" s="54"/>
      <c r="F39" s="54"/>
      <c r="G39" s="92" t="s">
        <v>41</v>
      </c>
      <c r="H39" s="93" t="s">
        <v>42</v>
      </c>
      <c r="I39" s="54"/>
      <c r="J39" s="94">
        <f>SUM(J30:J37)</f>
        <v>0</v>
      </c>
      <c r="K39" s="95"/>
      <c r="L39" s="27"/>
    </row>
    <row r="40" spans="2:12" s="1" customFormat="1" ht="14.45" customHeight="1">
      <c r="B40" s="27"/>
      <c r="L40" s="27"/>
    </row>
    <row r="41" spans="2:12" ht="14.45" customHeight="1">
      <c r="B41" s="18"/>
      <c r="L41" s="18"/>
    </row>
    <row r="42" spans="2:12" ht="14.45" customHeight="1">
      <c r="B42" s="18"/>
      <c r="L42" s="18"/>
    </row>
    <row r="43" spans="2:12" ht="14.45" customHeight="1">
      <c r="B43" s="18"/>
      <c r="L43" s="18"/>
    </row>
    <row r="44" spans="2:12" ht="14.45" customHeight="1">
      <c r="B44" s="18"/>
      <c r="L44" s="18"/>
    </row>
    <row r="45" spans="2:12" ht="14.45" customHeight="1">
      <c r="B45" s="18"/>
      <c r="L45" s="18"/>
    </row>
    <row r="46" spans="2:12" ht="14.45" customHeight="1">
      <c r="B46" s="18"/>
      <c r="L46" s="18"/>
    </row>
    <row r="47" spans="2:12" ht="14.45" customHeight="1">
      <c r="B47" s="18"/>
      <c r="L47" s="18"/>
    </row>
    <row r="48" spans="2:12" ht="14.45" customHeight="1">
      <c r="B48" s="18"/>
      <c r="L48" s="18"/>
    </row>
    <row r="49" spans="2:12" ht="14.45" customHeight="1">
      <c r="B49" s="18"/>
      <c r="L49" s="18"/>
    </row>
    <row r="50" spans="2:12" s="1" customFormat="1" ht="14.45" customHeight="1">
      <c r="B50" s="27"/>
      <c r="D50" s="39" t="s">
        <v>43</v>
      </c>
      <c r="E50" s="40"/>
      <c r="F50" s="40"/>
      <c r="G50" s="39" t="s">
        <v>44</v>
      </c>
      <c r="H50" s="40"/>
      <c r="I50" s="40"/>
      <c r="J50" s="40"/>
      <c r="K50" s="40"/>
      <c r="L50" s="27"/>
    </row>
    <row r="51" spans="2:12">
      <c r="B51" s="18"/>
      <c r="L51" s="18"/>
    </row>
    <row r="52" spans="2:12">
      <c r="B52" s="18"/>
      <c r="L52" s="18"/>
    </row>
    <row r="53" spans="2:12">
      <c r="B53" s="18"/>
      <c r="L53" s="18"/>
    </row>
    <row r="54" spans="2:12">
      <c r="B54" s="18"/>
      <c r="L54" s="18"/>
    </row>
    <row r="55" spans="2:12">
      <c r="B55" s="18"/>
      <c r="L55" s="18"/>
    </row>
    <row r="56" spans="2:12">
      <c r="B56" s="18"/>
      <c r="L56" s="18"/>
    </row>
    <row r="57" spans="2:12">
      <c r="B57" s="18"/>
      <c r="L57" s="18"/>
    </row>
    <row r="58" spans="2:12">
      <c r="B58" s="18"/>
      <c r="L58" s="18"/>
    </row>
    <row r="59" spans="2:12">
      <c r="B59" s="18"/>
      <c r="L59" s="18"/>
    </row>
    <row r="60" spans="2:12">
      <c r="B60" s="18"/>
      <c r="L60" s="18"/>
    </row>
    <row r="61" spans="2:12" s="1" customFormat="1" ht="12.75">
      <c r="B61" s="27"/>
      <c r="D61" s="41" t="s">
        <v>45</v>
      </c>
      <c r="E61" s="29"/>
      <c r="F61" s="96" t="s">
        <v>46</v>
      </c>
      <c r="G61" s="41" t="s">
        <v>45</v>
      </c>
      <c r="H61" s="29"/>
      <c r="I61" s="29"/>
      <c r="J61" s="97" t="s">
        <v>46</v>
      </c>
      <c r="K61" s="29"/>
      <c r="L61" s="27"/>
    </row>
    <row r="62" spans="2:12">
      <c r="B62" s="18"/>
      <c r="L62" s="18"/>
    </row>
    <row r="63" spans="2:12">
      <c r="B63" s="18"/>
      <c r="L63" s="18"/>
    </row>
    <row r="64" spans="2:12">
      <c r="B64" s="18"/>
      <c r="L64" s="18"/>
    </row>
    <row r="65" spans="2:12" s="1" customFormat="1" ht="12.75">
      <c r="B65" s="27"/>
      <c r="D65" s="39" t="s">
        <v>47</v>
      </c>
      <c r="E65" s="40"/>
      <c r="F65" s="40"/>
      <c r="G65" s="39" t="s">
        <v>48</v>
      </c>
      <c r="H65" s="40"/>
      <c r="I65" s="40"/>
      <c r="J65" s="40"/>
      <c r="K65" s="40"/>
      <c r="L65" s="27"/>
    </row>
    <row r="66" spans="2:12">
      <c r="B66" s="18"/>
      <c r="L66" s="18"/>
    </row>
    <row r="67" spans="2:12">
      <c r="B67" s="18"/>
      <c r="L67" s="18"/>
    </row>
    <row r="68" spans="2:12">
      <c r="B68" s="18"/>
      <c r="L68" s="18"/>
    </row>
    <row r="69" spans="2:12">
      <c r="B69" s="18"/>
      <c r="L69" s="18"/>
    </row>
    <row r="70" spans="2:12">
      <c r="B70" s="18"/>
      <c r="L70" s="18"/>
    </row>
    <row r="71" spans="2:12">
      <c r="B71" s="18"/>
      <c r="L71" s="18"/>
    </row>
    <row r="72" spans="2:12">
      <c r="B72" s="18"/>
      <c r="L72" s="18"/>
    </row>
    <row r="73" spans="2:12">
      <c r="B73" s="18"/>
      <c r="L73" s="18"/>
    </row>
    <row r="74" spans="2:12">
      <c r="B74" s="18"/>
      <c r="L74" s="18"/>
    </row>
    <row r="75" spans="2:12">
      <c r="B75" s="18"/>
      <c r="L75" s="18"/>
    </row>
    <row r="76" spans="2:12" s="1" customFormat="1" ht="12.75">
      <c r="B76" s="27"/>
      <c r="D76" s="41" t="s">
        <v>45</v>
      </c>
      <c r="E76" s="29"/>
      <c r="F76" s="96" t="s">
        <v>46</v>
      </c>
      <c r="G76" s="41" t="s">
        <v>45</v>
      </c>
      <c r="H76" s="29"/>
      <c r="I76" s="29"/>
      <c r="J76" s="97" t="s">
        <v>46</v>
      </c>
      <c r="K76" s="29"/>
      <c r="L76" s="27"/>
    </row>
    <row r="77" spans="2:12" s="1" customFormat="1" ht="14.45" customHeight="1">
      <c r="B77" s="42"/>
      <c r="C77" s="43"/>
      <c r="D77" s="43"/>
      <c r="E77" s="43"/>
      <c r="F77" s="43"/>
      <c r="G77" s="43"/>
      <c r="H77" s="43"/>
      <c r="I77" s="43"/>
      <c r="J77" s="43"/>
      <c r="K77" s="43"/>
      <c r="L77" s="27"/>
    </row>
    <row r="81" spans="2:47" s="1" customFormat="1" ht="6.95" customHeight="1">
      <c r="B81" s="44"/>
      <c r="C81" s="45"/>
      <c r="D81" s="45"/>
      <c r="E81" s="45"/>
      <c r="F81" s="45"/>
      <c r="G81" s="45"/>
      <c r="H81" s="45"/>
      <c r="I81" s="45"/>
      <c r="J81" s="45"/>
      <c r="K81" s="45"/>
      <c r="L81" s="27"/>
    </row>
    <row r="82" spans="2:47" s="1" customFormat="1" ht="24.95" customHeight="1">
      <c r="B82" s="27"/>
      <c r="C82" s="19" t="s">
        <v>83</v>
      </c>
      <c r="L82" s="27"/>
    </row>
    <row r="83" spans="2:47" s="1" customFormat="1" ht="6.95" customHeight="1">
      <c r="B83" s="27"/>
      <c r="L83" s="27"/>
    </row>
    <row r="84" spans="2:47" s="1" customFormat="1" ht="12" customHeight="1">
      <c r="B84" s="27"/>
      <c r="C84" s="24" t="s">
        <v>12</v>
      </c>
      <c r="L84" s="27"/>
    </row>
    <row r="85" spans="2:47" s="1" customFormat="1" ht="26.25" customHeight="1">
      <c r="B85" s="27"/>
      <c r="E85" s="207" t="str">
        <f>E7</f>
        <v>Stavebné úpravy skladu krmovín pre ŽV, č.384/1,2 Vyšný Hrušov, okr. Humenné</v>
      </c>
      <c r="F85" s="208"/>
      <c r="G85" s="208"/>
      <c r="H85" s="208"/>
      <c r="L85" s="27"/>
    </row>
    <row r="86" spans="2:47" s="1" customFormat="1" ht="12" customHeight="1">
      <c r="B86" s="27"/>
      <c r="C86" s="24" t="s">
        <v>81</v>
      </c>
      <c r="L86" s="27"/>
    </row>
    <row r="87" spans="2:47" s="1" customFormat="1" ht="16.5" customHeight="1">
      <c r="B87" s="27"/>
      <c r="E87" s="176" t="str">
        <f>E9</f>
        <v>01 - Stavebné úpravy skladu krmovín</v>
      </c>
      <c r="F87" s="206"/>
      <c r="G87" s="206"/>
      <c r="H87" s="206"/>
      <c r="L87" s="27"/>
    </row>
    <row r="88" spans="2:47" s="1" customFormat="1" ht="6.95" customHeight="1">
      <c r="B88" s="27"/>
      <c r="L88" s="27"/>
    </row>
    <row r="89" spans="2:47" s="1" customFormat="1" ht="12" customHeight="1">
      <c r="B89" s="27"/>
      <c r="C89" s="24" t="s">
        <v>15</v>
      </c>
      <c r="F89" s="22" t="str">
        <f>F12</f>
        <v xml:space="preserve"> Vyšný Hrušov, okr. Humenné</v>
      </c>
      <c r="I89" s="24" t="s">
        <v>17</v>
      </c>
      <c r="J89" s="50">
        <f>IF(J12="","",J12)</f>
        <v>45236</v>
      </c>
      <c r="L89" s="27"/>
    </row>
    <row r="90" spans="2:47" s="1" customFormat="1">
      <c r="B90" s="27"/>
      <c r="L90" s="27"/>
    </row>
    <row r="91" spans="2:47" s="1" customFormat="1" ht="12.75">
      <c r="B91" s="27"/>
      <c r="C91" s="24" t="s">
        <v>18</v>
      </c>
      <c r="F91" s="22" t="str">
        <f>E15</f>
        <v>Agro Borkov s.r.o.</v>
      </c>
      <c r="I91" s="24" t="s">
        <v>24</v>
      </c>
      <c r="J91" s="25" t="str">
        <f>E21</f>
        <v>Ing.Mária Salanciová</v>
      </c>
      <c r="L91" s="27"/>
    </row>
    <row r="92" spans="2:47" s="1" customFormat="1" ht="12.75">
      <c r="B92" s="27"/>
      <c r="C92" s="24" t="s">
        <v>22</v>
      </c>
      <c r="F92" s="22" t="str">
        <f>IF(E18="","",E18)</f>
        <v xml:space="preserve"> </v>
      </c>
      <c r="I92" s="24" t="s">
        <v>28</v>
      </c>
      <c r="J92" s="25" t="str">
        <f>E24</f>
        <v>Ing.Mária Salanciová</v>
      </c>
      <c r="L92" s="27"/>
    </row>
    <row r="93" spans="2:47" s="1" customFormat="1" ht="10.35" customHeight="1">
      <c r="B93" s="27"/>
      <c r="L93" s="27"/>
    </row>
    <row r="94" spans="2:47" s="1" customFormat="1" ht="29.25" customHeight="1">
      <c r="B94" s="27"/>
      <c r="C94" s="98" t="s">
        <v>84</v>
      </c>
      <c r="D94" s="90"/>
      <c r="E94" s="90"/>
      <c r="F94" s="90"/>
      <c r="G94" s="90"/>
      <c r="H94" s="90"/>
      <c r="I94" s="90"/>
      <c r="J94" s="99" t="s">
        <v>85</v>
      </c>
      <c r="K94" s="90"/>
      <c r="L94" s="27"/>
    </row>
    <row r="95" spans="2:47" s="1" customFormat="1" ht="10.35" customHeight="1">
      <c r="B95" s="27"/>
      <c r="L95" s="27"/>
    </row>
    <row r="96" spans="2:47" s="1" customFormat="1" ht="22.9" customHeight="1">
      <c r="B96" s="27"/>
      <c r="C96" s="100" t="s">
        <v>86</v>
      </c>
      <c r="J96" s="63">
        <f>J130</f>
        <v>0</v>
      </c>
      <c r="L96" s="27"/>
      <c r="AU96" s="15" t="s">
        <v>87</v>
      </c>
    </row>
    <row r="97" spans="2:12" s="8" customFormat="1" ht="24.95" customHeight="1">
      <c r="B97" s="101"/>
      <c r="D97" s="102" t="s">
        <v>88</v>
      </c>
      <c r="E97" s="103"/>
      <c r="F97" s="103"/>
      <c r="G97" s="103"/>
      <c r="H97" s="103"/>
      <c r="I97" s="103"/>
      <c r="J97" s="104">
        <f>J131</f>
        <v>0</v>
      </c>
      <c r="L97" s="101"/>
    </row>
    <row r="98" spans="2:12" s="9" customFormat="1" ht="19.899999999999999" customHeight="1">
      <c r="B98" s="105"/>
      <c r="D98" s="106" t="s">
        <v>89</v>
      </c>
      <c r="E98" s="107"/>
      <c r="F98" s="107"/>
      <c r="G98" s="107"/>
      <c r="H98" s="107"/>
      <c r="I98" s="107"/>
      <c r="J98" s="108">
        <f>J132</f>
        <v>0</v>
      </c>
      <c r="L98" s="105"/>
    </row>
    <row r="99" spans="2:12" s="9" customFormat="1" ht="19.899999999999999" customHeight="1">
      <c r="B99" s="105"/>
      <c r="D99" s="106" t="s">
        <v>90</v>
      </c>
      <c r="E99" s="107"/>
      <c r="F99" s="107"/>
      <c r="G99" s="107"/>
      <c r="H99" s="107"/>
      <c r="I99" s="107"/>
      <c r="J99" s="108">
        <f>J146</f>
        <v>0</v>
      </c>
      <c r="L99" s="105"/>
    </row>
    <row r="100" spans="2:12" s="9" customFormat="1" ht="19.899999999999999" customHeight="1">
      <c r="B100" s="105"/>
      <c r="D100" s="106" t="s">
        <v>91</v>
      </c>
      <c r="E100" s="107"/>
      <c r="F100" s="107"/>
      <c r="G100" s="107"/>
      <c r="H100" s="107"/>
      <c r="I100" s="107"/>
      <c r="J100" s="108">
        <f>J154</f>
        <v>0</v>
      </c>
      <c r="L100" s="105"/>
    </row>
    <row r="101" spans="2:12" s="9" customFormat="1" ht="19.899999999999999" customHeight="1">
      <c r="B101" s="105"/>
      <c r="D101" s="106" t="s">
        <v>92</v>
      </c>
      <c r="E101" s="107"/>
      <c r="F101" s="107"/>
      <c r="G101" s="107"/>
      <c r="H101" s="107"/>
      <c r="I101" s="107"/>
      <c r="J101" s="108">
        <f>J167</f>
        <v>0</v>
      </c>
      <c r="L101" s="105"/>
    </row>
    <row r="102" spans="2:12" s="9" customFormat="1" ht="19.899999999999999" customHeight="1">
      <c r="B102" s="105"/>
      <c r="D102" s="106" t="s">
        <v>93</v>
      </c>
      <c r="E102" s="107"/>
      <c r="F102" s="107"/>
      <c r="G102" s="107"/>
      <c r="H102" s="107"/>
      <c r="I102" s="107"/>
      <c r="J102" s="108">
        <f>J171</f>
        <v>0</v>
      </c>
      <c r="L102" s="105"/>
    </row>
    <row r="103" spans="2:12" s="9" customFormat="1" ht="19.899999999999999" customHeight="1">
      <c r="B103" s="105"/>
      <c r="D103" s="106" t="s">
        <v>94</v>
      </c>
      <c r="E103" s="107"/>
      <c r="F103" s="107"/>
      <c r="G103" s="107"/>
      <c r="H103" s="107"/>
      <c r="I103" s="107"/>
      <c r="J103" s="108">
        <f>J185</f>
        <v>0</v>
      </c>
      <c r="L103" s="105"/>
    </row>
    <row r="104" spans="2:12" s="9" customFormat="1" ht="19.899999999999999" customHeight="1">
      <c r="B104" s="105"/>
      <c r="D104" s="106" t="s">
        <v>95</v>
      </c>
      <c r="E104" s="107"/>
      <c r="F104" s="107"/>
      <c r="G104" s="107"/>
      <c r="H104" s="107"/>
      <c r="I104" s="107"/>
      <c r="J104" s="108">
        <f>J205</f>
        <v>0</v>
      </c>
      <c r="L104" s="105"/>
    </row>
    <row r="105" spans="2:12" s="8" customFormat="1" ht="24.95" customHeight="1">
      <c r="B105" s="101"/>
      <c r="D105" s="102" t="s">
        <v>96</v>
      </c>
      <c r="E105" s="103"/>
      <c r="F105" s="103"/>
      <c r="G105" s="103"/>
      <c r="H105" s="103"/>
      <c r="I105" s="103"/>
      <c r="J105" s="104">
        <f>J207</f>
        <v>0</v>
      </c>
      <c r="L105" s="101"/>
    </row>
    <row r="106" spans="2:12" s="9" customFormat="1" ht="19.899999999999999" customHeight="1">
      <c r="B106" s="105"/>
      <c r="D106" s="106" t="s">
        <v>97</v>
      </c>
      <c r="E106" s="107"/>
      <c r="F106" s="107"/>
      <c r="G106" s="107"/>
      <c r="H106" s="107"/>
      <c r="I106" s="107"/>
      <c r="J106" s="108">
        <f>J208</f>
        <v>0</v>
      </c>
      <c r="L106" s="105"/>
    </row>
    <row r="107" spans="2:12" s="9" customFormat="1" ht="19.899999999999999" customHeight="1">
      <c r="B107" s="105"/>
      <c r="D107" s="106" t="s">
        <v>98</v>
      </c>
      <c r="E107" s="107"/>
      <c r="F107" s="107"/>
      <c r="G107" s="107"/>
      <c r="H107" s="107"/>
      <c r="I107" s="107"/>
      <c r="J107" s="108">
        <f>J218</f>
        <v>0</v>
      </c>
      <c r="L107" s="105"/>
    </row>
    <row r="108" spans="2:12" s="9" customFormat="1" ht="19.899999999999999" customHeight="1">
      <c r="B108" s="105"/>
      <c r="D108" s="106" t="s">
        <v>99</v>
      </c>
      <c r="E108" s="107"/>
      <c r="F108" s="107"/>
      <c r="G108" s="107"/>
      <c r="H108" s="107"/>
      <c r="I108" s="107"/>
      <c r="J108" s="108">
        <f>J235</f>
        <v>0</v>
      </c>
      <c r="L108" s="105"/>
    </row>
    <row r="109" spans="2:12" s="9" customFormat="1" ht="19.899999999999999" customHeight="1">
      <c r="B109" s="105"/>
      <c r="D109" s="106" t="s">
        <v>100</v>
      </c>
      <c r="E109" s="107"/>
      <c r="F109" s="107"/>
      <c r="G109" s="107"/>
      <c r="H109" s="107"/>
      <c r="I109" s="107"/>
      <c r="J109" s="108">
        <f>J245</f>
        <v>0</v>
      </c>
      <c r="L109" s="105"/>
    </row>
    <row r="110" spans="2:12" s="9" customFormat="1" ht="19.899999999999999" customHeight="1">
      <c r="B110" s="105"/>
      <c r="D110" s="106" t="s">
        <v>101</v>
      </c>
      <c r="E110" s="107"/>
      <c r="F110" s="107"/>
      <c r="G110" s="107"/>
      <c r="H110" s="107"/>
      <c r="I110" s="107"/>
      <c r="J110" s="108">
        <f>J258</f>
        <v>0</v>
      </c>
      <c r="L110" s="105"/>
    </row>
    <row r="111" spans="2:12" s="1" customFormat="1" ht="21.75" customHeight="1">
      <c r="B111" s="27"/>
      <c r="L111" s="27"/>
    </row>
    <row r="112" spans="2:12" s="1" customFormat="1" ht="6.95" customHeight="1">
      <c r="B112" s="42"/>
      <c r="C112" s="43"/>
      <c r="D112" s="43"/>
      <c r="E112" s="43"/>
      <c r="F112" s="43"/>
      <c r="G112" s="43"/>
      <c r="H112" s="43"/>
      <c r="I112" s="43"/>
      <c r="J112" s="43"/>
      <c r="K112" s="43"/>
      <c r="L112" s="27"/>
    </row>
    <row r="116" spans="2:12" s="1" customFormat="1" ht="6.95" customHeight="1">
      <c r="B116" s="44"/>
      <c r="C116" s="45"/>
      <c r="D116" s="45"/>
      <c r="E116" s="45"/>
      <c r="F116" s="45"/>
      <c r="G116" s="45"/>
      <c r="H116" s="45"/>
      <c r="I116" s="45"/>
      <c r="J116" s="45"/>
      <c r="K116" s="45"/>
      <c r="L116" s="27"/>
    </row>
    <row r="117" spans="2:12" s="1" customFormat="1" ht="24.95" customHeight="1">
      <c r="B117" s="27"/>
      <c r="C117" s="19" t="s">
        <v>102</v>
      </c>
      <c r="L117" s="27"/>
    </row>
    <row r="118" spans="2:12" s="1" customFormat="1" ht="6.95" customHeight="1">
      <c r="B118" s="27"/>
      <c r="L118" s="27"/>
    </row>
    <row r="119" spans="2:12" s="1" customFormat="1" ht="12" customHeight="1">
      <c r="B119" s="27"/>
      <c r="C119" s="24" t="s">
        <v>12</v>
      </c>
      <c r="L119" s="27"/>
    </row>
    <row r="120" spans="2:12" s="1" customFormat="1" ht="26.25" customHeight="1">
      <c r="B120" s="27"/>
      <c r="E120" s="207" t="str">
        <f>E7</f>
        <v>Stavebné úpravy skladu krmovín pre ŽV, č.384/1,2 Vyšný Hrušov, okr. Humenné</v>
      </c>
      <c r="F120" s="208"/>
      <c r="G120" s="208"/>
      <c r="H120" s="208"/>
      <c r="L120" s="27"/>
    </row>
    <row r="121" spans="2:12" s="1" customFormat="1" ht="12" customHeight="1">
      <c r="B121" s="27"/>
      <c r="C121" s="24" t="s">
        <v>81</v>
      </c>
      <c r="L121" s="27"/>
    </row>
    <row r="122" spans="2:12" s="1" customFormat="1" ht="16.5" customHeight="1">
      <c r="B122" s="27"/>
      <c r="E122" s="176" t="str">
        <f>E9</f>
        <v>01 - Stavebné úpravy skladu krmovín</v>
      </c>
      <c r="F122" s="206"/>
      <c r="G122" s="206"/>
      <c r="H122" s="206"/>
      <c r="L122" s="27"/>
    </row>
    <row r="123" spans="2:12" s="1" customFormat="1" ht="6.95" customHeight="1">
      <c r="B123" s="27"/>
      <c r="L123" s="27"/>
    </row>
    <row r="124" spans="2:12" s="1" customFormat="1" ht="12" customHeight="1">
      <c r="B124" s="27"/>
      <c r="C124" s="24" t="s">
        <v>15</v>
      </c>
      <c r="F124" s="22" t="str">
        <f>F12</f>
        <v xml:space="preserve"> Vyšný Hrušov, okr. Humenné</v>
      </c>
      <c r="I124" s="24" t="s">
        <v>17</v>
      </c>
      <c r="J124" s="50">
        <f>IF(J12="","",J12)</f>
        <v>45236</v>
      </c>
      <c r="L124" s="27"/>
    </row>
    <row r="125" spans="2:12" s="1" customFormat="1">
      <c r="B125" s="27"/>
      <c r="L125" s="27"/>
    </row>
    <row r="126" spans="2:12" s="1" customFormat="1" ht="12.75">
      <c r="B126" s="27"/>
      <c r="C126" s="24" t="s">
        <v>18</v>
      </c>
      <c r="F126" s="22" t="str">
        <f>E15</f>
        <v>Agro Borkov s.r.o.</v>
      </c>
      <c r="I126" s="24" t="s">
        <v>24</v>
      </c>
      <c r="J126" s="25" t="str">
        <f>E21</f>
        <v>Ing.Mária Salanciová</v>
      </c>
      <c r="L126" s="27"/>
    </row>
    <row r="127" spans="2:12" s="1" customFormat="1" ht="12.75">
      <c r="B127" s="27"/>
      <c r="C127" s="24" t="s">
        <v>22</v>
      </c>
      <c r="F127" s="22" t="str">
        <f>IF(E18="","",E18)</f>
        <v xml:space="preserve"> </v>
      </c>
      <c r="I127" s="24" t="s">
        <v>28</v>
      </c>
      <c r="J127" s="25" t="str">
        <f>E24</f>
        <v>Ing.Mária Salanciová</v>
      </c>
      <c r="L127" s="27"/>
    </row>
    <row r="128" spans="2:12" s="1" customFormat="1" ht="10.35" customHeight="1">
      <c r="B128" s="27"/>
      <c r="L128" s="27"/>
    </row>
    <row r="129" spans="2:65" s="10" customFormat="1" ht="29.25" customHeight="1">
      <c r="B129" s="109"/>
      <c r="C129" s="110" t="s">
        <v>103</v>
      </c>
      <c r="D129" s="111" t="s">
        <v>55</v>
      </c>
      <c r="E129" s="111" t="s">
        <v>51</v>
      </c>
      <c r="F129" s="111" t="s">
        <v>52</v>
      </c>
      <c r="G129" s="111" t="s">
        <v>104</v>
      </c>
      <c r="H129" s="111" t="s">
        <v>105</v>
      </c>
      <c r="I129" s="111" t="s">
        <v>106</v>
      </c>
      <c r="J129" s="112" t="s">
        <v>85</v>
      </c>
      <c r="K129" s="113" t="s">
        <v>107</v>
      </c>
      <c r="L129" s="109"/>
      <c r="M129" s="56" t="s">
        <v>1</v>
      </c>
      <c r="N129" s="57" t="s">
        <v>34</v>
      </c>
      <c r="O129" s="57" t="s">
        <v>108</v>
      </c>
      <c r="P129" s="57" t="s">
        <v>109</v>
      </c>
      <c r="Q129" s="57" t="s">
        <v>110</v>
      </c>
      <c r="R129" s="57" t="s">
        <v>111</v>
      </c>
      <c r="S129" s="57" t="s">
        <v>112</v>
      </c>
      <c r="T129" s="58" t="s">
        <v>113</v>
      </c>
    </row>
    <row r="130" spans="2:65" s="1" customFormat="1" ht="22.9" customHeight="1">
      <c r="B130" s="27"/>
      <c r="C130" s="61" t="s">
        <v>86</v>
      </c>
      <c r="J130" s="114">
        <f>BK130</f>
        <v>0</v>
      </c>
      <c r="L130" s="27"/>
      <c r="M130" s="59"/>
      <c r="N130" s="51"/>
      <c r="O130" s="51"/>
      <c r="P130" s="115">
        <f>P131+P207</f>
        <v>1968.4752020000001</v>
      </c>
      <c r="Q130" s="51"/>
      <c r="R130" s="115">
        <f>R131+R207</f>
        <v>288.98736144000003</v>
      </c>
      <c r="S130" s="51"/>
      <c r="T130" s="116">
        <f>T131+T207</f>
        <v>38.052488000000004</v>
      </c>
      <c r="AT130" s="15" t="s">
        <v>69</v>
      </c>
      <c r="AU130" s="15" t="s">
        <v>87</v>
      </c>
      <c r="BK130" s="117">
        <f>BK131+BK207</f>
        <v>0</v>
      </c>
    </row>
    <row r="131" spans="2:65" s="11" customFormat="1" ht="25.9" customHeight="1">
      <c r="B131" s="118"/>
      <c r="D131" s="119" t="s">
        <v>69</v>
      </c>
      <c r="E131" s="120" t="s">
        <v>114</v>
      </c>
      <c r="F131" s="120" t="s">
        <v>115</v>
      </c>
      <c r="J131" s="121">
        <f>BK131</f>
        <v>0</v>
      </c>
      <c r="L131" s="118"/>
      <c r="M131" s="122"/>
      <c r="P131" s="123">
        <f>P132+P146+P154+P167+P171+P185+P205</f>
        <v>822.93022600000006</v>
      </c>
      <c r="R131" s="123">
        <f>R132+R146+R154+R167+R171+R185+R205</f>
        <v>275.7056</v>
      </c>
      <c r="T131" s="124">
        <f>T132+T146+T154+T167+T171+T185+T205</f>
        <v>0</v>
      </c>
      <c r="AR131" s="119" t="s">
        <v>78</v>
      </c>
      <c r="AT131" s="125" t="s">
        <v>69</v>
      </c>
      <c r="AU131" s="125" t="s">
        <v>70</v>
      </c>
      <c r="AY131" s="119" t="s">
        <v>116</v>
      </c>
      <c r="BK131" s="126">
        <f>BK132+BK146+BK154+BK167+BK171+BK185+BK205</f>
        <v>0</v>
      </c>
    </row>
    <row r="132" spans="2:65" s="11" customFormat="1" ht="22.9" customHeight="1">
      <c r="B132" s="118"/>
      <c r="D132" s="119" t="s">
        <v>69</v>
      </c>
      <c r="E132" s="127" t="s">
        <v>78</v>
      </c>
      <c r="F132" s="127" t="s">
        <v>117</v>
      </c>
      <c r="J132" s="128">
        <f>BK132</f>
        <v>0</v>
      </c>
      <c r="L132" s="118"/>
      <c r="M132" s="122"/>
      <c r="P132" s="123">
        <f>SUM(P133:P145)</f>
        <v>441.85662599999995</v>
      </c>
      <c r="R132" s="123">
        <f>SUM(R133:R145)</f>
        <v>0</v>
      </c>
      <c r="T132" s="124">
        <f>SUM(T133:T145)</f>
        <v>0</v>
      </c>
      <c r="AR132" s="119" t="s">
        <v>78</v>
      </c>
      <c r="AT132" s="125" t="s">
        <v>69</v>
      </c>
      <c r="AU132" s="125" t="s">
        <v>78</v>
      </c>
      <c r="AY132" s="119" t="s">
        <v>116</v>
      </c>
      <c r="BK132" s="126">
        <f>SUM(BK133:BK145)</f>
        <v>0</v>
      </c>
    </row>
    <row r="133" spans="2:65" s="1" customFormat="1" ht="21.75" customHeight="1">
      <c r="B133" s="129"/>
      <c r="C133" s="130" t="s">
        <v>118</v>
      </c>
      <c r="D133" s="130" t="s">
        <v>119</v>
      </c>
      <c r="E133" s="131" t="s">
        <v>120</v>
      </c>
      <c r="F133" s="132" t="s">
        <v>121</v>
      </c>
      <c r="G133" s="133" t="s">
        <v>122</v>
      </c>
      <c r="H133" s="134">
        <v>20</v>
      </c>
      <c r="I133" s="134"/>
      <c r="J133" s="134">
        <f>ROUND(I133*H133,3)</f>
        <v>0</v>
      </c>
      <c r="K133" s="135"/>
      <c r="L133" s="27"/>
      <c r="M133" s="136" t="s">
        <v>1</v>
      </c>
      <c r="N133" s="137" t="s">
        <v>36</v>
      </c>
      <c r="O133" s="138">
        <v>0</v>
      </c>
      <c r="P133" s="138">
        <f>O133*H133</f>
        <v>0</v>
      </c>
      <c r="Q133" s="138">
        <v>0</v>
      </c>
      <c r="R133" s="138">
        <f>Q133*H133</f>
        <v>0</v>
      </c>
      <c r="S133" s="138">
        <v>0</v>
      </c>
      <c r="T133" s="139">
        <f>S133*H133</f>
        <v>0</v>
      </c>
      <c r="AR133" s="140" t="s">
        <v>123</v>
      </c>
      <c r="AT133" s="140" t="s">
        <v>119</v>
      </c>
      <c r="AU133" s="140" t="s">
        <v>124</v>
      </c>
      <c r="AY133" s="15" t="s">
        <v>116</v>
      </c>
      <c r="BE133" s="141">
        <f>IF(N133="základná",J133,0)</f>
        <v>0</v>
      </c>
      <c r="BF133" s="141">
        <f>IF(N133="znížená",J133,0)</f>
        <v>0</v>
      </c>
      <c r="BG133" s="141">
        <f>IF(N133="zákl. prenesená",J133,0)</f>
        <v>0</v>
      </c>
      <c r="BH133" s="141">
        <f>IF(N133="zníž. prenesená",J133,0)</f>
        <v>0</v>
      </c>
      <c r="BI133" s="141">
        <f>IF(N133="nulová",J133,0)</f>
        <v>0</v>
      </c>
      <c r="BJ133" s="15" t="s">
        <v>124</v>
      </c>
      <c r="BK133" s="142">
        <f>ROUND(I133*H133,3)</f>
        <v>0</v>
      </c>
      <c r="BL133" s="15" t="s">
        <v>123</v>
      </c>
      <c r="BM133" s="140" t="s">
        <v>125</v>
      </c>
    </row>
    <row r="134" spans="2:65" s="12" customFormat="1">
      <c r="B134" s="143"/>
      <c r="D134" s="144" t="s">
        <v>126</v>
      </c>
      <c r="E134" s="145" t="s">
        <v>1</v>
      </c>
      <c r="F134" s="146" t="s">
        <v>127</v>
      </c>
      <c r="H134" s="147">
        <v>20</v>
      </c>
      <c r="L134" s="143"/>
      <c r="M134" s="148"/>
      <c r="T134" s="149"/>
      <c r="AT134" s="145" t="s">
        <v>126</v>
      </c>
      <c r="AU134" s="145" t="s">
        <v>124</v>
      </c>
      <c r="AV134" s="12" t="s">
        <v>124</v>
      </c>
      <c r="AW134" s="12" t="s">
        <v>26</v>
      </c>
      <c r="AX134" s="12" t="s">
        <v>78</v>
      </c>
      <c r="AY134" s="145" t="s">
        <v>116</v>
      </c>
    </row>
    <row r="135" spans="2:65" s="1" customFormat="1" ht="24.2" customHeight="1">
      <c r="B135" s="129"/>
      <c r="C135" s="130" t="s">
        <v>123</v>
      </c>
      <c r="D135" s="130" t="s">
        <v>119</v>
      </c>
      <c r="E135" s="131" t="s">
        <v>128</v>
      </c>
      <c r="F135" s="132" t="s">
        <v>129</v>
      </c>
      <c r="G135" s="133" t="s">
        <v>122</v>
      </c>
      <c r="H135" s="134">
        <v>20</v>
      </c>
      <c r="I135" s="134"/>
      <c r="J135" s="134">
        <f>ROUND(I135*H135,3)</f>
        <v>0</v>
      </c>
      <c r="K135" s="135"/>
      <c r="L135" s="27"/>
      <c r="M135" s="136" t="s">
        <v>1</v>
      </c>
      <c r="N135" s="137" t="s">
        <v>36</v>
      </c>
      <c r="O135" s="138">
        <v>0</v>
      </c>
      <c r="P135" s="138">
        <f>O135*H135</f>
        <v>0</v>
      </c>
      <c r="Q135" s="138">
        <v>0</v>
      </c>
      <c r="R135" s="138">
        <f>Q135*H135</f>
        <v>0</v>
      </c>
      <c r="S135" s="138">
        <v>0</v>
      </c>
      <c r="T135" s="139">
        <f>S135*H135</f>
        <v>0</v>
      </c>
      <c r="AR135" s="140" t="s">
        <v>123</v>
      </c>
      <c r="AT135" s="140" t="s">
        <v>119</v>
      </c>
      <c r="AU135" s="140" t="s">
        <v>124</v>
      </c>
      <c r="AY135" s="15" t="s">
        <v>116</v>
      </c>
      <c r="BE135" s="141">
        <f>IF(N135="základná",J135,0)</f>
        <v>0</v>
      </c>
      <c r="BF135" s="141">
        <f>IF(N135="znížená",J135,0)</f>
        <v>0</v>
      </c>
      <c r="BG135" s="141">
        <f>IF(N135="zákl. prenesená",J135,0)</f>
        <v>0</v>
      </c>
      <c r="BH135" s="141">
        <f>IF(N135="zníž. prenesená",J135,0)</f>
        <v>0</v>
      </c>
      <c r="BI135" s="141">
        <f>IF(N135="nulová",J135,0)</f>
        <v>0</v>
      </c>
      <c r="BJ135" s="15" t="s">
        <v>124</v>
      </c>
      <c r="BK135" s="142">
        <f>ROUND(I135*H135,3)</f>
        <v>0</v>
      </c>
      <c r="BL135" s="15" t="s">
        <v>123</v>
      </c>
      <c r="BM135" s="140" t="s">
        <v>130</v>
      </c>
    </row>
    <row r="136" spans="2:65" s="1" customFormat="1" ht="33" customHeight="1">
      <c r="B136" s="129"/>
      <c r="C136" s="130" t="s">
        <v>131</v>
      </c>
      <c r="D136" s="130" t="s">
        <v>119</v>
      </c>
      <c r="E136" s="131" t="s">
        <v>132</v>
      </c>
      <c r="F136" s="132" t="s">
        <v>133</v>
      </c>
      <c r="G136" s="133" t="s">
        <v>122</v>
      </c>
      <c r="H136" s="134">
        <v>45.853000000000002</v>
      </c>
      <c r="I136" s="134"/>
      <c r="J136" s="134">
        <f>ROUND(I136*H136,3)</f>
        <v>0</v>
      </c>
      <c r="K136" s="135"/>
      <c r="L136" s="27"/>
      <c r="M136" s="136" t="s">
        <v>1</v>
      </c>
      <c r="N136" s="137" t="s">
        <v>36</v>
      </c>
      <c r="O136" s="138">
        <v>7.2869999999999999</v>
      </c>
      <c r="P136" s="138">
        <f>O136*H136</f>
        <v>334.13081099999999</v>
      </c>
      <c r="Q136" s="138">
        <v>0</v>
      </c>
      <c r="R136" s="138">
        <f>Q136*H136</f>
        <v>0</v>
      </c>
      <c r="S136" s="138">
        <v>0</v>
      </c>
      <c r="T136" s="139">
        <f>S136*H136</f>
        <v>0</v>
      </c>
      <c r="AR136" s="140" t="s">
        <v>123</v>
      </c>
      <c r="AT136" s="140" t="s">
        <v>119</v>
      </c>
      <c r="AU136" s="140" t="s">
        <v>124</v>
      </c>
      <c r="AY136" s="15" t="s">
        <v>116</v>
      </c>
      <c r="BE136" s="141">
        <f>IF(N136="základná",J136,0)</f>
        <v>0</v>
      </c>
      <c r="BF136" s="141">
        <f>IF(N136="znížená",J136,0)</f>
        <v>0</v>
      </c>
      <c r="BG136" s="141">
        <f>IF(N136="zákl. prenesená",J136,0)</f>
        <v>0</v>
      </c>
      <c r="BH136" s="141">
        <f>IF(N136="zníž. prenesená",J136,0)</f>
        <v>0</v>
      </c>
      <c r="BI136" s="141">
        <f>IF(N136="nulová",J136,0)</f>
        <v>0</v>
      </c>
      <c r="BJ136" s="15" t="s">
        <v>124</v>
      </c>
      <c r="BK136" s="142">
        <f>ROUND(I136*H136,3)</f>
        <v>0</v>
      </c>
      <c r="BL136" s="15" t="s">
        <v>123</v>
      </c>
      <c r="BM136" s="140" t="s">
        <v>134</v>
      </c>
    </row>
    <row r="137" spans="2:65" s="12" customFormat="1">
      <c r="B137" s="143"/>
      <c r="D137" s="144" t="s">
        <v>126</v>
      </c>
      <c r="E137" s="145" t="s">
        <v>1</v>
      </c>
      <c r="F137" s="146" t="s">
        <v>135</v>
      </c>
      <c r="H137" s="147">
        <v>45.853000000000002</v>
      </c>
      <c r="L137" s="143"/>
      <c r="M137" s="148"/>
      <c r="T137" s="149"/>
      <c r="AT137" s="145" t="s">
        <v>126</v>
      </c>
      <c r="AU137" s="145" t="s">
        <v>124</v>
      </c>
      <c r="AV137" s="12" t="s">
        <v>124</v>
      </c>
      <c r="AW137" s="12" t="s">
        <v>26</v>
      </c>
      <c r="AX137" s="12" t="s">
        <v>78</v>
      </c>
      <c r="AY137" s="145" t="s">
        <v>116</v>
      </c>
    </row>
    <row r="138" spans="2:65" s="1" customFormat="1" ht="33" customHeight="1">
      <c r="B138" s="129"/>
      <c r="C138" s="130" t="s">
        <v>136</v>
      </c>
      <c r="D138" s="130" t="s">
        <v>119</v>
      </c>
      <c r="E138" s="131" t="s">
        <v>137</v>
      </c>
      <c r="F138" s="132" t="s">
        <v>138</v>
      </c>
      <c r="G138" s="133" t="s">
        <v>122</v>
      </c>
      <c r="H138" s="134">
        <v>303.45299999999997</v>
      </c>
      <c r="I138" s="134"/>
      <c r="J138" s="134">
        <f>ROUND(I138*H138,3)</f>
        <v>0</v>
      </c>
      <c r="K138" s="135"/>
      <c r="L138" s="27"/>
      <c r="M138" s="136" t="s">
        <v>1</v>
      </c>
      <c r="N138" s="137" t="s">
        <v>36</v>
      </c>
      <c r="O138" s="138">
        <v>7.0999999999999994E-2</v>
      </c>
      <c r="P138" s="138">
        <f>O138*H138</f>
        <v>21.545162999999995</v>
      </c>
      <c r="Q138" s="138">
        <v>0</v>
      </c>
      <c r="R138" s="138">
        <f>Q138*H138</f>
        <v>0</v>
      </c>
      <c r="S138" s="138">
        <v>0</v>
      </c>
      <c r="T138" s="139">
        <f>S138*H138</f>
        <v>0</v>
      </c>
      <c r="AR138" s="140" t="s">
        <v>123</v>
      </c>
      <c r="AT138" s="140" t="s">
        <v>119</v>
      </c>
      <c r="AU138" s="140" t="s">
        <v>124</v>
      </c>
      <c r="AY138" s="15" t="s">
        <v>116</v>
      </c>
      <c r="BE138" s="141">
        <f>IF(N138="základná",J138,0)</f>
        <v>0</v>
      </c>
      <c r="BF138" s="141">
        <f>IF(N138="znížená",J138,0)</f>
        <v>0</v>
      </c>
      <c r="BG138" s="141">
        <f>IF(N138="zákl. prenesená",J138,0)</f>
        <v>0</v>
      </c>
      <c r="BH138" s="141">
        <f>IF(N138="zníž. prenesená",J138,0)</f>
        <v>0</v>
      </c>
      <c r="BI138" s="141">
        <f>IF(N138="nulová",J138,0)</f>
        <v>0</v>
      </c>
      <c r="BJ138" s="15" t="s">
        <v>124</v>
      </c>
      <c r="BK138" s="142">
        <f>ROUND(I138*H138,3)</f>
        <v>0</v>
      </c>
      <c r="BL138" s="15" t="s">
        <v>123</v>
      </c>
      <c r="BM138" s="140" t="s">
        <v>139</v>
      </c>
    </row>
    <row r="139" spans="2:65" s="12" customFormat="1">
      <c r="B139" s="143"/>
      <c r="D139" s="144" t="s">
        <v>126</v>
      </c>
      <c r="E139" s="145" t="s">
        <v>1</v>
      </c>
      <c r="F139" s="146" t="s">
        <v>140</v>
      </c>
      <c r="H139" s="147">
        <v>303.45299999999997</v>
      </c>
      <c r="L139" s="143"/>
      <c r="M139" s="148"/>
      <c r="T139" s="149"/>
      <c r="AT139" s="145" t="s">
        <v>126</v>
      </c>
      <c r="AU139" s="145" t="s">
        <v>124</v>
      </c>
      <c r="AV139" s="12" t="s">
        <v>124</v>
      </c>
      <c r="AW139" s="12" t="s">
        <v>26</v>
      </c>
      <c r="AX139" s="12" t="s">
        <v>78</v>
      </c>
      <c r="AY139" s="145" t="s">
        <v>116</v>
      </c>
    </row>
    <row r="140" spans="2:65" s="1" customFormat="1" ht="24.2" customHeight="1">
      <c r="B140" s="129"/>
      <c r="C140" s="130" t="s">
        <v>141</v>
      </c>
      <c r="D140" s="130" t="s">
        <v>119</v>
      </c>
      <c r="E140" s="131" t="s">
        <v>142</v>
      </c>
      <c r="F140" s="132" t="s">
        <v>143</v>
      </c>
      <c r="G140" s="133" t="s">
        <v>122</v>
      </c>
      <c r="H140" s="134">
        <v>303.45299999999997</v>
      </c>
      <c r="I140" s="134"/>
      <c r="J140" s="134">
        <f>ROUND(I140*H140,3)</f>
        <v>0</v>
      </c>
      <c r="K140" s="135"/>
      <c r="L140" s="27"/>
      <c r="M140" s="136" t="s">
        <v>1</v>
      </c>
      <c r="N140" s="137" t="s">
        <v>36</v>
      </c>
      <c r="O140" s="138">
        <v>0.24199999999999999</v>
      </c>
      <c r="P140" s="138">
        <f>O140*H140</f>
        <v>73.435625999999985</v>
      </c>
      <c r="Q140" s="138">
        <v>0</v>
      </c>
      <c r="R140" s="138">
        <f>Q140*H140</f>
        <v>0</v>
      </c>
      <c r="S140" s="138">
        <v>0</v>
      </c>
      <c r="T140" s="139">
        <f>S140*H140</f>
        <v>0</v>
      </c>
      <c r="AR140" s="140" t="s">
        <v>123</v>
      </c>
      <c r="AT140" s="140" t="s">
        <v>119</v>
      </c>
      <c r="AU140" s="140" t="s">
        <v>124</v>
      </c>
      <c r="AY140" s="15" t="s">
        <v>116</v>
      </c>
      <c r="BE140" s="141">
        <f>IF(N140="základná",J140,0)</f>
        <v>0</v>
      </c>
      <c r="BF140" s="141">
        <f>IF(N140="znížená",J140,0)</f>
        <v>0</v>
      </c>
      <c r="BG140" s="141">
        <f>IF(N140="zákl. prenesená",J140,0)</f>
        <v>0</v>
      </c>
      <c r="BH140" s="141">
        <f>IF(N140="zníž. prenesená",J140,0)</f>
        <v>0</v>
      </c>
      <c r="BI140" s="141">
        <f>IF(N140="nulová",J140,0)</f>
        <v>0</v>
      </c>
      <c r="BJ140" s="15" t="s">
        <v>124</v>
      </c>
      <c r="BK140" s="142">
        <f>ROUND(I140*H140,3)</f>
        <v>0</v>
      </c>
      <c r="BL140" s="15" t="s">
        <v>123</v>
      </c>
      <c r="BM140" s="140" t="s">
        <v>144</v>
      </c>
    </row>
    <row r="141" spans="2:65" s="1" customFormat="1" ht="16.5" customHeight="1">
      <c r="B141" s="129"/>
      <c r="C141" s="130" t="s">
        <v>145</v>
      </c>
      <c r="D141" s="130" t="s">
        <v>119</v>
      </c>
      <c r="E141" s="131" t="s">
        <v>146</v>
      </c>
      <c r="F141" s="132" t="s">
        <v>147</v>
      </c>
      <c r="G141" s="133" t="s">
        <v>122</v>
      </c>
      <c r="H141" s="134">
        <v>303.45299999999997</v>
      </c>
      <c r="I141" s="134"/>
      <c r="J141" s="134">
        <f>ROUND(I141*H141,3)</f>
        <v>0</v>
      </c>
      <c r="K141" s="135"/>
      <c r="L141" s="27"/>
      <c r="M141" s="136" t="s">
        <v>1</v>
      </c>
      <c r="N141" s="137" t="s">
        <v>36</v>
      </c>
      <c r="O141" s="138">
        <v>4.2000000000000003E-2</v>
      </c>
      <c r="P141" s="138">
        <f>O141*H141</f>
        <v>12.745025999999999</v>
      </c>
      <c r="Q141" s="138">
        <v>0</v>
      </c>
      <c r="R141" s="138">
        <f>Q141*H141</f>
        <v>0</v>
      </c>
      <c r="S141" s="138">
        <v>0</v>
      </c>
      <c r="T141" s="139">
        <f>S141*H141</f>
        <v>0</v>
      </c>
      <c r="AR141" s="140" t="s">
        <v>123</v>
      </c>
      <c r="AT141" s="140" t="s">
        <v>119</v>
      </c>
      <c r="AU141" s="140" t="s">
        <v>124</v>
      </c>
      <c r="AY141" s="15" t="s">
        <v>116</v>
      </c>
      <c r="BE141" s="141">
        <f>IF(N141="základná",J141,0)</f>
        <v>0</v>
      </c>
      <c r="BF141" s="141">
        <f>IF(N141="znížená",J141,0)</f>
        <v>0</v>
      </c>
      <c r="BG141" s="141">
        <f>IF(N141="zákl. prenesená",J141,0)</f>
        <v>0</v>
      </c>
      <c r="BH141" s="141">
        <f>IF(N141="zníž. prenesená",J141,0)</f>
        <v>0</v>
      </c>
      <c r="BI141" s="141">
        <f>IF(N141="nulová",J141,0)</f>
        <v>0</v>
      </c>
      <c r="BJ141" s="15" t="s">
        <v>124</v>
      </c>
      <c r="BK141" s="142">
        <f>ROUND(I141*H141,3)</f>
        <v>0</v>
      </c>
      <c r="BL141" s="15" t="s">
        <v>123</v>
      </c>
      <c r="BM141" s="140" t="s">
        <v>148</v>
      </c>
    </row>
    <row r="142" spans="2:65" s="1" customFormat="1" ht="16.5" customHeight="1">
      <c r="B142" s="129"/>
      <c r="C142" s="130" t="s">
        <v>149</v>
      </c>
      <c r="D142" s="130" t="s">
        <v>119</v>
      </c>
      <c r="E142" s="131" t="s">
        <v>150</v>
      </c>
      <c r="F142" s="132" t="s">
        <v>151</v>
      </c>
      <c r="G142" s="133" t="s">
        <v>122</v>
      </c>
      <c r="H142" s="134">
        <v>20</v>
      </c>
      <c r="I142" s="134"/>
      <c r="J142" s="134">
        <f>ROUND(I142*H142,3)</f>
        <v>0</v>
      </c>
      <c r="K142" s="135"/>
      <c r="L142" s="27"/>
      <c r="M142" s="136" t="s">
        <v>1</v>
      </c>
      <c r="N142" s="137" t="s">
        <v>36</v>
      </c>
      <c r="O142" s="138">
        <v>0</v>
      </c>
      <c r="P142" s="138">
        <f>O142*H142</f>
        <v>0</v>
      </c>
      <c r="Q142" s="138">
        <v>0</v>
      </c>
      <c r="R142" s="138">
        <f>Q142*H142</f>
        <v>0</v>
      </c>
      <c r="S142" s="138">
        <v>0</v>
      </c>
      <c r="T142" s="139">
        <f>S142*H142</f>
        <v>0</v>
      </c>
      <c r="AR142" s="140" t="s">
        <v>123</v>
      </c>
      <c r="AT142" s="140" t="s">
        <v>119</v>
      </c>
      <c r="AU142" s="140" t="s">
        <v>124</v>
      </c>
      <c r="AY142" s="15" t="s">
        <v>116</v>
      </c>
      <c r="BE142" s="141">
        <f>IF(N142="základná",J142,0)</f>
        <v>0</v>
      </c>
      <c r="BF142" s="141">
        <f>IF(N142="znížená",J142,0)</f>
        <v>0</v>
      </c>
      <c r="BG142" s="141">
        <f>IF(N142="zákl. prenesená",J142,0)</f>
        <v>0</v>
      </c>
      <c r="BH142" s="141">
        <f>IF(N142="zníž. prenesená",J142,0)</f>
        <v>0</v>
      </c>
      <c r="BI142" s="141">
        <f>IF(N142="nulová",J142,0)</f>
        <v>0</v>
      </c>
      <c r="BJ142" s="15" t="s">
        <v>124</v>
      </c>
      <c r="BK142" s="142">
        <f>ROUND(I142*H142,3)</f>
        <v>0</v>
      </c>
      <c r="BL142" s="15" t="s">
        <v>123</v>
      </c>
      <c r="BM142" s="140" t="s">
        <v>152</v>
      </c>
    </row>
    <row r="143" spans="2:65" s="1" customFormat="1" ht="16.5" customHeight="1">
      <c r="B143" s="129"/>
      <c r="C143" s="150" t="s">
        <v>153</v>
      </c>
      <c r="D143" s="150" t="s">
        <v>154</v>
      </c>
      <c r="E143" s="151" t="s">
        <v>155</v>
      </c>
      <c r="F143" s="152" t="s">
        <v>156</v>
      </c>
      <c r="G143" s="153" t="s">
        <v>157</v>
      </c>
      <c r="H143" s="154">
        <v>56.7</v>
      </c>
      <c r="I143" s="154"/>
      <c r="J143" s="154">
        <f>ROUND(I143*H143,3)</f>
        <v>0</v>
      </c>
      <c r="K143" s="155"/>
      <c r="L143" s="156"/>
      <c r="M143" s="157" t="s">
        <v>1</v>
      </c>
      <c r="N143" s="158" t="s">
        <v>36</v>
      </c>
      <c r="O143" s="138">
        <v>0</v>
      </c>
      <c r="P143" s="138">
        <f>O143*H143</f>
        <v>0</v>
      </c>
      <c r="Q143" s="138">
        <v>0</v>
      </c>
      <c r="R143" s="138">
        <f>Q143*H143</f>
        <v>0</v>
      </c>
      <c r="S143" s="138">
        <v>0</v>
      </c>
      <c r="T143" s="139">
        <f>S143*H143</f>
        <v>0</v>
      </c>
      <c r="AR143" s="140" t="s">
        <v>145</v>
      </c>
      <c r="AT143" s="140" t="s">
        <v>154</v>
      </c>
      <c r="AU143" s="140" t="s">
        <v>124</v>
      </c>
      <c r="AY143" s="15" t="s">
        <v>116</v>
      </c>
      <c r="BE143" s="141">
        <f>IF(N143="základná",J143,0)</f>
        <v>0</v>
      </c>
      <c r="BF143" s="141">
        <f>IF(N143="znížená",J143,0)</f>
        <v>0</v>
      </c>
      <c r="BG143" s="141">
        <f>IF(N143="zákl. prenesená",J143,0)</f>
        <v>0</v>
      </c>
      <c r="BH143" s="141">
        <f>IF(N143="zníž. prenesená",J143,0)</f>
        <v>0</v>
      </c>
      <c r="BI143" s="141">
        <f>IF(N143="nulová",J143,0)</f>
        <v>0</v>
      </c>
      <c r="BJ143" s="15" t="s">
        <v>124</v>
      </c>
      <c r="BK143" s="142">
        <f>ROUND(I143*H143,3)</f>
        <v>0</v>
      </c>
      <c r="BL143" s="15" t="s">
        <v>123</v>
      </c>
      <c r="BM143" s="140" t="s">
        <v>158</v>
      </c>
    </row>
    <row r="144" spans="2:65" s="12" customFormat="1">
      <c r="B144" s="143"/>
      <c r="D144" s="144" t="s">
        <v>126</v>
      </c>
      <c r="E144" s="145" t="s">
        <v>1</v>
      </c>
      <c r="F144" s="146" t="s">
        <v>159</v>
      </c>
      <c r="H144" s="147">
        <v>30</v>
      </c>
      <c r="L144" s="143"/>
      <c r="M144" s="148"/>
      <c r="T144" s="149"/>
      <c r="AT144" s="145" t="s">
        <v>126</v>
      </c>
      <c r="AU144" s="145" t="s">
        <v>124</v>
      </c>
      <c r="AV144" s="12" t="s">
        <v>124</v>
      </c>
      <c r="AW144" s="12" t="s">
        <v>26</v>
      </c>
      <c r="AX144" s="12" t="s">
        <v>78</v>
      </c>
      <c r="AY144" s="145" t="s">
        <v>116</v>
      </c>
    </row>
    <row r="145" spans="2:65" s="12" customFormat="1">
      <c r="B145" s="143"/>
      <c r="D145" s="144" t="s">
        <v>126</v>
      </c>
      <c r="F145" s="146" t="s">
        <v>160</v>
      </c>
      <c r="H145" s="147">
        <v>56.7</v>
      </c>
      <c r="L145" s="143"/>
      <c r="M145" s="148"/>
      <c r="T145" s="149"/>
      <c r="AT145" s="145" t="s">
        <v>126</v>
      </c>
      <c r="AU145" s="145" t="s">
        <v>124</v>
      </c>
      <c r="AV145" s="12" t="s">
        <v>124</v>
      </c>
      <c r="AW145" s="12" t="s">
        <v>3</v>
      </c>
      <c r="AX145" s="12" t="s">
        <v>78</v>
      </c>
      <c r="AY145" s="145" t="s">
        <v>116</v>
      </c>
    </row>
    <row r="146" spans="2:65" s="11" customFormat="1" ht="22.9" customHeight="1">
      <c r="B146" s="118"/>
      <c r="D146" s="119" t="s">
        <v>69</v>
      </c>
      <c r="E146" s="127" t="s">
        <v>124</v>
      </c>
      <c r="F146" s="127" t="s">
        <v>161</v>
      </c>
      <c r="J146" s="128">
        <f>BK146</f>
        <v>0</v>
      </c>
      <c r="L146" s="118"/>
      <c r="M146" s="122"/>
      <c r="P146" s="123">
        <f>SUM(P147:P153)</f>
        <v>2.944</v>
      </c>
      <c r="R146" s="123">
        <f>SUM(R147:R153)</f>
        <v>0</v>
      </c>
      <c r="T146" s="124">
        <f>SUM(T147:T153)</f>
        <v>0</v>
      </c>
      <c r="AR146" s="119" t="s">
        <v>78</v>
      </c>
      <c r="AT146" s="125" t="s">
        <v>69</v>
      </c>
      <c r="AU146" s="125" t="s">
        <v>78</v>
      </c>
      <c r="AY146" s="119" t="s">
        <v>116</v>
      </c>
      <c r="BK146" s="126">
        <f>SUM(BK147:BK153)</f>
        <v>0</v>
      </c>
    </row>
    <row r="147" spans="2:65" s="1" customFormat="1" ht="33" customHeight="1">
      <c r="B147" s="129"/>
      <c r="C147" s="130" t="s">
        <v>162</v>
      </c>
      <c r="D147" s="130" t="s">
        <v>119</v>
      </c>
      <c r="E147" s="131" t="s">
        <v>163</v>
      </c>
      <c r="F147" s="132" t="s">
        <v>164</v>
      </c>
      <c r="G147" s="133" t="s">
        <v>165</v>
      </c>
      <c r="H147" s="134">
        <v>736</v>
      </c>
      <c r="I147" s="134"/>
      <c r="J147" s="134">
        <f>ROUND(I147*H147,3)</f>
        <v>0</v>
      </c>
      <c r="K147" s="135"/>
      <c r="L147" s="27"/>
      <c r="M147" s="136" t="s">
        <v>1</v>
      </c>
      <c r="N147" s="137" t="s">
        <v>36</v>
      </c>
      <c r="O147" s="138">
        <v>4.0000000000000001E-3</v>
      </c>
      <c r="P147" s="138">
        <f>O147*H147</f>
        <v>2.944</v>
      </c>
      <c r="Q147" s="138">
        <v>0</v>
      </c>
      <c r="R147" s="138">
        <f>Q147*H147</f>
        <v>0</v>
      </c>
      <c r="S147" s="138">
        <v>0</v>
      </c>
      <c r="T147" s="139">
        <f>S147*H147</f>
        <v>0</v>
      </c>
      <c r="AR147" s="140" t="s">
        <v>123</v>
      </c>
      <c r="AT147" s="140" t="s">
        <v>119</v>
      </c>
      <c r="AU147" s="140" t="s">
        <v>124</v>
      </c>
      <c r="AY147" s="15" t="s">
        <v>116</v>
      </c>
      <c r="BE147" s="141">
        <f>IF(N147="základná",J147,0)</f>
        <v>0</v>
      </c>
      <c r="BF147" s="141">
        <f>IF(N147="znížená",J147,0)</f>
        <v>0</v>
      </c>
      <c r="BG147" s="141">
        <f>IF(N147="zákl. prenesená",J147,0)</f>
        <v>0</v>
      </c>
      <c r="BH147" s="141">
        <f>IF(N147="zníž. prenesená",J147,0)</f>
        <v>0</v>
      </c>
      <c r="BI147" s="141">
        <f>IF(N147="nulová",J147,0)</f>
        <v>0</v>
      </c>
      <c r="BJ147" s="15" t="s">
        <v>124</v>
      </c>
      <c r="BK147" s="142">
        <f>ROUND(I147*H147,3)</f>
        <v>0</v>
      </c>
      <c r="BL147" s="15" t="s">
        <v>123</v>
      </c>
      <c r="BM147" s="140" t="s">
        <v>166</v>
      </c>
    </row>
    <row r="148" spans="2:65" s="12" customFormat="1">
      <c r="B148" s="143"/>
      <c r="D148" s="144" t="s">
        <v>126</v>
      </c>
      <c r="E148" s="145" t="s">
        <v>1</v>
      </c>
      <c r="F148" s="146" t="s">
        <v>167</v>
      </c>
      <c r="H148" s="147">
        <v>736</v>
      </c>
      <c r="L148" s="143"/>
      <c r="M148" s="148"/>
      <c r="T148" s="149"/>
      <c r="AT148" s="145" t="s">
        <v>126</v>
      </c>
      <c r="AU148" s="145" t="s">
        <v>124</v>
      </c>
      <c r="AV148" s="12" t="s">
        <v>124</v>
      </c>
      <c r="AW148" s="12" t="s">
        <v>26</v>
      </c>
      <c r="AX148" s="12" t="s">
        <v>78</v>
      </c>
      <c r="AY148" s="145" t="s">
        <v>116</v>
      </c>
    </row>
    <row r="149" spans="2:65" s="1" customFormat="1" ht="16.5" customHeight="1">
      <c r="B149" s="129"/>
      <c r="C149" s="130" t="s">
        <v>168</v>
      </c>
      <c r="D149" s="130" t="s">
        <v>119</v>
      </c>
      <c r="E149" s="131" t="s">
        <v>169</v>
      </c>
      <c r="F149" s="132" t="s">
        <v>170</v>
      </c>
      <c r="G149" s="133" t="s">
        <v>165</v>
      </c>
      <c r="H149" s="134">
        <v>40</v>
      </c>
      <c r="I149" s="134"/>
      <c r="J149" s="134">
        <f>ROUND(I149*H149,3)</f>
        <v>0</v>
      </c>
      <c r="K149" s="135"/>
      <c r="L149" s="27"/>
      <c r="M149" s="136" t="s">
        <v>1</v>
      </c>
      <c r="N149" s="137" t="s">
        <v>36</v>
      </c>
      <c r="O149" s="138">
        <v>0</v>
      </c>
      <c r="P149" s="138">
        <f>O149*H149</f>
        <v>0</v>
      </c>
      <c r="Q149" s="138">
        <v>0</v>
      </c>
      <c r="R149" s="138">
        <f>Q149*H149</f>
        <v>0</v>
      </c>
      <c r="S149" s="138">
        <v>0</v>
      </c>
      <c r="T149" s="139">
        <f>S149*H149</f>
        <v>0</v>
      </c>
      <c r="AR149" s="140" t="s">
        <v>123</v>
      </c>
      <c r="AT149" s="140" t="s">
        <v>119</v>
      </c>
      <c r="AU149" s="140" t="s">
        <v>124</v>
      </c>
      <c r="AY149" s="15" t="s">
        <v>116</v>
      </c>
      <c r="BE149" s="141">
        <f>IF(N149="základná",J149,0)</f>
        <v>0</v>
      </c>
      <c r="BF149" s="141">
        <f>IF(N149="znížená",J149,0)</f>
        <v>0</v>
      </c>
      <c r="BG149" s="141">
        <f>IF(N149="zákl. prenesená",J149,0)</f>
        <v>0</v>
      </c>
      <c r="BH149" s="141">
        <f>IF(N149="zníž. prenesená",J149,0)</f>
        <v>0</v>
      </c>
      <c r="BI149" s="141">
        <f>IF(N149="nulová",J149,0)</f>
        <v>0</v>
      </c>
      <c r="BJ149" s="15" t="s">
        <v>124</v>
      </c>
      <c r="BK149" s="142">
        <f>ROUND(I149*H149,3)</f>
        <v>0</v>
      </c>
      <c r="BL149" s="15" t="s">
        <v>123</v>
      </c>
      <c r="BM149" s="140" t="s">
        <v>171</v>
      </c>
    </row>
    <row r="150" spans="2:65" s="12" customFormat="1">
      <c r="B150" s="143"/>
      <c r="D150" s="144" t="s">
        <v>126</v>
      </c>
      <c r="E150" s="145" t="s">
        <v>1</v>
      </c>
      <c r="F150" s="146" t="s">
        <v>172</v>
      </c>
      <c r="H150" s="147">
        <v>40</v>
      </c>
      <c r="L150" s="143"/>
      <c r="M150" s="148"/>
      <c r="T150" s="149"/>
      <c r="AT150" s="145" t="s">
        <v>126</v>
      </c>
      <c r="AU150" s="145" t="s">
        <v>124</v>
      </c>
      <c r="AV150" s="12" t="s">
        <v>124</v>
      </c>
      <c r="AW150" s="12" t="s">
        <v>26</v>
      </c>
      <c r="AX150" s="12" t="s">
        <v>78</v>
      </c>
      <c r="AY150" s="145" t="s">
        <v>116</v>
      </c>
    </row>
    <row r="151" spans="2:65" s="1" customFormat="1" ht="16.5" customHeight="1">
      <c r="B151" s="129"/>
      <c r="C151" s="130" t="s">
        <v>173</v>
      </c>
      <c r="D151" s="130" t="s">
        <v>119</v>
      </c>
      <c r="E151" s="131" t="s">
        <v>174</v>
      </c>
      <c r="F151" s="132" t="s">
        <v>175</v>
      </c>
      <c r="G151" s="133" t="s">
        <v>165</v>
      </c>
      <c r="H151" s="134">
        <v>40</v>
      </c>
      <c r="I151" s="134"/>
      <c r="J151" s="134">
        <f>ROUND(I151*H151,3)</f>
        <v>0</v>
      </c>
      <c r="K151" s="135"/>
      <c r="L151" s="27"/>
      <c r="M151" s="136" t="s">
        <v>1</v>
      </c>
      <c r="N151" s="137" t="s">
        <v>36</v>
      </c>
      <c r="O151" s="138">
        <v>0</v>
      </c>
      <c r="P151" s="138">
        <f>O151*H151</f>
        <v>0</v>
      </c>
      <c r="Q151" s="138">
        <v>0</v>
      </c>
      <c r="R151" s="138">
        <f>Q151*H151</f>
        <v>0</v>
      </c>
      <c r="S151" s="138">
        <v>0</v>
      </c>
      <c r="T151" s="139">
        <f>S151*H151</f>
        <v>0</v>
      </c>
      <c r="AR151" s="140" t="s">
        <v>123</v>
      </c>
      <c r="AT151" s="140" t="s">
        <v>119</v>
      </c>
      <c r="AU151" s="140" t="s">
        <v>124</v>
      </c>
      <c r="AY151" s="15" t="s">
        <v>116</v>
      </c>
      <c r="BE151" s="141">
        <f>IF(N151="základná",J151,0)</f>
        <v>0</v>
      </c>
      <c r="BF151" s="141">
        <f>IF(N151="znížená",J151,0)</f>
        <v>0</v>
      </c>
      <c r="BG151" s="141">
        <f>IF(N151="zákl. prenesená",J151,0)</f>
        <v>0</v>
      </c>
      <c r="BH151" s="141">
        <f>IF(N151="zníž. prenesená",J151,0)</f>
        <v>0</v>
      </c>
      <c r="BI151" s="141">
        <f>IF(N151="nulová",J151,0)</f>
        <v>0</v>
      </c>
      <c r="BJ151" s="15" t="s">
        <v>124</v>
      </c>
      <c r="BK151" s="142">
        <f>ROUND(I151*H151,3)</f>
        <v>0</v>
      </c>
      <c r="BL151" s="15" t="s">
        <v>123</v>
      </c>
      <c r="BM151" s="140" t="s">
        <v>176</v>
      </c>
    </row>
    <row r="152" spans="2:65" s="1" customFormat="1" ht="33" customHeight="1">
      <c r="B152" s="129"/>
      <c r="C152" s="130" t="s">
        <v>177</v>
      </c>
      <c r="D152" s="130" t="s">
        <v>119</v>
      </c>
      <c r="E152" s="131" t="s">
        <v>178</v>
      </c>
      <c r="F152" s="132" t="s">
        <v>179</v>
      </c>
      <c r="G152" s="133" t="s">
        <v>165</v>
      </c>
      <c r="H152" s="134">
        <v>736</v>
      </c>
      <c r="I152" s="134"/>
      <c r="J152" s="134">
        <f>ROUND(I152*H152,3)</f>
        <v>0</v>
      </c>
      <c r="K152" s="135"/>
      <c r="L152" s="27"/>
      <c r="M152" s="136" t="s">
        <v>1</v>
      </c>
      <c r="N152" s="137" t="s">
        <v>36</v>
      </c>
      <c r="O152" s="138">
        <v>0</v>
      </c>
      <c r="P152" s="138">
        <f>O152*H152</f>
        <v>0</v>
      </c>
      <c r="Q152" s="138">
        <v>0</v>
      </c>
      <c r="R152" s="138">
        <f>Q152*H152</f>
        <v>0</v>
      </c>
      <c r="S152" s="138">
        <v>0</v>
      </c>
      <c r="T152" s="139">
        <f>S152*H152</f>
        <v>0</v>
      </c>
      <c r="AR152" s="140" t="s">
        <v>123</v>
      </c>
      <c r="AT152" s="140" t="s">
        <v>119</v>
      </c>
      <c r="AU152" s="140" t="s">
        <v>124</v>
      </c>
      <c r="AY152" s="15" t="s">
        <v>116</v>
      </c>
      <c r="BE152" s="141">
        <f>IF(N152="základná",J152,0)</f>
        <v>0</v>
      </c>
      <c r="BF152" s="141">
        <f>IF(N152="znížená",J152,0)</f>
        <v>0</v>
      </c>
      <c r="BG152" s="141">
        <f>IF(N152="zákl. prenesená",J152,0)</f>
        <v>0</v>
      </c>
      <c r="BH152" s="141">
        <f>IF(N152="zníž. prenesená",J152,0)</f>
        <v>0</v>
      </c>
      <c r="BI152" s="141">
        <f>IF(N152="nulová",J152,0)</f>
        <v>0</v>
      </c>
      <c r="BJ152" s="15" t="s">
        <v>124</v>
      </c>
      <c r="BK152" s="142">
        <f>ROUND(I152*H152,3)</f>
        <v>0</v>
      </c>
      <c r="BL152" s="15" t="s">
        <v>123</v>
      </c>
      <c r="BM152" s="140" t="s">
        <v>180</v>
      </c>
    </row>
    <row r="153" spans="2:65" s="12" customFormat="1">
      <c r="B153" s="143"/>
      <c r="D153" s="144" t="s">
        <v>126</v>
      </c>
      <c r="E153" s="145" t="s">
        <v>1</v>
      </c>
      <c r="F153" s="146" t="s">
        <v>181</v>
      </c>
      <c r="H153" s="147">
        <v>736</v>
      </c>
      <c r="L153" s="143"/>
      <c r="M153" s="148"/>
      <c r="T153" s="149"/>
      <c r="AT153" s="145" t="s">
        <v>126</v>
      </c>
      <c r="AU153" s="145" t="s">
        <v>124</v>
      </c>
      <c r="AV153" s="12" t="s">
        <v>124</v>
      </c>
      <c r="AW153" s="12" t="s">
        <v>26</v>
      </c>
      <c r="AX153" s="12" t="s">
        <v>78</v>
      </c>
      <c r="AY153" s="145" t="s">
        <v>116</v>
      </c>
    </row>
    <row r="154" spans="2:65" s="11" customFormat="1" ht="22.9" customHeight="1">
      <c r="B154" s="118"/>
      <c r="D154" s="119" t="s">
        <v>69</v>
      </c>
      <c r="E154" s="127" t="s">
        <v>118</v>
      </c>
      <c r="F154" s="127" t="s">
        <v>182</v>
      </c>
      <c r="J154" s="128">
        <f>BK154</f>
        <v>0</v>
      </c>
      <c r="L154" s="118"/>
      <c r="M154" s="122"/>
      <c r="P154" s="123">
        <f>SUM(P155:P166)</f>
        <v>0</v>
      </c>
      <c r="R154" s="123">
        <f>SUM(R155:R166)</f>
        <v>0</v>
      </c>
      <c r="T154" s="124">
        <f>SUM(T155:T166)</f>
        <v>0</v>
      </c>
      <c r="AR154" s="119" t="s">
        <v>78</v>
      </c>
      <c r="AT154" s="125" t="s">
        <v>69</v>
      </c>
      <c r="AU154" s="125" t="s">
        <v>78</v>
      </c>
      <c r="AY154" s="119" t="s">
        <v>116</v>
      </c>
      <c r="BK154" s="126">
        <f>SUM(BK155:BK166)</f>
        <v>0</v>
      </c>
    </row>
    <row r="155" spans="2:65" s="1" customFormat="1" ht="21.75" customHeight="1">
      <c r="B155" s="129"/>
      <c r="C155" s="130" t="s">
        <v>183</v>
      </c>
      <c r="D155" s="130" t="s">
        <v>119</v>
      </c>
      <c r="E155" s="131" t="s">
        <v>184</v>
      </c>
      <c r="F155" s="132" t="s">
        <v>185</v>
      </c>
      <c r="G155" s="133" t="s">
        <v>122</v>
      </c>
      <c r="H155" s="134">
        <v>12.337999999999999</v>
      </c>
      <c r="I155" s="134"/>
      <c r="J155" s="134">
        <f>ROUND(I155*H155,3)</f>
        <v>0</v>
      </c>
      <c r="K155" s="135"/>
      <c r="L155" s="27"/>
      <c r="M155" s="136" t="s">
        <v>1</v>
      </c>
      <c r="N155" s="137" t="s">
        <v>36</v>
      </c>
      <c r="O155" s="138">
        <v>0</v>
      </c>
      <c r="P155" s="138">
        <f>O155*H155</f>
        <v>0</v>
      </c>
      <c r="Q155" s="138">
        <v>0</v>
      </c>
      <c r="R155" s="138">
        <f>Q155*H155</f>
        <v>0</v>
      </c>
      <c r="S155" s="138">
        <v>0</v>
      </c>
      <c r="T155" s="139">
        <f>S155*H155</f>
        <v>0</v>
      </c>
      <c r="AR155" s="140" t="s">
        <v>123</v>
      </c>
      <c r="AT155" s="140" t="s">
        <v>119</v>
      </c>
      <c r="AU155" s="140" t="s">
        <v>124</v>
      </c>
      <c r="AY155" s="15" t="s">
        <v>116</v>
      </c>
      <c r="BE155" s="141">
        <f>IF(N155="základná",J155,0)</f>
        <v>0</v>
      </c>
      <c r="BF155" s="141">
        <f>IF(N155="znížená",J155,0)</f>
        <v>0</v>
      </c>
      <c r="BG155" s="141">
        <f>IF(N155="zákl. prenesená",J155,0)</f>
        <v>0</v>
      </c>
      <c r="BH155" s="141">
        <f>IF(N155="zníž. prenesená",J155,0)</f>
        <v>0</v>
      </c>
      <c r="BI155" s="141">
        <f>IF(N155="nulová",J155,0)</f>
        <v>0</v>
      </c>
      <c r="BJ155" s="15" t="s">
        <v>124</v>
      </c>
      <c r="BK155" s="142">
        <f>ROUND(I155*H155,3)</f>
        <v>0</v>
      </c>
      <c r="BL155" s="15" t="s">
        <v>123</v>
      </c>
      <c r="BM155" s="140" t="s">
        <v>186</v>
      </c>
    </row>
    <row r="156" spans="2:65" s="12" customFormat="1">
      <c r="B156" s="143"/>
      <c r="D156" s="144" t="s">
        <v>126</v>
      </c>
      <c r="E156" s="145" t="s">
        <v>1</v>
      </c>
      <c r="F156" s="146" t="s">
        <v>187</v>
      </c>
      <c r="H156" s="147">
        <v>12.337999999999999</v>
      </c>
      <c r="L156" s="143"/>
      <c r="M156" s="148"/>
      <c r="T156" s="149"/>
      <c r="AT156" s="145" t="s">
        <v>126</v>
      </c>
      <c r="AU156" s="145" t="s">
        <v>124</v>
      </c>
      <c r="AV156" s="12" t="s">
        <v>124</v>
      </c>
      <c r="AW156" s="12" t="s">
        <v>26</v>
      </c>
      <c r="AX156" s="12" t="s">
        <v>78</v>
      </c>
      <c r="AY156" s="145" t="s">
        <v>116</v>
      </c>
    </row>
    <row r="157" spans="2:65" s="1" customFormat="1" ht="24.2" customHeight="1">
      <c r="B157" s="129"/>
      <c r="C157" s="130" t="s">
        <v>188</v>
      </c>
      <c r="D157" s="130" t="s">
        <v>119</v>
      </c>
      <c r="E157" s="131" t="s">
        <v>189</v>
      </c>
      <c r="F157" s="132" t="s">
        <v>190</v>
      </c>
      <c r="G157" s="133" t="s">
        <v>165</v>
      </c>
      <c r="H157" s="134">
        <v>98.7</v>
      </c>
      <c r="I157" s="134"/>
      <c r="J157" s="134">
        <f>ROUND(I157*H157,3)</f>
        <v>0</v>
      </c>
      <c r="K157" s="135"/>
      <c r="L157" s="27"/>
      <c r="M157" s="136" t="s">
        <v>1</v>
      </c>
      <c r="N157" s="137" t="s">
        <v>36</v>
      </c>
      <c r="O157" s="138">
        <v>0</v>
      </c>
      <c r="P157" s="138">
        <f>O157*H157</f>
        <v>0</v>
      </c>
      <c r="Q157" s="138">
        <v>0</v>
      </c>
      <c r="R157" s="138">
        <f>Q157*H157</f>
        <v>0</v>
      </c>
      <c r="S157" s="138">
        <v>0</v>
      </c>
      <c r="T157" s="139">
        <f>S157*H157</f>
        <v>0</v>
      </c>
      <c r="AR157" s="140" t="s">
        <v>123</v>
      </c>
      <c r="AT157" s="140" t="s">
        <v>119</v>
      </c>
      <c r="AU157" s="140" t="s">
        <v>124</v>
      </c>
      <c r="AY157" s="15" t="s">
        <v>116</v>
      </c>
      <c r="BE157" s="141">
        <f>IF(N157="základná",J157,0)</f>
        <v>0</v>
      </c>
      <c r="BF157" s="141">
        <f>IF(N157="znížená",J157,0)</f>
        <v>0</v>
      </c>
      <c r="BG157" s="141">
        <f>IF(N157="zákl. prenesená",J157,0)</f>
        <v>0</v>
      </c>
      <c r="BH157" s="141">
        <f>IF(N157="zníž. prenesená",J157,0)</f>
        <v>0</v>
      </c>
      <c r="BI157" s="141">
        <f>IF(N157="nulová",J157,0)</f>
        <v>0</v>
      </c>
      <c r="BJ157" s="15" t="s">
        <v>124</v>
      </c>
      <c r="BK157" s="142">
        <f>ROUND(I157*H157,3)</f>
        <v>0</v>
      </c>
      <c r="BL157" s="15" t="s">
        <v>123</v>
      </c>
      <c r="BM157" s="140" t="s">
        <v>191</v>
      </c>
    </row>
    <row r="158" spans="2:65" s="12" customFormat="1">
      <c r="B158" s="143"/>
      <c r="D158" s="144" t="s">
        <v>126</v>
      </c>
      <c r="E158" s="145" t="s">
        <v>1</v>
      </c>
      <c r="F158" s="146" t="s">
        <v>192</v>
      </c>
      <c r="H158" s="147">
        <v>98.7</v>
      </c>
      <c r="L158" s="143"/>
      <c r="M158" s="148"/>
      <c r="T158" s="149"/>
      <c r="AT158" s="145" t="s">
        <v>126</v>
      </c>
      <c r="AU158" s="145" t="s">
        <v>124</v>
      </c>
      <c r="AV158" s="12" t="s">
        <v>124</v>
      </c>
      <c r="AW158" s="12" t="s">
        <v>26</v>
      </c>
      <c r="AX158" s="12" t="s">
        <v>78</v>
      </c>
      <c r="AY158" s="145" t="s">
        <v>116</v>
      </c>
    </row>
    <row r="159" spans="2:65" s="1" customFormat="1" ht="24.2" customHeight="1">
      <c r="B159" s="129"/>
      <c r="C159" s="130" t="s">
        <v>193</v>
      </c>
      <c r="D159" s="130" t="s">
        <v>119</v>
      </c>
      <c r="E159" s="131" t="s">
        <v>194</v>
      </c>
      <c r="F159" s="132" t="s">
        <v>195</v>
      </c>
      <c r="G159" s="133" t="s">
        <v>165</v>
      </c>
      <c r="H159" s="134">
        <v>98.7</v>
      </c>
      <c r="I159" s="134"/>
      <c r="J159" s="134">
        <f>ROUND(I159*H159,3)</f>
        <v>0</v>
      </c>
      <c r="K159" s="135"/>
      <c r="L159" s="27"/>
      <c r="M159" s="136" t="s">
        <v>1</v>
      </c>
      <c r="N159" s="137" t="s">
        <v>36</v>
      </c>
      <c r="O159" s="138">
        <v>0</v>
      </c>
      <c r="P159" s="138">
        <f>O159*H159</f>
        <v>0</v>
      </c>
      <c r="Q159" s="138">
        <v>0</v>
      </c>
      <c r="R159" s="138">
        <f>Q159*H159</f>
        <v>0</v>
      </c>
      <c r="S159" s="138">
        <v>0</v>
      </c>
      <c r="T159" s="139">
        <f>S159*H159</f>
        <v>0</v>
      </c>
      <c r="AR159" s="140" t="s">
        <v>123</v>
      </c>
      <c r="AT159" s="140" t="s">
        <v>119</v>
      </c>
      <c r="AU159" s="140" t="s">
        <v>124</v>
      </c>
      <c r="AY159" s="15" t="s">
        <v>116</v>
      </c>
      <c r="BE159" s="141">
        <f>IF(N159="základná",J159,0)</f>
        <v>0</v>
      </c>
      <c r="BF159" s="141">
        <f>IF(N159="znížená",J159,0)</f>
        <v>0</v>
      </c>
      <c r="BG159" s="141">
        <f>IF(N159="zákl. prenesená",J159,0)</f>
        <v>0</v>
      </c>
      <c r="BH159" s="141">
        <f>IF(N159="zníž. prenesená",J159,0)</f>
        <v>0</v>
      </c>
      <c r="BI159" s="141">
        <f>IF(N159="nulová",J159,0)</f>
        <v>0</v>
      </c>
      <c r="BJ159" s="15" t="s">
        <v>124</v>
      </c>
      <c r="BK159" s="142">
        <f>ROUND(I159*H159,3)</f>
        <v>0</v>
      </c>
      <c r="BL159" s="15" t="s">
        <v>123</v>
      </c>
      <c r="BM159" s="140" t="s">
        <v>196</v>
      </c>
    </row>
    <row r="160" spans="2:65" s="1" customFormat="1" ht="33" customHeight="1">
      <c r="B160" s="129"/>
      <c r="C160" s="130" t="s">
        <v>197</v>
      </c>
      <c r="D160" s="130" t="s">
        <v>119</v>
      </c>
      <c r="E160" s="131" t="s">
        <v>198</v>
      </c>
      <c r="F160" s="132" t="s">
        <v>199</v>
      </c>
      <c r="G160" s="133" t="s">
        <v>122</v>
      </c>
      <c r="H160" s="134">
        <v>3.8250000000000002</v>
      </c>
      <c r="I160" s="134"/>
      <c r="J160" s="134">
        <f>ROUND(I160*H160,3)</f>
        <v>0</v>
      </c>
      <c r="K160" s="135"/>
      <c r="L160" s="27"/>
      <c r="M160" s="136" t="s">
        <v>1</v>
      </c>
      <c r="N160" s="137" t="s">
        <v>36</v>
      </c>
      <c r="O160" s="138">
        <v>0</v>
      </c>
      <c r="P160" s="138">
        <f>O160*H160</f>
        <v>0</v>
      </c>
      <c r="Q160" s="138">
        <v>0</v>
      </c>
      <c r="R160" s="138">
        <f>Q160*H160</f>
        <v>0</v>
      </c>
      <c r="S160" s="138">
        <v>0</v>
      </c>
      <c r="T160" s="139">
        <f>S160*H160</f>
        <v>0</v>
      </c>
      <c r="AR160" s="140" t="s">
        <v>123</v>
      </c>
      <c r="AT160" s="140" t="s">
        <v>119</v>
      </c>
      <c r="AU160" s="140" t="s">
        <v>124</v>
      </c>
      <c r="AY160" s="15" t="s">
        <v>116</v>
      </c>
      <c r="BE160" s="141">
        <f>IF(N160="základná",J160,0)</f>
        <v>0</v>
      </c>
      <c r="BF160" s="141">
        <f>IF(N160="znížená",J160,0)</f>
        <v>0</v>
      </c>
      <c r="BG160" s="141">
        <f>IF(N160="zákl. prenesená",J160,0)</f>
        <v>0</v>
      </c>
      <c r="BH160" s="141">
        <f>IF(N160="zníž. prenesená",J160,0)</f>
        <v>0</v>
      </c>
      <c r="BI160" s="141">
        <f>IF(N160="nulová",J160,0)</f>
        <v>0</v>
      </c>
      <c r="BJ160" s="15" t="s">
        <v>124</v>
      </c>
      <c r="BK160" s="142">
        <f>ROUND(I160*H160,3)</f>
        <v>0</v>
      </c>
      <c r="BL160" s="15" t="s">
        <v>123</v>
      </c>
      <c r="BM160" s="140" t="s">
        <v>200</v>
      </c>
    </row>
    <row r="161" spans="2:65" s="12" customFormat="1">
      <c r="B161" s="143"/>
      <c r="D161" s="144" t="s">
        <v>126</v>
      </c>
      <c r="E161" s="145" t="s">
        <v>1</v>
      </c>
      <c r="F161" s="146" t="s">
        <v>201</v>
      </c>
      <c r="H161" s="147">
        <v>3.8250000000000002</v>
      </c>
      <c r="L161" s="143"/>
      <c r="M161" s="148"/>
      <c r="T161" s="149"/>
      <c r="AT161" s="145" t="s">
        <v>126</v>
      </c>
      <c r="AU161" s="145" t="s">
        <v>124</v>
      </c>
      <c r="AV161" s="12" t="s">
        <v>124</v>
      </c>
      <c r="AW161" s="12" t="s">
        <v>26</v>
      </c>
      <c r="AX161" s="12" t="s">
        <v>78</v>
      </c>
      <c r="AY161" s="145" t="s">
        <v>116</v>
      </c>
    </row>
    <row r="162" spans="2:65" s="1" customFormat="1" ht="24.2" customHeight="1">
      <c r="B162" s="129"/>
      <c r="C162" s="130" t="s">
        <v>7</v>
      </c>
      <c r="D162" s="130" t="s">
        <v>119</v>
      </c>
      <c r="E162" s="131" t="s">
        <v>202</v>
      </c>
      <c r="F162" s="132" t="s">
        <v>203</v>
      </c>
      <c r="G162" s="133" t="s">
        <v>165</v>
      </c>
      <c r="H162" s="134">
        <v>45.9</v>
      </c>
      <c r="I162" s="134"/>
      <c r="J162" s="134">
        <f>ROUND(I162*H162,3)</f>
        <v>0</v>
      </c>
      <c r="K162" s="135"/>
      <c r="L162" s="27"/>
      <c r="M162" s="136" t="s">
        <v>1</v>
      </c>
      <c r="N162" s="137" t="s">
        <v>36</v>
      </c>
      <c r="O162" s="138">
        <v>0</v>
      </c>
      <c r="P162" s="138">
        <f>O162*H162</f>
        <v>0</v>
      </c>
      <c r="Q162" s="138">
        <v>0</v>
      </c>
      <c r="R162" s="138">
        <f>Q162*H162</f>
        <v>0</v>
      </c>
      <c r="S162" s="138">
        <v>0</v>
      </c>
      <c r="T162" s="139">
        <f>S162*H162</f>
        <v>0</v>
      </c>
      <c r="AR162" s="140" t="s">
        <v>123</v>
      </c>
      <c r="AT162" s="140" t="s">
        <v>119</v>
      </c>
      <c r="AU162" s="140" t="s">
        <v>124</v>
      </c>
      <c r="AY162" s="15" t="s">
        <v>116</v>
      </c>
      <c r="BE162" s="141">
        <f>IF(N162="základná",J162,0)</f>
        <v>0</v>
      </c>
      <c r="BF162" s="141">
        <f>IF(N162="znížená",J162,0)</f>
        <v>0</v>
      </c>
      <c r="BG162" s="141">
        <f>IF(N162="zákl. prenesená",J162,0)</f>
        <v>0</v>
      </c>
      <c r="BH162" s="141">
        <f>IF(N162="zníž. prenesená",J162,0)</f>
        <v>0</v>
      </c>
      <c r="BI162" s="141">
        <f>IF(N162="nulová",J162,0)</f>
        <v>0</v>
      </c>
      <c r="BJ162" s="15" t="s">
        <v>124</v>
      </c>
      <c r="BK162" s="142">
        <f>ROUND(I162*H162,3)</f>
        <v>0</v>
      </c>
      <c r="BL162" s="15" t="s">
        <v>123</v>
      </c>
      <c r="BM162" s="140" t="s">
        <v>204</v>
      </c>
    </row>
    <row r="163" spans="2:65" s="12" customFormat="1">
      <c r="B163" s="143"/>
      <c r="D163" s="144" t="s">
        <v>126</v>
      </c>
      <c r="E163" s="145" t="s">
        <v>1</v>
      </c>
      <c r="F163" s="146" t="s">
        <v>205</v>
      </c>
      <c r="H163" s="147">
        <v>45.9</v>
      </c>
      <c r="L163" s="143"/>
      <c r="M163" s="148"/>
      <c r="T163" s="149"/>
      <c r="AT163" s="145" t="s">
        <v>126</v>
      </c>
      <c r="AU163" s="145" t="s">
        <v>124</v>
      </c>
      <c r="AV163" s="12" t="s">
        <v>124</v>
      </c>
      <c r="AW163" s="12" t="s">
        <v>26</v>
      </c>
      <c r="AX163" s="12" t="s">
        <v>78</v>
      </c>
      <c r="AY163" s="145" t="s">
        <v>116</v>
      </c>
    </row>
    <row r="164" spans="2:65" s="1" customFormat="1" ht="24.2" customHeight="1">
      <c r="B164" s="129"/>
      <c r="C164" s="130" t="s">
        <v>206</v>
      </c>
      <c r="D164" s="130" t="s">
        <v>119</v>
      </c>
      <c r="E164" s="131" t="s">
        <v>207</v>
      </c>
      <c r="F164" s="132" t="s">
        <v>208</v>
      </c>
      <c r="G164" s="133" t="s">
        <v>165</v>
      </c>
      <c r="H164" s="134">
        <v>45.9</v>
      </c>
      <c r="I164" s="134"/>
      <c r="J164" s="134">
        <f>ROUND(I164*H164,3)</f>
        <v>0</v>
      </c>
      <c r="K164" s="135"/>
      <c r="L164" s="27"/>
      <c r="M164" s="136" t="s">
        <v>1</v>
      </c>
      <c r="N164" s="137" t="s">
        <v>36</v>
      </c>
      <c r="O164" s="138">
        <v>0</v>
      </c>
      <c r="P164" s="138">
        <f>O164*H164</f>
        <v>0</v>
      </c>
      <c r="Q164" s="138">
        <v>0</v>
      </c>
      <c r="R164" s="138">
        <f>Q164*H164</f>
        <v>0</v>
      </c>
      <c r="S164" s="138">
        <v>0</v>
      </c>
      <c r="T164" s="139">
        <f>S164*H164</f>
        <v>0</v>
      </c>
      <c r="AR164" s="140" t="s">
        <v>123</v>
      </c>
      <c r="AT164" s="140" t="s">
        <v>119</v>
      </c>
      <c r="AU164" s="140" t="s">
        <v>124</v>
      </c>
      <c r="AY164" s="15" t="s">
        <v>116</v>
      </c>
      <c r="BE164" s="141">
        <f>IF(N164="základná",J164,0)</f>
        <v>0</v>
      </c>
      <c r="BF164" s="141">
        <f>IF(N164="znížená",J164,0)</f>
        <v>0</v>
      </c>
      <c r="BG164" s="141">
        <f>IF(N164="zákl. prenesená",J164,0)</f>
        <v>0</v>
      </c>
      <c r="BH164" s="141">
        <f>IF(N164="zníž. prenesená",J164,0)</f>
        <v>0</v>
      </c>
      <c r="BI164" s="141">
        <f>IF(N164="nulová",J164,0)</f>
        <v>0</v>
      </c>
      <c r="BJ164" s="15" t="s">
        <v>124</v>
      </c>
      <c r="BK164" s="142">
        <f>ROUND(I164*H164,3)</f>
        <v>0</v>
      </c>
      <c r="BL164" s="15" t="s">
        <v>123</v>
      </c>
      <c r="BM164" s="140" t="s">
        <v>209</v>
      </c>
    </row>
    <row r="165" spans="2:65" s="1" customFormat="1" ht="24.2" customHeight="1">
      <c r="B165" s="129"/>
      <c r="C165" s="130" t="s">
        <v>210</v>
      </c>
      <c r="D165" s="130" t="s">
        <v>119</v>
      </c>
      <c r="E165" s="131" t="s">
        <v>211</v>
      </c>
      <c r="F165" s="132" t="s">
        <v>212</v>
      </c>
      <c r="G165" s="133" t="s">
        <v>157</v>
      </c>
      <c r="H165" s="134">
        <v>0.30599999999999999</v>
      </c>
      <c r="I165" s="134"/>
      <c r="J165" s="134">
        <f>ROUND(I165*H165,3)</f>
        <v>0</v>
      </c>
      <c r="K165" s="135"/>
      <c r="L165" s="27"/>
      <c r="M165" s="136" t="s">
        <v>1</v>
      </c>
      <c r="N165" s="137" t="s">
        <v>36</v>
      </c>
      <c r="O165" s="138">
        <v>0</v>
      </c>
      <c r="P165" s="138">
        <f>O165*H165</f>
        <v>0</v>
      </c>
      <c r="Q165" s="138">
        <v>0</v>
      </c>
      <c r="R165" s="138">
        <f>Q165*H165</f>
        <v>0</v>
      </c>
      <c r="S165" s="138">
        <v>0</v>
      </c>
      <c r="T165" s="139">
        <f>S165*H165</f>
        <v>0</v>
      </c>
      <c r="AR165" s="140" t="s">
        <v>123</v>
      </c>
      <c r="AT165" s="140" t="s">
        <v>119</v>
      </c>
      <c r="AU165" s="140" t="s">
        <v>124</v>
      </c>
      <c r="AY165" s="15" t="s">
        <v>116</v>
      </c>
      <c r="BE165" s="141">
        <f>IF(N165="základná",J165,0)</f>
        <v>0</v>
      </c>
      <c r="BF165" s="141">
        <f>IF(N165="znížená",J165,0)</f>
        <v>0</v>
      </c>
      <c r="BG165" s="141">
        <f>IF(N165="zákl. prenesená",J165,0)</f>
        <v>0</v>
      </c>
      <c r="BH165" s="141">
        <f>IF(N165="zníž. prenesená",J165,0)</f>
        <v>0</v>
      </c>
      <c r="BI165" s="141">
        <f>IF(N165="nulová",J165,0)</f>
        <v>0</v>
      </c>
      <c r="BJ165" s="15" t="s">
        <v>124</v>
      </c>
      <c r="BK165" s="142">
        <f>ROUND(I165*H165,3)</f>
        <v>0</v>
      </c>
      <c r="BL165" s="15" t="s">
        <v>123</v>
      </c>
      <c r="BM165" s="140" t="s">
        <v>213</v>
      </c>
    </row>
    <row r="166" spans="2:65" s="12" customFormat="1">
      <c r="B166" s="143"/>
      <c r="D166" s="144" t="s">
        <v>126</v>
      </c>
      <c r="E166" s="145" t="s">
        <v>1</v>
      </c>
      <c r="F166" s="146" t="s">
        <v>214</v>
      </c>
      <c r="H166" s="147">
        <v>0.30599999999999999</v>
      </c>
      <c r="L166" s="143"/>
      <c r="M166" s="148"/>
      <c r="T166" s="149"/>
      <c r="AT166" s="145" t="s">
        <v>126</v>
      </c>
      <c r="AU166" s="145" t="s">
        <v>124</v>
      </c>
      <c r="AV166" s="12" t="s">
        <v>124</v>
      </c>
      <c r="AW166" s="12" t="s">
        <v>26</v>
      </c>
      <c r="AX166" s="12" t="s">
        <v>78</v>
      </c>
      <c r="AY166" s="145" t="s">
        <v>116</v>
      </c>
    </row>
    <row r="167" spans="2:65" s="11" customFormat="1" ht="22.9" customHeight="1">
      <c r="B167" s="118"/>
      <c r="D167" s="119" t="s">
        <v>69</v>
      </c>
      <c r="E167" s="127" t="s">
        <v>131</v>
      </c>
      <c r="F167" s="127" t="s">
        <v>215</v>
      </c>
      <c r="J167" s="128">
        <f>BK167</f>
        <v>0</v>
      </c>
      <c r="L167" s="118"/>
      <c r="M167" s="122"/>
      <c r="P167" s="123">
        <f>SUM(P168:P170)</f>
        <v>271.584</v>
      </c>
      <c r="R167" s="123">
        <f>SUM(R168:R170)</f>
        <v>275.7056</v>
      </c>
      <c r="T167" s="124">
        <f>SUM(T168:T170)</f>
        <v>0</v>
      </c>
      <c r="AR167" s="119" t="s">
        <v>78</v>
      </c>
      <c r="AT167" s="125" t="s">
        <v>69</v>
      </c>
      <c r="AU167" s="125" t="s">
        <v>78</v>
      </c>
      <c r="AY167" s="119" t="s">
        <v>116</v>
      </c>
      <c r="BK167" s="126">
        <f>SUM(BK168:BK170)</f>
        <v>0</v>
      </c>
    </row>
    <row r="168" spans="2:65" s="1" customFormat="1" ht="24.2" customHeight="1">
      <c r="B168" s="129"/>
      <c r="C168" s="130" t="s">
        <v>216</v>
      </c>
      <c r="D168" s="130" t="s">
        <v>119</v>
      </c>
      <c r="E168" s="131" t="s">
        <v>217</v>
      </c>
      <c r="F168" s="132" t="s">
        <v>218</v>
      </c>
      <c r="G168" s="133" t="s">
        <v>165</v>
      </c>
      <c r="H168" s="134">
        <v>736</v>
      </c>
      <c r="I168" s="134"/>
      <c r="J168" s="134">
        <f>ROUND(I168*H168,3)</f>
        <v>0</v>
      </c>
      <c r="K168" s="135"/>
      <c r="L168" s="27"/>
      <c r="M168" s="136" t="s">
        <v>1</v>
      </c>
      <c r="N168" s="137" t="s">
        <v>36</v>
      </c>
      <c r="O168" s="138">
        <v>0</v>
      </c>
      <c r="P168" s="138">
        <f>O168*H168</f>
        <v>0</v>
      </c>
      <c r="Q168" s="138">
        <v>0</v>
      </c>
      <c r="R168" s="138">
        <f>Q168*H168</f>
        <v>0</v>
      </c>
      <c r="S168" s="138">
        <v>0</v>
      </c>
      <c r="T168" s="139">
        <f>S168*H168</f>
        <v>0</v>
      </c>
      <c r="AR168" s="140" t="s">
        <v>123</v>
      </c>
      <c r="AT168" s="140" t="s">
        <v>119</v>
      </c>
      <c r="AU168" s="140" t="s">
        <v>124</v>
      </c>
      <c r="AY168" s="15" t="s">
        <v>116</v>
      </c>
      <c r="BE168" s="141">
        <f>IF(N168="základná",J168,0)</f>
        <v>0</v>
      </c>
      <c r="BF168" s="141">
        <f>IF(N168="znížená",J168,0)</f>
        <v>0</v>
      </c>
      <c r="BG168" s="141">
        <f>IF(N168="zákl. prenesená",J168,0)</f>
        <v>0</v>
      </c>
      <c r="BH168" s="141">
        <f>IF(N168="zníž. prenesená",J168,0)</f>
        <v>0</v>
      </c>
      <c r="BI168" s="141">
        <f>IF(N168="nulová",J168,0)</f>
        <v>0</v>
      </c>
      <c r="BJ168" s="15" t="s">
        <v>124</v>
      </c>
      <c r="BK168" s="142">
        <f>ROUND(I168*H168,3)</f>
        <v>0</v>
      </c>
      <c r="BL168" s="15" t="s">
        <v>123</v>
      </c>
      <c r="BM168" s="140" t="s">
        <v>219</v>
      </c>
    </row>
    <row r="169" spans="2:65" s="1" customFormat="1" ht="24.2" customHeight="1">
      <c r="B169" s="129"/>
      <c r="C169" s="130" t="s">
        <v>220</v>
      </c>
      <c r="D169" s="130" t="s">
        <v>119</v>
      </c>
      <c r="E169" s="131" t="s">
        <v>221</v>
      </c>
      <c r="F169" s="132" t="s">
        <v>222</v>
      </c>
      <c r="G169" s="133" t="s">
        <v>165</v>
      </c>
      <c r="H169" s="134">
        <v>736</v>
      </c>
      <c r="I169" s="134"/>
      <c r="J169" s="134">
        <f>ROUND(I169*H169,3)</f>
        <v>0</v>
      </c>
      <c r="K169" s="135"/>
      <c r="L169" s="27"/>
      <c r="M169" s="136" t="s">
        <v>1</v>
      </c>
      <c r="N169" s="137" t="s">
        <v>36</v>
      </c>
      <c r="O169" s="138">
        <v>0.36899999999999999</v>
      </c>
      <c r="P169" s="138">
        <f>O169*H169</f>
        <v>271.584</v>
      </c>
      <c r="Q169" s="138">
        <v>0.37459999999999999</v>
      </c>
      <c r="R169" s="138">
        <f>Q169*H169</f>
        <v>275.7056</v>
      </c>
      <c r="S169" s="138">
        <v>0</v>
      </c>
      <c r="T169" s="139">
        <f>S169*H169</f>
        <v>0</v>
      </c>
      <c r="AR169" s="140" t="s">
        <v>123</v>
      </c>
      <c r="AT169" s="140" t="s">
        <v>119</v>
      </c>
      <c r="AU169" s="140" t="s">
        <v>124</v>
      </c>
      <c r="AY169" s="15" t="s">
        <v>116</v>
      </c>
      <c r="BE169" s="141">
        <f>IF(N169="základná",J169,0)</f>
        <v>0</v>
      </c>
      <c r="BF169" s="141">
        <f>IF(N169="znížená",J169,0)</f>
        <v>0</v>
      </c>
      <c r="BG169" s="141">
        <f>IF(N169="zákl. prenesená",J169,0)</f>
        <v>0</v>
      </c>
      <c r="BH169" s="141">
        <f>IF(N169="zníž. prenesená",J169,0)</f>
        <v>0</v>
      </c>
      <c r="BI169" s="141">
        <f>IF(N169="nulová",J169,0)</f>
        <v>0</v>
      </c>
      <c r="BJ169" s="15" t="s">
        <v>124</v>
      </c>
      <c r="BK169" s="142">
        <f>ROUND(I169*H169,3)</f>
        <v>0</v>
      </c>
      <c r="BL169" s="15" t="s">
        <v>123</v>
      </c>
      <c r="BM169" s="140" t="s">
        <v>223</v>
      </c>
    </row>
    <row r="170" spans="2:65" s="12" customFormat="1">
      <c r="B170" s="143"/>
      <c r="D170" s="144" t="s">
        <v>126</v>
      </c>
      <c r="E170" s="145" t="s">
        <v>1</v>
      </c>
      <c r="F170" s="146" t="s">
        <v>167</v>
      </c>
      <c r="H170" s="147">
        <v>736</v>
      </c>
      <c r="L170" s="143"/>
      <c r="M170" s="148"/>
      <c r="T170" s="149"/>
      <c r="AT170" s="145" t="s">
        <v>126</v>
      </c>
      <c r="AU170" s="145" t="s">
        <v>124</v>
      </c>
      <c r="AV170" s="12" t="s">
        <v>124</v>
      </c>
      <c r="AW170" s="12" t="s">
        <v>26</v>
      </c>
      <c r="AX170" s="12" t="s">
        <v>78</v>
      </c>
      <c r="AY170" s="145" t="s">
        <v>116</v>
      </c>
    </row>
    <row r="171" spans="2:65" s="11" customFormat="1" ht="22.9" customHeight="1">
      <c r="B171" s="118"/>
      <c r="D171" s="119" t="s">
        <v>69</v>
      </c>
      <c r="E171" s="127" t="s">
        <v>136</v>
      </c>
      <c r="F171" s="127" t="s">
        <v>224</v>
      </c>
      <c r="J171" s="128">
        <f>BK171</f>
        <v>0</v>
      </c>
      <c r="L171" s="118"/>
      <c r="M171" s="122"/>
      <c r="P171" s="123">
        <f>SUM(P172:P184)</f>
        <v>0</v>
      </c>
      <c r="R171" s="123">
        <f>SUM(R172:R184)</f>
        <v>0</v>
      </c>
      <c r="T171" s="124">
        <f>SUM(T172:T184)</f>
        <v>0</v>
      </c>
      <c r="AR171" s="119" t="s">
        <v>78</v>
      </c>
      <c r="AT171" s="125" t="s">
        <v>69</v>
      </c>
      <c r="AU171" s="125" t="s">
        <v>78</v>
      </c>
      <c r="AY171" s="119" t="s">
        <v>116</v>
      </c>
      <c r="BK171" s="126">
        <f>SUM(BK172:BK184)</f>
        <v>0</v>
      </c>
    </row>
    <row r="172" spans="2:65" s="1" customFormat="1" ht="24.2" customHeight="1">
      <c r="B172" s="129"/>
      <c r="C172" s="130" t="s">
        <v>225</v>
      </c>
      <c r="D172" s="130" t="s">
        <v>119</v>
      </c>
      <c r="E172" s="131" t="s">
        <v>226</v>
      </c>
      <c r="F172" s="132" t="s">
        <v>227</v>
      </c>
      <c r="G172" s="133" t="s">
        <v>165</v>
      </c>
      <c r="H172" s="134">
        <v>170.04</v>
      </c>
      <c r="I172" s="134"/>
      <c r="J172" s="134">
        <f>ROUND(I172*H172,3)</f>
        <v>0</v>
      </c>
      <c r="K172" s="135"/>
      <c r="L172" s="27"/>
      <c r="M172" s="136" t="s">
        <v>1</v>
      </c>
      <c r="N172" s="137" t="s">
        <v>36</v>
      </c>
      <c r="O172" s="138">
        <v>0</v>
      </c>
      <c r="P172" s="138">
        <f>O172*H172</f>
        <v>0</v>
      </c>
      <c r="Q172" s="138">
        <v>0</v>
      </c>
      <c r="R172" s="138">
        <f>Q172*H172</f>
        <v>0</v>
      </c>
      <c r="S172" s="138">
        <v>0</v>
      </c>
      <c r="T172" s="139">
        <f>S172*H172</f>
        <v>0</v>
      </c>
      <c r="AR172" s="140" t="s">
        <v>123</v>
      </c>
      <c r="AT172" s="140" t="s">
        <v>119</v>
      </c>
      <c r="AU172" s="140" t="s">
        <v>124</v>
      </c>
      <c r="AY172" s="15" t="s">
        <v>116</v>
      </c>
      <c r="BE172" s="141">
        <f>IF(N172="základná",J172,0)</f>
        <v>0</v>
      </c>
      <c r="BF172" s="141">
        <f>IF(N172="znížená",J172,0)</f>
        <v>0</v>
      </c>
      <c r="BG172" s="141">
        <f>IF(N172="zákl. prenesená",J172,0)</f>
        <v>0</v>
      </c>
      <c r="BH172" s="141">
        <f>IF(N172="zníž. prenesená",J172,0)</f>
        <v>0</v>
      </c>
      <c r="BI172" s="141">
        <f>IF(N172="nulová",J172,0)</f>
        <v>0</v>
      </c>
      <c r="BJ172" s="15" t="s">
        <v>124</v>
      </c>
      <c r="BK172" s="142">
        <f>ROUND(I172*H172,3)</f>
        <v>0</v>
      </c>
      <c r="BL172" s="15" t="s">
        <v>123</v>
      </c>
      <c r="BM172" s="140" t="s">
        <v>228</v>
      </c>
    </row>
    <row r="173" spans="2:65" s="12" customFormat="1">
      <c r="B173" s="143"/>
      <c r="D173" s="144" t="s">
        <v>126</v>
      </c>
      <c r="E173" s="145" t="s">
        <v>1</v>
      </c>
      <c r="F173" s="146" t="s">
        <v>229</v>
      </c>
      <c r="H173" s="147">
        <v>170.04</v>
      </c>
      <c r="L173" s="143"/>
      <c r="M173" s="148"/>
      <c r="T173" s="149"/>
      <c r="AT173" s="145" t="s">
        <v>126</v>
      </c>
      <c r="AU173" s="145" t="s">
        <v>124</v>
      </c>
      <c r="AV173" s="12" t="s">
        <v>124</v>
      </c>
      <c r="AW173" s="12" t="s">
        <v>26</v>
      </c>
      <c r="AX173" s="12" t="s">
        <v>78</v>
      </c>
      <c r="AY173" s="145" t="s">
        <v>116</v>
      </c>
    </row>
    <row r="174" spans="2:65" s="1" customFormat="1" ht="24.2" customHeight="1">
      <c r="B174" s="129"/>
      <c r="C174" s="130" t="s">
        <v>230</v>
      </c>
      <c r="D174" s="130" t="s">
        <v>119</v>
      </c>
      <c r="E174" s="131" t="s">
        <v>231</v>
      </c>
      <c r="F174" s="132" t="s">
        <v>232</v>
      </c>
      <c r="G174" s="133" t="s">
        <v>165</v>
      </c>
      <c r="H174" s="134">
        <v>170.04</v>
      </c>
      <c r="I174" s="134"/>
      <c r="J174" s="134">
        <f>ROUND(I174*H174,3)</f>
        <v>0</v>
      </c>
      <c r="K174" s="135"/>
      <c r="L174" s="27"/>
      <c r="M174" s="136" t="s">
        <v>1</v>
      </c>
      <c r="N174" s="137" t="s">
        <v>36</v>
      </c>
      <c r="O174" s="138">
        <v>0</v>
      </c>
      <c r="P174" s="138">
        <f>O174*H174</f>
        <v>0</v>
      </c>
      <c r="Q174" s="138">
        <v>0</v>
      </c>
      <c r="R174" s="138">
        <f>Q174*H174</f>
        <v>0</v>
      </c>
      <c r="S174" s="138">
        <v>0</v>
      </c>
      <c r="T174" s="139">
        <f>S174*H174</f>
        <v>0</v>
      </c>
      <c r="AR174" s="140" t="s">
        <v>123</v>
      </c>
      <c r="AT174" s="140" t="s">
        <v>119</v>
      </c>
      <c r="AU174" s="140" t="s">
        <v>124</v>
      </c>
      <c r="AY174" s="15" t="s">
        <v>116</v>
      </c>
      <c r="BE174" s="141">
        <f>IF(N174="základná",J174,0)</f>
        <v>0</v>
      </c>
      <c r="BF174" s="141">
        <f>IF(N174="znížená",J174,0)</f>
        <v>0</v>
      </c>
      <c r="BG174" s="141">
        <f>IF(N174="zákl. prenesená",J174,0)</f>
        <v>0</v>
      </c>
      <c r="BH174" s="141">
        <f>IF(N174="zníž. prenesená",J174,0)</f>
        <v>0</v>
      </c>
      <c r="BI174" s="141">
        <f>IF(N174="nulová",J174,0)</f>
        <v>0</v>
      </c>
      <c r="BJ174" s="15" t="s">
        <v>124</v>
      </c>
      <c r="BK174" s="142">
        <f>ROUND(I174*H174,3)</f>
        <v>0</v>
      </c>
      <c r="BL174" s="15" t="s">
        <v>123</v>
      </c>
      <c r="BM174" s="140" t="s">
        <v>233</v>
      </c>
    </row>
    <row r="175" spans="2:65" s="1" customFormat="1" ht="24.2" customHeight="1">
      <c r="B175" s="129"/>
      <c r="C175" s="130" t="s">
        <v>234</v>
      </c>
      <c r="D175" s="130" t="s">
        <v>119</v>
      </c>
      <c r="E175" s="131" t="s">
        <v>235</v>
      </c>
      <c r="F175" s="132" t="s">
        <v>236</v>
      </c>
      <c r="G175" s="133" t="s">
        <v>165</v>
      </c>
      <c r="H175" s="134">
        <v>199.36</v>
      </c>
      <c r="I175" s="134"/>
      <c r="J175" s="134">
        <f>ROUND(I175*H175,3)</f>
        <v>0</v>
      </c>
      <c r="K175" s="135"/>
      <c r="L175" s="27"/>
      <c r="M175" s="136" t="s">
        <v>1</v>
      </c>
      <c r="N175" s="137" t="s">
        <v>36</v>
      </c>
      <c r="O175" s="138">
        <v>0</v>
      </c>
      <c r="P175" s="138">
        <f>O175*H175</f>
        <v>0</v>
      </c>
      <c r="Q175" s="138">
        <v>0</v>
      </c>
      <c r="R175" s="138">
        <f>Q175*H175</f>
        <v>0</v>
      </c>
      <c r="S175" s="138">
        <v>0</v>
      </c>
      <c r="T175" s="139">
        <f>S175*H175</f>
        <v>0</v>
      </c>
      <c r="AR175" s="140" t="s">
        <v>123</v>
      </c>
      <c r="AT175" s="140" t="s">
        <v>119</v>
      </c>
      <c r="AU175" s="140" t="s">
        <v>124</v>
      </c>
      <c r="AY175" s="15" t="s">
        <v>116</v>
      </c>
      <c r="BE175" s="141">
        <f>IF(N175="základná",J175,0)</f>
        <v>0</v>
      </c>
      <c r="BF175" s="141">
        <f>IF(N175="znížená",J175,0)</f>
        <v>0</v>
      </c>
      <c r="BG175" s="141">
        <f>IF(N175="zákl. prenesená",J175,0)</f>
        <v>0</v>
      </c>
      <c r="BH175" s="141">
        <f>IF(N175="zníž. prenesená",J175,0)</f>
        <v>0</v>
      </c>
      <c r="BI175" s="141">
        <f>IF(N175="nulová",J175,0)</f>
        <v>0</v>
      </c>
      <c r="BJ175" s="15" t="s">
        <v>124</v>
      </c>
      <c r="BK175" s="142">
        <f>ROUND(I175*H175,3)</f>
        <v>0</v>
      </c>
      <c r="BL175" s="15" t="s">
        <v>123</v>
      </c>
      <c r="BM175" s="140" t="s">
        <v>237</v>
      </c>
    </row>
    <row r="176" spans="2:65" s="12" customFormat="1">
      <c r="B176" s="143"/>
      <c r="D176" s="144" t="s">
        <v>126</v>
      </c>
      <c r="E176" s="145" t="s">
        <v>1</v>
      </c>
      <c r="F176" s="146" t="s">
        <v>238</v>
      </c>
      <c r="H176" s="147">
        <v>199.36</v>
      </c>
      <c r="L176" s="143"/>
      <c r="M176" s="148"/>
      <c r="T176" s="149"/>
      <c r="AT176" s="145" t="s">
        <v>126</v>
      </c>
      <c r="AU176" s="145" t="s">
        <v>124</v>
      </c>
      <c r="AV176" s="12" t="s">
        <v>124</v>
      </c>
      <c r="AW176" s="12" t="s">
        <v>26</v>
      </c>
      <c r="AX176" s="12" t="s">
        <v>78</v>
      </c>
      <c r="AY176" s="145" t="s">
        <v>116</v>
      </c>
    </row>
    <row r="177" spans="2:65" s="1" customFormat="1" ht="24.2" customHeight="1">
      <c r="B177" s="129"/>
      <c r="C177" s="130" t="s">
        <v>239</v>
      </c>
      <c r="D177" s="130" t="s">
        <v>119</v>
      </c>
      <c r="E177" s="131" t="s">
        <v>240</v>
      </c>
      <c r="F177" s="132" t="s">
        <v>241</v>
      </c>
      <c r="G177" s="133" t="s">
        <v>165</v>
      </c>
      <c r="H177" s="134">
        <v>199.36</v>
      </c>
      <c r="I177" s="134"/>
      <c r="J177" s="134">
        <f>ROUND(I177*H177,3)</f>
        <v>0</v>
      </c>
      <c r="K177" s="135"/>
      <c r="L177" s="27"/>
      <c r="M177" s="136" t="s">
        <v>1</v>
      </c>
      <c r="N177" s="137" t="s">
        <v>36</v>
      </c>
      <c r="O177" s="138">
        <v>0</v>
      </c>
      <c r="P177" s="138">
        <f>O177*H177</f>
        <v>0</v>
      </c>
      <c r="Q177" s="138">
        <v>0</v>
      </c>
      <c r="R177" s="138">
        <f>Q177*H177</f>
        <v>0</v>
      </c>
      <c r="S177" s="138">
        <v>0</v>
      </c>
      <c r="T177" s="139">
        <f>S177*H177</f>
        <v>0</v>
      </c>
      <c r="AR177" s="140" t="s">
        <v>123</v>
      </c>
      <c r="AT177" s="140" t="s">
        <v>119</v>
      </c>
      <c r="AU177" s="140" t="s">
        <v>124</v>
      </c>
      <c r="AY177" s="15" t="s">
        <v>116</v>
      </c>
      <c r="BE177" s="141">
        <f>IF(N177="základná",J177,0)</f>
        <v>0</v>
      </c>
      <c r="BF177" s="141">
        <f>IF(N177="znížená",J177,0)</f>
        <v>0</v>
      </c>
      <c r="BG177" s="141">
        <f>IF(N177="zákl. prenesená",J177,0)</f>
        <v>0</v>
      </c>
      <c r="BH177" s="141">
        <f>IF(N177="zníž. prenesená",J177,0)</f>
        <v>0</v>
      </c>
      <c r="BI177" s="141">
        <f>IF(N177="nulová",J177,0)</f>
        <v>0</v>
      </c>
      <c r="BJ177" s="15" t="s">
        <v>124</v>
      </c>
      <c r="BK177" s="142">
        <f>ROUND(I177*H177,3)</f>
        <v>0</v>
      </c>
      <c r="BL177" s="15" t="s">
        <v>123</v>
      </c>
      <c r="BM177" s="140" t="s">
        <v>242</v>
      </c>
    </row>
    <row r="178" spans="2:65" s="1" customFormat="1" ht="24.2" customHeight="1">
      <c r="B178" s="129"/>
      <c r="C178" s="130" t="s">
        <v>243</v>
      </c>
      <c r="D178" s="130" t="s">
        <v>119</v>
      </c>
      <c r="E178" s="131" t="s">
        <v>244</v>
      </c>
      <c r="F178" s="132" t="s">
        <v>245</v>
      </c>
      <c r="G178" s="133" t="s">
        <v>165</v>
      </c>
      <c r="H178" s="134">
        <v>199.36</v>
      </c>
      <c r="I178" s="134"/>
      <c r="J178" s="134">
        <f>ROUND(I178*H178,3)</f>
        <v>0</v>
      </c>
      <c r="K178" s="135"/>
      <c r="L178" s="27"/>
      <c r="M178" s="136" t="s">
        <v>1</v>
      </c>
      <c r="N178" s="137" t="s">
        <v>36</v>
      </c>
      <c r="O178" s="138">
        <v>0</v>
      </c>
      <c r="P178" s="138">
        <f>O178*H178</f>
        <v>0</v>
      </c>
      <c r="Q178" s="138">
        <v>0</v>
      </c>
      <c r="R178" s="138">
        <f>Q178*H178</f>
        <v>0</v>
      </c>
      <c r="S178" s="138">
        <v>0</v>
      </c>
      <c r="T178" s="139">
        <f>S178*H178</f>
        <v>0</v>
      </c>
      <c r="AR178" s="140" t="s">
        <v>123</v>
      </c>
      <c r="AT178" s="140" t="s">
        <v>119</v>
      </c>
      <c r="AU178" s="140" t="s">
        <v>124</v>
      </c>
      <c r="AY178" s="15" t="s">
        <v>116</v>
      </c>
      <c r="BE178" s="141">
        <f>IF(N178="základná",J178,0)</f>
        <v>0</v>
      </c>
      <c r="BF178" s="141">
        <f>IF(N178="znížená",J178,0)</f>
        <v>0</v>
      </c>
      <c r="BG178" s="141">
        <f>IF(N178="zákl. prenesená",J178,0)</f>
        <v>0</v>
      </c>
      <c r="BH178" s="141">
        <f>IF(N178="zníž. prenesená",J178,0)</f>
        <v>0</v>
      </c>
      <c r="BI178" s="141">
        <f>IF(N178="nulová",J178,0)</f>
        <v>0</v>
      </c>
      <c r="BJ178" s="15" t="s">
        <v>124</v>
      </c>
      <c r="BK178" s="142">
        <f>ROUND(I178*H178,3)</f>
        <v>0</v>
      </c>
      <c r="BL178" s="15" t="s">
        <v>123</v>
      </c>
      <c r="BM178" s="140" t="s">
        <v>246</v>
      </c>
    </row>
    <row r="179" spans="2:65" s="1" customFormat="1" ht="24.2" customHeight="1">
      <c r="B179" s="129"/>
      <c r="C179" s="130" t="s">
        <v>247</v>
      </c>
      <c r="D179" s="130" t="s">
        <v>119</v>
      </c>
      <c r="E179" s="131" t="s">
        <v>248</v>
      </c>
      <c r="F179" s="132" t="s">
        <v>249</v>
      </c>
      <c r="G179" s="133" t="s">
        <v>122</v>
      </c>
      <c r="H179" s="134">
        <v>22.927</v>
      </c>
      <c r="I179" s="134"/>
      <c r="J179" s="134">
        <f>ROUND(I179*H179,3)</f>
        <v>0</v>
      </c>
      <c r="K179" s="135"/>
      <c r="L179" s="27"/>
      <c r="M179" s="136" t="s">
        <v>1</v>
      </c>
      <c r="N179" s="137" t="s">
        <v>36</v>
      </c>
      <c r="O179" s="138">
        <v>0</v>
      </c>
      <c r="P179" s="138">
        <f>O179*H179</f>
        <v>0</v>
      </c>
      <c r="Q179" s="138">
        <v>0</v>
      </c>
      <c r="R179" s="138">
        <f>Q179*H179</f>
        <v>0</v>
      </c>
      <c r="S179" s="138">
        <v>0</v>
      </c>
      <c r="T179" s="139">
        <f>S179*H179</f>
        <v>0</v>
      </c>
      <c r="AR179" s="140" t="s">
        <v>123</v>
      </c>
      <c r="AT179" s="140" t="s">
        <v>119</v>
      </c>
      <c r="AU179" s="140" t="s">
        <v>124</v>
      </c>
      <c r="AY179" s="15" t="s">
        <v>116</v>
      </c>
      <c r="BE179" s="141">
        <f>IF(N179="základná",J179,0)</f>
        <v>0</v>
      </c>
      <c r="BF179" s="141">
        <f>IF(N179="znížená",J179,0)</f>
        <v>0</v>
      </c>
      <c r="BG179" s="141">
        <f>IF(N179="zákl. prenesená",J179,0)</f>
        <v>0</v>
      </c>
      <c r="BH179" s="141">
        <f>IF(N179="zníž. prenesená",J179,0)</f>
        <v>0</v>
      </c>
      <c r="BI179" s="141">
        <f>IF(N179="nulová",J179,0)</f>
        <v>0</v>
      </c>
      <c r="BJ179" s="15" t="s">
        <v>124</v>
      </c>
      <c r="BK179" s="142">
        <f>ROUND(I179*H179,3)</f>
        <v>0</v>
      </c>
      <c r="BL179" s="15" t="s">
        <v>123</v>
      </c>
      <c r="BM179" s="140" t="s">
        <v>250</v>
      </c>
    </row>
    <row r="180" spans="2:65" s="12" customFormat="1">
      <c r="B180" s="143"/>
      <c r="D180" s="144" t="s">
        <v>126</v>
      </c>
      <c r="E180" s="145" t="s">
        <v>1</v>
      </c>
      <c r="F180" s="146" t="s">
        <v>251</v>
      </c>
      <c r="H180" s="147">
        <v>22.927</v>
      </c>
      <c r="L180" s="143"/>
      <c r="M180" s="148"/>
      <c r="T180" s="149"/>
      <c r="AT180" s="145" t="s">
        <v>126</v>
      </c>
      <c r="AU180" s="145" t="s">
        <v>124</v>
      </c>
      <c r="AV180" s="12" t="s">
        <v>124</v>
      </c>
      <c r="AW180" s="12" t="s">
        <v>26</v>
      </c>
      <c r="AX180" s="12" t="s">
        <v>78</v>
      </c>
      <c r="AY180" s="145" t="s">
        <v>116</v>
      </c>
    </row>
    <row r="181" spans="2:65" s="1" customFormat="1" ht="37.9" customHeight="1">
      <c r="B181" s="129"/>
      <c r="C181" s="130" t="s">
        <v>252</v>
      </c>
      <c r="D181" s="130" t="s">
        <v>119</v>
      </c>
      <c r="E181" s="131" t="s">
        <v>253</v>
      </c>
      <c r="F181" s="132" t="s">
        <v>254</v>
      </c>
      <c r="G181" s="133" t="s">
        <v>165</v>
      </c>
      <c r="H181" s="134">
        <v>152.84399999999999</v>
      </c>
      <c r="I181" s="134"/>
      <c r="J181" s="134">
        <f>ROUND(I181*H181,3)</f>
        <v>0</v>
      </c>
      <c r="K181" s="135"/>
      <c r="L181" s="27"/>
      <c r="M181" s="136" t="s">
        <v>1</v>
      </c>
      <c r="N181" s="137" t="s">
        <v>36</v>
      </c>
      <c r="O181" s="138">
        <v>0</v>
      </c>
      <c r="P181" s="138">
        <f>O181*H181</f>
        <v>0</v>
      </c>
      <c r="Q181" s="138">
        <v>0</v>
      </c>
      <c r="R181" s="138">
        <f>Q181*H181</f>
        <v>0</v>
      </c>
      <c r="S181" s="138">
        <v>0</v>
      </c>
      <c r="T181" s="139">
        <f>S181*H181</f>
        <v>0</v>
      </c>
      <c r="AR181" s="140" t="s">
        <v>123</v>
      </c>
      <c r="AT181" s="140" t="s">
        <v>119</v>
      </c>
      <c r="AU181" s="140" t="s">
        <v>124</v>
      </c>
      <c r="AY181" s="15" t="s">
        <v>116</v>
      </c>
      <c r="BE181" s="141">
        <f>IF(N181="základná",J181,0)</f>
        <v>0</v>
      </c>
      <c r="BF181" s="141">
        <f>IF(N181="znížená",J181,0)</f>
        <v>0</v>
      </c>
      <c r="BG181" s="141">
        <f>IF(N181="zákl. prenesená",J181,0)</f>
        <v>0</v>
      </c>
      <c r="BH181" s="141">
        <f>IF(N181="zníž. prenesená",J181,0)</f>
        <v>0</v>
      </c>
      <c r="BI181" s="141">
        <f>IF(N181="nulová",J181,0)</f>
        <v>0</v>
      </c>
      <c r="BJ181" s="15" t="s">
        <v>124</v>
      </c>
      <c r="BK181" s="142">
        <f>ROUND(I181*H181,3)</f>
        <v>0</v>
      </c>
      <c r="BL181" s="15" t="s">
        <v>123</v>
      </c>
      <c r="BM181" s="140" t="s">
        <v>255</v>
      </c>
    </row>
    <row r="182" spans="2:65" s="12" customFormat="1">
      <c r="B182" s="143"/>
      <c r="D182" s="144" t="s">
        <v>126</v>
      </c>
      <c r="E182" s="145" t="s">
        <v>1</v>
      </c>
      <c r="F182" s="146" t="s">
        <v>256</v>
      </c>
      <c r="H182" s="147">
        <v>152.84399999999999</v>
      </c>
      <c r="L182" s="143"/>
      <c r="M182" s="148"/>
      <c r="T182" s="149"/>
      <c r="AT182" s="145" t="s">
        <v>126</v>
      </c>
      <c r="AU182" s="145" t="s">
        <v>124</v>
      </c>
      <c r="AV182" s="12" t="s">
        <v>124</v>
      </c>
      <c r="AW182" s="12" t="s">
        <v>26</v>
      </c>
      <c r="AX182" s="12" t="s">
        <v>78</v>
      </c>
      <c r="AY182" s="145" t="s">
        <v>116</v>
      </c>
    </row>
    <row r="183" spans="2:65" s="1" customFormat="1" ht="24.2" customHeight="1">
      <c r="B183" s="129"/>
      <c r="C183" s="130" t="s">
        <v>257</v>
      </c>
      <c r="D183" s="130" t="s">
        <v>119</v>
      </c>
      <c r="E183" s="131" t="s">
        <v>258</v>
      </c>
      <c r="F183" s="132" t="s">
        <v>259</v>
      </c>
      <c r="G183" s="133" t="s">
        <v>122</v>
      </c>
      <c r="H183" s="134">
        <v>30.568999999999999</v>
      </c>
      <c r="I183" s="134"/>
      <c r="J183" s="134">
        <f>ROUND(I183*H183,3)</f>
        <v>0</v>
      </c>
      <c r="K183" s="135"/>
      <c r="L183" s="27"/>
      <c r="M183" s="136" t="s">
        <v>1</v>
      </c>
      <c r="N183" s="137" t="s">
        <v>36</v>
      </c>
      <c r="O183" s="138">
        <v>0</v>
      </c>
      <c r="P183" s="138">
        <f>O183*H183</f>
        <v>0</v>
      </c>
      <c r="Q183" s="138">
        <v>0</v>
      </c>
      <c r="R183" s="138">
        <f>Q183*H183</f>
        <v>0</v>
      </c>
      <c r="S183" s="138">
        <v>0</v>
      </c>
      <c r="T183" s="139">
        <f>S183*H183</f>
        <v>0</v>
      </c>
      <c r="AR183" s="140" t="s">
        <v>123</v>
      </c>
      <c r="AT183" s="140" t="s">
        <v>119</v>
      </c>
      <c r="AU183" s="140" t="s">
        <v>124</v>
      </c>
      <c r="AY183" s="15" t="s">
        <v>116</v>
      </c>
      <c r="BE183" s="141">
        <f>IF(N183="základná",J183,0)</f>
        <v>0</v>
      </c>
      <c r="BF183" s="141">
        <f>IF(N183="znížená",J183,0)</f>
        <v>0</v>
      </c>
      <c r="BG183" s="141">
        <f>IF(N183="zákl. prenesená",J183,0)</f>
        <v>0</v>
      </c>
      <c r="BH183" s="141">
        <f>IF(N183="zníž. prenesená",J183,0)</f>
        <v>0</v>
      </c>
      <c r="BI183" s="141">
        <f>IF(N183="nulová",J183,0)</f>
        <v>0</v>
      </c>
      <c r="BJ183" s="15" t="s">
        <v>124</v>
      </c>
      <c r="BK183" s="142">
        <f>ROUND(I183*H183,3)</f>
        <v>0</v>
      </c>
      <c r="BL183" s="15" t="s">
        <v>123</v>
      </c>
      <c r="BM183" s="140" t="s">
        <v>260</v>
      </c>
    </row>
    <row r="184" spans="2:65" s="12" customFormat="1">
      <c r="B184" s="143"/>
      <c r="D184" s="144" t="s">
        <v>126</v>
      </c>
      <c r="E184" s="145" t="s">
        <v>1</v>
      </c>
      <c r="F184" s="146" t="s">
        <v>261</v>
      </c>
      <c r="H184" s="147">
        <v>30.568999999999999</v>
      </c>
      <c r="L184" s="143"/>
      <c r="M184" s="148"/>
      <c r="T184" s="149"/>
      <c r="AT184" s="145" t="s">
        <v>126</v>
      </c>
      <c r="AU184" s="145" t="s">
        <v>124</v>
      </c>
      <c r="AV184" s="12" t="s">
        <v>124</v>
      </c>
      <c r="AW184" s="12" t="s">
        <v>26</v>
      </c>
      <c r="AX184" s="12" t="s">
        <v>78</v>
      </c>
      <c r="AY184" s="145" t="s">
        <v>116</v>
      </c>
    </row>
    <row r="185" spans="2:65" s="11" customFormat="1" ht="22.9" customHeight="1">
      <c r="B185" s="118"/>
      <c r="D185" s="119" t="s">
        <v>69</v>
      </c>
      <c r="E185" s="127" t="s">
        <v>149</v>
      </c>
      <c r="F185" s="127" t="s">
        <v>262</v>
      </c>
      <c r="J185" s="128">
        <f>BK185</f>
        <v>0</v>
      </c>
      <c r="L185" s="118"/>
      <c r="M185" s="122"/>
      <c r="P185" s="123">
        <f>SUM(P186:P204)</f>
        <v>106.54560000000001</v>
      </c>
      <c r="R185" s="123">
        <f>SUM(R186:R204)</f>
        <v>0</v>
      </c>
      <c r="T185" s="124">
        <f>SUM(T186:T204)</f>
        <v>0</v>
      </c>
      <c r="AR185" s="119" t="s">
        <v>78</v>
      </c>
      <c r="AT185" s="125" t="s">
        <v>69</v>
      </c>
      <c r="AU185" s="125" t="s">
        <v>78</v>
      </c>
      <c r="AY185" s="119" t="s">
        <v>116</v>
      </c>
      <c r="BK185" s="126">
        <f>SUM(BK186:BK204)</f>
        <v>0</v>
      </c>
    </row>
    <row r="186" spans="2:65" s="1" customFormat="1" ht="24.2" customHeight="1">
      <c r="B186" s="129"/>
      <c r="C186" s="130" t="s">
        <v>263</v>
      </c>
      <c r="D186" s="130" t="s">
        <v>119</v>
      </c>
      <c r="E186" s="131" t="s">
        <v>264</v>
      </c>
      <c r="F186" s="132" t="s">
        <v>265</v>
      </c>
      <c r="G186" s="133" t="s">
        <v>266</v>
      </c>
      <c r="H186" s="134">
        <v>4</v>
      </c>
      <c r="I186" s="134"/>
      <c r="J186" s="134">
        <f>ROUND(I186*H186,3)</f>
        <v>0</v>
      </c>
      <c r="K186" s="135"/>
      <c r="L186" s="27"/>
      <c r="M186" s="136" t="s">
        <v>1</v>
      </c>
      <c r="N186" s="137" t="s">
        <v>36</v>
      </c>
      <c r="O186" s="138">
        <v>0</v>
      </c>
      <c r="P186" s="138">
        <f>O186*H186</f>
        <v>0</v>
      </c>
      <c r="Q186" s="138">
        <v>0</v>
      </c>
      <c r="R186" s="138">
        <f>Q186*H186</f>
        <v>0</v>
      </c>
      <c r="S186" s="138">
        <v>0</v>
      </c>
      <c r="T186" s="139">
        <f>S186*H186</f>
        <v>0</v>
      </c>
      <c r="AR186" s="140" t="s">
        <v>123</v>
      </c>
      <c r="AT186" s="140" t="s">
        <v>119</v>
      </c>
      <c r="AU186" s="140" t="s">
        <v>124</v>
      </c>
      <c r="AY186" s="15" t="s">
        <v>116</v>
      </c>
      <c r="BE186" s="141">
        <f>IF(N186="základná",J186,0)</f>
        <v>0</v>
      </c>
      <c r="BF186" s="141">
        <f>IF(N186="znížená",J186,0)</f>
        <v>0</v>
      </c>
      <c r="BG186" s="141">
        <f>IF(N186="zákl. prenesená",J186,0)</f>
        <v>0</v>
      </c>
      <c r="BH186" s="141">
        <f>IF(N186="zníž. prenesená",J186,0)</f>
        <v>0</v>
      </c>
      <c r="BI186" s="141">
        <f>IF(N186="nulová",J186,0)</f>
        <v>0</v>
      </c>
      <c r="BJ186" s="15" t="s">
        <v>124</v>
      </c>
      <c r="BK186" s="142">
        <f>ROUND(I186*H186,3)</f>
        <v>0</v>
      </c>
      <c r="BL186" s="15" t="s">
        <v>123</v>
      </c>
      <c r="BM186" s="140" t="s">
        <v>267</v>
      </c>
    </row>
    <row r="187" spans="2:65" s="1" customFormat="1" ht="21.75" customHeight="1">
      <c r="B187" s="129"/>
      <c r="C187" s="130" t="s">
        <v>268</v>
      </c>
      <c r="D187" s="130" t="s">
        <v>119</v>
      </c>
      <c r="E187" s="131" t="s">
        <v>269</v>
      </c>
      <c r="F187" s="132" t="s">
        <v>270</v>
      </c>
      <c r="G187" s="133" t="s">
        <v>271</v>
      </c>
      <c r="H187" s="134">
        <v>16</v>
      </c>
      <c r="I187" s="134"/>
      <c r="J187" s="134">
        <f>ROUND(I187*H187,3)</f>
        <v>0</v>
      </c>
      <c r="K187" s="135"/>
      <c r="L187" s="27"/>
      <c r="M187" s="136" t="s">
        <v>1</v>
      </c>
      <c r="N187" s="137" t="s">
        <v>36</v>
      </c>
      <c r="O187" s="138">
        <v>0</v>
      </c>
      <c r="P187" s="138">
        <f>O187*H187</f>
        <v>0</v>
      </c>
      <c r="Q187" s="138">
        <v>0</v>
      </c>
      <c r="R187" s="138">
        <f>Q187*H187</f>
        <v>0</v>
      </c>
      <c r="S187" s="138">
        <v>0</v>
      </c>
      <c r="T187" s="139">
        <f>S187*H187</f>
        <v>0</v>
      </c>
      <c r="AR187" s="140" t="s">
        <v>123</v>
      </c>
      <c r="AT187" s="140" t="s">
        <v>119</v>
      </c>
      <c r="AU187" s="140" t="s">
        <v>124</v>
      </c>
      <c r="AY187" s="15" t="s">
        <v>116</v>
      </c>
      <c r="BE187" s="141">
        <f>IF(N187="základná",J187,0)</f>
        <v>0</v>
      </c>
      <c r="BF187" s="141">
        <f>IF(N187="znížená",J187,0)</f>
        <v>0</v>
      </c>
      <c r="BG187" s="141">
        <f>IF(N187="zákl. prenesená",J187,0)</f>
        <v>0</v>
      </c>
      <c r="BH187" s="141">
        <f>IF(N187="zníž. prenesená",J187,0)</f>
        <v>0</v>
      </c>
      <c r="BI187" s="141">
        <f>IF(N187="nulová",J187,0)</f>
        <v>0</v>
      </c>
      <c r="BJ187" s="15" t="s">
        <v>124</v>
      </c>
      <c r="BK187" s="142">
        <f>ROUND(I187*H187,3)</f>
        <v>0</v>
      </c>
      <c r="BL187" s="15" t="s">
        <v>123</v>
      </c>
      <c r="BM187" s="140" t="s">
        <v>272</v>
      </c>
    </row>
    <row r="188" spans="2:65" s="12" customFormat="1">
      <c r="B188" s="143"/>
      <c r="D188" s="144" t="s">
        <v>126</v>
      </c>
      <c r="E188" s="145" t="s">
        <v>1</v>
      </c>
      <c r="F188" s="146" t="s">
        <v>273</v>
      </c>
      <c r="H188" s="147">
        <v>16</v>
      </c>
      <c r="L188" s="143"/>
      <c r="M188" s="148"/>
      <c r="T188" s="149"/>
      <c r="AT188" s="145" t="s">
        <v>126</v>
      </c>
      <c r="AU188" s="145" t="s">
        <v>124</v>
      </c>
      <c r="AV188" s="12" t="s">
        <v>124</v>
      </c>
      <c r="AW188" s="12" t="s">
        <v>26</v>
      </c>
      <c r="AX188" s="12" t="s">
        <v>78</v>
      </c>
      <c r="AY188" s="145" t="s">
        <v>116</v>
      </c>
    </row>
    <row r="189" spans="2:65" s="1" customFormat="1" ht="21.75" customHeight="1">
      <c r="B189" s="129"/>
      <c r="C189" s="130" t="s">
        <v>274</v>
      </c>
      <c r="D189" s="130" t="s">
        <v>119</v>
      </c>
      <c r="E189" s="131" t="s">
        <v>275</v>
      </c>
      <c r="F189" s="132" t="s">
        <v>276</v>
      </c>
      <c r="G189" s="133" t="s">
        <v>266</v>
      </c>
      <c r="H189" s="134">
        <v>8</v>
      </c>
      <c r="I189" s="134"/>
      <c r="J189" s="134">
        <f>ROUND(I189*H189,3)</f>
        <v>0</v>
      </c>
      <c r="K189" s="135"/>
      <c r="L189" s="27"/>
      <c r="M189" s="136" t="s">
        <v>1</v>
      </c>
      <c r="N189" s="137" t="s">
        <v>36</v>
      </c>
      <c r="O189" s="138">
        <v>0</v>
      </c>
      <c r="P189" s="138">
        <f>O189*H189</f>
        <v>0</v>
      </c>
      <c r="Q189" s="138">
        <v>0</v>
      </c>
      <c r="R189" s="138">
        <f>Q189*H189</f>
        <v>0</v>
      </c>
      <c r="S189" s="138">
        <v>0</v>
      </c>
      <c r="T189" s="139">
        <f>S189*H189</f>
        <v>0</v>
      </c>
      <c r="AR189" s="140" t="s">
        <v>123</v>
      </c>
      <c r="AT189" s="140" t="s">
        <v>119</v>
      </c>
      <c r="AU189" s="140" t="s">
        <v>124</v>
      </c>
      <c r="AY189" s="15" t="s">
        <v>116</v>
      </c>
      <c r="BE189" s="141">
        <f>IF(N189="základná",J189,0)</f>
        <v>0</v>
      </c>
      <c r="BF189" s="141">
        <f>IF(N189="znížená",J189,0)</f>
        <v>0</v>
      </c>
      <c r="BG189" s="141">
        <f>IF(N189="zákl. prenesená",J189,0)</f>
        <v>0</v>
      </c>
      <c r="BH189" s="141">
        <f>IF(N189="zníž. prenesená",J189,0)</f>
        <v>0</v>
      </c>
      <c r="BI189" s="141">
        <f>IF(N189="nulová",J189,0)</f>
        <v>0</v>
      </c>
      <c r="BJ189" s="15" t="s">
        <v>124</v>
      </c>
      <c r="BK189" s="142">
        <f>ROUND(I189*H189,3)</f>
        <v>0</v>
      </c>
      <c r="BL189" s="15" t="s">
        <v>123</v>
      </c>
      <c r="BM189" s="140" t="s">
        <v>277</v>
      </c>
    </row>
    <row r="190" spans="2:65" s="1" customFormat="1" ht="21.75" customHeight="1">
      <c r="B190" s="129"/>
      <c r="C190" s="130" t="s">
        <v>278</v>
      </c>
      <c r="D190" s="130" t="s">
        <v>119</v>
      </c>
      <c r="E190" s="131" t="s">
        <v>279</v>
      </c>
      <c r="F190" s="132" t="s">
        <v>280</v>
      </c>
      <c r="G190" s="133" t="s">
        <v>165</v>
      </c>
      <c r="H190" s="134">
        <v>51.84</v>
      </c>
      <c r="I190" s="134"/>
      <c r="J190" s="134">
        <f>ROUND(I190*H190,3)</f>
        <v>0</v>
      </c>
      <c r="K190" s="135"/>
      <c r="L190" s="27"/>
      <c r="M190" s="136" t="s">
        <v>1</v>
      </c>
      <c r="N190" s="137" t="s">
        <v>36</v>
      </c>
      <c r="O190" s="138">
        <v>0</v>
      </c>
      <c r="P190" s="138">
        <f>O190*H190</f>
        <v>0</v>
      </c>
      <c r="Q190" s="138">
        <v>0</v>
      </c>
      <c r="R190" s="138">
        <f>Q190*H190</f>
        <v>0</v>
      </c>
      <c r="S190" s="138">
        <v>0</v>
      </c>
      <c r="T190" s="139">
        <f>S190*H190</f>
        <v>0</v>
      </c>
      <c r="AR190" s="140" t="s">
        <v>123</v>
      </c>
      <c r="AT190" s="140" t="s">
        <v>119</v>
      </c>
      <c r="AU190" s="140" t="s">
        <v>124</v>
      </c>
      <c r="AY190" s="15" t="s">
        <v>116</v>
      </c>
      <c r="BE190" s="141">
        <f>IF(N190="základná",J190,0)</f>
        <v>0</v>
      </c>
      <c r="BF190" s="141">
        <f>IF(N190="znížená",J190,0)</f>
        <v>0</v>
      </c>
      <c r="BG190" s="141">
        <f>IF(N190="zákl. prenesená",J190,0)</f>
        <v>0</v>
      </c>
      <c r="BH190" s="141">
        <f>IF(N190="zníž. prenesená",J190,0)</f>
        <v>0</v>
      </c>
      <c r="BI190" s="141">
        <f>IF(N190="nulová",J190,0)</f>
        <v>0</v>
      </c>
      <c r="BJ190" s="15" t="s">
        <v>124</v>
      </c>
      <c r="BK190" s="142">
        <f>ROUND(I190*H190,3)</f>
        <v>0</v>
      </c>
      <c r="BL190" s="15" t="s">
        <v>123</v>
      </c>
      <c r="BM190" s="140" t="s">
        <v>281</v>
      </c>
    </row>
    <row r="191" spans="2:65" s="12" customFormat="1">
      <c r="B191" s="143"/>
      <c r="D191" s="144" t="s">
        <v>126</v>
      </c>
      <c r="E191" s="145" t="s">
        <v>1</v>
      </c>
      <c r="F191" s="146" t="s">
        <v>282</v>
      </c>
      <c r="H191" s="147">
        <v>51.84</v>
      </c>
      <c r="L191" s="143"/>
      <c r="M191" s="148"/>
      <c r="T191" s="149"/>
      <c r="AT191" s="145" t="s">
        <v>126</v>
      </c>
      <c r="AU191" s="145" t="s">
        <v>124</v>
      </c>
      <c r="AV191" s="12" t="s">
        <v>124</v>
      </c>
      <c r="AW191" s="12" t="s">
        <v>26</v>
      </c>
      <c r="AX191" s="12" t="s">
        <v>78</v>
      </c>
      <c r="AY191" s="145" t="s">
        <v>116</v>
      </c>
    </row>
    <row r="192" spans="2:65" s="1" customFormat="1" ht="33" customHeight="1">
      <c r="B192" s="129"/>
      <c r="C192" s="130" t="s">
        <v>283</v>
      </c>
      <c r="D192" s="130" t="s">
        <v>119</v>
      </c>
      <c r="E192" s="131" t="s">
        <v>284</v>
      </c>
      <c r="F192" s="132" t="s">
        <v>285</v>
      </c>
      <c r="G192" s="133" t="s">
        <v>165</v>
      </c>
      <c r="H192" s="134">
        <v>170.04</v>
      </c>
      <c r="I192" s="134"/>
      <c r="J192" s="134">
        <f>ROUND(I192*H192,3)</f>
        <v>0</v>
      </c>
      <c r="K192" s="135"/>
      <c r="L192" s="27"/>
      <c r="M192" s="136" t="s">
        <v>1</v>
      </c>
      <c r="N192" s="137" t="s">
        <v>36</v>
      </c>
      <c r="O192" s="138">
        <v>0</v>
      </c>
      <c r="P192" s="138">
        <f>O192*H192</f>
        <v>0</v>
      </c>
      <c r="Q192" s="138">
        <v>0</v>
      </c>
      <c r="R192" s="138">
        <f>Q192*H192</f>
        <v>0</v>
      </c>
      <c r="S192" s="138">
        <v>0</v>
      </c>
      <c r="T192" s="139">
        <f>S192*H192</f>
        <v>0</v>
      </c>
      <c r="AR192" s="140" t="s">
        <v>123</v>
      </c>
      <c r="AT192" s="140" t="s">
        <v>119</v>
      </c>
      <c r="AU192" s="140" t="s">
        <v>124</v>
      </c>
      <c r="AY192" s="15" t="s">
        <v>116</v>
      </c>
      <c r="BE192" s="141">
        <f>IF(N192="základná",J192,0)</f>
        <v>0</v>
      </c>
      <c r="BF192" s="141">
        <f>IF(N192="znížená",J192,0)</f>
        <v>0</v>
      </c>
      <c r="BG192" s="141">
        <f>IF(N192="zákl. prenesená",J192,0)</f>
        <v>0</v>
      </c>
      <c r="BH192" s="141">
        <f>IF(N192="zníž. prenesená",J192,0)</f>
        <v>0</v>
      </c>
      <c r="BI192" s="141">
        <f>IF(N192="nulová",J192,0)</f>
        <v>0</v>
      </c>
      <c r="BJ192" s="15" t="s">
        <v>124</v>
      </c>
      <c r="BK192" s="142">
        <f>ROUND(I192*H192,3)</f>
        <v>0</v>
      </c>
      <c r="BL192" s="15" t="s">
        <v>123</v>
      </c>
      <c r="BM192" s="140" t="s">
        <v>286</v>
      </c>
    </row>
    <row r="193" spans="2:65" s="12" customFormat="1">
      <c r="B193" s="143"/>
      <c r="D193" s="144" t="s">
        <v>126</v>
      </c>
      <c r="E193" s="145" t="s">
        <v>1</v>
      </c>
      <c r="F193" s="146" t="s">
        <v>287</v>
      </c>
      <c r="H193" s="147">
        <v>182.52</v>
      </c>
      <c r="L193" s="143"/>
      <c r="M193" s="148"/>
      <c r="T193" s="149"/>
      <c r="AT193" s="145" t="s">
        <v>126</v>
      </c>
      <c r="AU193" s="145" t="s">
        <v>124</v>
      </c>
      <c r="AV193" s="12" t="s">
        <v>124</v>
      </c>
      <c r="AW193" s="12" t="s">
        <v>26</v>
      </c>
      <c r="AX193" s="12" t="s">
        <v>70</v>
      </c>
      <c r="AY193" s="145" t="s">
        <v>116</v>
      </c>
    </row>
    <row r="194" spans="2:65" s="12" customFormat="1">
      <c r="B194" s="143"/>
      <c r="D194" s="144" t="s">
        <v>126</v>
      </c>
      <c r="E194" s="145" t="s">
        <v>1</v>
      </c>
      <c r="F194" s="146" t="s">
        <v>288</v>
      </c>
      <c r="H194" s="147">
        <v>-12.48</v>
      </c>
      <c r="L194" s="143"/>
      <c r="M194" s="148"/>
      <c r="T194" s="149"/>
      <c r="AT194" s="145" t="s">
        <v>126</v>
      </c>
      <c r="AU194" s="145" t="s">
        <v>124</v>
      </c>
      <c r="AV194" s="12" t="s">
        <v>124</v>
      </c>
      <c r="AW194" s="12" t="s">
        <v>26</v>
      </c>
      <c r="AX194" s="12" t="s">
        <v>70</v>
      </c>
      <c r="AY194" s="145" t="s">
        <v>116</v>
      </c>
    </row>
    <row r="195" spans="2:65" s="13" customFormat="1">
      <c r="B195" s="159"/>
      <c r="D195" s="144" t="s">
        <v>126</v>
      </c>
      <c r="E195" s="160" t="s">
        <v>1</v>
      </c>
      <c r="F195" s="161" t="s">
        <v>289</v>
      </c>
      <c r="H195" s="162">
        <v>170.04000000000002</v>
      </c>
      <c r="L195" s="159"/>
      <c r="M195" s="163"/>
      <c r="T195" s="164"/>
      <c r="AT195" s="160" t="s">
        <v>126</v>
      </c>
      <c r="AU195" s="160" t="s">
        <v>124</v>
      </c>
      <c r="AV195" s="13" t="s">
        <v>123</v>
      </c>
      <c r="AW195" s="13" t="s">
        <v>26</v>
      </c>
      <c r="AX195" s="13" t="s">
        <v>78</v>
      </c>
      <c r="AY195" s="160" t="s">
        <v>116</v>
      </c>
    </row>
    <row r="196" spans="2:65" s="1" customFormat="1" ht="37.9" customHeight="1">
      <c r="B196" s="129"/>
      <c r="C196" s="130" t="s">
        <v>290</v>
      </c>
      <c r="D196" s="130" t="s">
        <v>119</v>
      </c>
      <c r="E196" s="131" t="s">
        <v>291</v>
      </c>
      <c r="F196" s="132" t="s">
        <v>292</v>
      </c>
      <c r="G196" s="133" t="s">
        <v>165</v>
      </c>
      <c r="H196" s="134">
        <v>199.36</v>
      </c>
      <c r="I196" s="134"/>
      <c r="J196" s="134">
        <f>ROUND(I196*H196,3)</f>
        <v>0</v>
      </c>
      <c r="K196" s="135"/>
      <c r="L196" s="27"/>
      <c r="M196" s="136" t="s">
        <v>1</v>
      </c>
      <c r="N196" s="137" t="s">
        <v>36</v>
      </c>
      <c r="O196" s="138">
        <v>0</v>
      </c>
      <c r="P196" s="138">
        <f>O196*H196</f>
        <v>0</v>
      </c>
      <c r="Q196" s="138">
        <v>0</v>
      </c>
      <c r="R196" s="138">
        <f>Q196*H196</f>
        <v>0</v>
      </c>
      <c r="S196" s="138">
        <v>0</v>
      </c>
      <c r="T196" s="139">
        <f>S196*H196</f>
        <v>0</v>
      </c>
      <c r="AR196" s="140" t="s">
        <v>123</v>
      </c>
      <c r="AT196" s="140" t="s">
        <v>119</v>
      </c>
      <c r="AU196" s="140" t="s">
        <v>124</v>
      </c>
      <c r="AY196" s="15" t="s">
        <v>116</v>
      </c>
      <c r="BE196" s="141">
        <f>IF(N196="základná",J196,0)</f>
        <v>0</v>
      </c>
      <c r="BF196" s="141">
        <f>IF(N196="znížená",J196,0)</f>
        <v>0</v>
      </c>
      <c r="BG196" s="141">
        <f>IF(N196="zákl. prenesená",J196,0)</f>
        <v>0</v>
      </c>
      <c r="BH196" s="141">
        <f>IF(N196="zníž. prenesená",J196,0)</f>
        <v>0</v>
      </c>
      <c r="BI196" s="141">
        <f>IF(N196="nulová",J196,0)</f>
        <v>0</v>
      </c>
      <c r="BJ196" s="15" t="s">
        <v>124</v>
      </c>
      <c r="BK196" s="142">
        <f>ROUND(I196*H196,3)</f>
        <v>0</v>
      </c>
      <c r="BL196" s="15" t="s">
        <v>123</v>
      </c>
      <c r="BM196" s="140" t="s">
        <v>293</v>
      </c>
    </row>
    <row r="197" spans="2:65" s="12" customFormat="1">
      <c r="B197" s="143"/>
      <c r="D197" s="144" t="s">
        <v>126</v>
      </c>
      <c r="E197" s="145" t="s">
        <v>1</v>
      </c>
      <c r="F197" s="146" t="s">
        <v>294</v>
      </c>
      <c r="H197" s="147">
        <v>199.36</v>
      </c>
      <c r="L197" s="143"/>
      <c r="M197" s="148"/>
      <c r="T197" s="149"/>
      <c r="AT197" s="145" t="s">
        <v>126</v>
      </c>
      <c r="AU197" s="145" t="s">
        <v>124</v>
      </c>
      <c r="AV197" s="12" t="s">
        <v>124</v>
      </c>
      <c r="AW197" s="12" t="s">
        <v>26</v>
      </c>
      <c r="AX197" s="12" t="s">
        <v>78</v>
      </c>
      <c r="AY197" s="145" t="s">
        <v>116</v>
      </c>
    </row>
    <row r="198" spans="2:65" s="1" customFormat="1" ht="21.75" customHeight="1">
      <c r="B198" s="129"/>
      <c r="C198" s="130" t="s">
        <v>295</v>
      </c>
      <c r="D198" s="130" t="s">
        <v>119</v>
      </c>
      <c r="E198" s="131" t="s">
        <v>296</v>
      </c>
      <c r="F198" s="132" t="s">
        <v>297</v>
      </c>
      <c r="G198" s="133" t="s">
        <v>157</v>
      </c>
      <c r="H198" s="134">
        <v>38.052</v>
      </c>
      <c r="I198" s="134"/>
      <c r="J198" s="134">
        <f>ROUND(I198*H198,3)</f>
        <v>0</v>
      </c>
      <c r="K198" s="135"/>
      <c r="L198" s="27"/>
      <c r="M198" s="136" t="s">
        <v>1</v>
      </c>
      <c r="N198" s="137" t="s">
        <v>36</v>
      </c>
      <c r="O198" s="138">
        <v>0.59799999999999998</v>
      </c>
      <c r="P198" s="138">
        <f>O198*H198</f>
        <v>22.755095999999998</v>
      </c>
      <c r="Q198" s="138">
        <v>0</v>
      </c>
      <c r="R198" s="138">
        <f>Q198*H198</f>
        <v>0</v>
      </c>
      <c r="S198" s="138">
        <v>0</v>
      </c>
      <c r="T198" s="139">
        <f>S198*H198</f>
        <v>0</v>
      </c>
      <c r="AR198" s="140" t="s">
        <v>123</v>
      </c>
      <c r="AT198" s="140" t="s">
        <v>119</v>
      </c>
      <c r="AU198" s="140" t="s">
        <v>124</v>
      </c>
      <c r="AY198" s="15" t="s">
        <v>116</v>
      </c>
      <c r="BE198" s="141">
        <f>IF(N198="základná",J198,0)</f>
        <v>0</v>
      </c>
      <c r="BF198" s="141">
        <f>IF(N198="znížená",J198,0)</f>
        <v>0</v>
      </c>
      <c r="BG198" s="141">
        <f>IF(N198="zákl. prenesená",J198,0)</f>
        <v>0</v>
      </c>
      <c r="BH198" s="141">
        <f>IF(N198="zníž. prenesená",J198,0)</f>
        <v>0</v>
      </c>
      <c r="BI198" s="141">
        <f>IF(N198="nulová",J198,0)</f>
        <v>0</v>
      </c>
      <c r="BJ198" s="15" t="s">
        <v>124</v>
      </c>
      <c r="BK198" s="142">
        <f>ROUND(I198*H198,3)</f>
        <v>0</v>
      </c>
      <c r="BL198" s="15" t="s">
        <v>123</v>
      </c>
      <c r="BM198" s="140" t="s">
        <v>298</v>
      </c>
    </row>
    <row r="199" spans="2:65" s="1" customFormat="1" ht="24.2" customHeight="1">
      <c r="B199" s="129"/>
      <c r="C199" s="130" t="s">
        <v>299</v>
      </c>
      <c r="D199" s="130" t="s">
        <v>119</v>
      </c>
      <c r="E199" s="131" t="s">
        <v>300</v>
      </c>
      <c r="F199" s="132" t="s">
        <v>301</v>
      </c>
      <c r="G199" s="133" t="s">
        <v>157</v>
      </c>
      <c r="H199" s="134">
        <v>608.83199999999999</v>
      </c>
      <c r="I199" s="134"/>
      <c r="J199" s="134">
        <f>ROUND(I199*H199,3)</f>
        <v>0</v>
      </c>
      <c r="K199" s="135"/>
      <c r="L199" s="27"/>
      <c r="M199" s="136" t="s">
        <v>1</v>
      </c>
      <c r="N199" s="137" t="s">
        <v>36</v>
      </c>
      <c r="O199" s="138">
        <v>7.0000000000000001E-3</v>
      </c>
      <c r="P199" s="138">
        <f>O199*H199</f>
        <v>4.2618239999999998</v>
      </c>
      <c r="Q199" s="138">
        <v>0</v>
      </c>
      <c r="R199" s="138">
        <f>Q199*H199</f>
        <v>0</v>
      </c>
      <c r="S199" s="138">
        <v>0</v>
      </c>
      <c r="T199" s="139">
        <f>S199*H199</f>
        <v>0</v>
      </c>
      <c r="AR199" s="140" t="s">
        <v>123</v>
      </c>
      <c r="AT199" s="140" t="s">
        <v>119</v>
      </c>
      <c r="AU199" s="140" t="s">
        <v>124</v>
      </c>
      <c r="AY199" s="15" t="s">
        <v>116</v>
      </c>
      <c r="BE199" s="141">
        <f>IF(N199="základná",J199,0)</f>
        <v>0</v>
      </c>
      <c r="BF199" s="141">
        <f>IF(N199="znížená",J199,0)</f>
        <v>0</v>
      </c>
      <c r="BG199" s="141">
        <f>IF(N199="zákl. prenesená",J199,0)</f>
        <v>0</v>
      </c>
      <c r="BH199" s="141">
        <f>IF(N199="zníž. prenesená",J199,0)</f>
        <v>0</v>
      </c>
      <c r="BI199" s="141">
        <f>IF(N199="nulová",J199,0)</f>
        <v>0</v>
      </c>
      <c r="BJ199" s="15" t="s">
        <v>124</v>
      </c>
      <c r="BK199" s="142">
        <f>ROUND(I199*H199,3)</f>
        <v>0</v>
      </c>
      <c r="BL199" s="15" t="s">
        <v>123</v>
      </c>
      <c r="BM199" s="140" t="s">
        <v>302</v>
      </c>
    </row>
    <row r="200" spans="2:65" s="12" customFormat="1">
      <c r="B200" s="143"/>
      <c r="D200" s="144" t="s">
        <v>126</v>
      </c>
      <c r="F200" s="146" t="s">
        <v>303</v>
      </c>
      <c r="H200" s="147">
        <v>608.83199999999999</v>
      </c>
      <c r="L200" s="143"/>
      <c r="M200" s="148"/>
      <c r="T200" s="149"/>
      <c r="AT200" s="145" t="s">
        <v>126</v>
      </c>
      <c r="AU200" s="145" t="s">
        <v>124</v>
      </c>
      <c r="AV200" s="12" t="s">
        <v>124</v>
      </c>
      <c r="AW200" s="12" t="s">
        <v>3</v>
      </c>
      <c r="AX200" s="12" t="s">
        <v>78</v>
      </c>
      <c r="AY200" s="145" t="s">
        <v>116</v>
      </c>
    </row>
    <row r="201" spans="2:65" s="1" customFormat="1" ht="24.2" customHeight="1">
      <c r="B201" s="129"/>
      <c r="C201" s="130" t="s">
        <v>304</v>
      </c>
      <c r="D201" s="130" t="s">
        <v>119</v>
      </c>
      <c r="E201" s="131" t="s">
        <v>305</v>
      </c>
      <c r="F201" s="132" t="s">
        <v>306</v>
      </c>
      <c r="G201" s="133" t="s">
        <v>157</v>
      </c>
      <c r="H201" s="134">
        <v>38.052</v>
      </c>
      <c r="I201" s="134"/>
      <c r="J201" s="134">
        <f>ROUND(I201*H201,3)</f>
        <v>0</v>
      </c>
      <c r="K201" s="135"/>
      <c r="L201" s="27"/>
      <c r="M201" s="136" t="s">
        <v>1</v>
      </c>
      <c r="N201" s="137" t="s">
        <v>36</v>
      </c>
      <c r="O201" s="138">
        <v>0.89</v>
      </c>
      <c r="P201" s="138">
        <f>O201*H201</f>
        <v>33.866280000000003</v>
      </c>
      <c r="Q201" s="138">
        <v>0</v>
      </c>
      <c r="R201" s="138">
        <f>Q201*H201</f>
        <v>0</v>
      </c>
      <c r="S201" s="138">
        <v>0</v>
      </c>
      <c r="T201" s="139">
        <f>S201*H201</f>
        <v>0</v>
      </c>
      <c r="AR201" s="140" t="s">
        <v>123</v>
      </c>
      <c r="AT201" s="140" t="s">
        <v>119</v>
      </c>
      <c r="AU201" s="140" t="s">
        <v>124</v>
      </c>
      <c r="AY201" s="15" t="s">
        <v>116</v>
      </c>
      <c r="BE201" s="141">
        <f>IF(N201="základná",J201,0)</f>
        <v>0</v>
      </c>
      <c r="BF201" s="141">
        <f>IF(N201="znížená",J201,0)</f>
        <v>0</v>
      </c>
      <c r="BG201" s="141">
        <f>IF(N201="zákl. prenesená",J201,0)</f>
        <v>0</v>
      </c>
      <c r="BH201" s="141">
        <f>IF(N201="zníž. prenesená",J201,0)</f>
        <v>0</v>
      </c>
      <c r="BI201" s="141">
        <f>IF(N201="nulová",J201,0)</f>
        <v>0</v>
      </c>
      <c r="BJ201" s="15" t="s">
        <v>124</v>
      </c>
      <c r="BK201" s="142">
        <f>ROUND(I201*H201,3)</f>
        <v>0</v>
      </c>
      <c r="BL201" s="15" t="s">
        <v>123</v>
      </c>
      <c r="BM201" s="140" t="s">
        <v>307</v>
      </c>
    </row>
    <row r="202" spans="2:65" s="1" customFormat="1" ht="24.2" customHeight="1">
      <c r="B202" s="129"/>
      <c r="C202" s="130" t="s">
        <v>308</v>
      </c>
      <c r="D202" s="130" t="s">
        <v>119</v>
      </c>
      <c r="E202" s="131" t="s">
        <v>309</v>
      </c>
      <c r="F202" s="132" t="s">
        <v>310</v>
      </c>
      <c r="G202" s="133" t="s">
        <v>157</v>
      </c>
      <c r="H202" s="134">
        <v>456.62400000000002</v>
      </c>
      <c r="I202" s="134"/>
      <c r="J202" s="134">
        <f>ROUND(I202*H202,3)</f>
        <v>0</v>
      </c>
      <c r="K202" s="135"/>
      <c r="L202" s="27"/>
      <c r="M202" s="136" t="s">
        <v>1</v>
      </c>
      <c r="N202" s="137" t="s">
        <v>36</v>
      </c>
      <c r="O202" s="138">
        <v>0.1</v>
      </c>
      <c r="P202" s="138">
        <f>O202*H202</f>
        <v>45.662400000000005</v>
      </c>
      <c r="Q202" s="138">
        <v>0</v>
      </c>
      <c r="R202" s="138">
        <f>Q202*H202</f>
        <v>0</v>
      </c>
      <c r="S202" s="138">
        <v>0</v>
      </c>
      <c r="T202" s="139">
        <f>S202*H202</f>
        <v>0</v>
      </c>
      <c r="AR202" s="140" t="s">
        <v>123</v>
      </c>
      <c r="AT202" s="140" t="s">
        <v>119</v>
      </c>
      <c r="AU202" s="140" t="s">
        <v>124</v>
      </c>
      <c r="AY202" s="15" t="s">
        <v>116</v>
      </c>
      <c r="BE202" s="141">
        <f>IF(N202="základná",J202,0)</f>
        <v>0</v>
      </c>
      <c r="BF202" s="141">
        <f>IF(N202="znížená",J202,0)</f>
        <v>0</v>
      </c>
      <c r="BG202" s="141">
        <f>IF(N202="zákl. prenesená",J202,0)</f>
        <v>0</v>
      </c>
      <c r="BH202" s="141">
        <f>IF(N202="zníž. prenesená",J202,0)</f>
        <v>0</v>
      </c>
      <c r="BI202" s="141">
        <f>IF(N202="nulová",J202,0)</f>
        <v>0</v>
      </c>
      <c r="BJ202" s="15" t="s">
        <v>124</v>
      </c>
      <c r="BK202" s="142">
        <f>ROUND(I202*H202,3)</f>
        <v>0</v>
      </c>
      <c r="BL202" s="15" t="s">
        <v>123</v>
      </c>
      <c r="BM202" s="140" t="s">
        <v>311</v>
      </c>
    </row>
    <row r="203" spans="2:65" s="12" customFormat="1">
      <c r="B203" s="143"/>
      <c r="D203" s="144" t="s">
        <v>126</v>
      </c>
      <c r="F203" s="146" t="s">
        <v>312</v>
      </c>
      <c r="H203" s="147">
        <v>456.62400000000002</v>
      </c>
      <c r="L203" s="143"/>
      <c r="M203" s="148"/>
      <c r="T203" s="149"/>
      <c r="AT203" s="145" t="s">
        <v>126</v>
      </c>
      <c r="AU203" s="145" t="s">
        <v>124</v>
      </c>
      <c r="AV203" s="12" t="s">
        <v>124</v>
      </c>
      <c r="AW203" s="12" t="s">
        <v>3</v>
      </c>
      <c r="AX203" s="12" t="s">
        <v>78</v>
      </c>
      <c r="AY203" s="145" t="s">
        <v>116</v>
      </c>
    </row>
    <row r="204" spans="2:65" s="1" customFormat="1" ht="16.5" customHeight="1">
      <c r="B204" s="129"/>
      <c r="C204" s="130" t="s">
        <v>313</v>
      </c>
      <c r="D204" s="130" t="s">
        <v>119</v>
      </c>
      <c r="E204" s="131" t="s">
        <v>314</v>
      </c>
      <c r="F204" s="132" t="s">
        <v>315</v>
      </c>
      <c r="G204" s="133" t="s">
        <v>157</v>
      </c>
      <c r="H204" s="134">
        <v>38.052</v>
      </c>
      <c r="I204" s="134"/>
      <c r="J204" s="134">
        <f>ROUND(I204*H204,3)</f>
        <v>0</v>
      </c>
      <c r="K204" s="135"/>
      <c r="L204" s="27"/>
      <c r="M204" s="136" t="s">
        <v>1</v>
      </c>
      <c r="N204" s="137" t="s">
        <v>36</v>
      </c>
      <c r="O204" s="138">
        <v>0</v>
      </c>
      <c r="P204" s="138">
        <f>O204*H204</f>
        <v>0</v>
      </c>
      <c r="Q204" s="138">
        <v>0</v>
      </c>
      <c r="R204" s="138">
        <f>Q204*H204</f>
        <v>0</v>
      </c>
      <c r="S204" s="138">
        <v>0</v>
      </c>
      <c r="T204" s="139">
        <f>S204*H204</f>
        <v>0</v>
      </c>
      <c r="AR204" s="140" t="s">
        <v>123</v>
      </c>
      <c r="AT204" s="140" t="s">
        <v>119</v>
      </c>
      <c r="AU204" s="140" t="s">
        <v>124</v>
      </c>
      <c r="AY204" s="15" t="s">
        <v>116</v>
      </c>
      <c r="BE204" s="141">
        <f>IF(N204="základná",J204,0)</f>
        <v>0</v>
      </c>
      <c r="BF204" s="141">
        <f>IF(N204="znížená",J204,0)</f>
        <v>0</v>
      </c>
      <c r="BG204" s="141">
        <f>IF(N204="zákl. prenesená",J204,0)</f>
        <v>0</v>
      </c>
      <c r="BH204" s="141">
        <f>IF(N204="zníž. prenesená",J204,0)</f>
        <v>0</v>
      </c>
      <c r="BI204" s="141">
        <f>IF(N204="nulová",J204,0)</f>
        <v>0</v>
      </c>
      <c r="BJ204" s="15" t="s">
        <v>124</v>
      </c>
      <c r="BK204" s="142">
        <f>ROUND(I204*H204,3)</f>
        <v>0</v>
      </c>
      <c r="BL204" s="15" t="s">
        <v>123</v>
      </c>
      <c r="BM204" s="140" t="s">
        <v>316</v>
      </c>
    </row>
    <row r="205" spans="2:65" s="11" customFormat="1" ht="22.9" customHeight="1">
      <c r="B205" s="118"/>
      <c r="D205" s="119" t="s">
        <v>69</v>
      </c>
      <c r="E205" s="127" t="s">
        <v>317</v>
      </c>
      <c r="F205" s="127" t="s">
        <v>318</v>
      </c>
      <c r="J205" s="128">
        <f>BK205</f>
        <v>0</v>
      </c>
      <c r="L205" s="118"/>
      <c r="M205" s="122"/>
      <c r="P205" s="123">
        <f>P206</f>
        <v>0</v>
      </c>
      <c r="R205" s="123">
        <f>R206</f>
        <v>0</v>
      </c>
      <c r="T205" s="124">
        <f>T206</f>
        <v>0</v>
      </c>
      <c r="AR205" s="119" t="s">
        <v>78</v>
      </c>
      <c r="AT205" s="125" t="s">
        <v>69</v>
      </c>
      <c r="AU205" s="125" t="s">
        <v>78</v>
      </c>
      <c r="AY205" s="119" t="s">
        <v>116</v>
      </c>
      <c r="BK205" s="126">
        <f>BK206</f>
        <v>0</v>
      </c>
    </row>
    <row r="206" spans="2:65" s="1" customFormat="1" ht="24.2" customHeight="1">
      <c r="B206" s="129"/>
      <c r="C206" s="130" t="s">
        <v>319</v>
      </c>
      <c r="D206" s="130" t="s">
        <v>119</v>
      </c>
      <c r="E206" s="131" t="s">
        <v>320</v>
      </c>
      <c r="F206" s="132" t="s">
        <v>321</v>
      </c>
      <c r="G206" s="133" t="s">
        <v>157</v>
      </c>
      <c r="H206" s="134">
        <v>275.70600000000002</v>
      </c>
      <c r="I206" s="134"/>
      <c r="J206" s="134">
        <f>ROUND(I206*H206,3)</f>
        <v>0</v>
      </c>
      <c r="K206" s="135"/>
      <c r="L206" s="27"/>
      <c r="M206" s="136" t="s">
        <v>1</v>
      </c>
      <c r="N206" s="137" t="s">
        <v>36</v>
      </c>
      <c r="O206" s="138">
        <v>0</v>
      </c>
      <c r="P206" s="138">
        <f>O206*H206</f>
        <v>0</v>
      </c>
      <c r="Q206" s="138">
        <v>0</v>
      </c>
      <c r="R206" s="138">
        <f>Q206*H206</f>
        <v>0</v>
      </c>
      <c r="S206" s="138">
        <v>0</v>
      </c>
      <c r="T206" s="139">
        <f>S206*H206</f>
        <v>0</v>
      </c>
      <c r="AR206" s="140" t="s">
        <v>123</v>
      </c>
      <c r="AT206" s="140" t="s">
        <v>119</v>
      </c>
      <c r="AU206" s="140" t="s">
        <v>124</v>
      </c>
      <c r="AY206" s="15" t="s">
        <v>116</v>
      </c>
      <c r="BE206" s="141">
        <f>IF(N206="základná",J206,0)</f>
        <v>0</v>
      </c>
      <c r="BF206" s="141">
        <f>IF(N206="znížená",J206,0)</f>
        <v>0</v>
      </c>
      <c r="BG206" s="141">
        <f>IF(N206="zákl. prenesená",J206,0)</f>
        <v>0</v>
      </c>
      <c r="BH206" s="141">
        <f>IF(N206="zníž. prenesená",J206,0)</f>
        <v>0</v>
      </c>
      <c r="BI206" s="141">
        <f>IF(N206="nulová",J206,0)</f>
        <v>0</v>
      </c>
      <c r="BJ206" s="15" t="s">
        <v>124</v>
      </c>
      <c r="BK206" s="142">
        <f>ROUND(I206*H206,3)</f>
        <v>0</v>
      </c>
      <c r="BL206" s="15" t="s">
        <v>123</v>
      </c>
      <c r="BM206" s="140" t="s">
        <v>322</v>
      </c>
    </row>
    <row r="207" spans="2:65" s="11" customFormat="1" ht="25.9" customHeight="1">
      <c r="B207" s="118"/>
      <c r="D207" s="119" t="s">
        <v>69</v>
      </c>
      <c r="E207" s="120" t="s">
        <v>323</v>
      </c>
      <c r="F207" s="120" t="s">
        <v>324</v>
      </c>
      <c r="J207" s="121">
        <f>BK207</f>
        <v>0</v>
      </c>
      <c r="L207" s="118"/>
      <c r="M207" s="122"/>
      <c r="P207" s="123">
        <f>P208+P218+P235+P245+P258</f>
        <v>1145.5449759999999</v>
      </c>
      <c r="R207" s="123">
        <f>R208+R218+R235+R245+R258</f>
        <v>13.28176144</v>
      </c>
      <c r="T207" s="124">
        <f>T208+T218+T235+T245+T258</f>
        <v>38.052488000000004</v>
      </c>
      <c r="AR207" s="119" t="s">
        <v>124</v>
      </c>
      <c r="AT207" s="125" t="s">
        <v>69</v>
      </c>
      <c r="AU207" s="125" t="s">
        <v>70</v>
      </c>
      <c r="AY207" s="119" t="s">
        <v>116</v>
      </c>
      <c r="BK207" s="126">
        <f>BK208+BK218+BK235+BK245+BK258</f>
        <v>0</v>
      </c>
    </row>
    <row r="208" spans="2:65" s="11" customFormat="1" ht="22.9" customHeight="1">
      <c r="B208" s="118"/>
      <c r="D208" s="119" t="s">
        <v>69</v>
      </c>
      <c r="E208" s="127" t="s">
        <v>325</v>
      </c>
      <c r="F208" s="127" t="s">
        <v>326</v>
      </c>
      <c r="J208" s="128">
        <f>BK208</f>
        <v>0</v>
      </c>
      <c r="L208" s="118"/>
      <c r="M208" s="122"/>
      <c r="P208" s="123">
        <f>SUM(P209:P217)</f>
        <v>677.85604799999987</v>
      </c>
      <c r="R208" s="123">
        <f>SUM(R209:R217)</f>
        <v>12.536748640000001</v>
      </c>
      <c r="T208" s="124">
        <f>SUM(T209:T217)</f>
        <v>30.716000000000001</v>
      </c>
      <c r="AR208" s="119" t="s">
        <v>124</v>
      </c>
      <c r="AT208" s="125" t="s">
        <v>69</v>
      </c>
      <c r="AU208" s="125" t="s">
        <v>78</v>
      </c>
      <c r="AY208" s="119" t="s">
        <v>116</v>
      </c>
      <c r="BK208" s="126">
        <f>SUM(BK209:BK217)</f>
        <v>0</v>
      </c>
    </row>
    <row r="209" spans="2:65" s="1" customFormat="1" ht="33" customHeight="1">
      <c r="B209" s="129"/>
      <c r="C209" s="130" t="s">
        <v>327</v>
      </c>
      <c r="D209" s="130" t="s">
        <v>119</v>
      </c>
      <c r="E209" s="131" t="s">
        <v>328</v>
      </c>
      <c r="F209" s="132" t="s">
        <v>329</v>
      </c>
      <c r="G209" s="133" t="s">
        <v>271</v>
      </c>
      <c r="H209" s="134">
        <v>2194</v>
      </c>
      <c r="I209" s="134"/>
      <c r="J209" s="134">
        <f>ROUND(I209*H209,3)</f>
        <v>0</v>
      </c>
      <c r="K209" s="135"/>
      <c r="L209" s="27"/>
      <c r="M209" s="136" t="s">
        <v>1</v>
      </c>
      <c r="N209" s="137" t="s">
        <v>36</v>
      </c>
      <c r="O209" s="138">
        <v>0.121</v>
      </c>
      <c r="P209" s="138">
        <f>O209*H209</f>
        <v>265.47399999999999</v>
      </c>
      <c r="Q209" s="138">
        <v>0</v>
      </c>
      <c r="R209" s="138">
        <f>Q209*H209</f>
        <v>0</v>
      </c>
      <c r="S209" s="138">
        <v>1.4E-2</v>
      </c>
      <c r="T209" s="139">
        <f>S209*H209</f>
        <v>30.716000000000001</v>
      </c>
      <c r="AR209" s="140" t="s">
        <v>188</v>
      </c>
      <c r="AT209" s="140" t="s">
        <v>119</v>
      </c>
      <c r="AU209" s="140" t="s">
        <v>124</v>
      </c>
      <c r="AY209" s="15" t="s">
        <v>116</v>
      </c>
      <c r="BE209" s="141">
        <f>IF(N209="základná",J209,0)</f>
        <v>0</v>
      </c>
      <c r="BF209" s="141">
        <f>IF(N209="znížená",J209,0)</f>
        <v>0</v>
      </c>
      <c r="BG209" s="141">
        <f>IF(N209="zákl. prenesená",J209,0)</f>
        <v>0</v>
      </c>
      <c r="BH209" s="141">
        <f>IF(N209="zníž. prenesená",J209,0)</f>
        <v>0</v>
      </c>
      <c r="BI209" s="141">
        <f>IF(N209="nulová",J209,0)</f>
        <v>0</v>
      </c>
      <c r="BJ209" s="15" t="s">
        <v>124</v>
      </c>
      <c r="BK209" s="142">
        <f>ROUND(I209*H209,3)</f>
        <v>0</v>
      </c>
      <c r="BL209" s="15" t="s">
        <v>188</v>
      </c>
      <c r="BM209" s="140" t="s">
        <v>330</v>
      </c>
    </row>
    <row r="210" spans="2:65" s="12" customFormat="1">
      <c r="B210" s="143"/>
      <c r="D210" s="144" t="s">
        <v>126</v>
      </c>
      <c r="E210" s="145" t="s">
        <v>1</v>
      </c>
      <c r="F210" s="146" t="s">
        <v>331</v>
      </c>
      <c r="H210" s="147">
        <v>1078</v>
      </c>
      <c r="L210" s="143"/>
      <c r="M210" s="148"/>
      <c r="T210" s="149"/>
      <c r="AT210" s="145" t="s">
        <v>126</v>
      </c>
      <c r="AU210" s="145" t="s">
        <v>124</v>
      </c>
      <c r="AV210" s="12" t="s">
        <v>124</v>
      </c>
      <c r="AW210" s="12" t="s">
        <v>26</v>
      </c>
      <c r="AX210" s="12" t="s">
        <v>70</v>
      </c>
      <c r="AY210" s="145" t="s">
        <v>116</v>
      </c>
    </row>
    <row r="211" spans="2:65" s="12" customFormat="1">
      <c r="B211" s="143"/>
      <c r="D211" s="144" t="s">
        <v>126</v>
      </c>
      <c r="E211" s="145" t="s">
        <v>1</v>
      </c>
      <c r="F211" s="146" t="s">
        <v>332</v>
      </c>
      <c r="H211" s="147">
        <v>1116</v>
      </c>
      <c r="L211" s="143"/>
      <c r="M211" s="148"/>
      <c r="T211" s="149"/>
      <c r="AT211" s="145" t="s">
        <v>126</v>
      </c>
      <c r="AU211" s="145" t="s">
        <v>124</v>
      </c>
      <c r="AV211" s="12" t="s">
        <v>124</v>
      </c>
      <c r="AW211" s="12" t="s">
        <v>26</v>
      </c>
      <c r="AX211" s="12" t="s">
        <v>70</v>
      </c>
      <c r="AY211" s="145" t="s">
        <v>116</v>
      </c>
    </row>
    <row r="212" spans="2:65" s="13" customFormat="1">
      <c r="B212" s="159"/>
      <c r="D212" s="144" t="s">
        <v>126</v>
      </c>
      <c r="E212" s="160" t="s">
        <v>1</v>
      </c>
      <c r="F212" s="161" t="s">
        <v>289</v>
      </c>
      <c r="H212" s="162">
        <v>2194</v>
      </c>
      <c r="L212" s="159"/>
      <c r="M212" s="163"/>
      <c r="T212" s="164"/>
      <c r="AT212" s="160" t="s">
        <v>126</v>
      </c>
      <c r="AU212" s="160" t="s">
        <v>124</v>
      </c>
      <c r="AV212" s="13" t="s">
        <v>123</v>
      </c>
      <c r="AW212" s="13" t="s">
        <v>26</v>
      </c>
      <c r="AX212" s="13" t="s">
        <v>78</v>
      </c>
      <c r="AY212" s="160" t="s">
        <v>116</v>
      </c>
    </row>
    <row r="213" spans="2:65" s="1" customFormat="1" ht="24.2" customHeight="1">
      <c r="B213" s="129"/>
      <c r="C213" s="130" t="s">
        <v>333</v>
      </c>
      <c r="D213" s="130" t="s">
        <v>119</v>
      </c>
      <c r="E213" s="131" t="s">
        <v>334</v>
      </c>
      <c r="F213" s="132" t="s">
        <v>335</v>
      </c>
      <c r="G213" s="133" t="s">
        <v>271</v>
      </c>
      <c r="H213" s="134">
        <v>1343.2639999999999</v>
      </c>
      <c r="I213" s="134"/>
      <c r="J213" s="134">
        <f>ROUND(I213*H213,3)</f>
        <v>0</v>
      </c>
      <c r="K213" s="135"/>
      <c r="L213" s="27"/>
      <c r="M213" s="136" t="s">
        <v>1</v>
      </c>
      <c r="N213" s="137" t="s">
        <v>36</v>
      </c>
      <c r="O213" s="138">
        <v>0.307</v>
      </c>
      <c r="P213" s="138">
        <f>O213*H213</f>
        <v>412.38204799999994</v>
      </c>
      <c r="Q213" s="138">
        <v>2.5999999999999998E-4</v>
      </c>
      <c r="R213" s="138">
        <f>Q213*H213</f>
        <v>0.34924863999999994</v>
      </c>
      <c r="S213" s="138">
        <v>0</v>
      </c>
      <c r="T213" s="139">
        <f>S213*H213</f>
        <v>0</v>
      </c>
      <c r="AR213" s="140" t="s">
        <v>188</v>
      </c>
      <c r="AT213" s="140" t="s">
        <v>119</v>
      </c>
      <c r="AU213" s="140" t="s">
        <v>124</v>
      </c>
      <c r="AY213" s="15" t="s">
        <v>116</v>
      </c>
      <c r="BE213" s="141">
        <f>IF(N213="základná",J213,0)</f>
        <v>0</v>
      </c>
      <c r="BF213" s="141">
        <f>IF(N213="znížená",J213,0)</f>
        <v>0</v>
      </c>
      <c r="BG213" s="141">
        <f>IF(N213="zákl. prenesená",J213,0)</f>
        <v>0</v>
      </c>
      <c r="BH213" s="141">
        <f>IF(N213="zníž. prenesená",J213,0)</f>
        <v>0</v>
      </c>
      <c r="BI213" s="141">
        <f>IF(N213="nulová",J213,0)</f>
        <v>0</v>
      </c>
      <c r="BJ213" s="15" t="s">
        <v>124</v>
      </c>
      <c r="BK213" s="142">
        <f>ROUND(I213*H213,3)</f>
        <v>0</v>
      </c>
      <c r="BL213" s="15" t="s">
        <v>188</v>
      </c>
      <c r="BM213" s="140" t="s">
        <v>336</v>
      </c>
    </row>
    <row r="214" spans="2:65" s="1" customFormat="1" ht="16.5" customHeight="1">
      <c r="B214" s="129"/>
      <c r="C214" s="150" t="s">
        <v>337</v>
      </c>
      <c r="D214" s="150" t="s">
        <v>154</v>
      </c>
      <c r="E214" s="151" t="s">
        <v>338</v>
      </c>
      <c r="F214" s="152" t="s">
        <v>339</v>
      </c>
      <c r="G214" s="153" t="s">
        <v>122</v>
      </c>
      <c r="H214" s="154">
        <v>24.375</v>
      </c>
      <c r="I214" s="154"/>
      <c r="J214" s="154">
        <f>ROUND(I214*H214,3)</f>
        <v>0</v>
      </c>
      <c r="K214" s="155"/>
      <c r="L214" s="156"/>
      <c r="M214" s="157" t="s">
        <v>1</v>
      </c>
      <c r="N214" s="158" t="s">
        <v>36</v>
      </c>
      <c r="O214" s="138">
        <v>0</v>
      </c>
      <c r="P214" s="138">
        <f>O214*H214</f>
        <v>0</v>
      </c>
      <c r="Q214" s="138">
        <v>0.5</v>
      </c>
      <c r="R214" s="138">
        <f>Q214*H214</f>
        <v>12.1875</v>
      </c>
      <c r="S214" s="138">
        <v>0</v>
      </c>
      <c r="T214" s="139">
        <f>S214*H214</f>
        <v>0</v>
      </c>
      <c r="AR214" s="140" t="s">
        <v>257</v>
      </c>
      <c r="AT214" s="140" t="s">
        <v>154</v>
      </c>
      <c r="AU214" s="140" t="s">
        <v>124</v>
      </c>
      <c r="AY214" s="15" t="s">
        <v>116</v>
      </c>
      <c r="BE214" s="141">
        <f>IF(N214="základná",J214,0)</f>
        <v>0</v>
      </c>
      <c r="BF214" s="141">
        <f>IF(N214="znížená",J214,0)</f>
        <v>0</v>
      </c>
      <c r="BG214" s="141">
        <f>IF(N214="zákl. prenesená",J214,0)</f>
        <v>0</v>
      </c>
      <c r="BH214" s="141">
        <f>IF(N214="zníž. prenesená",J214,0)</f>
        <v>0</v>
      </c>
      <c r="BI214" s="141">
        <f>IF(N214="nulová",J214,0)</f>
        <v>0</v>
      </c>
      <c r="BJ214" s="15" t="s">
        <v>124</v>
      </c>
      <c r="BK214" s="142">
        <f>ROUND(I214*H214,3)</f>
        <v>0</v>
      </c>
      <c r="BL214" s="15" t="s">
        <v>188</v>
      </c>
      <c r="BM214" s="140" t="s">
        <v>340</v>
      </c>
    </row>
    <row r="215" spans="2:65" s="12" customFormat="1">
      <c r="B215" s="143"/>
      <c r="D215" s="144" t="s">
        <v>126</v>
      </c>
      <c r="E215" s="145" t="s">
        <v>1</v>
      </c>
      <c r="F215" s="146" t="s">
        <v>341</v>
      </c>
      <c r="H215" s="147">
        <v>22.158999999999999</v>
      </c>
      <c r="L215" s="143"/>
      <c r="M215" s="148"/>
      <c r="T215" s="149"/>
      <c r="AT215" s="145" t="s">
        <v>126</v>
      </c>
      <c r="AU215" s="145" t="s">
        <v>124</v>
      </c>
      <c r="AV215" s="12" t="s">
        <v>124</v>
      </c>
      <c r="AW215" s="12" t="s">
        <v>26</v>
      </c>
      <c r="AX215" s="12" t="s">
        <v>78</v>
      </c>
      <c r="AY215" s="145" t="s">
        <v>116</v>
      </c>
    </row>
    <row r="216" spans="2:65" s="12" customFormat="1">
      <c r="B216" s="143"/>
      <c r="D216" s="144" t="s">
        <v>126</v>
      </c>
      <c r="F216" s="146" t="s">
        <v>342</v>
      </c>
      <c r="H216" s="147">
        <v>24.375</v>
      </c>
      <c r="L216" s="143"/>
      <c r="M216" s="148"/>
      <c r="T216" s="149"/>
      <c r="AT216" s="145" t="s">
        <v>126</v>
      </c>
      <c r="AU216" s="145" t="s">
        <v>124</v>
      </c>
      <c r="AV216" s="12" t="s">
        <v>124</v>
      </c>
      <c r="AW216" s="12" t="s">
        <v>3</v>
      </c>
      <c r="AX216" s="12" t="s">
        <v>78</v>
      </c>
      <c r="AY216" s="145" t="s">
        <v>116</v>
      </c>
    </row>
    <row r="217" spans="2:65" s="1" customFormat="1" ht="24.2" customHeight="1">
      <c r="B217" s="129"/>
      <c r="C217" s="130" t="s">
        <v>343</v>
      </c>
      <c r="D217" s="130" t="s">
        <v>119</v>
      </c>
      <c r="E217" s="131" t="s">
        <v>344</v>
      </c>
      <c r="F217" s="132" t="s">
        <v>345</v>
      </c>
      <c r="G217" s="133" t="s">
        <v>346</v>
      </c>
      <c r="H217" s="134">
        <v>248.29</v>
      </c>
      <c r="I217" s="134"/>
      <c r="J217" s="134">
        <f>ROUND(I217*H217,3)</f>
        <v>0</v>
      </c>
      <c r="K217" s="135"/>
      <c r="L217" s="27"/>
      <c r="M217" s="136" t="s">
        <v>1</v>
      </c>
      <c r="N217" s="137" t="s">
        <v>36</v>
      </c>
      <c r="O217" s="138">
        <v>0</v>
      </c>
      <c r="P217" s="138">
        <f>O217*H217</f>
        <v>0</v>
      </c>
      <c r="Q217" s="138">
        <v>0</v>
      </c>
      <c r="R217" s="138">
        <f>Q217*H217</f>
        <v>0</v>
      </c>
      <c r="S217" s="138">
        <v>0</v>
      </c>
      <c r="T217" s="139">
        <f>S217*H217</f>
        <v>0</v>
      </c>
      <c r="AR217" s="140" t="s">
        <v>188</v>
      </c>
      <c r="AT217" s="140" t="s">
        <v>119</v>
      </c>
      <c r="AU217" s="140" t="s">
        <v>124</v>
      </c>
      <c r="AY217" s="15" t="s">
        <v>116</v>
      </c>
      <c r="BE217" s="141">
        <f>IF(N217="základná",J217,0)</f>
        <v>0</v>
      </c>
      <c r="BF217" s="141">
        <f>IF(N217="znížená",J217,0)</f>
        <v>0</v>
      </c>
      <c r="BG217" s="141">
        <f>IF(N217="zákl. prenesená",J217,0)</f>
        <v>0</v>
      </c>
      <c r="BH217" s="141">
        <f>IF(N217="zníž. prenesená",J217,0)</f>
        <v>0</v>
      </c>
      <c r="BI217" s="141">
        <f>IF(N217="nulová",J217,0)</f>
        <v>0</v>
      </c>
      <c r="BJ217" s="15" t="s">
        <v>124</v>
      </c>
      <c r="BK217" s="142">
        <f>ROUND(I217*H217,3)</f>
        <v>0</v>
      </c>
      <c r="BL217" s="15" t="s">
        <v>188</v>
      </c>
      <c r="BM217" s="140" t="s">
        <v>347</v>
      </c>
    </row>
    <row r="218" spans="2:65" s="11" customFormat="1" ht="22.9" customHeight="1">
      <c r="B218" s="118"/>
      <c r="D218" s="119" t="s">
        <v>69</v>
      </c>
      <c r="E218" s="127" t="s">
        <v>348</v>
      </c>
      <c r="F218" s="127" t="s">
        <v>349</v>
      </c>
      <c r="J218" s="128">
        <f>BK218</f>
        <v>0</v>
      </c>
      <c r="L218" s="118"/>
      <c r="M218" s="122"/>
      <c r="P218" s="123">
        <f>SUM(P219:P234)</f>
        <v>158.48998</v>
      </c>
      <c r="R218" s="123">
        <f>SUM(R219:R234)</f>
        <v>0.72043999999999997</v>
      </c>
      <c r="T218" s="124">
        <f>SUM(T219:T234)</f>
        <v>0</v>
      </c>
      <c r="AR218" s="119" t="s">
        <v>124</v>
      </c>
      <c r="AT218" s="125" t="s">
        <v>69</v>
      </c>
      <c r="AU218" s="125" t="s">
        <v>78</v>
      </c>
      <c r="AY218" s="119" t="s">
        <v>116</v>
      </c>
      <c r="BK218" s="126">
        <f>SUM(BK219:BK234)</f>
        <v>0</v>
      </c>
    </row>
    <row r="219" spans="2:65" s="1" customFormat="1" ht="37.9" customHeight="1">
      <c r="B219" s="129"/>
      <c r="C219" s="130" t="s">
        <v>350</v>
      </c>
      <c r="D219" s="130" t="s">
        <v>119</v>
      </c>
      <c r="E219" s="131" t="s">
        <v>351</v>
      </c>
      <c r="F219" s="132" t="s">
        <v>352</v>
      </c>
      <c r="G219" s="133" t="s">
        <v>271</v>
      </c>
      <c r="H219" s="134">
        <v>210.4</v>
      </c>
      <c r="I219" s="134"/>
      <c r="J219" s="134">
        <f>ROUND(I219*H219,3)</f>
        <v>0</v>
      </c>
      <c r="K219" s="135"/>
      <c r="L219" s="27"/>
      <c r="M219" s="136" t="s">
        <v>1</v>
      </c>
      <c r="N219" s="137" t="s">
        <v>36</v>
      </c>
      <c r="O219" s="138">
        <v>0</v>
      </c>
      <c r="P219" s="138">
        <f>O219*H219</f>
        <v>0</v>
      </c>
      <c r="Q219" s="138">
        <v>0</v>
      </c>
      <c r="R219" s="138">
        <f>Q219*H219</f>
        <v>0</v>
      </c>
      <c r="S219" s="138">
        <v>0</v>
      </c>
      <c r="T219" s="139">
        <f>S219*H219</f>
        <v>0</v>
      </c>
      <c r="AR219" s="140" t="s">
        <v>188</v>
      </c>
      <c r="AT219" s="140" t="s">
        <v>119</v>
      </c>
      <c r="AU219" s="140" t="s">
        <v>124</v>
      </c>
      <c r="AY219" s="15" t="s">
        <v>116</v>
      </c>
      <c r="BE219" s="141">
        <f>IF(N219="základná",J219,0)</f>
        <v>0</v>
      </c>
      <c r="BF219" s="141">
        <f>IF(N219="znížená",J219,0)</f>
        <v>0</v>
      </c>
      <c r="BG219" s="141">
        <f>IF(N219="zákl. prenesená",J219,0)</f>
        <v>0</v>
      </c>
      <c r="BH219" s="141">
        <f>IF(N219="zníž. prenesená",J219,0)</f>
        <v>0</v>
      </c>
      <c r="BI219" s="141">
        <f>IF(N219="nulová",J219,0)</f>
        <v>0</v>
      </c>
      <c r="BJ219" s="15" t="s">
        <v>124</v>
      </c>
      <c r="BK219" s="142">
        <f>ROUND(I219*H219,3)</f>
        <v>0</v>
      </c>
      <c r="BL219" s="15" t="s">
        <v>188</v>
      </c>
      <c r="BM219" s="140" t="s">
        <v>353</v>
      </c>
    </row>
    <row r="220" spans="2:65" s="12" customFormat="1">
      <c r="B220" s="143"/>
      <c r="D220" s="144" t="s">
        <v>126</v>
      </c>
      <c r="E220" s="145" t="s">
        <v>1</v>
      </c>
      <c r="F220" s="146" t="s">
        <v>354</v>
      </c>
      <c r="H220" s="147">
        <v>56.4</v>
      </c>
      <c r="L220" s="143"/>
      <c r="M220" s="148"/>
      <c r="T220" s="149"/>
      <c r="AT220" s="145" t="s">
        <v>126</v>
      </c>
      <c r="AU220" s="145" t="s">
        <v>124</v>
      </c>
      <c r="AV220" s="12" t="s">
        <v>124</v>
      </c>
      <c r="AW220" s="12" t="s">
        <v>26</v>
      </c>
      <c r="AX220" s="12" t="s">
        <v>70</v>
      </c>
      <c r="AY220" s="145" t="s">
        <v>116</v>
      </c>
    </row>
    <row r="221" spans="2:65" s="12" customFormat="1">
      <c r="B221" s="143"/>
      <c r="D221" s="144" t="s">
        <v>126</v>
      </c>
      <c r="E221" s="145" t="s">
        <v>1</v>
      </c>
      <c r="F221" s="146" t="s">
        <v>355</v>
      </c>
      <c r="H221" s="147">
        <v>154</v>
      </c>
      <c r="L221" s="143"/>
      <c r="M221" s="148"/>
      <c r="T221" s="149"/>
      <c r="AT221" s="145" t="s">
        <v>126</v>
      </c>
      <c r="AU221" s="145" t="s">
        <v>124</v>
      </c>
      <c r="AV221" s="12" t="s">
        <v>124</v>
      </c>
      <c r="AW221" s="12" t="s">
        <v>26</v>
      </c>
      <c r="AX221" s="12" t="s">
        <v>70</v>
      </c>
      <c r="AY221" s="145" t="s">
        <v>116</v>
      </c>
    </row>
    <row r="222" spans="2:65" s="13" customFormat="1">
      <c r="B222" s="159"/>
      <c r="D222" s="144" t="s">
        <v>126</v>
      </c>
      <c r="E222" s="160" t="s">
        <v>1</v>
      </c>
      <c r="F222" s="161" t="s">
        <v>289</v>
      </c>
      <c r="H222" s="162">
        <v>210.4</v>
      </c>
      <c r="L222" s="159"/>
      <c r="M222" s="163"/>
      <c r="T222" s="164"/>
      <c r="AT222" s="160" t="s">
        <v>126</v>
      </c>
      <c r="AU222" s="160" t="s">
        <v>124</v>
      </c>
      <c r="AV222" s="13" t="s">
        <v>123</v>
      </c>
      <c r="AW222" s="13" t="s">
        <v>26</v>
      </c>
      <c r="AX222" s="13" t="s">
        <v>78</v>
      </c>
      <c r="AY222" s="160" t="s">
        <v>116</v>
      </c>
    </row>
    <row r="223" spans="2:65" s="1" customFormat="1" ht="24.2" customHeight="1">
      <c r="B223" s="129"/>
      <c r="C223" s="130" t="s">
        <v>356</v>
      </c>
      <c r="D223" s="130" t="s">
        <v>119</v>
      </c>
      <c r="E223" s="131" t="s">
        <v>357</v>
      </c>
      <c r="F223" s="132" t="s">
        <v>358</v>
      </c>
      <c r="G223" s="133" t="s">
        <v>165</v>
      </c>
      <c r="H223" s="134">
        <v>1293.8</v>
      </c>
      <c r="I223" s="134"/>
      <c r="J223" s="134">
        <f>ROUND(I223*H223,3)</f>
        <v>0</v>
      </c>
      <c r="K223" s="135"/>
      <c r="L223" s="27"/>
      <c r="M223" s="136" t="s">
        <v>1</v>
      </c>
      <c r="N223" s="137" t="s">
        <v>36</v>
      </c>
      <c r="O223" s="138">
        <v>0</v>
      </c>
      <c r="P223" s="138">
        <f>O223*H223</f>
        <v>0</v>
      </c>
      <c r="Q223" s="138">
        <v>0</v>
      </c>
      <c r="R223" s="138">
        <f>Q223*H223</f>
        <v>0</v>
      </c>
      <c r="S223" s="138">
        <v>0</v>
      </c>
      <c r="T223" s="139">
        <f>S223*H223</f>
        <v>0</v>
      </c>
      <c r="AR223" s="140" t="s">
        <v>188</v>
      </c>
      <c r="AT223" s="140" t="s">
        <v>119</v>
      </c>
      <c r="AU223" s="140" t="s">
        <v>124</v>
      </c>
      <c r="AY223" s="15" t="s">
        <v>116</v>
      </c>
      <c r="BE223" s="141">
        <f>IF(N223="základná",J223,0)</f>
        <v>0</v>
      </c>
      <c r="BF223" s="141">
        <f>IF(N223="znížená",J223,0)</f>
        <v>0</v>
      </c>
      <c r="BG223" s="141">
        <f>IF(N223="zákl. prenesená",J223,0)</f>
        <v>0</v>
      </c>
      <c r="BH223" s="141">
        <f>IF(N223="zníž. prenesená",J223,0)</f>
        <v>0</v>
      </c>
      <c r="BI223" s="141">
        <f>IF(N223="nulová",J223,0)</f>
        <v>0</v>
      </c>
      <c r="BJ223" s="15" t="s">
        <v>124</v>
      </c>
      <c r="BK223" s="142">
        <f>ROUND(I223*H223,3)</f>
        <v>0</v>
      </c>
      <c r="BL223" s="15" t="s">
        <v>188</v>
      </c>
      <c r="BM223" s="140" t="s">
        <v>359</v>
      </c>
    </row>
    <row r="224" spans="2:65" s="12" customFormat="1">
      <c r="B224" s="143"/>
      <c r="D224" s="144" t="s">
        <v>126</v>
      </c>
      <c r="E224" s="145" t="s">
        <v>1</v>
      </c>
      <c r="F224" s="146" t="s">
        <v>360</v>
      </c>
      <c r="H224" s="147">
        <v>1293.8</v>
      </c>
      <c r="L224" s="143"/>
      <c r="M224" s="148"/>
      <c r="T224" s="149"/>
      <c r="AT224" s="145" t="s">
        <v>126</v>
      </c>
      <c r="AU224" s="145" t="s">
        <v>124</v>
      </c>
      <c r="AV224" s="12" t="s">
        <v>124</v>
      </c>
      <c r="AW224" s="12" t="s">
        <v>26</v>
      </c>
      <c r="AX224" s="12" t="s">
        <v>78</v>
      </c>
      <c r="AY224" s="145" t="s">
        <v>116</v>
      </c>
    </row>
    <row r="225" spans="2:65" s="1" customFormat="1" ht="24.2" customHeight="1">
      <c r="B225" s="129"/>
      <c r="C225" s="130" t="s">
        <v>361</v>
      </c>
      <c r="D225" s="130" t="s">
        <v>119</v>
      </c>
      <c r="E225" s="131" t="s">
        <v>362</v>
      </c>
      <c r="F225" s="132" t="s">
        <v>363</v>
      </c>
      <c r="G225" s="133" t="s">
        <v>271</v>
      </c>
      <c r="H225" s="134">
        <v>56.4</v>
      </c>
      <c r="I225" s="134"/>
      <c r="J225" s="134">
        <f>ROUND(I225*H225,3)</f>
        <v>0</v>
      </c>
      <c r="K225" s="135"/>
      <c r="L225" s="27"/>
      <c r="M225" s="136" t="s">
        <v>1</v>
      </c>
      <c r="N225" s="137" t="s">
        <v>36</v>
      </c>
      <c r="O225" s="138">
        <v>0</v>
      </c>
      <c r="P225" s="138">
        <f>O225*H225</f>
        <v>0</v>
      </c>
      <c r="Q225" s="138">
        <v>0</v>
      </c>
      <c r="R225" s="138">
        <f>Q225*H225</f>
        <v>0</v>
      </c>
      <c r="S225" s="138">
        <v>0</v>
      </c>
      <c r="T225" s="139">
        <f>S225*H225</f>
        <v>0</v>
      </c>
      <c r="AR225" s="140" t="s">
        <v>188</v>
      </c>
      <c r="AT225" s="140" t="s">
        <v>119</v>
      </c>
      <c r="AU225" s="140" t="s">
        <v>124</v>
      </c>
      <c r="AY225" s="15" t="s">
        <v>116</v>
      </c>
      <c r="BE225" s="141">
        <f>IF(N225="základná",J225,0)</f>
        <v>0</v>
      </c>
      <c r="BF225" s="141">
        <f>IF(N225="znížená",J225,0)</f>
        <v>0</v>
      </c>
      <c r="BG225" s="141">
        <f>IF(N225="zákl. prenesená",J225,0)</f>
        <v>0</v>
      </c>
      <c r="BH225" s="141">
        <f>IF(N225="zníž. prenesená",J225,0)</f>
        <v>0</v>
      </c>
      <c r="BI225" s="141">
        <f>IF(N225="nulová",J225,0)</f>
        <v>0</v>
      </c>
      <c r="BJ225" s="15" t="s">
        <v>124</v>
      </c>
      <c r="BK225" s="142">
        <f>ROUND(I225*H225,3)</f>
        <v>0</v>
      </c>
      <c r="BL225" s="15" t="s">
        <v>188</v>
      </c>
      <c r="BM225" s="140" t="s">
        <v>364</v>
      </c>
    </row>
    <row r="226" spans="2:65" s="12" customFormat="1">
      <c r="B226" s="143"/>
      <c r="D226" s="144" t="s">
        <v>126</v>
      </c>
      <c r="E226" s="145" t="s">
        <v>1</v>
      </c>
      <c r="F226" s="146" t="s">
        <v>354</v>
      </c>
      <c r="H226" s="147">
        <v>56.4</v>
      </c>
      <c r="L226" s="143"/>
      <c r="M226" s="148"/>
      <c r="T226" s="149"/>
      <c r="AT226" s="145" t="s">
        <v>126</v>
      </c>
      <c r="AU226" s="145" t="s">
        <v>124</v>
      </c>
      <c r="AV226" s="12" t="s">
        <v>124</v>
      </c>
      <c r="AW226" s="12" t="s">
        <v>26</v>
      </c>
      <c r="AX226" s="12" t="s">
        <v>70</v>
      </c>
      <c r="AY226" s="145" t="s">
        <v>116</v>
      </c>
    </row>
    <row r="227" spans="2:65" s="13" customFormat="1">
      <c r="B227" s="159"/>
      <c r="D227" s="144" t="s">
        <v>126</v>
      </c>
      <c r="E227" s="160" t="s">
        <v>1</v>
      </c>
      <c r="F227" s="161" t="s">
        <v>289</v>
      </c>
      <c r="H227" s="162">
        <v>56.4</v>
      </c>
      <c r="L227" s="159"/>
      <c r="M227" s="163"/>
      <c r="T227" s="164"/>
      <c r="AT227" s="160" t="s">
        <v>126</v>
      </c>
      <c r="AU227" s="160" t="s">
        <v>124</v>
      </c>
      <c r="AV227" s="13" t="s">
        <v>123</v>
      </c>
      <c r="AW227" s="13" t="s">
        <v>26</v>
      </c>
      <c r="AX227" s="13" t="s">
        <v>78</v>
      </c>
      <c r="AY227" s="160" t="s">
        <v>116</v>
      </c>
    </row>
    <row r="228" spans="2:65" s="1" customFormat="1" ht="24.2" customHeight="1">
      <c r="B228" s="129"/>
      <c r="C228" s="130" t="s">
        <v>365</v>
      </c>
      <c r="D228" s="130" t="s">
        <v>119</v>
      </c>
      <c r="E228" s="131" t="s">
        <v>366</v>
      </c>
      <c r="F228" s="132" t="s">
        <v>367</v>
      </c>
      <c r="G228" s="133" t="s">
        <v>271</v>
      </c>
      <c r="H228" s="134">
        <v>184</v>
      </c>
      <c r="I228" s="134"/>
      <c r="J228" s="134">
        <f>ROUND(I228*H228,3)</f>
        <v>0</v>
      </c>
      <c r="K228" s="135"/>
      <c r="L228" s="27"/>
      <c r="M228" s="136" t="s">
        <v>1</v>
      </c>
      <c r="N228" s="137" t="s">
        <v>36</v>
      </c>
      <c r="O228" s="138">
        <v>0</v>
      </c>
      <c r="P228" s="138">
        <f>O228*H228</f>
        <v>0</v>
      </c>
      <c r="Q228" s="138">
        <v>0</v>
      </c>
      <c r="R228" s="138">
        <f>Q228*H228</f>
        <v>0</v>
      </c>
      <c r="S228" s="138">
        <v>0</v>
      </c>
      <c r="T228" s="139">
        <f>S228*H228</f>
        <v>0</v>
      </c>
      <c r="AR228" s="140" t="s">
        <v>188</v>
      </c>
      <c r="AT228" s="140" t="s">
        <v>119</v>
      </c>
      <c r="AU228" s="140" t="s">
        <v>124</v>
      </c>
      <c r="AY228" s="15" t="s">
        <v>116</v>
      </c>
      <c r="BE228" s="141">
        <f>IF(N228="základná",J228,0)</f>
        <v>0</v>
      </c>
      <c r="BF228" s="141">
        <f>IF(N228="znížená",J228,0)</f>
        <v>0</v>
      </c>
      <c r="BG228" s="141">
        <f>IF(N228="zákl. prenesená",J228,0)</f>
        <v>0</v>
      </c>
      <c r="BH228" s="141">
        <f>IF(N228="zníž. prenesená",J228,0)</f>
        <v>0</v>
      </c>
      <c r="BI228" s="141">
        <f>IF(N228="nulová",J228,0)</f>
        <v>0</v>
      </c>
      <c r="BJ228" s="15" t="s">
        <v>124</v>
      </c>
      <c r="BK228" s="142">
        <f>ROUND(I228*H228,3)</f>
        <v>0</v>
      </c>
      <c r="BL228" s="15" t="s">
        <v>188</v>
      </c>
      <c r="BM228" s="140" t="s">
        <v>368</v>
      </c>
    </row>
    <row r="229" spans="2:65" s="12" customFormat="1">
      <c r="B229" s="143"/>
      <c r="D229" s="144" t="s">
        <v>126</v>
      </c>
      <c r="E229" s="145" t="s">
        <v>1</v>
      </c>
      <c r="F229" s="146" t="s">
        <v>369</v>
      </c>
      <c r="H229" s="147">
        <v>184</v>
      </c>
      <c r="L229" s="143"/>
      <c r="M229" s="148"/>
      <c r="T229" s="149"/>
      <c r="AT229" s="145" t="s">
        <v>126</v>
      </c>
      <c r="AU229" s="145" t="s">
        <v>124</v>
      </c>
      <c r="AV229" s="12" t="s">
        <v>124</v>
      </c>
      <c r="AW229" s="12" t="s">
        <v>26</v>
      </c>
      <c r="AX229" s="12" t="s">
        <v>78</v>
      </c>
      <c r="AY229" s="145" t="s">
        <v>116</v>
      </c>
    </row>
    <row r="230" spans="2:65" s="1" customFormat="1" ht="37.9" customHeight="1">
      <c r="B230" s="129"/>
      <c r="C230" s="130" t="s">
        <v>370</v>
      </c>
      <c r="D230" s="130" t="s">
        <v>119</v>
      </c>
      <c r="E230" s="131" t="s">
        <v>371</v>
      </c>
      <c r="F230" s="132" t="s">
        <v>372</v>
      </c>
      <c r="G230" s="133" t="s">
        <v>271</v>
      </c>
      <c r="H230" s="134">
        <v>62</v>
      </c>
      <c r="I230" s="134"/>
      <c r="J230" s="134">
        <f>ROUND(I230*H230,3)</f>
        <v>0</v>
      </c>
      <c r="K230" s="135"/>
      <c r="L230" s="27"/>
      <c r="M230" s="136" t="s">
        <v>1</v>
      </c>
      <c r="N230" s="137" t="s">
        <v>36</v>
      </c>
      <c r="O230" s="138">
        <v>2.5562900000000002</v>
      </c>
      <c r="P230" s="138">
        <f>O230*H230</f>
        <v>158.48998</v>
      </c>
      <c r="Q230" s="138">
        <v>1.162E-2</v>
      </c>
      <c r="R230" s="138">
        <f>Q230*H230</f>
        <v>0.72043999999999997</v>
      </c>
      <c r="S230" s="138">
        <v>0</v>
      </c>
      <c r="T230" s="139">
        <f>S230*H230</f>
        <v>0</v>
      </c>
      <c r="AR230" s="140" t="s">
        <v>188</v>
      </c>
      <c r="AT230" s="140" t="s">
        <v>119</v>
      </c>
      <c r="AU230" s="140" t="s">
        <v>124</v>
      </c>
      <c r="AY230" s="15" t="s">
        <v>116</v>
      </c>
      <c r="BE230" s="141">
        <f>IF(N230="základná",J230,0)</f>
        <v>0</v>
      </c>
      <c r="BF230" s="141">
        <f>IF(N230="znížená",J230,0)</f>
        <v>0</v>
      </c>
      <c r="BG230" s="141">
        <f>IF(N230="zákl. prenesená",J230,0)</f>
        <v>0</v>
      </c>
      <c r="BH230" s="141">
        <f>IF(N230="zníž. prenesená",J230,0)</f>
        <v>0</v>
      </c>
      <c r="BI230" s="141">
        <f>IF(N230="nulová",J230,0)</f>
        <v>0</v>
      </c>
      <c r="BJ230" s="15" t="s">
        <v>124</v>
      </c>
      <c r="BK230" s="142">
        <f>ROUND(I230*H230,3)</f>
        <v>0</v>
      </c>
      <c r="BL230" s="15" t="s">
        <v>188</v>
      </c>
      <c r="BM230" s="140" t="s">
        <v>373</v>
      </c>
    </row>
    <row r="231" spans="2:65" s="1" customFormat="1" ht="24.2" customHeight="1">
      <c r="B231" s="129"/>
      <c r="C231" s="130" t="s">
        <v>374</v>
      </c>
      <c r="D231" s="130" t="s">
        <v>119</v>
      </c>
      <c r="E231" s="131" t="s">
        <v>375</v>
      </c>
      <c r="F231" s="132" t="s">
        <v>376</v>
      </c>
      <c r="G231" s="133" t="s">
        <v>271</v>
      </c>
      <c r="H231" s="134">
        <v>3.2</v>
      </c>
      <c r="I231" s="134"/>
      <c r="J231" s="134">
        <f>ROUND(I231*H231,3)</f>
        <v>0</v>
      </c>
      <c r="K231" s="135"/>
      <c r="L231" s="27"/>
      <c r="M231" s="136" t="s">
        <v>1</v>
      </c>
      <c r="N231" s="137" t="s">
        <v>36</v>
      </c>
      <c r="O231" s="138">
        <v>0</v>
      </c>
      <c r="P231" s="138">
        <f>O231*H231</f>
        <v>0</v>
      </c>
      <c r="Q231" s="138">
        <v>0</v>
      </c>
      <c r="R231" s="138">
        <f>Q231*H231</f>
        <v>0</v>
      </c>
      <c r="S231" s="138">
        <v>0</v>
      </c>
      <c r="T231" s="139">
        <f>S231*H231</f>
        <v>0</v>
      </c>
      <c r="AR231" s="140" t="s">
        <v>188</v>
      </c>
      <c r="AT231" s="140" t="s">
        <v>119</v>
      </c>
      <c r="AU231" s="140" t="s">
        <v>124</v>
      </c>
      <c r="AY231" s="15" t="s">
        <v>116</v>
      </c>
      <c r="BE231" s="141">
        <f>IF(N231="základná",J231,0)</f>
        <v>0</v>
      </c>
      <c r="BF231" s="141">
        <f>IF(N231="znížená",J231,0)</f>
        <v>0</v>
      </c>
      <c r="BG231" s="141">
        <f>IF(N231="zákl. prenesená",J231,0)</f>
        <v>0</v>
      </c>
      <c r="BH231" s="141">
        <f>IF(N231="zníž. prenesená",J231,0)</f>
        <v>0</v>
      </c>
      <c r="BI231" s="141">
        <f>IF(N231="nulová",J231,0)</f>
        <v>0</v>
      </c>
      <c r="BJ231" s="15" t="s">
        <v>124</v>
      </c>
      <c r="BK231" s="142">
        <f>ROUND(I231*H231,3)</f>
        <v>0</v>
      </c>
      <c r="BL231" s="15" t="s">
        <v>188</v>
      </c>
      <c r="BM231" s="140" t="s">
        <v>377</v>
      </c>
    </row>
    <row r="232" spans="2:65" s="1" customFormat="1" ht="21.75" customHeight="1">
      <c r="B232" s="129"/>
      <c r="C232" s="130" t="s">
        <v>378</v>
      </c>
      <c r="D232" s="130" t="s">
        <v>119</v>
      </c>
      <c r="E232" s="131" t="s">
        <v>379</v>
      </c>
      <c r="F232" s="132" t="s">
        <v>380</v>
      </c>
      <c r="G232" s="133" t="s">
        <v>271</v>
      </c>
      <c r="H232" s="134">
        <v>72</v>
      </c>
      <c r="I232" s="134"/>
      <c r="J232" s="134">
        <f>ROUND(I232*H232,3)</f>
        <v>0</v>
      </c>
      <c r="K232" s="135"/>
      <c r="L232" s="27"/>
      <c r="M232" s="136" t="s">
        <v>1</v>
      </c>
      <c r="N232" s="137" t="s">
        <v>36</v>
      </c>
      <c r="O232" s="138">
        <v>0</v>
      </c>
      <c r="P232" s="138">
        <f>O232*H232</f>
        <v>0</v>
      </c>
      <c r="Q232" s="138">
        <v>0</v>
      </c>
      <c r="R232" s="138">
        <f>Q232*H232</f>
        <v>0</v>
      </c>
      <c r="S232" s="138">
        <v>0</v>
      </c>
      <c r="T232" s="139">
        <f>S232*H232</f>
        <v>0</v>
      </c>
      <c r="AR232" s="140" t="s">
        <v>188</v>
      </c>
      <c r="AT232" s="140" t="s">
        <v>119</v>
      </c>
      <c r="AU232" s="140" t="s">
        <v>124</v>
      </c>
      <c r="AY232" s="15" t="s">
        <v>116</v>
      </c>
      <c r="BE232" s="141">
        <f>IF(N232="základná",J232,0)</f>
        <v>0</v>
      </c>
      <c r="BF232" s="141">
        <f>IF(N232="znížená",J232,0)</f>
        <v>0</v>
      </c>
      <c r="BG232" s="141">
        <f>IF(N232="zákl. prenesená",J232,0)</f>
        <v>0</v>
      </c>
      <c r="BH232" s="141">
        <f>IF(N232="zníž. prenesená",J232,0)</f>
        <v>0</v>
      </c>
      <c r="BI232" s="141">
        <f>IF(N232="nulová",J232,0)</f>
        <v>0</v>
      </c>
      <c r="BJ232" s="15" t="s">
        <v>124</v>
      </c>
      <c r="BK232" s="142">
        <f>ROUND(I232*H232,3)</f>
        <v>0</v>
      </c>
      <c r="BL232" s="15" t="s">
        <v>188</v>
      </c>
      <c r="BM232" s="140" t="s">
        <v>381</v>
      </c>
    </row>
    <row r="233" spans="2:65" s="12" customFormat="1">
      <c r="B233" s="143"/>
      <c r="D233" s="144" t="s">
        <v>126</v>
      </c>
      <c r="E233" s="145" t="s">
        <v>1</v>
      </c>
      <c r="F233" s="146" t="s">
        <v>382</v>
      </c>
      <c r="H233" s="147">
        <v>72</v>
      </c>
      <c r="L233" s="143"/>
      <c r="M233" s="148"/>
      <c r="T233" s="149"/>
      <c r="AT233" s="145" t="s">
        <v>126</v>
      </c>
      <c r="AU233" s="145" t="s">
        <v>124</v>
      </c>
      <c r="AV233" s="12" t="s">
        <v>124</v>
      </c>
      <c r="AW233" s="12" t="s">
        <v>26</v>
      </c>
      <c r="AX233" s="12" t="s">
        <v>78</v>
      </c>
      <c r="AY233" s="145" t="s">
        <v>116</v>
      </c>
    </row>
    <row r="234" spans="2:65" s="1" customFormat="1" ht="24.2" customHeight="1">
      <c r="B234" s="129"/>
      <c r="C234" s="130" t="s">
        <v>383</v>
      </c>
      <c r="D234" s="130" t="s">
        <v>119</v>
      </c>
      <c r="E234" s="131" t="s">
        <v>384</v>
      </c>
      <c r="F234" s="132" t="s">
        <v>385</v>
      </c>
      <c r="G234" s="133" t="s">
        <v>346</v>
      </c>
      <c r="H234" s="134">
        <v>500.267</v>
      </c>
      <c r="I234" s="134"/>
      <c r="J234" s="134">
        <f>ROUND(I234*H234,3)</f>
        <v>0</v>
      </c>
      <c r="K234" s="135"/>
      <c r="L234" s="27"/>
      <c r="M234" s="136" t="s">
        <v>1</v>
      </c>
      <c r="N234" s="137" t="s">
        <v>36</v>
      </c>
      <c r="O234" s="138">
        <v>0</v>
      </c>
      <c r="P234" s="138">
        <f>O234*H234</f>
        <v>0</v>
      </c>
      <c r="Q234" s="138">
        <v>0</v>
      </c>
      <c r="R234" s="138">
        <f>Q234*H234</f>
        <v>0</v>
      </c>
      <c r="S234" s="138">
        <v>0</v>
      </c>
      <c r="T234" s="139">
        <f>S234*H234</f>
        <v>0</v>
      </c>
      <c r="AR234" s="140" t="s">
        <v>188</v>
      </c>
      <c r="AT234" s="140" t="s">
        <v>119</v>
      </c>
      <c r="AU234" s="140" t="s">
        <v>124</v>
      </c>
      <c r="AY234" s="15" t="s">
        <v>116</v>
      </c>
      <c r="BE234" s="141">
        <f>IF(N234="základná",J234,0)</f>
        <v>0</v>
      </c>
      <c r="BF234" s="141">
        <f>IF(N234="znížená",J234,0)</f>
        <v>0</v>
      </c>
      <c r="BG234" s="141">
        <f>IF(N234="zákl. prenesená",J234,0)</f>
        <v>0</v>
      </c>
      <c r="BH234" s="141">
        <f>IF(N234="zníž. prenesená",J234,0)</f>
        <v>0</v>
      </c>
      <c r="BI234" s="141">
        <f>IF(N234="nulová",J234,0)</f>
        <v>0</v>
      </c>
      <c r="BJ234" s="15" t="s">
        <v>124</v>
      </c>
      <c r="BK234" s="142">
        <f>ROUND(I234*H234,3)</f>
        <v>0</v>
      </c>
      <c r="BL234" s="15" t="s">
        <v>188</v>
      </c>
      <c r="BM234" s="140" t="s">
        <v>386</v>
      </c>
    </row>
    <row r="235" spans="2:65" s="11" customFormat="1" ht="22.9" customHeight="1">
      <c r="B235" s="118"/>
      <c r="D235" s="119" t="s">
        <v>69</v>
      </c>
      <c r="E235" s="127" t="s">
        <v>387</v>
      </c>
      <c r="F235" s="127" t="s">
        <v>388</v>
      </c>
      <c r="J235" s="128">
        <f>BK235</f>
        <v>0</v>
      </c>
      <c r="L235" s="118"/>
      <c r="M235" s="122"/>
      <c r="P235" s="123">
        <f>SUM(P236:P244)</f>
        <v>86.815107999999995</v>
      </c>
      <c r="R235" s="123">
        <f>SUM(R236:R244)</f>
        <v>0</v>
      </c>
      <c r="T235" s="124">
        <f>SUM(T236:T244)</f>
        <v>7.3364880000000001</v>
      </c>
      <c r="AR235" s="119" t="s">
        <v>124</v>
      </c>
      <c r="AT235" s="125" t="s">
        <v>69</v>
      </c>
      <c r="AU235" s="125" t="s">
        <v>78</v>
      </c>
      <c r="AY235" s="119" t="s">
        <v>116</v>
      </c>
      <c r="BK235" s="126">
        <f>SUM(BK236:BK244)</f>
        <v>0</v>
      </c>
    </row>
    <row r="236" spans="2:65" s="1" customFormat="1" ht="16.5" customHeight="1">
      <c r="B236" s="129"/>
      <c r="C236" s="130" t="s">
        <v>389</v>
      </c>
      <c r="D236" s="130" t="s">
        <v>119</v>
      </c>
      <c r="E236" s="131" t="s">
        <v>390</v>
      </c>
      <c r="F236" s="132" t="s">
        <v>391</v>
      </c>
      <c r="G236" s="133" t="s">
        <v>165</v>
      </c>
      <c r="H236" s="134">
        <v>305.68700000000001</v>
      </c>
      <c r="I236" s="134"/>
      <c r="J236" s="134">
        <f>ROUND(I236*H236,3)</f>
        <v>0</v>
      </c>
      <c r="K236" s="135"/>
      <c r="L236" s="27"/>
      <c r="M236" s="136" t="s">
        <v>1</v>
      </c>
      <c r="N236" s="137" t="s">
        <v>36</v>
      </c>
      <c r="O236" s="138">
        <v>0.28399999999999997</v>
      </c>
      <c r="P236" s="138">
        <f>O236*H236</f>
        <v>86.815107999999995</v>
      </c>
      <c r="Q236" s="138">
        <v>0</v>
      </c>
      <c r="R236" s="138">
        <f>Q236*H236</f>
        <v>0</v>
      </c>
      <c r="S236" s="138">
        <v>2.4E-2</v>
      </c>
      <c r="T236" s="139">
        <f>S236*H236</f>
        <v>7.3364880000000001</v>
      </c>
      <c r="AR236" s="140" t="s">
        <v>188</v>
      </c>
      <c r="AT236" s="140" t="s">
        <v>119</v>
      </c>
      <c r="AU236" s="140" t="s">
        <v>124</v>
      </c>
      <c r="AY236" s="15" t="s">
        <v>116</v>
      </c>
      <c r="BE236" s="141">
        <f>IF(N236="základná",J236,0)</f>
        <v>0</v>
      </c>
      <c r="BF236" s="141">
        <f>IF(N236="znížená",J236,0)</f>
        <v>0</v>
      </c>
      <c r="BG236" s="141">
        <f>IF(N236="zákl. prenesená",J236,0)</f>
        <v>0</v>
      </c>
      <c r="BH236" s="141">
        <f>IF(N236="zníž. prenesená",J236,0)</f>
        <v>0</v>
      </c>
      <c r="BI236" s="141">
        <f>IF(N236="nulová",J236,0)</f>
        <v>0</v>
      </c>
      <c r="BJ236" s="15" t="s">
        <v>124</v>
      </c>
      <c r="BK236" s="142">
        <f>ROUND(I236*H236,3)</f>
        <v>0</v>
      </c>
      <c r="BL236" s="15" t="s">
        <v>188</v>
      </c>
      <c r="BM236" s="140" t="s">
        <v>392</v>
      </c>
    </row>
    <row r="237" spans="2:65" s="12" customFormat="1">
      <c r="B237" s="143"/>
      <c r="D237" s="144" t="s">
        <v>126</v>
      </c>
      <c r="E237" s="145" t="s">
        <v>1</v>
      </c>
      <c r="F237" s="146" t="s">
        <v>393</v>
      </c>
      <c r="H237" s="147">
        <v>305.68700000000001</v>
      </c>
      <c r="L237" s="143"/>
      <c r="M237" s="148"/>
      <c r="T237" s="149"/>
      <c r="AT237" s="145" t="s">
        <v>126</v>
      </c>
      <c r="AU237" s="145" t="s">
        <v>124</v>
      </c>
      <c r="AV237" s="12" t="s">
        <v>124</v>
      </c>
      <c r="AW237" s="12" t="s">
        <v>26</v>
      </c>
      <c r="AX237" s="12" t="s">
        <v>78</v>
      </c>
      <c r="AY237" s="145" t="s">
        <v>116</v>
      </c>
    </row>
    <row r="238" spans="2:65" s="1" customFormat="1" ht="16.5" customHeight="1">
      <c r="B238" s="129"/>
      <c r="C238" s="130" t="s">
        <v>394</v>
      </c>
      <c r="D238" s="130" t="s">
        <v>119</v>
      </c>
      <c r="E238" s="131" t="s">
        <v>395</v>
      </c>
      <c r="F238" s="132" t="s">
        <v>396</v>
      </c>
      <c r="G238" s="133" t="s">
        <v>271</v>
      </c>
      <c r="H238" s="134">
        <v>16</v>
      </c>
      <c r="I238" s="134"/>
      <c r="J238" s="134">
        <f>ROUND(I238*H238,3)</f>
        <v>0</v>
      </c>
      <c r="K238" s="135"/>
      <c r="L238" s="27"/>
      <c r="M238" s="136" t="s">
        <v>1</v>
      </c>
      <c r="N238" s="137" t="s">
        <v>36</v>
      </c>
      <c r="O238" s="138">
        <v>0</v>
      </c>
      <c r="P238" s="138">
        <f>O238*H238</f>
        <v>0</v>
      </c>
      <c r="Q238" s="138">
        <v>0</v>
      </c>
      <c r="R238" s="138">
        <f>Q238*H238</f>
        <v>0</v>
      </c>
      <c r="S238" s="138">
        <v>0</v>
      </c>
      <c r="T238" s="139">
        <f>S238*H238</f>
        <v>0</v>
      </c>
      <c r="AR238" s="140" t="s">
        <v>188</v>
      </c>
      <c r="AT238" s="140" t="s">
        <v>119</v>
      </c>
      <c r="AU238" s="140" t="s">
        <v>124</v>
      </c>
      <c r="AY238" s="15" t="s">
        <v>116</v>
      </c>
      <c r="BE238" s="141">
        <f>IF(N238="základná",J238,0)</f>
        <v>0</v>
      </c>
      <c r="BF238" s="141">
        <f>IF(N238="znížená",J238,0)</f>
        <v>0</v>
      </c>
      <c r="BG238" s="141">
        <f>IF(N238="zákl. prenesená",J238,0)</f>
        <v>0</v>
      </c>
      <c r="BH238" s="141">
        <f>IF(N238="zníž. prenesená",J238,0)</f>
        <v>0</v>
      </c>
      <c r="BI238" s="141">
        <f>IF(N238="nulová",J238,0)</f>
        <v>0</v>
      </c>
      <c r="BJ238" s="15" t="s">
        <v>124</v>
      </c>
      <c r="BK238" s="142">
        <f>ROUND(I238*H238,3)</f>
        <v>0</v>
      </c>
      <c r="BL238" s="15" t="s">
        <v>188</v>
      </c>
      <c r="BM238" s="140" t="s">
        <v>397</v>
      </c>
    </row>
    <row r="239" spans="2:65" s="12" customFormat="1">
      <c r="B239" s="143"/>
      <c r="D239" s="144" t="s">
        <v>126</v>
      </c>
      <c r="E239" s="145" t="s">
        <v>1</v>
      </c>
      <c r="F239" s="146" t="s">
        <v>273</v>
      </c>
      <c r="H239" s="147">
        <v>16</v>
      </c>
      <c r="L239" s="143"/>
      <c r="M239" s="148"/>
      <c r="T239" s="149"/>
      <c r="AT239" s="145" t="s">
        <v>126</v>
      </c>
      <c r="AU239" s="145" t="s">
        <v>124</v>
      </c>
      <c r="AV239" s="12" t="s">
        <v>124</v>
      </c>
      <c r="AW239" s="12" t="s">
        <v>26</v>
      </c>
      <c r="AX239" s="12" t="s">
        <v>78</v>
      </c>
      <c r="AY239" s="145" t="s">
        <v>116</v>
      </c>
    </row>
    <row r="240" spans="2:65" s="1" customFormat="1" ht="24.2" customHeight="1">
      <c r="B240" s="129"/>
      <c r="C240" s="150" t="s">
        <v>398</v>
      </c>
      <c r="D240" s="150" t="s">
        <v>154</v>
      </c>
      <c r="E240" s="151" t="s">
        <v>399</v>
      </c>
      <c r="F240" s="152" t="s">
        <v>400</v>
      </c>
      <c r="G240" s="153" t="s">
        <v>266</v>
      </c>
      <c r="H240" s="154">
        <v>4</v>
      </c>
      <c r="I240" s="154"/>
      <c r="J240" s="154">
        <f>ROUND(I240*H240,3)</f>
        <v>0</v>
      </c>
      <c r="K240" s="155"/>
      <c r="L240" s="156"/>
      <c r="M240" s="157" t="s">
        <v>1</v>
      </c>
      <c r="N240" s="158" t="s">
        <v>36</v>
      </c>
      <c r="O240" s="138">
        <v>0</v>
      </c>
      <c r="P240" s="138">
        <f>O240*H240</f>
        <v>0</v>
      </c>
      <c r="Q240" s="138">
        <v>0</v>
      </c>
      <c r="R240" s="138">
        <f>Q240*H240</f>
        <v>0</v>
      </c>
      <c r="S240" s="138">
        <v>0</v>
      </c>
      <c r="T240" s="139">
        <f>S240*H240</f>
        <v>0</v>
      </c>
      <c r="AR240" s="140" t="s">
        <v>257</v>
      </c>
      <c r="AT240" s="140" t="s">
        <v>154</v>
      </c>
      <c r="AU240" s="140" t="s">
        <v>124</v>
      </c>
      <c r="AY240" s="15" t="s">
        <v>116</v>
      </c>
      <c r="BE240" s="141">
        <f>IF(N240="základná",J240,0)</f>
        <v>0</v>
      </c>
      <c r="BF240" s="141">
        <f>IF(N240="znížená",J240,0)</f>
        <v>0</v>
      </c>
      <c r="BG240" s="141">
        <f>IF(N240="zákl. prenesená",J240,0)</f>
        <v>0</v>
      </c>
      <c r="BH240" s="141">
        <f>IF(N240="zníž. prenesená",J240,0)</f>
        <v>0</v>
      </c>
      <c r="BI240" s="141">
        <f>IF(N240="nulová",J240,0)</f>
        <v>0</v>
      </c>
      <c r="BJ240" s="15" t="s">
        <v>124</v>
      </c>
      <c r="BK240" s="142">
        <f>ROUND(I240*H240,3)</f>
        <v>0</v>
      </c>
      <c r="BL240" s="15" t="s">
        <v>188</v>
      </c>
      <c r="BM240" s="140" t="s">
        <v>401</v>
      </c>
    </row>
    <row r="241" spans="2:65" s="1" customFormat="1" ht="24.2" customHeight="1">
      <c r="B241" s="129"/>
      <c r="C241" s="130" t="s">
        <v>402</v>
      </c>
      <c r="D241" s="130" t="s">
        <v>119</v>
      </c>
      <c r="E241" s="131" t="s">
        <v>403</v>
      </c>
      <c r="F241" s="132" t="s">
        <v>404</v>
      </c>
      <c r="G241" s="133" t="s">
        <v>266</v>
      </c>
      <c r="H241" s="134">
        <v>4</v>
      </c>
      <c r="I241" s="134"/>
      <c r="J241" s="134">
        <f>ROUND(I241*H241,3)</f>
        <v>0</v>
      </c>
      <c r="K241" s="135"/>
      <c r="L241" s="27"/>
      <c r="M241" s="136" t="s">
        <v>1</v>
      </c>
      <c r="N241" s="137" t="s">
        <v>36</v>
      </c>
      <c r="O241" s="138">
        <v>0</v>
      </c>
      <c r="P241" s="138">
        <f>O241*H241</f>
        <v>0</v>
      </c>
      <c r="Q241" s="138">
        <v>0</v>
      </c>
      <c r="R241" s="138">
        <f>Q241*H241</f>
        <v>0</v>
      </c>
      <c r="S241" s="138">
        <v>0</v>
      </c>
      <c r="T241" s="139">
        <f>S241*H241</f>
        <v>0</v>
      </c>
      <c r="AR241" s="140" t="s">
        <v>188</v>
      </c>
      <c r="AT241" s="140" t="s">
        <v>119</v>
      </c>
      <c r="AU241" s="140" t="s">
        <v>124</v>
      </c>
      <c r="AY241" s="15" t="s">
        <v>116</v>
      </c>
      <c r="BE241" s="141">
        <f>IF(N241="základná",J241,0)</f>
        <v>0</v>
      </c>
      <c r="BF241" s="141">
        <f>IF(N241="znížená",J241,0)</f>
        <v>0</v>
      </c>
      <c r="BG241" s="141">
        <f>IF(N241="zákl. prenesená",J241,0)</f>
        <v>0</v>
      </c>
      <c r="BH241" s="141">
        <f>IF(N241="zníž. prenesená",J241,0)</f>
        <v>0</v>
      </c>
      <c r="BI241" s="141">
        <f>IF(N241="nulová",J241,0)</f>
        <v>0</v>
      </c>
      <c r="BJ241" s="15" t="s">
        <v>124</v>
      </c>
      <c r="BK241" s="142">
        <f>ROUND(I241*H241,3)</f>
        <v>0</v>
      </c>
      <c r="BL241" s="15" t="s">
        <v>188</v>
      </c>
      <c r="BM241" s="140" t="s">
        <v>405</v>
      </c>
    </row>
    <row r="242" spans="2:65" s="1" customFormat="1" ht="16.5" customHeight="1">
      <c r="B242" s="129"/>
      <c r="C242" s="150" t="s">
        <v>406</v>
      </c>
      <c r="D242" s="150" t="s">
        <v>154</v>
      </c>
      <c r="E242" s="151" t="s">
        <v>407</v>
      </c>
      <c r="F242" s="152" t="s">
        <v>408</v>
      </c>
      <c r="G242" s="153" t="s">
        <v>271</v>
      </c>
      <c r="H242" s="154">
        <v>3.2</v>
      </c>
      <c r="I242" s="154"/>
      <c r="J242" s="154">
        <f>ROUND(I242*H242,3)</f>
        <v>0</v>
      </c>
      <c r="K242" s="155"/>
      <c r="L242" s="156"/>
      <c r="M242" s="157" t="s">
        <v>1</v>
      </c>
      <c r="N242" s="158" t="s">
        <v>36</v>
      </c>
      <c r="O242" s="138">
        <v>0</v>
      </c>
      <c r="P242" s="138">
        <f>O242*H242</f>
        <v>0</v>
      </c>
      <c r="Q242" s="138">
        <v>0</v>
      </c>
      <c r="R242" s="138">
        <f>Q242*H242</f>
        <v>0</v>
      </c>
      <c r="S242" s="138">
        <v>0</v>
      </c>
      <c r="T242" s="139">
        <f>S242*H242</f>
        <v>0</v>
      </c>
      <c r="AR242" s="140" t="s">
        <v>257</v>
      </c>
      <c r="AT242" s="140" t="s">
        <v>154</v>
      </c>
      <c r="AU242" s="140" t="s">
        <v>124</v>
      </c>
      <c r="AY242" s="15" t="s">
        <v>116</v>
      </c>
      <c r="BE242" s="141">
        <f>IF(N242="základná",J242,0)</f>
        <v>0</v>
      </c>
      <c r="BF242" s="141">
        <f>IF(N242="znížená",J242,0)</f>
        <v>0</v>
      </c>
      <c r="BG242" s="141">
        <f>IF(N242="zákl. prenesená",J242,0)</f>
        <v>0</v>
      </c>
      <c r="BH242" s="141">
        <f>IF(N242="zníž. prenesená",J242,0)</f>
        <v>0</v>
      </c>
      <c r="BI242" s="141">
        <f>IF(N242="nulová",J242,0)</f>
        <v>0</v>
      </c>
      <c r="BJ242" s="15" t="s">
        <v>124</v>
      </c>
      <c r="BK242" s="142">
        <f>ROUND(I242*H242,3)</f>
        <v>0</v>
      </c>
      <c r="BL242" s="15" t="s">
        <v>188</v>
      </c>
      <c r="BM242" s="140" t="s">
        <v>409</v>
      </c>
    </row>
    <row r="243" spans="2:65" s="12" customFormat="1">
      <c r="B243" s="143"/>
      <c r="D243" s="144" t="s">
        <v>126</v>
      </c>
      <c r="E243" s="145" t="s">
        <v>1</v>
      </c>
      <c r="F243" s="146" t="s">
        <v>410</v>
      </c>
      <c r="H243" s="147">
        <v>3.2</v>
      </c>
      <c r="L243" s="143"/>
      <c r="M243" s="148"/>
      <c r="T243" s="149"/>
      <c r="AT243" s="145" t="s">
        <v>126</v>
      </c>
      <c r="AU243" s="145" t="s">
        <v>124</v>
      </c>
      <c r="AV243" s="12" t="s">
        <v>124</v>
      </c>
      <c r="AW243" s="12" t="s">
        <v>26</v>
      </c>
      <c r="AX243" s="12" t="s">
        <v>78</v>
      </c>
      <c r="AY243" s="145" t="s">
        <v>116</v>
      </c>
    </row>
    <row r="244" spans="2:65" s="1" customFormat="1" ht="24.2" customHeight="1">
      <c r="B244" s="129"/>
      <c r="C244" s="130" t="s">
        <v>411</v>
      </c>
      <c r="D244" s="130" t="s">
        <v>119</v>
      </c>
      <c r="E244" s="131" t="s">
        <v>412</v>
      </c>
      <c r="F244" s="132" t="s">
        <v>413</v>
      </c>
      <c r="G244" s="133" t="s">
        <v>346</v>
      </c>
      <c r="H244" s="134">
        <v>24.584</v>
      </c>
      <c r="I244" s="134"/>
      <c r="J244" s="134">
        <f>ROUND(I244*H244,3)</f>
        <v>0</v>
      </c>
      <c r="K244" s="135"/>
      <c r="L244" s="27"/>
      <c r="M244" s="136" t="s">
        <v>1</v>
      </c>
      <c r="N244" s="137" t="s">
        <v>36</v>
      </c>
      <c r="O244" s="138">
        <v>0</v>
      </c>
      <c r="P244" s="138">
        <f>O244*H244</f>
        <v>0</v>
      </c>
      <c r="Q244" s="138">
        <v>0</v>
      </c>
      <c r="R244" s="138">
        <f>Q244*H244</f>
        <v>0</v>
      </c>
      <c r="S244" s="138">
        <v>0</v>
      </c>
      <c r="T244" s="139">
        <f>S244*H244</f>
        <v>0</v>
      </c>
      <c r="AR244" s="140" t="s">
        <v>188</v>
      </c>
      <c r="AT244" s="140" t="s">
        <v>119</v>
      </c>
      <c r="AU244" s="140" t="s">
        <v>124</v>
      </c>
      <c r="AY244" s="15" t="s">
        <v>116</v>
      </c>
      <c r="BE244" s="141">
        <f>IF(N244="základná",J244,0)</f>
        <v>0</v>
      </c>
      <c r="BF244" s="141">
        <f>IF(N244="znížená",J244,0)</f>
        <v>0</v>
      </c>
      <c r="BG244" s="141">
        <f>IF(N244="zákl. prenesená",J244,0)</f>
        <v>0</v>
      </c>
      <c r="BH244" s="141">
        <f>IF(N244="zníž. prenesená",J244,0)</f>
        <v>0</v>
      </c>
      <c r="BI244" s="141">
        <f>IF(N244="nulová",J244,0)</f>
        <v>0</v>
      </c>
      <c r="BJ244" s="15" t="s">
        <v>124</v>
      </c>
      <c r="BK244" s="142">
        <f>ROUND(I244*H244,3)</f>
        <v>0</v>
      </c>
      <c r="BL244" s="15" t="s">
        <v>188</v>
      </c>
      <c r="BM244" s="140" t="s">
        <v>414</v>
      </c>
    </row>
    <row r="245" spans="2:65" s="11" customFormat="1" ht="22.9" customHeight="1">
      <c r="B245" s="118"/>
      <c r="D245" s="119" t="s">
        <v>69</v>
      </c>
      <c r="E245" s="127" t="s">
        <v>415</v>
      </c>
      <c r="F245" s="127" t="s">
        <v>416</v>
      </c>
      <c r="J245" s="128">
        <f>BK245</f>
        <v>0</v>
      </c>
      <c r="L245" s="118"/>
      <c r="M245" s="122"/>
      <c r="P245" s="123">
        <f>SUM(P246:P257)</f>
        <v>0</v>
      </c>
      <c r="R245" s="123">
        <f>SUM(R246:R257)</f>
        <v>0</v>
      </c>
      <c r="T245" s="124">
        <f>SUM(T246:T257)</f>
        <v>0</v>
      </c>
      <c r="AR245" s="119" t="s">
        <v>124</v>
      </c>
      <c r="AT245" s="125" t="s">
        <v>69</v>
      </c>
      <c r="AU245" s="125" t="s">
        <v>78</v>
      </c>
      <c r="AY245" s="119" t="s">
        <v>116</v>
      </c>
      <c r="BK245" s="126">
        <f>SUM(BK246:BK257)</f>
        <v>0</v>
      </c>
    </row>
    <row r="246" spans="2:65" s="1" customFormat="1" ht="16.5" customHeight="1">
      <c r="B246" s="129"/>
      <c r="C246" s="130" t="s">
        <v>417</v>
      </c>
      <c r="D246" s="130" t="s">
        <v>119</v>
      </c>
      <c r="E246" s="131" t="s">
        <v>418</v>
      </c>
      <c r="F246" s="132" t="s">
        <v>419</v>
      </c>
      <c r="G246" s="133" t="s">
        <v>165</v>
      </c>
      <c r="H246" s="134">
        <v>1931.4</v>
      </c>
      <c r="I246" s="134"/>
      <c r="J246" s="134">
        <f>ROUND(I246*H246,3)</f>
        <v>0</v>
      </c>
      <c r="K246" s="135"/>
      <c r="L246" s="27"/>
      <c r="M246" s="136" t="s">
        <v>1</v>
      </c>
      <c r="N246" s="137" t="s">
        <v>36</v>
      </c>
      <c r="O246" s="138">
        <v>0</v>
      </c>
      <c r="P246" s="138">
        <f>O246*H246</f>
        <v>0</v>
      </c>
      <c r="Q246" s="138">
        <v>0</v>
      </c>
      <c r="R246" s="138">
        <f>Q246*H246</f>
        <v>0</v>
      </c>
      <c r="S246" s="138">
        <v>0</v>
      </c>
      <c r="T246" s="139">
        <f>S246*H246</f>
        <v>0</v>
      </c>
      <c r="AR246" s="140" t="s">
        <v>188</v>
      </c>
      <c r="AT246" s="140" t="s">
        <v>119</v>
      </c>
      <c r="AU246" s="140" t="s">
        <v>124</v>
      </c>
      <c r="AY246" s="15" t="s">
        <v>116</v>
      </c>
      <c r="BE246" s="141">
        <f>IF(N246="základná",J246,0)</f>
        <v>0</v>
      </c>
      <c r="BF246" s="141">
        <f>IF(N246="znížená",J246,0)</f>
        <v>0</v>
      </c>
      <c r="BG246" s="141">
        <f>IF(N246="zákl. prenesená",J246,0)</f>
        <v>0</v>
      </c>
      <c r="BH246" s="141">
        <f>IF(N246="zníž. prenesená",J246,0)</f>
        <v>0</v>
      </c>
      <c r="BI246" s="141">
        <f>IF(N246="nulová",J246,0)</f>
        <v>0</v>
      </c>
      <c r="BJ246" s="15" t="s">
        <v>124</v>
      </c>
      <c r="BK246" s="142">
        <f>ROUND(I246*H246,3)</f>
        <v>0</v>
      </c>
      <c r="BL246" s="15" t="s">
        <v>188</v>
      </c>
      <c r="BM246" s="140" t="s">
        <v>420</v>
      </c>
    </row>
    <row r="247" spans="2:65" s="12" customFormat="1">
      <c r="B247" s="143"/>
      <c r="D247" s="144" t="s">
        <v>126</v>
      </c>
      <c r="E247" s="145" t="s">
        <v>1</v>
      </c>
      <c r="F247" s="146" t="s">
        <v>421</v>
      </c>
      <c r="H247" s="147">
        <v>1931.4</v>
      </c>
      <c r="L247" s="143"/>
      <c r="M247" s="148"/>
      <c r="T247" s="149"/>
      <c r="AT247" s="145" t="s">
        <v>126</v>
      </c>
      <c r="AU247" s="145" t="s">
        <v>124</v>
      </c>
      <c r="AV247" s="12" t="s">
        <v>124</v>
      </c>
      <c r="AW247" s="12" t="s">
        <v>26</v>
      </c>
      <c r="AX247" s="12" t="s">
        <v>78</v>
      </c>
      <c r="AY247" s="145" t="s">
        <v>116</v>
      </c>
    </row>
    <row r="248" spans="2:65" s="1" customFormat="1" ht="24.2" customHeight="1">
      <c r="B248" s="129"/>
      <c r="C248" s="130" t="s">
        <v>422</v>
      </c>
      <c r="D248" s="130" t="s">
        <v>119</v>
      </c>
      <c r="E248" s="131" t="s">
        <v>423</v>
      </c>
      <c r="F248" s="132" t="s">
        <v>424</v>
      </c>
      <c r="G248" s="133" t="s">
        <v>165</v>
      </c>
      <c r="H248" s="134">
        <v>161</v>
      </c>
      <c r="I248" s="134"/>
      <c r="J248" s="134">
        <f>ROUND(I248*H248,3)</f>
        <v>0</v>
      </c>
      <c r="K248" s="135"/>
      <c r="L248" s="27"/>
      <c r="M248" s="136" t="s">
        <v>1</v>
      </c>
      <c r="N248" s="137" t="s">
        <v>36</v>
      </c>
      <c r="O248" s="138">
        <v>0</v>
      </c>
      <c r="P248" s="138">
        <f>O248*H248</f>
        <v>0</v>
      </c>
      <c r="Q248" s="138">
        <v>0</v>
      </c>
      <c r="R248" s="138">
        <f>Q248*H248</f>
        <v>0</v>
      </c>
      <c r="S248" s="138">
        <v>0</v>
      </c>
      <c r="T248" s="139">
        <f>S248*H248</f>
        <v>0</v>
      </c>
      <c r="AR248" s="140" t="s">
        <v>188</v>
      </c>
      <c r="AT248" s="140" t="s">
        <v>119</v>
      </c>
      <c r="AU248" s="140" t="s">
        <v>124</v>
      </c>
      <c r="AY248" s="15" t="s">
        <v>116</v>
      </c>
      <c r="BE248" s="141">
        <f>IF(N248="základná",J248,0)</f>
        <v>0</v>
      </c>
      <c r="BF248" s="141">
        <f>IF(N248="znížená",J248,0)</f>
        <v>0</v>
      </c>
      <c r="BG248" s="141">
        <f>IF(N248="zákl. prenesená",J248,0)</f>
        <v>0</v>
      </c>
      <c r="BH248" s="141">
        <f>IF(N248="zníž. prenesená",J248,0)</f>
        <v>0</v>
      </c>
      <c r="BI248" s="141">
        <f>IF(N248="nulová",J248,0)</f>
        <v>0</v>
      </c>
      <c r="BJ248" s="15" t="s">
        <v>124</v>
      </c>
      <c r="BK248" s="142">
        <f>ROUND(I248*H248,3)</f>
        <v>0</v>
      </c>
      <c r="BL248" s="15" t="s">
        <v>188</v>
      </c>
      <c r="BM248" s="140" t="s">
        <v>425</v>
      </c>
    </row>
    <row r="249" spans="2:65" s="12" customFormat="1">
      <c r="B249" s="143"/>
      <c r="D249" s="144" t="s">
        <v>126</v>
      </c>
      <c r="E249" s="145" t="s">
        <v>1</v>
      </c>
      <c r="F249" s="146" t="s">
        <v>426</v>
      </c>
      <c r="H249" s="147">
        <v>161</v>
      </c>
      <c r="L249" s="143"/>
      <c r="M249" s="148"/>
      <c r="T249" s="149"/>
      <c r="AT249" s="145" t="s">
        <v>126</v>
      </c>
      <c r="AU249" s="145" t="s">
        <v>124</v>
      </c>
      <c r="AV249" s="12" t="s">
        <v>124</v>
      </c>
      <c r="AW249" s="12" t="s">
        <v>26</v>
      </c>
      <c r="AX249" s="12" t="s">
        <v>78</v>
      </c>
      <c r="AY249" s="145" t="s">
        <v>116</v>
      </c>
    </row>
    <row r="250" spans="2:65" s="1" customFormat="1" ht="16.5" customHeight="1">
      <c r="B250" s="129"/>
      <c r="C250" s="150" t="s">
        <v>427</v>
      </c>
      <c r="D250" s="150" t="s">
        <v>154</v>
      </c>
      <c r="E250" s="151" t="s">
        <v>428</v>
      </c>
      <c r="F250" s="152" t="s">
        <v>429</v>
      </c>
      <c r="G250" s="153" t="s">
        <v>165</v>
      </c>
      <c r="H250" s="154">
        <v>161</v>
      </c>
      <c r="I250" s="154"/>
      <c r="J250" s="154">
        <f>ROUND(I250*H250,3)</f>
        <v>0</v>
      </c>
      <c r="K250" s="155"/>
      <c r="L250" s="156"/>
      <c r="M250" s="157" t="s">
        <v>1</v>
      </c>
      <c r="N250" s="158" t="s">
        <v>36</v>
      </c>
      <c r="O250" s="138">
        <v>0</v>
      </c>
      <c r="P250" s="138">
        <f>O250*H250</f>
        <v>0</v>
      </c>
      <c r="Q250" s="138">
        <v>0</v>
      </c>
      <c r="R250" s="138">
        <f>Q250*H250</f>
        <v>0</v>
      </c>
      <c r="S250" s="138">
        <v>0</v>
      </c>
      <c r="T250" s="139">
        <f>S250*H250</f>
        <v>0</v>
      </c>
      <c r="AR250" s="140" t="s">
        <v>257</v>
      </c>
      <c r="AT250" s="140" t="s">
        <v>154</v>
      </c>
      <c r="AU250" s="140" t="s">
        <v>124</v>
      </c>
      <c r="AY250" s="15" t="s">
        <v>116</v>
      </c>
      <c r="BE250" s="141">
        <f>IF(N250="základná",J250,0)</f>
        <v>0</v>
      </c>
      <c r="BF250" s="141">
        <f>IF(N250="znížená",J250,0)</f>
        <v>0</v>
      </c>
      <c r="BG250" s="141">
        <f>IF(N250="zákl. prenesená",J250,0)</f>
        <v>0</v>
      </c>
      <c r="BH250" s="141">
        <f>IF(N250="zníž. prenesená",J250,0)</f>
        <v>0</v>
      </c>
      <c r="BI250" s="141">
        <f>IF(N250="nulová",J250,0)</f>
        <v>0</v>
      </c>
      <c r="BJ250" s="15" t="s">
        <v>124</v>
      </c>
      <c r="BK250" s="142">
        <f>ROUND(I250*H250,3)</f>
        <v>0</v>
      </c>
      <c r="BL250" s="15" t="s">
        <v>188</v>
      </c>
      <c r="BM250" s="140" t="s">
        <v>430</v>
      </c>
    </row>
    <row r="251" spans="2:65" s="1" customFormat="1" ht="24.2" customHeight="1">
      <c r="B251" s="129"/>
      <c r="C251" s="130" t="s">
        <v>431</v>
      </c>
      <c r="D251" s="130" t="s">
        <v>119</v>
      </c>
      <c r="E251" s="131" t="s">
        <v>432</v>
      </c>
      <c r="F251" s="132" t="s">
        <v>433</v>
      </c>
      <c r="G251" s="133" t="s">
        <v>266</v>
      </c>
      <c r="H251" s="134">
        <v>3</v>
      </c>
      <c r="I251" s="134"/>
      <c r="J251" s="134">
        <f>ROUND(I251*H251,3)</f>
        <v>0</v>
      </c>
      <c r="K251" s="135"/>
      <c r="L251" s="27"/>
      <c r="M251" s="136" t="s">
        <v>1</v>
      </c>
      <c r="N251" s="137" t="s">
        <v>36</v>
      </c>
      <c r="O251" s="138">
        <v>0</v>
      </c>
      <c r="P251" s="138">
        <f>O251*H251</f>
        <v>0</v>
      </c>
      <c r="Q251" s="138">
        <v>0</v>
      </c>
      <c r="R251" s="138">
        <f>Q251*H251</f>
        <v>0</v>
      </c>
      <c r="S251" s="138">
        <v>0</v>
      </c>
      <c r="T251" s="139">
        <f>S251*H251</f>
        <v>0</v>
      </c>
      <c r="AR251" s="140" t="s">
        <v>188</v>
      </c>
      <c r="AT251" s="140" t="s">
        <v>119</v>
      </c>
      <c r="AU251" s="140" t="s">
        <v>124</v>
      </c>
      <c r="AY251" s="15" t="s">
        <v>116</v>
      </c>
      <c r="BE251" s="141">
        <f>IF(N251="základná",J251,0)</f>
        <v>0</v>
      </c>
      <c r="BF251" s="141">
        <f>IF(N251="znížená",J251,0)</f>
        <v>0</v>
      </c>
      <c r="BG251" s="141">
        <f>IF(N251="zákl. prenesená",J251,0)</f>
        <v>0</v>
      </c>
      <c r="BH251" s="141">
        <f>IF(N251="zníž. prenesená",J251,0)</f>
        <v>0</v>
      </c>
      <c r="BI251" s="141">
        <f>IF(N251="nulová",J251,0)</f>
        <v>0</v>
      </c>
      <c r="BJ251" s="15" t="s">
        <v>124</v>
      </c>
      <c r="BK251" s="142">
        <f>ROUND(I251*H251,3)</f>
        <v>0</v>
      </c>
      <c r="BL251" s="15" t="s">
        <v>188</v>
      </c>
      <c r="BM251" s="140" t="s">
        <v>434</v>
      </c>
    </row>
    <row r="252" spans="2:65" s="1" customFormat="1" ht="16.5" customHeight="1">
      <c r="B252" s="129"/>
      <c r="C252" s="150" t="s">
        <v>435</v>
      </c>
      <c r="D252" s="150" t="s">
        <v>154</v>
      </c>
      <c r="E252" s="151" t="s">
        <v>436</v>
      </c>
      <c r="F252" s="152" t="s">
        <v>437</v>
      </c>
      <c r="G252" s="153" t="s">
        <v>266</v>
      </c>
      <c r="H252" s="154">
        <v>3</v>
      </c>
      <c r="I252" s="154"/>
      <c r="J252" s="154">
        <f>ROUND(I252*H252,3)</f>
        <v>0</v>
      </c>
      <c r="K252" s="155"/>
      <c r="L252" s="156"/>
      <c r="M252" s="157" t="s">
        <v>1</v>
      </c>
      <c r="N252" s="158" t="s">
        <v>36</v>
      </c>
      <c r="O252" s="138">
        <v>0</v>
      </c>
      <c r="P252" s="138">
        <f>O252*H252</f>
        <v>0</v>
      </c>
      <c r="Q252" s="138">
        <v>0</v>
      </c>
      <c r="R252" s="138">
        <f>Q252*H252</f>
        <v>0</v>
      </c>
      <c r="S252" s="138">
        <v>0</v>
      </c>
      <c r="T252" s="139">
        <f>S252*H252</f>
        <v>0</v>
      </c>
      <c r="AR252" s="140" t="s">
        <v>257</v>
      </c>
      <c r="AT252" s="140" t="s">
        <v>154</v>
      </c>
      <c r="AU252" s="140" t="s">
        <v>124</v>
      </c>
      <c r="AY252" s="15" t="s">
        <v>116</v>
      </c>
      <c r="BE252" s="141">
        <f>IF(N252="základná",J252,0)</f>
        <v>0</v>
      </c>
      <c r="BF252" s="141">
        <f>IF(N252="znížená",J252,0)</f>
        <v>0</v>
      </c>
      <c r="BG252" s="141">
        <f>IF(N252="zákl. prenesená",J252,0)</f>
        <v>0</v>
      </c>
      <c r="BH252" s="141">
        <f>IF(N252="zníž. prenesená",J252,0)</f>
        <v>0</v>
      </c>
      <c r="BI252" s="141">
        <f>IF(N252="nulová",J252,0)</f>
        <v>0</v>
      </c>
      <c r="BJ252" s="15" t="s">
        <v>124</v>
      </c>
      <c r="BK252" s="142">
        <f>ROUND(I252*H252,3)</f>
        <v>0</v>
      </c>
      <c r="BL252" s="15" t="s">
        <v>188</v>
      </c>
      <c r="BM252" s="140" t="s">
        <v>438</v>
      </c>
    </row>
    <row r="253" spans="2:65" s="1" customFormat="1" ht="16.5" customHeight="1">
      <c r="B253" s="129"/>
      <c r="C253" s="150" t="s">
        <v>439</v>
      </c>
      <c r="D253" s="150" t="s">
        <v>154</v>
      </c>
      <c r="E253" s="151" t="s">
        <v>440</v>
      </c>
      <c r="F253" s="152" t="s">
        <v>441</v>
      </c>
      <c r="G253" s="153" t="s">
        <v>266</v>
      </c>
      <c r="H253" s="154">
        <v>1</v>
      </c>
      <c r="I253" s="154"/>
      <c r="J253" s="154">
        <f>ROUND(I253*H253,3)</f>
        <v>0</v>
      </c>
      <c r="K253" s="155"/>
      <c r="L253" s="156"/>
      <c r="M253" s="157" t="s">
        <v>1</v>
      </c>
      <c r="N253" s="158" t="s">
        <v>36</v>
      </c>
      <c r="O253" s="138">
        <v>0</v>
      </c>
      <c r="P253" s="138">
        <f>O253*H253</f>
        <v>0</v>
      </c>
      <c r="Q253" s="138">
        <v>0</v>
      </c>
      <c r="R253" s="138">
        <f>Q253*H253</f>
        <v>0</v>
      </c>
      <c r="S253" s="138">
        <v>0</v>
      </c>
      <c r="T253" s="139">
        <f>S253*H253</f>
        <v>0</v>
      </c>
      <c r="AR253" s="140" t="s">
        <v>257</v>
      </c>
      <c r="AT253" s="140" t="s">
        <v>154</v>
      </c>
      <c r="AU253" s="140" t="s">
        <v>124</v>
      </c>
      <c r="AY253" s="15" t="s">
        <v>116</v>
      </c>
      <c r="BE253" s="141">
        <f>IF(N253="základná",J253,0)</f>
        <v>0</v>
      </c>
      <c r="BF253" s="141">
        <f>IF(N253="znížená",J253,0)</f>
        <v>0</v>
      </c>
      <c r="BG253" s="141">
        <f>IF(N253="zákl. prenesená",J253,0)</f>
        <v>0</v>
      </c>
      <c r="BH253" s="141">
        <f>IF(N253="zníž. prenesená",J253,0)</f>
        <v>0</v>
      </c>
      <c r="BI253" s="141">
        <f>IF(N253="nulová",J253,0)</f>
        <v>0</v>
      </c>
      <c r="BJ253" s="15" t="s">
        <v>124</v>
      </c>
      <c r="BK253" s="142">
        <f>ROUND(I253*H253,3)</f>
        <v>0</v>
      </c>
      <c r="BL253" s="15" t="s">
        <v>188</v>
      </c>
      <c r="BM253" s="140" t="s">
        <v>442</v>
      </c>
    </row>
    <row r="254" spans="2:65" s="1" customFormat="1" ht="24.2" customHeight="1">
      <c r="B254" s="129"/>
      <c r="C254" s="130" t="s">
        <v>443</v>
      </c>
      <c r="D254" s="130" t="s">
        <v>119</v>
      </c>
      <c r="E254" s="131" t="s">
        <v>444</v>
      </c>
      <c r="F254" s="132" t="s">
        <v>445</v>
      </c>
      <c r="G254" s="133" t="s">
        <v>446</v>
      </c>
      <c r="H254" s="134">
        <v>648</v>
      </c>
      <c r="I254" s="134"/>
      <c r="J254" s="134">
        <f>ROUND(I254*H254,3)</f>
        <v>0</v>
      </c>
      <c r="K254" s="135"/>
      <c r="L254" s="27"/>
      <c r="M254" s="136" t="s">
        <v>1</v>
      </c>
      <c r="N254" s="137" t="s">
        <v>36</v>
      </c>
      <c r="O254" s="138">
        <v>0</v>
      </c>
      <c r="P254" s="138">
        <f>O254*H254</f>
        <v>0</v>
      </c>
      <c r="Q254" s="138">
        <v>0</v>
      </c>
      <c r="R254" s="138">
        <f>Q254*H254</f>
        <v>0</v>
      </c>
      <c r="S254" s="138">
        <v>0</v>
      </c>
      <c r="T254" s="139">
        <f>S254*H254</f>
        <v>0</v>
      </c>
      <c r="AR254" s="140" t="s">
        <v>188</v>
      </c>
      <c r="AT254" s="140" t="s">
        <v>119</v>
      </c>
      <c r="AU254" s="140" t="s">
        <v>124</v>
      </c>
      <c r="AY254" s="15" t="s">
        <v>116</v>
      </c>
      <c r="BE254" s="141">
        <f>IF(N254="základná",J254,0)</f>
        <v>0</v>
      </c>
      <c r="BF254" s="141">
        <f>IF(N254="znížená",J254,0)</f>
        <v>0</v>
      </c>
      <c r="BG254" s="141">
        <f>IF(N254="zákl. prenesená",J254,0)</f>
        <v>0</v>
      </c>
      <c r="BH254" s="141">
        <f>IF(N254="zníž. prenesená",J254,0)</f>
        <v>0</v>
      </c>
      <c r="BI254" s="141">
        <f>IF(N254="nulová",J254,0)</f>
        <v>0</v>
      </c>
      <c r="BJ254" s="15" t="s">
        <v>124</v>
      </c>
      <c r="BK254" s="142">
        <f>ROUND(I254*H254,3)</f>
        <v>0</v>
      </c>
      <c r="BL254" s="15" t="s">
        <v>188</v>
      </c>
      <c r="BM254" s="140" t="s">
        <v>447</v>
      </c>
    </row>
    <row r="255" spans="2:65" s="12" customFormat="1">
      <c r="B255" s="143"/>
      <c r="D255" s="144" t="s">
        <v>126</v>
      </c>
      <c r="E255" s="145" t="s">
        <v>1</v>
      </c>
      <c r="F255" s="146" t="s">
        <v>448</v>
      </c>
      <c r="H255" s="147">
        <v>648</v>
      </c>
      <c r="L255" s="143"/>
      <c r="M255" s="148"/>
      <c r="T255" s="149"/>
      <c r="AT255" s="145" t="s">
        <v>126</v>
      </c>
      <c r="AU255" s="145" t="s">
        <v>124</v>
      </c>
      <c r="AV255" s="12" t="s">
        <v>124</v>
      </c>
      <c r="AW255" s="12" t="s">
        <v>26</v>
      </c>
      <c r="AX255" s="12" t="s">
        <v>78</v>
      </c>
      <c r="AY255" s="145" t="s">
        <v>116</v>
      </c>
    </row>
    <row r="256" spans="2:65" s="1" customFormat="1" ht="16.5" customHeight="1">
      <c r="B256" s="129"/>
      <c r="C256" s="150" t="s">
        <v>449</v>
      </c>
      <c r="D256" s="150" t="s">
        <v>154</v>
      </c>
      <c r="E256" s="151" t="s">
        <v>450</v>
      </c>
      <c r="F256" s="152" t="s">
        <v>451</v>
      </c>
      <c r="G256" s="153" t="s">
        <v>157</v>
      </c>
      <c r="H256" s="154">
        <v>0.64800000000000002</v>
      </c>
      <c r="I256" s="154"/>
      <c r="J256" s="154">
        <f>ROUND(I256*H256,3)</f>
        <v>0</v>
      </c>
      <c r="K256" s="155"/>
      <c r="L256" s="156"/>
      <c r="M256" s="157" t="s">
        <v>1</v>
      </c>
      <c r="N256" s="158" t="s">
        <v>36</v>
      </c>
      <c r="O256" s="138">
        <v>0</v>
      </c>
      <c r="P256" s="138">
        <f>O256*H256</f>
        <v>0</v>
      </c>
      <c r="Q256" s="138">
        <v>0</v>
      </c>
      <c r="R256" s="138">
        <f>Q256*H256</f>
        <v>0</v>
      </c>
      <c r="S256" s="138">
        <v>0</v>
      </c>
      <c r="T256" s="139">
        <f>S256*H256</f>
        <v>0</v>
      </c>
      <c r="AR256" s="140" t="s">
        <v>257</v>
      </c>
      <c r="AT256" s="140" t="s">
        <v>154</v>
      </c>
      <c r="AU256" s="140" t="s">
        <v>124</v>
      </c>
      <c r="AY256" s="15" t="s">
        <v>116</v>
      </c>
      <c r="BE256" s="141">
        <f>IF(N256="základná",J256,0)</f>
        <v>0</v>
      </c>
      <c r="BF256" s="141">
        <f>IF(N256="znížená",J256,0)</f>
        <v>0</v>
      </c>
      <c r="BG256" s="141">
        <f>IF(N256="zákl. prenesená",J256,0)</f>
        <v>0</v>
      </c>
      <c r="BH256" s="141">
        <f>IF(N256="zníž. prenesená",J256,0)</f>
        <v>0</v>
      </c>
      <c r="BI256" s="141">
        <f>IF(N256="nulová",J256,0)</f>
        <v>0</v>
      </c>
      <c r="BJ256" s="15" t="s">
        <v>124</v>
      </c>
      <c r="BK256" s="142">
        <f>ROUND(I256*H256,3)</f>
        <v>0</v>
      </c>
      <c r="BL256" s="15" t="s">
        <v>188</v>
      </c>
      <c r="BM256" s="140" t="s">
        <v>452</v>
      </c>
    </row>
    <row r="257" spans="2:65" s="1" customFormat="1" ht="24.2" customHeight="1">
      <c r="B257" s="129"/>
      <c r="C257" s="130" t="s">
        <v>453</v>
      </c>
      <c r="D257" s="130" t="s">
        <v>119</v>
      </c>
      <c r="E257" s="131" t="s">
        <v>454</v>
      </c>
      <c r="F257" s="132" t="s">
        <v>455</v>
      </c>
      <c r="G257" s="133" t="s">
        <v>346</v>
      </c>
      <c r="H257" s="134">
        <v>199.45599999999999</v>
      </c>
      <c r="I257" s="134"/>
      <c r="J257" s="134">
        <f>ROUND(I257*H257,3)</f>
        <v>0</v>
      </c>
      <c r="K257" s="135"/>
      <c r="L257" s="27"/>
      <c r="M257" s="136" t="s">
        <v>1</v>
      </c>
      <c r="N257" s="137" t="s">
        <v>36</v>
      </c>
      <c r="O257" s="138">
        <v>0</v>
      </c>
      <c r="P257" s="138">
        <f>O257*H257</f>
        <v>0</v>
      </c>
      <c r="Q257" s="138">
        <v>0</v>
      </c>
      <c r="R257" s="138">
        <f>Q257*H257</f>
        <v>0</v>
      </c>
      <c r="S257" s="138">
        <v>0</v>
      </c>
      <c r="T257" s="139">
        <f>S257*H257</f>
        <v>0</v>
      </c>
      <c r="AR257" s="140" t="s">
        <v>188</v>
      </c>
      <c r="AT257" s="140" t="s">
        <v>119</v>
      </c>
      <c r="AU257" s="140" t="s">
        <v>124</v>
      </c>
      <c r="AY257" s="15" t="s">
        <v>116</v>
      </c>
      <c r="BE257" s="141">
        <f>IF(N257="základná",J257,0)</f>
        <v>0</v>
      </c>
      <c r="BF257" s="141">
        <f>IF(N257="znížená",J257,0)</f>
        <v>0</v>
      </c>
      <c r="BG257" s="141">
        <f>IF(N257="zákl. prenesená",J257,0)</f>
        <v>0</v>
      </c>
      <c r="BH257" s="141">
        <f>IF(N257="zníž. prenesená",J257,0)</f>
        <v>0</v>
      </c>
      <c r="BI257" s="141">
        <f>IF(N257="nulová",J257,0)</f>
        <v>0</v>
      </c>
      <c r="BJ257" s="15" t="s">
        <v>124</v>
      </c>
      <c r="BK257" s="142">
        <f>ROUND(I257*H257,3)</f>
        <v>0</v>
      </c>
      <c r="BL257" s="15" t="s">
        <v>188</v>
      </c>
      <c r="BM257" s="140" t="s">
        <v>456</v>
      </c>
    </row>
    <row r="258" spans="2:65" s="11" customFormat="1" ht="22.9" customHeight="1">
      <c r="B258" s="118"/>
      <c r="D258" s="119" t="s">
        <v>69</v>
      </c>
      <c r="E258" s="127" t="s">
        <v>457</v>
      </c>
      <c r="F258" s="127" t="s">
        <v>458</v>
      </c>
      <c r="J258" s="128">
        <f>BK258</f>
        <v>0</v>
      </c>
      <c r="L258" s="118"/>
      <c r="M258" s="122"/>
      <c r="P258" s="123">
        <f>SUM(P259:P261)</f>
        <v>222.38384000000002</v>
      </c>
      <c r="R258" s="123">
        <f>SUM(R259:R261)</f>
        <v>2.4572800000000002E-2</v>
      </c>
      <c r="T258" s="124">
        <f>SUM(T259:T261)</f>
        <v>0</v>
      </c>
      <c r="AR258" s="119" t="s">
        <v>124</v>
      </c>
      <c r="AT258" s="125" t="s">
        <v>69</v>
      </c>
      <c r="AU258" s="125" t="s">
        <v>78</v>
      </c>
      <c r="AY258" s="119" t="s">
        <v>116</v>
      </c>
      <c r="BK258" s="126">
        <f>SUM(BK259:BK261)</f>
        <v>0</v>
      </c>
    </row>
    <row r="259" spans="2:65" s="1" customFormat="1" ht="24.2" customHeight="1">
      <c r="B259" s="129"/>
      <c r="C259" s="130" t="s">
        <v>459</v>
      </c>
      <c r="D259" s="130" t="s">
        <v>119</v>
      </c>
      <c r="E259" s="131" t="s">
        <v>460</v>
      </c>
      <c r="F259" s="132" t="s">
        <v>461</v>
      </c>
      <c r="G259" s="133" t="s">
        <v>165</v>
      </c>
      <c r="H259" s="134">
        <v>487.54700000000003</v>
      </c>
      <c r="I259" s="134"/>
      <c r="J259" s="134">
        <f>ROUND(I259*H259,3)</f>
        <v>0</v>
      </c>
      <c r="K259" s="135"/>
      <c r="L259" s="27"/>
      <c r="M259" s="136" t="s">
        <v>1</v>
      </c>
      <c r="N259" s="137" t="s">
        <v>36</v>
      </c>
      <c r="O259" s="138">
        <v>0</v>
      </c>
      <c r="P259" s="138">
        <f>O259*H259</f>
        <v>0</v>
      </c>
      <c r="Q259" s="138">
        <v>0</v>
      </c>
      <c r="R259" s="138">
        <f>Q259*H259</f>
        <v>0</v>
      </c>
      <c r="S259" s="138">
        <v>0</v>
      </c>
      <c r="T259" s="139">
        <f>S259*H259</f>
        <v>0</v>
      </c>
      <c r="AR259" s="140" t="s">
        <v>188</v>
      </c>
      <c r="AT259" s="140" t="s">
        <v>119</v>
      </c>
      <c r="AU259" s="140" t="s">
        <v>124</v>
      </c>
      <c r="AY259" s="15" t="s">
        <v>116</v>
      </c>
      <c r="BE259" s="141">
        <f>IF(N259="základná",J259,0)</f>
        <v>0</v>
      </c>
      <c r="BF259" s="141">
        <f>IF(N259="znížená",J259,0)</f>
        <v>0</v>
      </c>
      <c r="BG259" s="141">
        <f>IF(N259="zákl. prenesená",J259,0)</f>
        <v>0</v>
      </c>
      <c r="BH259" s="141">
        <f>IF(N259="zníž. prenesená",J259,0)</f>
        <v>0</v>
      </c>
      <c r="BI259" s="141">
        <f>IF(N259="nulová",J259,0)</f>
        <v>0</v>
      </c>
      <c r="BJ259" s="15" t="s">
        <v>124</v>
      </c>
      <c r="BK259" s="142">
        <f>ROUND(I259*H259,3)</f>
        <v>0</v>
      </c>
      <c r="BL259" s="15" t="s">
        <v>188</v>
      </c>
      <c r="BM259" s="140" t="s">
        <v>462</v>
      </c>
    </row>
    <row r="260" spans="2:65" s="1" customFormat="1" ht="37.9" customHeight="1">
      <c r="B260" s="129"/>
      <c r="C260" s="130" t="s">
        <v>463</v>
      </c>
      <c r="D260" s="130" t="s">
        <v>119</v>
      </c>
      <c r="E260" s="131" t="s">
        <v>464</v>
      </c>
      <c r="F260" s="132" t="s">
        <v>465</v>
      </c>
      <c r="G260" s="133" t="s">
        <v>165</v>
      </c>
      <c r="H260" s="134">
        <v>1228.6400000000001</v>
      </c>
      <c r="I260" s="134"/>
      <c r="J260" s="134">
        <f>ROUND(I260*H260,3)</f>
        <v>0</v>
      </c>
      <c r="K260" s="135"/>
      <c r="L260" s="27"/>
      <c r="M260" s="136" t="s">
        <v>1</v>
      </c>
      <c r="N260" s="137" t="s">
        <v>36</v>
      </c>
      <c r="O260" s="138">
        <v>0.18099999999999999</v>
      </c>
      <c r="P260" s="138">
        <f>O260*H260</f>
        <v>222.38384000000002</v>
      </c>
      <c r="Q260" s="138">
        <v>2.0000000000000002E-5</v>
      </c>
      <c r="R260" s="138">
        <f>Q260*H260</f>
        <v>2.4572800000000002E-2</v>
      </c>
      <c r="S260" s="138">
        <v>0</v>
      </c>
      <c r="T260" s="139">
        <f>S260*H260</f>
        <v>0</v>
      </c>
      <c r="AR260" s="140" t="s">
        <v>188</v>
      </c>
      <c r="AT260" s="140" t="s">
        <v>119</v>
      </c>
      <c r="AU260" s="140" t="s">
        <v>124</v>
      </c>
      <c r="AY260" s="15" t="s">
        <v>116</v>
      </c>
      <c r="BE260" s="141">
        <f>IF(N260="základná",J260,0)</f>
        <v>0</v>
      </c>
      <c r="BF260" s="141">
        <f>IF(N260="znížená",J260,0)</f>
        <v>0</v>
      </c>
      <c r="BG260" s="141">
        <f>IF(N260="zákl. prenesená",J260,0)</f>
        <v>0</v>
      </c>
      <c r="BH260" s="141">
        <f>IF(N260="zníž. prenesená",J260,0)</f>
        <v>0</v>
      </c>
      <c r="BI260" s="141">
        <f>IF(N260="nulová",J260,0)</f>
        <v>0</v>
      </c>
      <c r="BJ260" s="15" t="s">
        <v>124</v>
      </c>
      <c r="BK260" s="142">
        <f>ROUND(I260*H260,3)</f>
        <v>0</v>
      </c>
      <c r="BL260" s="15" t="s">
        <v>188</v>
      </c>
      <c r="BM260" s="140" t="s">
        <v>466</v>
      </c>
    </row>
    <row r="261" spans="2:65" s="12" customFormat="1">
      <c r="B261" s="143"/>
      <c r="D261" s="144" t="s">
        <v>126</v>
      </c>
      <c r="E261" s="145" t="s">
        <v>1</v>
      </c>
      <c r="F261" s="146" t="s">
        <v>467</v>
      </c>
      <c r="H261" s="147">
        <v>1228.6400000000001</v>
      </c>
      <c r="L261" s="143"/>
      <c r="M261" s="165"/>
      <c r="N261" s="166"/>
      <c r="O261" s="166"/>
      <c r="P261" s="166"/>
      <c r="Q261" s="166"/>
      <c r="R261" s="166"/>
      <c r="S261" s="166"/>
      <c r="T261" s="167"/>
      <c r="AT261" s="145" t="s">
        <v>126</v>
      </c>
      <c r="AU261" s="145" t="s">
        <v>124</v>
      </c>
      <c r="AV261" s="12" t="s">
        <v>124</v>
      </c>
      <c r="AW261" s="12" t="s">
        <v>26</v>
      </c>
      <c r="AX261" s="12" t="s">
        <v>78</v>
      </c>
      <c r="AY261" s="145" t="s">
        <v>116</v>
      </c>
    </row>
    <row r="262" spans="2:65" s="1" customFormat="1" ht="6.95" customHeight="1">
      <c r="B262" s="42"/>
      <c r="C262" s="43"/>
      <c r="D262" s="43"/>
      <c r="E262" s="43"/>
      <c r="F262" s="43"/>
      <c r="G262" s="43"/>
      <c r="H262" s="43"/>
      <c r="I262" s="43"/>
      <c r="J262" s="43"/>
      <c r="K262" s="43"/>
      <c r="L262" s="27"/>
    </row>
  </sheetData>
  <autoFilter ref="C129:K261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9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Stavebné úpravy skla...</vt:lpstr>
      <vt:lpstr>'01 - Stavebné úpravy skla...'!Názvy_tlače</vt:lpstr>
      <vt:lpstr>'Rekapitulácia stavby'!Názvy_tlače</vt:lpstr>
      <vt:lpstr>'01 - Stavebné úpravy skla...'!Oblasť_tlače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pocitac-PC\pocitac</dc:creator>
  <cp:lastModifiedBy>Admin</cp:lastModifiedBy>
  <cp:lastPrinted>2023-11-08T18:17:41Z</cp:lastPrinted>
  <dcterms:created xsi:type="dcterms:W3CDTF">2022-06-16T21:22:56Z</dcterms:created>
  <dcterms:modified xsi:type="dcterms:W3CDTF">2023-11-10T07:26:24Z</dcterms:modified>
</cp:coreProperties>
</file>