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2\1. Agropark Modrany\8. PHZ + VO\Stavba\Dokumenty výzvy\"/>
    </mc:Choice>
  </mc:AlternateContent>
  <xr:revisionPtr revIDLastSave="0" documentId="13_ncr:1_{C72A5200-CC9D-4B88-93FD-9CB882BD9C0D}" xr6:coauthVersionLast="47" xr6:coauthVersionMax="47" xr10:uidLastSave="{00000000-0000-0000-0000-000000000000}"/>
  <bookViews>
    <workbookView xWindow="-28920" yWindow="1440" windowWidth="29040" windowHeight="15720" tabRatio="773" xr2:uid="{00000000-000D-0000-FFFF-FFFF00000000}"/>
  </bookViews>
  <sheets>
    <sheet name="Rekapitulácia stavby" sheetId="1" r:id="rId1"/>
    <sheet name="1 - SO 01 - Výrobná hala ..." sheetId="2" r:id="rId2"/>
    <sheet name="1_1 - Kúrenie a chladenie" sheetId="3" r:id="rId3"/>
    <sheet name="1_2 - Odsávanie - vetranie" sheetId="4" r:id="rId4"/>
    <sheet name="1_3 - Elektroinštalácia" sheetId="5" r:id="rId5"/>
    <sheet name="Zoznam figúr" sheetId="6" r:id="rId6"/>
  </sheets>
  <definedNames>
    <definedName name="_xlnm._FilterDatabase" localSheetId="1" hidden="1">'1 - SO 01 - Výrobná hala ...'!$C$135:$K$350</definedName>
    <definedName name="_xlnm._FilterDatabase" localSheetId="2" hidden="1">'1_1 - Kúrenie a chladenie'!$C$125:$K$129</definedName>
    <definedName name="_xlnm._FilterDatabase" localSheetId="3" hidden="1">'1_2 - Odsávanie - vetranie'!$C$125:$K$129</definedName>
    <definedName name="_xlnm._FilterDatabase" localSheetId="4" hidden="1">'1_3 - Elektroinštalácia'!$C$125:$K$129</definedName>
    <definedName name="_xlnm.Print_Titles" localSheetId="1">'1 - SO 01 - Výrobná hala ...'!$135:$135</definedName>
    <definedName name="_xlnm.Print_Titles" localSheetId="2">'1_1 - Kúrenie a chladenie'!$125:$125</definedName>
    <definedName name="_xlnm.Print_Titles" localSheetId="3">'1_2 - Odsávanie - vetranie'!$125:$125</definedName>
    <definedName name="_xlnm.Print_Titles" localSheetId="4">'1_3 - Elektroinštalácia'!$125:$125</definedName>
    <definedName name="_xlnm.Print_Titles" localSheetId="0">'Rekapitulácia stavby'!$92:$92</definedName>
    <definedName name="_xlnm.Print_Titles" localSheetId="5">'Zoznam figúr'!$9:$9</definedName>
    <definedName name="_xlnm.Print_Area" localSheetId="1">'1 - SO 01 - Výrobná hala ...'!$C$4:$J$76,'1 - SO 01 - Výrobná hala ...'!$C$82:$J$117,'1 - SO 01 - Výrobná hala ...'!$C$123:$J$350</definedName>
    <definedName name="_xlnm.Print_Area" localSheetId="2">'1_1 - Kúrenie a chladenie'!$C$4:$J$76,'1_1 - Kúrenie a chladenie'!$C$82:$J$105,'1_1 - Kúrenie a chladenie'!$C$111:$J$129</definedName>
    <definedName name="_xlnm.Print_Area" localSheetId="3">'1_2 - Odsávanie - vetranie'!$C$4:$J$76,'1_2 - Odsávanie - vetranie'!$C$82:$J$105,'1_2 - Odsávanie - vetranie'!$C$111:$J$129</definedName>
    <definedName name="_xlnm.Print_Area" localSheetId="4">'1_3 - Elektroinštalácia'!$C$4:$J$76,'1_3 - Elektroinštalácia'!$C$82:$J$105,'1_3 - Elektroinštalácia'!$C$111:$J$129</definedName>
    <definedName name="_xlnm.Print_Area" localSheetId="0">'Rekapitulácia stavby'!$D$4:$AO$76,'Rekapitulácia stavby'!$C$82:$AQ$103</definedName>
    <definedName name="_xlnm.Print_Area" localSheetId="5">'Zoznam figúr'!$C$4:$G$35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5" i="1" l="1"/>
  <c r="D7" i="6"/>
  <c r="J41" i="5"/>
  <c r="J40" i="5"/>
  <c r="AY99" i="1"/>
  <c r="J39" i="5"/>
  <c r="AX99" i="1" s="1"/>
  <c r="BI129" i="5"/>
  <c r="F41" i="5" s="1"/>
  <c r="BD99" i="1" s="1"/>
  <c r="BH129" i="5"/>
  <c r="F40" i="5" s="1"/>
  <c r="BC99" i="1" s="1"/>
  <c r="BG129" i="5"/>
  <c r="BE129" i="5"/>
  <c r="T129" i="5"/>
  <c r="T128" i="5"/>
  <c r="T127" i="5" s="1"/>
  <c r="T126" i="5" s="1"/>
  <c r="R129" i="5"/>
  <c r="R128" i="5" s="1"/>
  <c r="R127" i="5" s="1"/>
  <c r="R126" i="5" s="1"/>
  <c r="P129" i="5"/>
  <c r="P128" i="5"/>
  <c r="P127" i="5" s="1"/>
  <c r="P126" i="5" s="1"/>
  <c r="AU99" i="1" s="1"/>
  <c r="F122" i="5"/>
  <c r="F120" i="5"/>
  <c r="E118" i="5"/>
  <c r="J33" i="5"/>
  <c r="F93" i="5"/>
  <c r="F91" i="5"/>
  <c r="E89" i="5"/>
  <c r="J26" i="5"/>
  <c r="E26" i="5"/>
  <c r="J94" i="5" s="1"/>
  <c r="J25" i="5"/>
  <c r="J20" i="5"/>
  <c r="E20" i="5"/>
  <c r="F94" i="5" s="1"/>
  <c r="J19" i="5"/>
  <c r="E7" i="5"/>
  <c r="E114" i="5" s="1"/>
  <c r="J41" i="4"/>
  <c r="J40" i="4"/>
  <c r="AY98" i="1" s="1"/>
  <c r="J39" i="4"/>
  <c r="AX98" i="1"/>
  <c r="BI129" i="4"/>
  <c r="BH129" i="4"/>
  <c r="BG129" i="4"/>
  <c r="F39" i="4" s="1"/>
  <c r="BB98" i="1" s="1"/>
  <c r="BE129" i="4"/>
  <c r="J37" i="4" s="1"/>
  <c r="AV98" i="1" s="1"/>
  <c r="T129" i="4"/>
  <c r="T128" i="4" s="1"/>
  <c r="T127" i="4" s="1"/>
  <c r="T126" i="4" s="1"/>
  <c r="R129" i="4"/>
  <c r="R128" i="4" s="1"/>
  <c r="R127" i="4" s="1"/>
  <c r="R126" i="4" s="1"/>
  <c r="P129" i="4"/>
  <c r="P128" i="4"/>
  <c r="P127" i="4" s="1"/>
  <c r="P126" i="4" s="1"/>
  <c r="AU98" i="1" s="1"/>
  <c r="F122" i="4"/>
  <c r="F120" i="4"/>
  <c r="E118" i="4"/>
  <c r="J33" i="4"/>
  <c r="F93" i="4"/>
  <c r="F91" i="4"/>
  <c r="E89" i="4"/>
  <c r="J26" i="4"/>
  <c r="E26" i="4"/>
  <c r="J123" i="4" s="1"/>
  <c r="J25" i="4"/>
  <c r="J20" i="4"/>
  <c r="E20" i="4"/>
  <c r="F123" i="4" s="1"/>
  <c r="J19" i="4"/>
  <c r="J91" i="4"/>
  <c r="E7" i="4"/>
  <c r="E114" i="4" s="1"/>
  <c r="J41" i="3"/>
  <c r="J40" i="3"/>
  <c r="AY97" i="1"/>
  <c r="J39" i="3"/>
  <c r="AX97" i="1" s="1"/>
  <c r="BI129" i="3"/>
  <c r="BH129" i="3"/>
  <c r="BG129" i="3"/>
  <c r="F39" i="3" s="1"/>
  <c r="BB97" i="1" s="1"/>
  <c r="BE129" i="3"/>
  <c r="F37" i="3" s="1"/>
  <c r="AZ97" i="1" s="1"/>
  <c r="T129" i="3"/>
  <c r="T128" i="3"/>
  <c r="T127" i="3" s="1"/>
  <c r="T126" i="3" s="1"/>
  <c r="R129" i="3"/>
  <c r="R128" i="3" s="1"/>
  <c r="R127" i="3" s="1"/>
  <c r="R126" i="3" s="1"/>
  <c r="P129" i="3"/>
  <c r="P128" i="3"/>
  <c r="P127" i="3" s="1"/>
  <c r="P126" i="3" s="1"/>
  <c r="AU97" i="1" s="1"/>
  <c r="F122" i="3"/>
  <c r="F120" i="3"/>
  <c r="E118" i="3"/>
  <c r="J33" i="3"/>
  <c r="F93" i="3"/>
  <c r="F91" i="3"/>
  <c r="E89" i="3"/>
  <c r="J26" i="3"/>
  <c r="E26" i="3"/>
  <c r="J123" i="3" s="1"/>
  <c r="J25" i="3"/>
  <c r="J20" i="3"/>
  <c r="E20" i="3"/>
  <c r="F94" i="3" s="1"/>
  <c r="J19" i="3"/>
  <c r="J120" i="3"/>
  <c r="E7" i="3"/>
  <c r="E85" i="3"/>
  <c r="J39" i="2"/>
  <c r="J38" i="2"/>
  <c r="AY96" i="1" s="1"/>
  <c r="J37" i="2"/>
  <c r="AX96" i="1" s="1"/>
  <c r="BI349" i="2"/>
  <c r="BH349" i="2"/>
  <c r="BG349" i="2"/>
  <c r="BE349" i="2"/>
  <c r="T349" i="2"/>
  <c r="R349" i="2"/>
  <c r="P349" i="2"/>
  <c r="BI344" i="2"/>
  <c r="BH344" i="2"/>
  <c r="BG344" i="2"/>
  <c r="BE344" i="2"/>
  <c r="T344" i="2"/>
  <c r="R344" i="2"/>
  <c r="P344" i="2"/>
  <c r="BI343" i="2"/>
  <c r="BH343" i="2"/>
  <c r="BG343" i="2"/>
  <c r="BE343" i="2"/>
  <c r="T343" i="2"/>
  <c r="R343" i="2"/>
  <c r="P343" i="2"/>
  <c r="BI339" i="2"/>
  <c r="BH339" i="2"/>
  <c r="BG339" i="2"/>
  <c r="BE339" i="2"/>
  <c r="T339" i="2"/>
  <c r="R339" i="2"/>
  <c r="P339" i="2"/>
  <c r="BI336" i="2"/>
  <c r="BH336" i="2"/>
  <c r="BG336" i="2"/>
  <c r="BE336" i="2"/>
  <c r="T336" i="2"/>
  <c r="T335" i="2" s="1"/>
  <c r="R336" i="2"/>
  <c r="R335" i="2" s="1"/>
  <c r="P336" i="2"/>
  <c r="P335" i="2" s="1"/>
  <c r="BI334" i="2"/>
  <c r="BH334" i="2"/>
  <c r="BG334" i="2"/>
  <c r="BE334" i="2"/>
  <c r="T334" i="2"/>
  <c r="R334" i="2"/>
  <c r="P334" i="2"/>
  <c r="BI333" i="2"/>
  <c r="BH333" i="2"/>
  <c r="BG333" i="2"/>
  <c r="BE333" i="2"/>
  <c r="T333" i="2"/>
  <c r="R333" i="2"/>
  <c r="P333" i="2"/>
  <c r="BI331" i="2"/>
  <c r="BH331" i="2"/>
  <c r="BG331" i="2"/>
  <c r="BE331" i="2"/>
  <c r="T331" i="2"/>
  <c r="R331" i="2"/>
  <c r="P331" i="2"/>
  <c r="BI329" i="2"/>
  <c r="BH329" i="2"/>
  <c r="BG329" i="2"/>
  <c r="BE329" i="2"/>
  <c r="T329" i="2"/>
  <c r="R329" i="2"/>
  <c r="P329" i="2"/>
  <c r="BI327" i="2"/>
  <c r="BH327" i="2"/>
  <c r="BG327" i="2"/>
  <c r="BE327" i="2"/>
  <c r="T327" i="2"/>
  <c r="R327" i="2"/>
  <c r="P327" i="2"/>
  <c r="BI326" i="2"/>
  <c r="BH326" i="2"/>
  <c r="BG326" i="2"/>
  <c r="BE326" i="2"/>
  <c r="T326" i="2"/>
  <c r="R326" i="2"/>
  <c r="P326" i="2"/>
  <c r="BI325" i="2"/>
  <c r="BH325" i="2"/>
  <c r="BG325" i="2"/>
  <c r="BE325" i="2"/>
  <c r="T325" i="2"/>
  <c r="R325" i="2"/>
  <c r="P325" i="2"/>
  <c r="BI324" i="2"/>
  <c r="BH324" i="2"/>
  <c r="BG324" i="2"/>
  <c r="BE324" i="2"/>
  <c r="T324" i="2"/>
  <c r="R324" i="2"/>
  <c r="P324" i="2"/>
  <c r="BI322" i="2"/>
  <c r="BH322" i="2"/>
  <c r="BG322" i="2"/>
  <c r="BE322" i="2"/>
  <c r="T322" i="2"/>
  <c r="R322" i="2"/>
  <c r="P322" i="2"/>
  <c r="BI321" i="2"/>
  <c r="BH321" i="2"/>
  <c r="BG321" i="2"/>
  <c r="BE321" i="2"/>
  <c r="T321" i="2"/>
  <c r="R321" i="2"/>
  <c r="P321" i="2"/>
  <c r="BI315" i="2"/>
  <c r="BH315" i="2"/>
  <c r="BG315" i="2"/>
  <c r="BE315" i="2"/>
  <c r="T315" i="2"/>
  <c r="R315" i="2"/>
  <c r="P315" i="2"/>
  <c r="BI313" i="2"/>
  <c r="BH313" i="2"/>
  <c r="BG313" i="2"/>
  <c r="BE313" i="2"/>
  <c r="T313" i="2"/>
  <c r="R313" i="2"/>
  <c r="P313" i="2"/>
  <c r="BI311" i="2"/>
  <c r="BH311" i="2"/>
  <c r="BG311" i="2"/>
  <c r="BE311" i="2"/>
  <c r="T311" i="2"/>
  <c r="R311" i="2"/>
  <c r="P311" i="2"/>
  <c r="BI309" i="2"/>
  <c r="BH309" i="2"/>
  <c r="BG309" i="2"/>
  <c r="BE309" i="2"/>
  <c r="T309" i="2"/>
  <c r="R309" i="2"/>
  <c r="P309" i="2"/>
  <c r="BI307" i="2"/>
  <c r="BH307" i="2"/>
  <c r="BG307" i="2"/>
  <c r="BE307" i="2"/>
  <c r="T307" i="2"/>
  <c r="R307" i="2"/>
  <c r="P307" i="2"/>
  <c r="BI305" i="2"/>
  <c r="BH305" i="2"/>
  <c r="BG305" i="2"/>
  <c r="BE305" i="2"/>
  <c r="T305" i="2"/>
  <c r="R305" i="2"/>
  <c r="P305" i="2"/>
  <c r="BI303" i="2"/>
  <c r="BH303" i="2"/>
  <c r="BG303" i="2"/>
  <c r="BE303" i="2"/>
  <c r="T303" i="2"/>
  <c r="R303" i="2"/>
  <c r="P303" i="2"/>
  <c r="BI301" i="2"/>
  <c r="BH301" i="2"/>
  <c r="BG301" i="2"/>
  <c r="BE301" i="2"/>
  <c r="T301" i="2"/>
  <c r="R301" i="2"/>
  <c r="P301" i="2"/>
  <c r="BI299" i="2"/>
  <c r="BH299" i="2"/>
  <c r="BG299" i="2"/>
  <c r="BE299" i="2"/>
  <c r="T299" i="2"/>
  <c r="R299" i="2"/>
  <c r="P299" i="2"/>
  <c r="BI294" i="2"/>
  <c r="BH294" i="2"/>
  <c r="BG294" i="2"/>
  <c r="BE294" i="2"/>
  <c r="T294" i="2"/>
  <c r="R294" i="2"/>
  <c r="P294" i="2"/>
  <c r="BI292" i="2"/>
  <c r="BH292" i="2"/>
  <c r="BG292" i="2"/>
  <c r="BE292" i="2"/>
  <c r="T292" i="2"/>
  <c r="R292" i="2"/>
  <c r="P292" i="2"/>
  <c r="BI291" i="2"/>
  <c r="BH291" i="2"/>
  <c r="BG291" i="2"/>
  <c r="BE291" i="2"/>
  <c r="T291" i="2"/>
  <c r="R291" i="2"/>
  <c r="P291" i="2"/>
  <c r="BI290" i="2"/>
  <c r="BH290" i="2"/>
  <c r="BG290" i="2"/>
  <c r="BE290" i="2"/>
  <c r="T290" i="2"/>
  <c r="R290" i="2"/>
  <c r="P290" i="2"/>
  <c r="BI288" i="2"/>
  <c r="BH288" i="2"/>
  <c r="BG288" i="2"/>
  <c r="BE288" i="2"/>
  <c r="T288" i="2"/>
  <c r="R288" i="2"/>
  <c r="P288" i="2"/>
  <c r="BI286" i="2"/>
  <c r="BH286" i="2"/>
  <c r="BG286" i="2"/>
  <c r="BE286" i="2"/>
  <c r="T286" i="2"/>
  <c r="R286" i="2"/>
  <c r="P286" i="2"/>
  <c r="BI282" i="2"/>
  <c r="BH282" i="2"/>
  <c r="BG282" i="2"/>
  <c r="BE282" i="2"/>
  <c r="T282" i="2"/>
  <c r="R282" i="2"/>
  <c r="P282" i="2"/>
  <c r="BI280" i="2"/>
  <c r="BH280" i="2"/>
  <c r="BG280" i="2"/>
  <c r="BE280" i="2"/>
  <c r="T280" i="2"/>
  <c r="R280" i="2"/>
  <c r="P280" i="2"/>
  <c r="BI276" i="2"/>
  <c r="BH276" i="2"/>
  <c r="BG276" i="2"/>
  <c r="BE276" i="2"/>
  <c r="T276" i="2"/>
  <c r="R276" i="2"/>
  <c r="P276" i="2"/>
  <c r="BI274" i="2"/>
  <c r="BH274" i="2"/>
  <c r="BG274" i="2"/>
  <c r="BE274" i="2"/>
  <c r="T274" i="2"/>
  <c r="R274" i="2"/>
  <c r="P274" i="2"/>
  <c r="BI272" i="2"/>
  <c r="BH272" i="2"/>
  <c r="BG272" i="2"/>
  <c r="BE272" i="2"/>
  <c r="T272" i="2"/>
  <c r="R272" i="2"/>
  <c r="P272" i="2"/>
  <c r="BI270" i="2"/>
  <c r="BH270" i="2"/>
  <c r="BG270" i="2"/>
  <c r="BE270" i="2"/>
  <c r="T270" i="2"/>
  <c r="R270" i="2"/>
  <c r="P270" i="2"/>
  <c r="BI266" i="2"/>
  <c r="BH266" i="2"/>
  <c r="BG266" i="2"/>
  <c r="BE266" i="2"/>
  <c r="T266" i="2"/>
  <c r="R266" i="2"/>
  <c r="P266" i="2"/>
  <c r="BI263" i="2"/>
  <c r="BH263" i="2"/>
  <c r="BG263" i="2"/>
  <c r="BE263" i="2"/>
  <c r="T263" i="2"/>
  <c r="T262" i="2" s="1"/>
  <c r="R263" i="2"/>
  <c r="R262" i="2" s="1"/>
  <c r="P263" i="2"/>
  <c r="P262" i="2" s="1"/>
  <c r="BI261" i="2"/>
  <c r="BH261" i="2"/>
  <c r="BG261" i="2"/>
  <c r="BE261" i="2"/>
  <c r="T261" i="2"/>
  <c r="R261" i="2"/>
  <c r="P261" i="2"/>
  <c r="BI260" i="2"/>
  <c r="BH260" i="2"/>
  <c r="BG260" i="2"/>
  <c r="BE260" i="2"/>
  <c r="T260" i="2"/>
  <c r="R260" i="2"/>
  <c r="P260" i="2"/>
  <c r="BI258" i="2"/>
  <c r="BH258" i="2"/>
  <c r="BG258" i="2"/>
  <c r="BE258" i="2"/>
  <c r="T258" i="2"/>
  <c r="R258" i="2"/>
  <c r="P258" i="2"/>
  <c r="BI256" i="2"/>
  <c r="BH256" i="2"/>
  <c r="BG256" i="2"/>
  <c r="BE256" i="2"/>
  <c r="T256" i="2"/>
  <c r="R256" i="2"/>
  <c r="P256" i="2"/>
  <c r="BI252" i="2"/>
  <c r="BH252" i="2"/>
  <c r="BG252" i="2"/>
  <c r="BE252" i="2"/>
  <c r="T252" i="2"/>
  <c r="R252" i="2"/>
  <c r="P252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2" i="2"/>
  <c r="BH242" i="2"/>
  <c r="BG242" i="2"/>
  <c r="BE242" i="2"/>
  <c r="T242" i="2"/>
  <c r="R242" i="2"/>
  <c r="P242" i="2"/>
  <c r="BI238" i="2"/>
  <c r="BH238" i="2"/>
  <c r="BG238" i="2"/>
  <c r="BE238" i="2"/>
  <c r="T238" i="2"/>
  <c r="R238" i="2"/>
  <c r="P238" i="2"/>
  <c r="BI234" i="2"/>
  <c r="BH234" i="2"/>
  <c r="BG234" i="2"/>
  <c r="BE234" i="2"/>
  <c r="T234" i="2"/>
  <c r="R234" i="2"/>
  <c r="P234" i="2"/>
  <c r="BI233" i="2"/>
  <c r="BH233" i="2"/>
  <c r="BG233" i="2"/>
  <c r="BE233" i="2"/>
  <c r="T233" i="2"/>
  <c r="R233" i="2"/>
  <c r="P233" i="2"/>
  <c r="BI232" i="2"/>
  <c r="BH232" i="2"/>
  <c r="BG232" i="2"/>
  <c r="BE232" i="2"/>
  <c r="T232" i="2"/>
  <c r="R232" i="2"/>
  <c r="P232" i="2"/>
  <c r="BI230" i="2"/>
  <c r="BH230" i="2"/>
  <c r="BG230" i="2"/>
  <c r="BE230" i="2"/>
  <c r="T230" i="2"/>
  <c r="R230" i="2"/>
  <c r="P230" i="2"/>
  <c r="BI227" i="2"/>
  <c r="BH227" i="2"/>
  <c r="BG227" i="2"/>
  <c r="BE227" i="2"/>
  <c r="T227" i="2"/>
  <c r="R227" i="2"/>
  <c r="P227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0" i="2"/>
  <c r="BH220" i="2"/>
  <c r="BG220" i="2"/>
  <c r="BE220" i="2"/>
  <c r="T220" i="2"/>
  <c r="R220" i="2"/>
  <c r="P220" i="2"/>
  <c r="BI216" i="2"/>
  <c r="BH216" i="2"/>
  <c r="BG216" i="2"/>
  <c r="BE216" i="2"/>
  <c r="T216" i="2"/>
  <c r="R216" i="2"/>
  <c r="P216" i="2"/>
  <c r="BI212" i="2"/>
  <c r="BH212" i="2"/>
  <c r="BG212" i="2"/>
  <c r="BE212" i="2"/>
  <c r="T212" i="2"/>
  <c r="R212" i="2"/>
  <c r="P212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1" i="2"/>
  <c r="BH201" i="2"/>
  <c r="BG201" i="2"/>
  <c r="BE201" i="2"/>
  <c r="T201" i="2"/>
  <c r="R201" i="2"/>
  <c r="P201" i="2"/>
  <c r="BI197" i="2"/>
  <c r="BH197" i="2"/>
  <c r="BG197" i="2"/>
  <c r="BE197" i="2"/>
  <c r="T197" i="2"/>
  <c r="R197" i="2"/>
  <c r="P197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0" i="2"/>
  <c r="BH190" i="2"/>
  <c r="BG190" i="2"/>
  <c r="BE190" i="2"/>
  <c r="T190" i="2"/>
  <c r="R190" i="2"/>
  <c r="P190" i="2"/>
  <c r="BI186" i="2"/>
  <c r="BH186" i="2"/>
  <c r="BG186" i="2"/>
  <c r="BE186" i="2"/>
  <c r="T186" i="2"/>
  <c r="R186" i="2"/>
  <c r="P186" i="2"/>
  <c r="BI182" i="2"/>
  <c r="BH182" i="2"/>
  <c r="BG182" i="2"/>
  <c r="BE182" i="2"/>
  <c r="T182" i="2"/>
  <c r="R182" i="2"/>
  <c r="P182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3" i="2"/>
  <c r="BH173" i="2"/>
  <c r="BG173" i="2"/>
  <c r="BE173" i="2"/>
  <c r="T173" i="2"/>
  <c r="R173" i="2"/>
  <c r="P173" i="2"/>
  <c r="BI169" i="2"/>
  <c r="BH169" i="2"/>
  <c r="BG169" i="2"/>
  <c r="BE169" i="2"/>
  <c r="T169" i="2"/>
  <c r="R169" i="2"/>
  <c r="P169" i="2"/>
  <c r="BI163" i="2"/>
  <c r="BH163" i="2"/>
  <c r="BG163" i="2"/>
  <c r="BE163" i="2"/>
  <c r="T163" i="2"/>
  <c r="R163" i="2"/>
  <c r="P163" i="2"/>
  <c r="BI160" i="2"/>
  <c r="BH160" i="2"/>
  <c r="BG160" i="2"/>
  <c r="BE160" i="2"/>
  <c r="T160" i="2"/>
  <c r="R160" i="2"/>
  <c r="P160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4" i="2"/>
  <c r="BH154" i="2"/>
  <c r="BG154" i="2"/>
  <c r="BE154" i="2"/>
  <c r="T154" i="2"/>
  <c r="R154" i="2"/>
  <c r="P154" i="2"/>
  <c r="BI152" i="2"/>
  <c r="BH152" i="2"/>
  <c r="BG152" i="2"/>
  <c r="BE152" i="2"/>
  <c r="T152" i="2"/>
  <c r="R152" i="2"/>
  <c r="P152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39" i="2"/>
  <c r="BH139" i="2"/>
  <c r="BG139" i="2"/>
  <c r="BE139" i="2"/>
  <c r="T139" i="2"/>
  <c r="R139" i="2"/>
  <c r="P139" i="2"/>
  <c r="F132" i="2"/>
  <c r="F130" i="2"/>
  <c r="E128" i="2"/>
  <c r="J31" i="2"/>
  <c r="F91" i="2"/>
  <c r="F89" i="2"/>
  <c r="E87" i="2"/>
  <c r="J24" i="2"/>
  <c r="E24" i="2"/>
  <c r="J133" i="2" s="1"/>
  <c r="J23" i="2"/>
  <c r="J18" i="2"/>
  <c r="E18" i="2"/>
  <c r="F133" i="2" s="1"/>
  <c r="J17" i="2"/>
  <c r="J130" i="2"/>
  <c r="E7" i="2"/>
  <c r="E126" i="2" s="1"/>
  <c r="L90" i="1"/>
  <c r="AM90" i="1"/>
  <c r="L89" i="1"/>
  <c r="L87" i="1"/>
  <c r="L84" i="1"/>
  <c r="J291" i="2"/>
  <c r="J201" i="2"/>
  <c r="J339" i="2"/>
  <c r="BK322" i="2"/>
  <c r="J301" i="2"/>
  <c r="J266" i="2"/>
  <c r="J247" i="2"/>
  <c r="J344" i="2"/>
  <c r="BK301" i="2"/>
  <c r="BK233" i="2"/>
  <c r="J169" i="2"/>
  <c r="BK327" i="2"/>
  <c r="BK238" i="2"/>
  <c r="J173" i="2"/>
  <c r="J258" i="2"/>
  <c r="J197" i="2"/>
  <c r="J141" i="2"/>
  <c r="J282" i="2"/>
  <c r="BK193" i="2"/>
  <c r="J139" i="2"/>
  <c r="J160" i="2"/>
  <c r="AK27" i="1"/>
  <c r="F41" i="3"/>
  <c r="BD97" i="1" s="1"/>
  <c r="BK339" i="2"/>
  <c r="J326" i="2"/>
  <c r="BK309" i="2"/>
  <c r="J292" i="2"/>
  <c r="BK274" i="2"/>
  <c r="BK246" i="2"/>
  <c r="BK230" i="2"/>
  <c r="J149" i="2"/>
  <c r="BK324" i="2"/>
  <c r="J303" i="2"/>
  <c r="BK270" i="2"/>
  <c r="J242" i="2"/>
  <c r="J206" i="2"/>
  <c r="J322" i="2"/>
  <c r="BK290" i="2"/>
  <c r="J261" i="2"/>
  <c r="BK192" i="2"/>
  <c r="J321" i="2"/>
  <c r="J205" i="2"/>
  <c r="J152" i="2"/>
  <c r="BK212" i="2"/>
  <c r="J150" i="2"/>
  <c r="J299" i="2"/>
  <c r="J270" i="2"/>
  <c r="J230" i="2"/>
  <c r="BK142" i="2"/>
  <c r="J186" i="2"/>
  <c r="J142" i="2"/>
  <c r="J129" i="3"/>
  <c r="F40" i="3"/>
  <c r="BC97" i="1" s="1"/>
  <c r="BK344" i="2"/>
  <c r="BK329" i="2"/>
  <c r="BK321" i="2"/>
  <c r="BK305" i="2"/>
  <c r="BK247" i="2"/>
  <c r="BK216" i="2"/>
  <c r="BK163" i="2"/>
  <c r="BK343" i="2"/>
  <c r="J325" i="2"/>
  <c r="BK307" i="2"/>
  <c r="J286" i="2"/>
  <c r="BK186" i="2"/>
  <c r="BK333" i="2"/>
  <c r="J305" i="2"/>
  <c r="BK286" i="2"/>
  <c r="BK157" i="2"/>
  <c r="J290" i="2"/>
  <c r="J276" i="2"/>
  <c r="J227" i="2"/>
  <c r="BK169" i="2"/>
  <c r="J234" i="2"/>
  <c r="J192" i="2"/>
  <c r="J288" i="2"/>
  <c r="BK260" i="2"/>
  <c r="BK206" i="2"/>
  <c r="J190" i="2"/>
  <c r="J274" i="2"/>
  <c r="J238" i="2"/>
  <c r="BK182" i="2"/>
  <c r="BK129" i="3"/>
  <c r="F40" i="4"/>
  <c r="BC98" i="1" s="1"/>
  <c r="BK349" i="2"/>
  <c r="BK334" i="2"/>
  <c r="J327" i="2"/>
  <c r="J313" i="2"/>
  <c r="BK299" i="2"/>
  <c r="BK276" i="2"/>
  <c r="J260" i="2"/>
  <c r="BK205" i="2"/>
  <c r="J156" i="2"/>
  <c r="J334" i="2"/>
  <c r="J311" i="2"/>
  <c r="BK292" i="2"/>
  <c r="BK263" i="2"/>
  <c r="BK178" i="2"/>
  <c r="J331" i="2"/>
  <c r="J309" i="2"/>
  <c r="J272" i="2"/>
  <c r="BK201" i="2"/>
  <c r="BK139" i="2"/>
  <c r="BK288" i="2"/>
  <c r="BK225" i="2"/>
  <c r="J158" i="2"/>
  <c r="J224" i="2"/>
  <c r="BK154" i="2"/>
  <c r="J307" i="2"/>
  <c r="BK220" i="2"/>
  <c r="J145" i="2"/>
  <c r="BK224" i="2"/>
  <c r="BK150" i="2"/>
  <c r="AS95" i="1"/>
  <c r="J129" i="5"/>
  <c r="J37" i="5"/>
  <c r="AV99" i="1" s="1"/>
  <c r="J315" i="2"/>
  <c r="J216" i="2"/>
  <c r="BK141" i="2"/>
  <c r="BK313" i="2"/>
  <c r="J225" i="2"/>
  <c r="BK156" i="2"/>
  <c r="BK311" i="2"/>
  <c r="J177" i="2"/>
  <c r="BK256" i="2"/>
  <c r="F39" i="5"/>
  <c r="BB99" i="1" s="1"/>
  <c r="J343" i="2"/>
  <c r="J333" i="2"/>
  <c r="J324" i="2"/>
  <c r="BK173" i="2"/>
  <c r="J294" i="2"/>
  <c r="BK258" i="2"/>
  <c r="BK232" i="2"/>
  <c r="J163" i="2"/>
  <c r="J329" i="2"/>
  <c r="BK303" i="2"/>
  <c r="BK152" i="2"/>
  <c r="BK326" i="2"/>
  <c r="J256" i="2"/>
  <c r="J178" i="2"/>
  <c r="BK160" i="2"/>
  <c r="BK190" i="2"/>
  <c r="BK266" i="2"/>
  <c r="J212" i="2"/>
  <c r="J144" i="2"/>
  <c r="J246" i="2"/>
  <c r="J157" i="2"/>
  <c r="BK129" i="4"/>
  <c r="J129" i="4"/>
  <c r="F41" i="4"/>
  <c r="J349" i="2"/>
  <c r="BK336" i="2"/>
  <c r="BK325" i="2"/>
  <c r="BK280" i="2"/>
  <c r="BK272" i="2"/>
  <c r="J232" i="2"/>
  <c r="J220" i="2"/>
  <c r="BK158" i="2"/>
  <c r="J336" i="2"/>
  <c r="BK282" i="2"/>
  <c r="J252" i="2"/>
  <c r="J233" i="2"/>
  <c r="BK197" i="2"/>
  <c r="BK144" i="2"/>
  <c r="BK315" i="2"/>
  <c r="BK252" i="2"/>
  <c r="J182" i="2"/>
  <c r="BK331" i="2"/>
  <c r="BK294" i="2"/>
  <c r="J280" i="2"/>
  <c r="BK234" i="2"/>
  <c r="J154" i="2"/>
  <c r="J193" i="2"/>
  <c r="BK145" i="2"/>
  <c r="BK291" i="2"/>
  <c r="J263" i="2"/>
  <c r="BK227" i="2"/>
  <c r="BK261" i="2"/>
  <c r="BK177" i="2"/>
  <c r="BK149" i="2"/>
  <c r="BK242" i="2"/>
  <c r="BK129" i="5"/>
  <c r="J37" i="3" l="1"/>
  <c r="BK138" i="2"/>
  <c r="J138" i="2" s="1"/>
  <c r="J98" i="2" s="1"/>
  <c r="T138" i="2"/>
  <c r="P211" i="2"/>
  <c r="BK251" i="2"/>
  <c r="J251" i="2" s="1"/>
  <c r="J102" i="2" s="1"/>
  <c r="T265" i="2"/>
  <c r="T310" i="2"/>
  <c r="T162" i="2"/>
  <c r="P229" i="2"/>
  <c r="R251" i="2"/>
  <c r="R289" i="2"/>
  <c r="BK310" i="2"/>
  <c r="J310" i="2" s="1"/>
  <c r="J109" i="2" s="1"/>
  <c r="T332" i="2"/>
  <c r="P338" i="2"/>
  <c r="R138" i="2"/>
  <c r="BK211" i="2"/>
  <c r="J211" i="2" s="1"/>
  <c r="J100" i="2" s="1"/>
  <c r="T229" i="2"/>
  <c r="R265" i="2"/>
  <c r="T289" i="2"/>
  <c r="R310" i="2"/>
  <c r="T338" i="2"/>
  <c r="BK162" i="2"/>
  <c r="J162" i="2"/>
  <c r="J99" i="2" s="1"/>
  <c r="R229" i="2"/>
  <c r="P265" i="2"/>
  <c r="BK293" i="2"/>
  <c r="J293" i="2"/>
  <c r="J107" i="2" s="1"/>
  <c r="BK304" i="2"/>
  <c r="J304" i="2" s="1"/>
  <c r="J108" i="2" s="1"/>
  <c r="T304" i="2"/>
  <c r="BK332" i="2"/>
  <c r="J332" i="2" s="1"/>
  <c r="J110" i="2" s="1"/>
  <c r="P138" i="2"/>
  <c r="T211" i="2"/>
  <c r="T251" i="2"/>
  <c r="P293" i="2"/>
  <c r="P310" i="2"/>
  <c r="R162" i="2"/>
  <c r="R211" i="2"/>
  <c r="BK265" i="2"/>
  <c r="J265" i="2" s="1"/>
  <c r="J105" i="2" s="1"/>
  <c r="BK289" i="2"/>
  <c r="J289" i="2" s="1"/>
  <c r="J106" i="2" s="1"/>
  <c r="R293" i="2"/>
  <c r="P304" i="2"/>
  <c r="P332" i="2"/>
  <c r="BK338" i="2"/>
  <c r="J338" i="2" s="1"/>
  <c r="J112" i="2" s="1"/>
  <c r="P162" i="2"/>
  <c r="BK229" i="2"/>
  <c r="J229" i="2" s="1"/>
  <c r="J101" i="2" s="1"/>
  <c r="P251" i="2"/>
  <c r="P289" i="2"/>
  <c r="T293" i="2"/>
  <c r="R304" i="2"/>
  <c r="R332" i="2"/>
  <c r="R338" i="2"/>
  <c r="BK262" i="2"/>
  <c r="J262" i="2"/>
  <c r="J103" i="2"/>
  <c r="BK335" i="2"/>
  <c r="BK128" i="4"/>
  <c r="J128" i="4"/>
  <c r="J100" i="4" s="1"/>
  <c r="BK128" i="3"/>
  <c r="J128" i="3"/>
  <c r="J100" i="3" s="1"/>
  <c r="BK128" i="5"/>
  <c r="J128" i="5"/>
  <c r="J100" i="5" s="1"/>
  <c r="E85" i="5"/>
  <c r="J123" i="5"/>
  <c r="F123" i="5"/>
  <c r="BF129" i="5"/>
  <c r="F38" i="5" s="1"/>
  <c r="BA99" i="1" s="1"/>
  <c r="F94" i="4"/>
  <c r="BF129" i="4"/>
  <c r="J38" i="4" s="1"/>
  <c r="AW98" i="1" s="1"/>
  <c r="AT98" i="1" s="1"/>
  <c r="E85" i="4"/>
  <c r="J94" i="4"/>
  <c r="J120" i="4"/>
  <c r="BD98" i="1"/>
  <c r="J94" i="3"/>
  <c r="E114" i="3"/>
  <c r="F123" i="3"/>
  <c r="AV97" i="1"/>
  <c r="J91" i="3"/>
  <c r="BF129" i="3"/>
  <c r="J38" i="3" s="1"/>
  <c r="AW97" i="1" s="1"/>
  <c r="J89" i="2"/>
  <c r="BF160" i="2"/>
  <c r="BF169" i="2"/>
  <c r="BF177" i="2"/>
  <c r="BF186" i="2"/>
  <c r="BF192" i="2"/>
  <c r="BF201" i="2"/>
  <c r="BF206" i="2"/>
  <c r="BF216" i="2"/>
  <c r="BF220" i="2"/>
  <c r="BF247" i="2"/>
  <c r="BF139" i="2"/>
  <c r="BF205" i="2"/>
  <c r="BF212" i="2"/>
  <c r="BF233" i="2"/>
  <c r="BF252" i="2"/>
  <c r="BF266" i="2"/>
  <c r="BF270" i="2"/>
  <c r="J92" i="2"/>
  <c r="BF152" i="2"/>
  <c r="BF154" i="2"/>
  <c r="BF163" i="2"/>
  <c r="BF173" i="2"/>
  <c r="BF197" i="2"/>
  <c r="BF224" i="2"/>
  <c r="BF242" i="2"/>
  <c r="BF246" i="2"/>
  <c r="BF288" i="2"/>
  <c r="BF290" i="2"/>
  <c r="F92" i="2"/>
  <c r="BF157" i="2"/>
  <c r="BF158" i="2"/>
  <c r="BF178" i="2"/>
  <c r="BF182" i="2"/>
  <c r="BF230" i="2"/>
  <c r="BF272" i="2"/>
  <c r="BF156" i="2"/>
  <c r="BF232" i="2"/>
  <c r="BF258" i="2"/>
  <c r="BF260" i="2"/>
  <c r="BF261" i="2"/>
  <c r="BF274" i="2"/>
  <c r="BF282" i="2"/>
  <c r="BF286" i="2"/>
  <c r="BF309" i="2"/>
  <c r="BF326" i="2"/>
  <c r="BF329" i="2"/>
  <c r="BF339" i="2"/>
  <c r="BF149" i="2"/>
  <c r="BF190" i="2"/>
  <c r="BF263" i="2"/>
  <c r="BF299" i="2"/>
  <c r="BF301" i="2"/>
  <c r="BF313" i="2"/>
  <c r="BF322" i="2"/>
  <c r="BF324" i="2"/>
  <c r="BF327" i="2"/>
  <c r="BF343" i="2"/>
  <c r="BF344" i="2"/>
  <c r="E85" i="2"/>
  <c r="BF145" i="2"/>
  <c r="BF150" i="2"/>
  <c r="BF227" i="2"/>
  <c r="BF280" i="2"/>
  <c r="BF291" i="2"/>
  <c r="BF292" i="2"/>
  <c r="BF305" i="2"/>
  <c r="BF321" i="2"/>
  <c r="BF333" i="2"/>
  <c r="BF334" i="2"/>
  <c r="BF141" i="2"/>
  <c r="BF142" i="2"/>
  <c r="BF144" i="2"/>
  <c r="BF193" i="2"/>
  <c r="BF225" i="2"/>
  <c r="BF234" i="2"/>
  <c r="BF238" i="2"/>
  <c r="BF256" i="2"/>
  <c r="BF276" i="2"/>
  <c r="BF294" i="2"/>
  <c r="BF303" i="2"/>
  <c r="BF307" i="2"/>
  <c r="BF311" i="2"/>
  <c r="BF315" i="2"/>
  <c r="BF325" i="2"/>
  <c r="BF331" i="2"/>
  <c r="BF336" i="2"/>
  <c r="BF349" i="2"/>
  <c r="F37" i="2"/>
  <c r="BB96" i="1" s="1"/>
  <c r="BB95" i="1" s="1"/>
  <c r="AX95" i="1" s="1"/>
  <c r="F39" i="2"/>
  <c r="BD96" i="1" s="1"/>
  <c r="BD95" i="1" s="1"/>
  <c r="BD94" i="1" s="1"/>
  <c r="W36" i="1" s="1"/>
  <c r="AS94" i="1"/>
  <c r="F37" i="4"/>
  <c r="AZ98" i="1"/>
  <c r="F37" i="5"/>
  <c r="AZ99" i="1" s="1"/>
  <c r="F35" i="2"/>
  <c r="AZ96" i="1" s="1"/>
  <c r="F38" i="2"/>
  <c r="BC96" i="1" s="1"/>
  <c r="BC95" i="1" s="1"/>
  <c r="BC94" i="1" s="1"/>
  <c r="W35" i="1" s="1"/>
  <c r="J35" i="2"/>
  <c r="AV96" i="1" s="1"/>
  <c r="P137" i="2" l="1"/>
  <c r="BK137" i="2"/>
  <c r="J137" i="2" s="1"/>
  <c r="J97" i="2" s="1"/>
  <c r="R137" i="2"/>
  <c r="BK264" i="2"/>
  <c r="J264" i="2" s="1"/>
  <c r="J104" i="2" s="1"/>
  <c r="J335" i="2"/>
  <c r="J111" i="2" s="1"/>
  <c r="P264" i="2"/>
  <c r="P136" i="2" s="1"/>
  <c r="AU96" i="1" s="1"/>
  <c r="AU95" i="1" s="1"/>
  <c r="AU94" i="1" s="1"/>
  <c r="R264" i="2"/>
  <c r="R136" i="2"/>
  <c r="T264" i="2"/>
  <c r="T137" i="2"/>
  <c r="T136" i="2" s="1"/>
  <c r="BK127" i="3"/>
  <c r="J127" i="3" s="1"/>
  <c r="J99" i="3" s="1"/>
  <c r="BK127" i="5"/>
  <c r="J127" i="5"/>
  <c r="J99" i="5" s="1"/>
  <c r="BK127" i="4"/>
  <c r="J127" i="4" s="1"/>
  <c r="J99" i="4" s="1"/>
  <c r="AT97" i="1"/>
  <c r="AY95" i="1"/>
  <c r="J38" i="5"/>
  <c r="AW99" i="1" s="1"/>
  <c r="AT99" i="1" s="1"/>
  <c r="F38" i="4"/>
  <c r="BA98" i="1" s="1"/>
  <c r="AZ95" i="1"/>
  <c r="AZ94" i="1" s="1"/>
  <c r="AV94" i="1" s="1"/>
  <c r="AK32" i="1" s="1"/>
  <c r="BB94" i="1"/>
  <c r="W34" i="1" s="1"/>
  <c r="J36" i="2"/>
  <c r="AW96" i="1" s="1"/>
  <c r="AT96" i="1" s="1"/>
  <c r="AY94" i="1"/>
  <c r="F36" i="2"/>
  <c r="BA96" i="1" s="1"/>
  <c r="F38" i="3"/>
  <c r="BA97" i="1" s="1"/>
  <c r="BK136" i="2" l="1"/>
  <c r="J136" i="2" s="1"/>
  <c r="J96" i="2" s="1"/>
  <c r="J117" i="2" s="1"/>
  <c r="BK126" i="3"/>
  <c r="J126" i="3" s="1"/>
  <c r="J98" i="3" s="1"/>
  <c r="J105" i="3" s="1"/>
  <c r="BK126" i="4"/>
  <c r="J126" i="4"/>
  <c r="J98" i="4" s="1"/>
  <c r="J32" i="4" s="1"/>
  <c r="J34" i="4" s="1"/>
  <c r="AG98" i="1" s="1"/>
  <c r="BK126" i="5"/>
  <c r="J126" i="5" s="1"/>
  <c r="J98" i="5" s="1"/>
  <c r="J32" i="5" s="1"/>
  <c r="J34" i="5" s="1"/>
  <c r="AG99" i="1" s="1"/>
  <c r="J30" i="2"/>
  <c r="J32" i="2" s="1"/>
  <c r="AG96" i="1" s="1"/>
  <c r="W32" i="1"/>
  <c r="AV95" i="1"/>
  <c r="BA95" i="1"/>
  <c r="BA94" i="1" s="1"/>
  <c r="W33" i="1" s="1"/>
  <c r="AX94" i="1"/>
  <c r="J43" i="5" l="1"/>
  <c r="J43" i="4"/>
  <c r="J32" i="3"/>
  <c r="J34" i="3" s="1"/>
  <c r="AG97" i="1" s="1"/>
  <c r="AG95" i="1" s="1"/>
  <c r="J41" i="2"/>
  <c r="AN96" i="1"/>
  <c r="AN98" i="1"/>
  <c r="AN99" i="1"/>
  <c r="J105" i="5"/>
  <c r="J105" i="4"/>
  <c r="AW94" i="1"/>
  <c r="AK33" i="1" s="1"/>
  <c r="AW95" i="1"/>
  <c r="AT95" i="1" s="1"/>
  <c r="AG94" i="1" l="1"/>
  <c r="AK26" i="1" s="1"/>
  <c r="AK29" i="1" s="1"/>
  <c r="AK38" i="1" s="1"/>
  <c r="AN95" i="1"/>
  <c r="J43" i="3"/>
  <c r="AN97" i="1"/>
  <c r="AG103" i="1"/>
  <c r="AT94" i="1"/>
  <c r="AN94" i="1" l="1"/>
  <c r="AN103" i="1" s="1"/>
</calcChain>
</file>

<file path=xl/sharedStrings.xml><?xml version="1.0" encoding="utf-8"?>
<sst xmlns="http://schemas.openxmlformats.org/spreadsheetml/2006/main" count="3127" uniqueCount="606">
  <si>
    <t>Export Komplet</t>
  </si>
  <si>
    <t/>
  </si>
  <si>
    <t>2.0</t>
  </si>
  <si>
    <t>False</t>
  </si>
  <si>
    <t>{6d9e05f3-25e5-4bdd-a5ed-3cc34ebdd01d}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</si>
  <si>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</si>
  <si>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</si>
  <si>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</si>
  <si>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</si>
  <si>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</si>
  <si>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</si>
  <si>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PV482</t>
  </si>
  <si>
    <t>Stavba:</t>
  </si>
  <si>
    <t>VINÁRSTVO - novostavba haly</t>
  </si>
  <si>
    <t>JKSO:</t>
  </si>
  <si>
    <t>KS:</t>
  </si>
  <si>
    <t>Miesto:</t>
  </si>
  <si>
    <t>Modrany, č. p. 2080/1, 2080/2</t>
  </si>
  <si>
    <t>Dátum:</t>
  </si>
  <si>
    <t>Objednávateľ:</t>
  </si>
  <si>
    <t>IČO:</t>
  </si>
  <si>
    <t>Agropark Modrany s.r.o.</t>
  </si>
  <si>
    <t>IČ DPH:</t>
  </si>
  <si>
    <t>Zhotoviteľ:</t>
  </si>
  <si>
    <t xml:space="preserve"> </t>
  </si>
  <si>
    <t>Projektant:</t>
  </si>
  <si>
    <t>True</t>
  </si>
  <si>
    <t>0,01</t>
  </si>
  <si>
    <t>Spracovateľ:</t>
  </si>
  <si>
    <t>Poznámka:</t>
  </si>
  <si>
    <t>Jedná sa len o orientačný rozpočet spracovaný podľa poskytnuých podkladov. Všetky výmery a ceny sú len informatívne a odhadované. K  správnemu naceneniu výkazu výmer je potrebné naštudovanie PD a obhliadka  stavby. Naceniť je potrebné jestvujúci výkaz výmer podľa pokynov tendrového  zadávateľa, resp. zmluvy o dielo. Rozdiely uviesť pod čiaru._x000D_
Výkaz  výmer výberom položiek, priloženými výpočtami má napomôcť a urýchliť  dodávateľovi správne naceniť všetky práce podľa PD ku kompletnej realizácií,  skolaudovaní a užívateľnosti stav. diela._x000D_
Práce  a dodávky obsiahnuté v projektovej dokumentácii a neobsiahnuté vo výkaze  výmer je dodávateľ povinný položkovo rozšpecifikovať a naceniť pod čiaru,  mimo ponukového rozpočtu pre objektívne rozhodovanie._x000D_
Zmeny,  opravy VV a návrhy na možné zníženie stav. nákladov dodávateľ nacení rovnako  pod čiaru a priloží k ponukovému rozpočtu. _x000D_
Dodávateľ  rozšpecifikuje pouzitie VRN-ov: napr. označenie staveniska, čistenie  komunikacií, opatrenia pre stav. v zimnom období, poistenie, geodet. merania  a dokumentáciu, skúšky, vzorky, dielenskú dokumentáciu, staveb. výťah, žeriav  v súčinnosti a položkami pre zvislý presun hmôt vo všetkých výkazoch,  vyčistenie všetkých dotknutých plôch od stavebného odpadu, aj ako príprava  pre sadové úpravy.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</si>
  <si>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</si>
  <si>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</si>
  <si>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</si>
  <si>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</si>
  <si>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</si>
  <si>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</si>
  <si>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</si>
  <si>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</si>
  <si>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</si>
  <si>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</si>
  <si>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</si>
  <si>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</si>
  <si>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</si>
  <si>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</si>
  <si>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</si>
  <si>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</si>
  <si>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</si>
  <si>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</si>
  <si>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</si>
  <si>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</si>
  <si>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</si>
  <si>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</si>
  <si>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</si>
  <si>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</si>
  <si>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</si>
  <si>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</si>
  <si>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</si>
  <si>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</si>
  <si>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</si>
  <si>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</si>
  <si>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</si>
  <si>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</si>
  <si>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</si>
  <si>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</si>
  <si>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</si>
  <si>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</si>
  <si>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</si>
  <si>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</si>
  <si>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</si>
  <si>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</si>
  <si>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</si>
  <si>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</si>
  <si>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</si>
  <si>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</si>
  <si>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</si>
  <si>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</si>
  <si>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1</t>
  </si>
  <si>
    <t>SO 01 - Výrobná hala - stavebná časť</t>
  </si>
  <si>
    <t>STA</t>
  </si>
  <si>
    <t>{61c9294f-bbfa-45b2-91fe-6f38c90ce117}</t>
  </si>
  <si>
    <t>/</t>
  </si>
  <si>
    <t>Časť</t>
  </si>
  <si>
    <t>2</t>
  </si>
  <si>
    <t>###NOINSERT###</t>
  </si>
  <si>
    <t>1_1</t>
  </si>
  <si>
    <t>Kúrenie a chladenie</t>
  </si>
  <si>
    <t>{0166adfb-ac6f-40a3-81b7-3a8b74b88da4}</t>
  </si>
  <si>
    <t>1_2</t>
  </si>
  <si>
    <t>Odsávanie - vetranie</t>
  </si>
  <si>
    <t>{f3bae621-604d-4936-af0f-4835513ab50a}</t>
  </si>
  <si>
    <t>1_3</t>
  </si>
  <si>
    <t>Elektroinštalácia</t>
  </si>
  <si>
    <t>{d8641a4a-4925-41ef-8b2a-83cfd8f78634}</t>
  </si>
  <si>
    <t>2) Ostatné náklady zo súhrnného listu</t>
  </si>
  <si>
    <t>Percent. zadanie_x000D_
[% nákladov rozpočtu]</t>
  </si>
  <si>
    <t>Zaradenie nákladov</t>
  </si>
  <si>
    <t>Celkové náklady za stavbu 1) + 2)</t>
  </si>
  <si>
    <t>KRYCÍ LIST ROZPOČTU</t>
  </si>
  <si>
    <t>Objekt:</t>
  </si>
  <si>
    <t>1 - SO 01 - Výrobná hala - stavebná časť</t>
  </si>
  <si>
    <t>Jedná sa len o orientačný rozpočet spracovaný podľa poskytnuých podkladov. Všetky výmery a ceny sú len informatívne a odhadované. K  správnemu naceneniu výkazu výmer je potrebné naštudovanie PD a obhliadka  stavby. Naceniť je potrebné jestvujúci výkaz výmer podľa pokynov tendrového  zadávateľa, resp. zmluvy o dielo. Rozdiely uviesť pod čiaru. Výkaz  výmer výberom položiek, priloženými výpočtami má napomôcť a urýchliť  dodávateľovi správne naceniť všetky práce podľa PD ku kompletnej realizácií,  skolaudovaní a užívateľnosti stav. diela. Práce  a dodávky obsiahnuté v projektovej dokumentácii a neobsiahnuté vo výkaze  výmer je dodávateľ povinný položkovo rozšpecifikovať a naceniť pod čiaru,  mimo ponukového rozpočtu pre objektívne rozhodovanie. Zmeny,  opravy VV a návrhy na možné zníženie stav. nákladov dodávateľ nacení rovnako  pod čiaru a priloží k ponukovému rozpočtu.  Dodávateľ  rozšpecifikuje pouzitie VRN-ov: napr. označenie staveniska, čistenie  komunikacií, opatrenia pre stav. v zimnom období, poistenie, geodet. merania  a dokumentáciu, skúšky, vzorky, dielenskú dokumentáciu, staveb. výťah, žeriav  v súčinnosti a položkami pre zvislý presun hmôt vo všetkých výkazoch,  vyčistenie všetkých dotknutých plôch od stavebného odpadu, aj ako príprava  pre sadové úpravy.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</si>
  <si>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</si>
  <si>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</si>
  <si>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</si>
  <si>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</si>
  <si>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</si>
  <si>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</si>
  <si>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</si>
  <si>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</si>
  <si>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</si>
  <si>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</si>
  <si>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</si>
  <si>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</si>
  <si>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</si>
  <si>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</si>
  <si>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</si>
  <si>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</si>
  <si>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722 - Zdravotechnika - vnútorný vodovod</t>
  </si>
  <si>
    <t xml:space="preserve">    763 - Konštrukcie - drevostavby</t>
  </si>
  <si>
    <t xml:space="preserve">    764 - Konštrukcie klampiarske</t>
  </si>
  <si>
    <t xml:space="preserve">    767 - Konštrukcie doplnkové kovové</t>
  </si>
  <si>
    <t xml:space="preserve">    777 - Podlahy syntetické</t>
  </si>
  <si>
    <t xml:space="preserve">    783 - Nátery</t>
  </si>
  <si>
    <t xml:space="preserve">    784 - Maľby</t>
  </si>
  <si>
    <t>2) Ostatné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</si>
  <si>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</si>
  <si>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</si>
  <si>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</si>
  <si>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</si>
  <si>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</si>
  <si>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</si>
  <si>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</si>
  <si>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</si>
  <si>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</si>
  <si>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</si>
  <si>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</si>
  <si>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</si>
  <si>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</si>
  <si>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</si>
  <si>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</si>
  <si>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</si>
  <si>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</si>
  <si>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131201101.S</t>
  </si>
  <si>
    <t>Výkop nezapaženej jamy v hornine 3, do 100 m3</t>
  </si>
  <si>
    <t>m3</t>
  </si>
  <si>
    <t>4</t>
  </si>
  <si>
    <t>1611601194</t>
  </si>
  <si>
    <t>VV</t>
  </si>
  <si>
    <t>6,7*10,18*0,3</t>
  </si>
  <si>
    <t>131201109.S</t>
  </si>
  <si>
    <t>Hĺbenie nezapažených jám a zárezov. Príplatok za lepivosť horniny 3</t>
  </si>
  <si>
    <t>-1923617464</t>
  </si>
  <si>
    <t>3</t>
  </si>
  <si>
    <t>132201101.S</t>
  </si>
  <si>
    <t>Výkop ryhy do šírky 600 mm v horn.3 do 100 m3</t>
  </si>
  <si>
    <t>688984534</t>
  </si>
  <si>
    <t>10,128/0,6*0,85</t>
  </si>
  <si>
    <t>132201109.S</t>
  </si>
  <si>
    <t>Príplatok k cene za lepivosť pri hĺbení rýh šírky do 600 mm zapažených i nezapažených s urovnaním dna v hornine 3</t>
  </si>
  <si>
    <t>-1360057066</t>
  </si>
  <si>
    <t>5</t>
  </si>
  <si>
    <t>133201201.S</t>
  </si>
  <si>
    <t>Výkop šachty nezapaženej, hornina 3 do 100 m3</t>
  </si>
  <si>
    <t>-1020660528</t>
  </si>
  <si>
    <t>1,3*1,9*0,85*6</t>
  </si>
  <si>
    <t>Medzisúčet</t>
  </si>
  <si>
    <t>Súčet</t>
  </si>
  <si>
    <t>6</t>
  </si>
  <si>
    <t>133201209.S</t>
  </si>
  <si>
    <t>Príplatok k cenám za lepivosť horniny tr.3</t>
  </si>
  <si>
    <t>-499740661</t>
  </si>
  <si>
    <t>7</t>
  </si>
  <si>
    <t>162201102.S</t>
  </si>
  <si>
    <t>Vodorovné premiestnenie výkopku z horniny 1-4 nad 20-50m</t>
  </si>
  <si>
    <t>-456940159</t>
  </si>
  <si>
    <t>20,462+14,348+12,597</t>
  </si>
  <si>
    <t>8</t>
  </si>
  <si>
    <t>162501102.S</t>
  </si>
  <si>
    <t>Vodorovné premiestnenie výkopku po spevnenej ceste z horniny tr.1-4, do 100 m3 na vzdialenosť do 3000 m</t>
  </si>
  <si>
    <t>726355447</t>
  </si>
  <si>
    <t>47,407-11,852</t>
  </si>
  <si>
    <t>9</t>
  </si>
  <si>
    <t>162501105.S</t>
  </si>
  <si>
    <t>Vodorovné premiestnenie výkopku po spevnenej ceste z horniny tr.1-4, do 100 m3, príplatok k cene za každých ďalšich a začatých 1000 m</t>
  </si>
  <si>
    <t>-1508894370</t>
  </si>
  <si>
    <t>35,555*17 'Prepočítané koeficientom množstva</t>
  </si>
  <si>
    <t>10</t>
  </si>
  <si>
    <t>167101101.S</t>
  </si>
  <si>
    <t>Nakladanie neuľahnutého výkopku z hornín tr.1-4 do 100 m3</t>
  </si>
  <si>
    <t>-1912513714</t>
  </si>
  <si>
    <t>11</t>
  </si>
  <si>
    <t>171201201.S</t>
  </si>
  <si>
    <t>Uloženie sypaniny na skládky do 100 m3</t>
  </si>
  <si>
    <t>1272108447</t>
  </si>
  <si>
    <t>12</t>
  </si>
  <si>
    <t>171209002.S</t>
  </si>
  <si>
    <t>Poplatok za skladovanie - zemina a kamenivo (17 05) ostatné</t>
  </si>
  <si>
    <t>t</t>
  </si>
  <si>
    <t>601426589</t>
  </si>
  <si>
    <t>35,555*1,6 'Prepočítané koeficientom množstva</t>
  </si>
  <si>
    <t>13</t>
  </si>
  <si>
    <t>174101001.S</t>
  </si>
  <si>
    <t>Zásyp sypaninou so zhutnením jám, šachiet, rýh, zárezov alebo okolo objektov do 100 m3</t>
  </si>
  <si>
    <t>703738721</t>
  </si>
  <si>
    <t>47,407*0,25</t>
  </si>
  <si>
    <t>Zakladanie</t>
  </si>
  <si>
    <t>14</t>
  </si>
  <si>
    <t>271533001.S</t>
  </si>
  <si>
    <t>Násyp pod základové konštrukcie so zhutnením z  kameniva hrubého drveného fr.32-63 mm</t>
  </si>
  <si>
    <t>895161409</t>
  </si>
  <si>
    <t>(6,7+10,18)*2*0,2</t>
  </si>
  <si>
    <t>1,3*1,9*0,2*6</t>
  </si>
  <si>
    <t>6,7*10,18*0,2</t>
  </si>
  <si>
    <t>15</t>
  </si>
  <si>
    <t>273321411.S</t>
  </si>
  <si>
    <t>Betón základových dosiek, železový (bez výstuže), tr. C 25/30</t>
  </si>
  <si>
    <t>223977499</t>
  </si>
  <si>
    <t>6,7*10,18*0,1</t>
  </si>
  <si>
    <t>16</t>
  </si>
  <si>
    <t>273351217.S</t>
  </si>
  <si>
    <t>Debnenie stien základových dosiek, zhotovenie-tradičné</t>
  </si>
  <si>
    <t>m2</t>
  </si>
  <si>
    <t>1600672359</t>
  </si>
  <si>
    <t>(6,7+10,18)*2*0,3</t>
  </si>
  <si>
    <t>17</t>
  </si>
  <si>
    <t>273351218.S</t>
  </si>
  <si>
    <t>Debnenie stien základových dosiek, odstránenie-tradičné</t>
  </si>
  <si>
    <t>1129926389</t>
  </si>
  <si>
    <t>18</t>
  </si>
  <si>
    <t>273362021.S</t>
  </si>
  <si>
    <t>Výstuž základových dosiek zo zvár. sietí KARI</t>
  </si>
  <si>
    <t>1566710015</t>
  </si>
  <si>
    <t>6,7*10,18*7,9*1,3/1000*2</t>
  </si>
  <si>
    <t>19</t>
  </si>
  <si>
    <t>274313612.S</t>
  </si>
  <si>
    <t>Betón základových pásov, prostý tr. C 20/25</t>
  </si>
  <si>
    <t>1501203555</t>
  </si>
  <si>
    <t>(6,7+10,18)*2*0,05</t>
  </si>
  <si>
    <t>274321312.S</t>
  </si>
  <si>
    <t>Betón základových pásov, železový (bez výstuže), tr. C 20/25</t>
  </si>
  <si>
    <t>754086242</t>
  </si>
  <si>
    <t>0,5*0,6*(6,7+10,18)*2</t>
  </si>
  <si>
    <t>21</t>
  </si>
  <si>
    <t>274351217.S</t>
  </si>
  <si>
    <t>Debnenie stien základových pásov, zhotovenie-tradičné</t>
  </si>
  <si>
    <t>-1061841590</t>
  </si>
  <si>
    <t>(6,7+10,18)*2*0,65</t>
  </si>
  <si>
    <t>22</t>
  </si>
  <si>
    <t>274351218.S</t>
  </si>
  <si>
    <t>Debnenie stien základových pásov, odstránenie-tradičné</t>
  </si>
  <si>
    <t>-2000150441</t>
  </si>
  <si>
    <t>23</t>
  </si>
  <si>
    <t>275313612.S</t>
  </si>
  <si>
    <t>Betón základových pätiek, prostý tr. C 20/25</t>
  </si>
  <si>
    <t>1532433284</t>
  </si>
  <si>
    <t>1,3*1,9*0,05*6</t>
  </si>
  <si>
    <t>24</t>
  </si>
  <si>
    <t>275321312.S</t>
  </si>
  <si>
    <t>Betón základových pätiek, železový (bez výstuže), tr. C 20/25</t>
  </si>
  <si>
    <t>1574481185</t>
  </si>
  <si>
    <t>1,3*1,9*0,6*6</t>
  </si>
  <si>
    <t>25</t>
  </si>
  <si>
    <t>275351217.S</t>
  </si>
  <si>
    <t>Debnenie stien základových pätiek, zhotovenie-tradičné</t>
  </si>
  <si>
    <t>-1611284908</t>
  </si>
  <si>
    <t>3,2*2*0,65*6</t>
  </si>
  <si>
    <t>26</t>
  </si>
  <si>
    <t>275351218.S</t>
  </si>
  <si>
    <t>Debnenie stien základových pätiek, odstránenie-tradičné</t>
  </si>
  <si>
    <t>1822764381</t>
  </si>
  <si>
    <t>27</t>
  </si>
  <si>
    <t>275361821.S</t>
  </si>
  <si>
    <t>Výstuž základových konštrukcií z ocele B500 (10505)</t>
  </si>
  <si>
    <t>-1984606861</t>
  </si>
  <si>
    <t>8,892*95/1000</t>
  </si>
  <si>
    <t>10,128*95/1000</t>
  </si>
  <si>
    <t>Zvislé a kompletné konštrukcie</t>
  </si>
  <si>
    <t>28</t>
  </si>
  <si>
    <t>311271303</t>
  </si>
  <si>
    <t>Murivo nosné (m3) PREMAC 50x30x25 s betónovou výplňou hr. 300 mm</t>
  </si>
  <si>
    <t>-2042007121</t>
  </si>
  <si>
    <t>0,3*0,8*(10,18+6,7)*2</t>
  </si>
  <si>
    <t>29</t>
  </si>
  <si>
    <t>311321315.S</t>
  </si>
  <si>
    <t>Betón nadzákladových múrov, železový (bez výstuže) tr. C 20/25</t>
  </si>
  <si>
    <t>-683304482</t>
  </si>
  <si>
    <t>(10,18+6,7)*2*0,27*0,8</t>
  </si>
  <si>
    <t>30</t>
  </si>
  <si>
    <t>311351105.S</t>
  </si>
  <si>
    <t>Debnenie nadzákladových múrov obojstranné zhotovenie-dielce</t>
  </si>
  <si>
    <t>1385989016</t>
  </si>
  <si>
    <t>(10,18+6,7)*2*2*0,8</t>
  </si>
  <si>
    <t>31</t>
  </si>
  <si>
    <t>311351106.S</t>
  </si>
  <si>
    <t>Debnenie nadzákladových múrov obojstranné odstránenie-dielce</t>
  </si>
  <si>
    <t>-1213049784</t>
  </si>
  <si>
    <t>32</t>
  </si>
  <si>
    <t>311361821.S</t>
  </si>
  <si>
    <t>Výstuž nadzákladových múrov B500 (10505)</t>
  </si>
  <si>
    <t>1237816113</t>
  </si>
  <si>
    <t>7,292*85/1000</t>
  </si>
  <si>
    <t>33</t>
  </si>
  <si>
    <t>311361825</t>
  </si>
  <si>
    <t>Výstuž pre murivo nosné PREMAC s betónovou výplňou z ocele B500 (10505)</t>
  </si>
  <si>
    <t>-365683826</t>
  </si>
  <si>
    <t>8,102*85/1000</t>
  </si>
  <si>
    <t>Úpravy povrchov, podlahy, osadenie</t>
  </si>
  <si>
    <t>34</t>
  </si>
  <si>
    <t>612460124.S</t>
  </si>
  <si>
    <t>Príprava vnútorného podkladu stien penetráciou pod omietky a nátery</t>
  </si>
  <si>
    <t>-2038838658</t>
  </si>
  <si>
    <t>0,3*(6,7+10,18)*2</t>
  </si>
  <si>
    <t>35</t>
  </si>
  <si>
    <t>612460363.S</t>
  </si>
  <si>
    <t>Vnútorná omietka stien vápennocementová jednovrstvová, hr. 10 mm</t>
  </si>
  <si>
    <t>294814978</t>
  </si>
  <si>
    <t>36</t>
  </si>
  <si>
    <t>622461281.S</t>
  </si>
  <si>
    <t>Vonkajšia omietka stien pastovitá dekoratívna mozaiková</t>
  </si>
  <si>
    <t>442923723</t>
  </si>
  <si>
    <t>37</t>
  </si>
  <si>
    <t>625250546.S</t>
  </si>
  <si>
    <t>Kontaktný zatepľovací systém soklovej alebo vodou namáhanej časti hr. 80 mm, skrutkovacie kotvy</t>
  </si>
  <si>
    <t>-1333317406</t>
  </si>
  <si>
    <t>(6,7+10,18)*2*0,6</t>
  </si>
  <si>
    <t>38</t>
  </si>
  <si>
    <t>631325711.S</t>
  </si>
  <si>
    <t>Mazanina z betónu vystužená oceľovými vláknami tr.C25/30 hr. nad 120 do 240 mm</t>
  </si>
  <si>
    <t>-565504911</t>
  </si>
  <si>
    <t>39</t>
  </si>
  <si>
    <t>631351101.S</t>
  </si>
  <si>
    <t>Debnenie stien, rýh a otvorov v podlahách zhotovenie</t>
  </si>
  <si>
    <t>-78087740</t>
  </si>
  <si>
    <t>40</t>
  </si>
  <si>
    <t>631351102.S</t>
  </si>
  <si>
    <t>Debnenie stien, rýh a otvorov v podlahách odstránenie</t>
  </si>
  <si>
    <t>1888423491</t>
  </si>
  <si>
    <t>41</t>
  </si>
  <si>
    <t>631571015.S</t>
  </si>
  <si>
    <t>Násyp - okapový chodník triedený štrk fr. 32-64 mm</t>
  </si>
  <si>
    <t>-847150518</t>
  </si>
  <si>
    <t>0,4*0,4*(10,18)*2</t>
  </si>
  <si>
    <t>Ostatné konštrukcie a práce-búranie</t>
  </si>
  <si>
    <t>42</t>
  </si>
  <si>
    <t>916561112.S</t>
  </si>
  <si>
    <t>Osadenie záhonového alebo parkového obrubníka betón., do lôžka z bet. pros. tr. C 16/20 s bočnou oporou</t>
  </si>
  <si>
    <t>m</t>
  </si>
  <si>
    <t>-268931677</t>
  </si>
  <si>
    <t>10,18*2</t>
  </si>
  <si>
    <t>43</t>
  </si>
  <si>
    <t>M</t>
  </si>
  <si>
    <t>592170001800.S</t>
  </si>
  <si>
    <t>Obrubník parkový, lxšxv 1000x50x200 mm, prírodný</t>
  </si>
  <si>
    <t>ks</t>
  </si>
  <si>
    <t>2129903150</t>
  </si>
  <si>
    <t>20,36*1,01 'Prepočítané koeficientom množstva</t>
  </si>
  <si>
    <t>44</t>
  </si>
  <si>
    <t>941955003.S</t>
  </si>
  <si>
    <t>Lešenie ľahké pracovné pomocné s výškou lešeňovej podlahy nad 1,90 do 2,50 m</t>
  </si>
  <si>
    <t>1854379363</t>
  </si>
  <si>
    <t>58,44</t>
  </si>
  <si>
    <t>45</t>
  </si>
  <si>
    <t>949942101.S0</t>
  </si>
  <si>
    <t>Pracovná plošina - prenájom</t>
  </si>
  <si>
    <t>deň</t>
  </si>
  <si>
    <t>1810123461</t>
  </si>
  <si>
    <t>46</t>
  </si>
  <si>
    <t>952901114.S</t>
  </si>
  <si>
    <t>Vyčistenie budov pri výške podlaží nad 4 m</t>
  </si>
  <si>
    <t>27321968</t>
  </si>
  <si>
    <t>99</t>
  </si>
  <si>
    <t>Presun hmôt HSV</t>
  </si>
  <si>
    <t>47</t>
  </si>
  <si>
    <t>998021021.S</t>
  </si>
  <si>
    <t>Presun hmôt pre haly 802, 811 zvislá konštr.z tehál,tvárnic,blokov alebo kovová do výšky 20 m</t>
  </si>
  <si>
    <t>585843507</t>
  </si>
  <si>
    <t>PSV</t>
  </si>
  <si>
    <t>Práce a dodávky PSV</t>
  </si>
  <si>
    <t>711</t>
  </si>
  <si>
    <t>Izolácie proti vode a vlhkosti</t>
  </si>
  <si>
    <t>48</t>
  </si>
  <si>
    <t>711131102.S</t>
  </si>
  <si>
    <t>Zhotovenie geotextílie alebo tkaniny na plochu vodorovnú</t>
  </si>
  <si>
    <t>-87769863</t>
  </si>
  <si>
    <t>6,7*10,18*1,3*2</t>
  </si>
  <si>
    <t>49</t>
  </si>
  <si>
    <t>693110004710.S</t>
  </si>
  <si>
    <t>Geotextília polypropylénová netkaná 400 g/m2</t>
  </si>
  <si>
    <t>-2055904083</t>
  </si>
  <si>
    <t>177,336*1,15 'Prepočítané koeficientom množstva</t>
  </si>
  <si>
    <t>50</t>
  </si>
  <si>
    <t>711132102.S</t>
  </si>
  <si>
    <t>Zhotovenie geotextílie alebo tkaniny na plochu zvislú</t>
  </si>
  <si>
    <t>1665267293</t>
  </si>
  <si>
    <t>20,256*2</t>
  </si>
  <si>
    <t>51</t>
  </si>
  <si>
    <t>1984055623</t>
  </si>
  <si>
    <t>40,512*1,2 'Prepočítané koeficientom množstva</t>
  </si>
  <si>
    <t>52</t>
  </si>
  <si>
    <t>711133001.S</t>
  </si>
  <si>
    <t>Zhotovenie izolácie proti zemnej vlhkosti PVC fóliou položenou voľne na vodorovnej ploche so zvarením spoju</t>
  </si>
  <si>
    <t>31889337</t>
  </si>
  <si>
    <t>6,7*10,18*1,3</t>
  </si>
  <si>
    <t>53</t>
  </si>
  <si>
    <t>283220000300</t>
  </si>
  <si>
    <t>Hydroizolačná fólia PVC-P FATRAFOL 803, hr. 1,5 mm, š. 1,3 m, izolácia základov proti zemnej vlhkosti, tlakovej vode, radónu, hnedá, FATRA IZOLFA</t>
  </si>
  <si>
    <t>-16719414</t>
  </si>
  <si>
    <t>88,668*1,15 'Prepočítané koeficientom množstva</t>
  </si>
  <si>
    <t>54</t>
  </si>
  <si>
    <t>711133010.S</t>
  </si>
  <si>
    <t>Zhotovenie izolácie proti zemnej vlhkosti PVC fóliou položenou voľne na zvislej ploche so zvarením spoju</t>
  </si>
  <si>
    <t>1393140833</t>
  </si>
  <si>
    <t>55</t>
  </si>
  <si>
    <t>-32337988</t>
  </si>
  <si>
    <t>20,256*1,2 'Prepočítané koeficientom množstva</t>
  </si>
  <si>
    <t>56</t>
  </si>
  <si>
    <t>998711202.S</t>
  </si>
  <si>
    <t>Presun hmôt pre izoláciu proti vode v objektoch výšky nad 6 do 12 m</t>
  </si>
  <si>
    <t>%</t>
  </si>
  <si>
    <t>-1243910783</t>
  </si>
  <si>
    <t>722</t>
  </si>
  <si>
    <t>Zdravotechnika - vnútorný vodovod</t>
  </si>
  <si>
    <t>57</t>
  </si>
  <si>
    <t>722250180.S</t>
  </si>
  <si>
    <t>Montáž hasiaceho prístroja na stenu</t>
  </si>
  <si>
    <t>-388610115</t>
  </si>
  <si>
    <t>58</t>
  </si>
  <si>
    <t>449170000900.S</t>
  </si>
  <si>
    <t>Prenosný hasiaci prístroj práškový P6Če 6 kg, 21A</t>
  </si>
  <si>
    <t>222716321</t>
  </si>
  <si>
    <t>59</t>
  </si>
  <si>
    <t>998722202.S</t>
  </si>
  <si>
    <t>Presun hmôt pre vnútorný vodovod v objektoch výšky nad 6 do 12 m</t>
  </si>
  <si>
    <t>1794267133</t>
  </si>
  <si>
    <t>763</t>
  </si>
  <si>
    <t>Konštrukcie - drevostavby</t>
  </si>
  <si>
    <t>60</t>
  </si>
  <si>
    <t>7631266831</t>
  </si>
  <si>
    <t>Predsadená SDK stena Rigips hr. 165 mm, opláštená doskou RF 15 mm s tep. izoláciou, na podkonštrukcií CW100 + tepelná izolácia z minerálne vlny hr. 100 mm a parozábrana</t>
  </si>
  <si>
    <t>1011168754</t>
  </si>
  <si>
    <t>77,062</t>
  </si>
  <si>
    <t>59,999</t>
  </si>
  <si>
    <t>61</t>
  </si>
  <si>
    <t>763163322.S</t>
  </si>
  <si>
    <t xml:space="preserve">Podkrovie SDK na oceľovej konštrukcií CD+UD a závesoch s parozábranou, doska protipožiarna DF 15 mm, </t>
  </si>
  <si>
    <t>-271699761</t>
  </si>
  <si>
    <t>62</t>
  </si>
  <si>
    <t>763168323</t>
  </si>
  <si>
    <t>SDK obklady OK stĺpov a stužidiel prierezu 18x18 cm, dosky 1x GKF hr. 12,5 mm, ochranný uholník</t>
  </si>
  <si>
    <t>-1649000385</t>
  </si>
  <si>
    <t>150</t>
  </si>
  <si>
    <t>63</t>
  </si>
  <si>
    <t>998763201.S</t>
  </si>
  <si>
    <t>Presun hmôt pre drevostavby v objektoch výšky do 12 m</t>
  </si>
  <si>
    <t>855431204</t>
  </si>
  <si>
    <t>764</t>
  </si>
  <si>
    <t>Konštrukcie klampiarske</t>
  </si>
  <si>
    <t>64</t>
  </si>
  <si>
    <t>764352427.S</t>
  </si>
  <si>
    <t>Žľaby z pozinkovaného farbeného PZf plechu, pododkvapové polkruhové r.š. 330 mm</t>
  </si>
  <si>
    <t>439448458</t>
  </si>
  <si>
    <t>10,18</t>
  </si>
  <si>
    <t>65</t>
  </si>
  <si>
    <t>764454455.S</t>
  </si>
  <si>
    <t>Zvodové rúry z pozinkovaného farbeného PZf plechu, kruhové priemer 150 mm</t>
  </si>
  <si>
    <t>-564257984</t>
  </si>
  <si>
    <t>4,245+0,15</t>
  </si>
  <si>
    <t>66</t>
  </si>
  <si>
    <t>998764202.S</t>
  </si>
  <si>
    <t>Presun hmôt pre konštrukcie klampiarske v objektoch výšky nad 6 do 12 m</t>
  </si>
  <si>
    <t>2002718257</t>
  </si>
  <si>
    <t>767</t>
  </si>
  <si>
    <t>Konštrukcie doplnkové kovové</t>
  </si>
  <si>
    <t>67</t>
  </si>
  <si>
    <t>767397102.S</t>
  </si>
  <si>
    <t>Montáž strešných sendvičových panelov na OK, hrúbky nad 80 do 120 mm</t>
  </si>
  <si>
    <t>1342943955</t>
  </si>
  <si>
    <t>7*6,7</t>
  </si>
  <si>
    <t>68</t>
  </si>
  <si>
    <t>5532600007001</t>
  </si>
  <si>
    <t>Panel sendvičový PIR hr. 120 mm</t>
  </si>
  <si>
    <t>1804525509</t>
  </si>
  <si>
    <t>46,9*1,15 'Prepočítané koeficientom množstva</t>
  </si>
  <si>
    <t>69</t>
  </si>
  <si>
    <t>767411101.S</t>
  </si>
  <si>
    <t>Montáž opláštenia sendvičovými stenovými panelmi s viditeľným spojom na OK, hrúbky do 100 mm</t>
  </si>
  <si>
    <t>-1072664367</t>
  </si>
  <si>
    <t>10,18*4,095</t>
  </si>
  <si>
    <t>10,18*4,86</t>
  </si>
  <si>
    <t>-4,7*3</t>
  </si>
  <si>
    <t>70</t>
  </si>
  <si>
    <t>553250002500.S</t>
  </si>
  <si>
    <t>Panel sendvičový z tvrdej polyuretánovej peny PIR stenový štandardný oceľový plášť hr. jadra 100 mm</t>
  </si>
  <si>
    <t>-1266759651</t>
  </si>
  <si>
    <t>71</t>
  </si>
  <si>
    <t>-1839292663</t>
  </si>
  <si>
    <t>((4,86+4,095)/2)*6,7*2</t>
  </si>
  <si>
    <t>72</t>
  </si>
  <si>
    <t>553250000200.S</t>
  </si>
  <si>
    <t>Panel sendvičový s jadrom z minerálnej vlny stenový s viditeľným spojom, oceľový plášť š. 1100 mm hr. jadra 100 mm</t>
  </si>
  <si>
    <t>2140440892</t>
  </si>
  <si>
    <t>73</t>
  </si>
  <si>
    <t>767658357.S.</t>
  </si>
  <si>
    <t>Montáž sekcionálnej brány s integrovanými dverami  plochy nad 13 m2</t>
  </si>
  <si>
    <t>762276930</t>
  </si>
  <si>
    <t>74</t>
  </si>
  <si>
    <t>553410061950.S1</t>
  </si>
  <si>
    <t>Posuvná oceľová brána 4700x3000 mm</t>
  </si>
  <si>
    <t>902203964</t>
  </si>
  <si>
    <t>75</t>
  </si>
  <si>
    <t>767995103.Sr</t>
  </si>
  <si>
    <t xml:space="preserve">Montáž a výroba ostatných atypických kovových stavebných doplnkových konštrukcií </t>
  </si>
  <si>
    <t>kg</t>
  </si>
  <si>
    <t>-1525447276</t>
  </si>
  <si>
    <t>22650</t>
  </si>
  <si>
    <t>76</t>
  </si>
  <si>
    <t>1338400000001</t>
  </si>
  <si>
    <t>Dodávka oceľovej konštrukcie</t>
  </si>
  <si>
    <t>907990650</t>
  </si>
  <si>
    <t>22650*0,00115 'Prepočítané koeficientom množstva</t>
  </si>
  <si>
    <t>77</t>
  </si>
  <si>
    <t>998767202.S</t>
  </si>
  <si>
    <t>Presun hmôt pre kovové stavebné doplnkové konštrukcie v objektoch výšky nad 6 do 12 m</t>
  </si>
  <si>
    <t>1565058714</t>
  </si>
  <si>
    <t>777</t>
  </si>
  <si>
    <t>Podlahy syntetické</t>
  </si>
  <si>
    <t>78</t>
  </si>
  <si>
    <t>777110010.S0</t>
  </si>
  <si>
    <t>Epoxidová liata podlaha</t>
  </si>
  <si>
    <t>-1199706605</t>
  </si>
  <si>
    <t>79</t>
  </si>
  <si>
    <t>998777202.S</t>
  </si>
  <si>
    <t>Presun hmôt pre podlahy syntetické v objektoch výšky nad 6 do 12 m</t>
  </si>
  <si>
    <t>1522957408</t>
  </si>
  <si>
    <t>783</t>
  </si>
  <si>
    <t>Nátery</t>
  </si>
  <si>
    <t>80</t>
  </si>
  <si>
    <t>7831802001</t>
  </si>
  <si>
    <t xml:space="preserve">Nátery oceľových konštrukcií protipožiarne </t>
  </si>
  <si>
    <t>-1986727432</t>
  </si>
  <si>
    <t>450</t>
  </si>
  <si>
    <t>784</t>
  </si>
  <si>
    <t>Maľby</t>
  </si>
  <si>
    <t>81</t>
  </si>
  <si>
    <t>784410100.S</t>
  </si>
  <si>
    <t>Penetrovanie jednonásobné jemnozrnných podkladov výšky do 3,80 m</t>
  </si>
  <si>
    <t>1714666322</t>
  </si>
  <si>
    <t>58,44+137,061</t>
  </si>
  <si>
    <t>10,128</t>
  </si>
  <si>
    <t>82</t>
  </si>
  <si>
    <t>784422271.S</t>
  </si>
  <si>
    <t>Maľby vápenné základné dvojnásobné, ručne nanášané na jemnozrnný podklad výšky do 3,80 m</t>
  </si>
  <si>
    <t>-361907966</t>
  </si>
  <si>
    <t>83</t>
  </si>
  <si>
    <t>784481020.S</t>
  </si>
  <si>
    <t>Stierka stien na podklad jemnozrnný</t>
  </si>
  <si>
    <t>1390113994</t>
  </si>
  <si>
    <t>84</t>
  </si>
  <si>
    <t>784481120.S</t>
  </si>
  <si>
    <t>Stierka stropov na podklad jemnozrnný</t>
  </si>
  <si>
    <t>175523456</t>
  </si>
  <si>
    <t>Časť:</t>
  </si>
  <si>
    <t>1_1 - Kúrenie a chladenie</t>
  </si>
  <si>
    <t xml:space="preserve">    731 - Ústredné kúrenie - kotolne</t>
  </si>
  <si>
    <t>731</t>
  </si>
  <si>
    <t>Ústredné kúrenie - kotolne</t>
  </si>
  <si>
    <t>731999999</t>
  </si>
  <si>
    <t>Kúrenie a chladenie - odhad</t>
  </si>
  <si>
    <t>kpl</t>
  </si>
  <si>
    <t>-2094858153</t>
  </si>
  <si>
    <t>1_2 - Odsávanie - vetranie</t>
  </si>
  <si>
    <t xml:space="preserve">    769 - Montáže vzduchotechnických zariadení</t>
  </si>
  <si>
    <t>769</t>
  </si>
  <si>
    <t>Montáže vzduchotechnických zariadení</t>
  </si>
  <si>
    <t>769999999</t>
  </si>
  <si>
    <t>Odsávanie - vetranie - odhad</t>
  </si>
  <si>
    <t>877626543</t>
  </si>
  <si>
    <t>1_3 - Elektroinštalácia</t>
  </si>
  <si>
    <t>M - Práce a dodávky M</t>
  </si>
  <si>
    <t xml:space="preserve">    21-M - Elektromontáže</t>
  </si>
  <si>
    <t>Práce a dodávky M</t>
  </si>
  <si>
    <t>21-M</t>
  </si>
  <si>
    <t>Elektromontáže</t>
  </si>
  <si>
    <t>210999999</t>
  </si>
  <si>
    <t>Elekroinštalácia a bleskozvod - odhad</t>
  </si>
  <si>
    <t>671425246</t>
  </si>
  <si>
    <t>ZOZNAM FIGÚR</t>
  </si>
  <si>
    <t>Výmera</t>
  </si>
  <si>
    <t xml:space="preserve"> 1</t>
  </si>
  <si>
    <t>OP1</t>
  </si>
  <si>
    <t>OP2</t>
  </si>
  <si>
    <t>OP3</t>
  </si>
  <si>
    <t>P02</t>
  </si>
  <si>
    <t>86,45</t>
  </si>
  <si>
    <t>28,1</t>
  </si>
  <si>
    <t>1,4</t>
  </si>
  <si>
    <t>3,75</t>
  </si>
  <si>
    <t>4,9</t>
  </si>
  <si>
    <t>6,2</t>
  </si>
  <si>
    <t>P03</t>
  </si>
  <si>
    <t>138,59</t>
  </si>
  <si>
    <t>S01</t>
  </si>
  <si>
    <t>S02</t>
  </si>
  <si>
    <t>160,236 "52,58m</t>
  </si>
  <si>
    <t>S03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</si>
</sst>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4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5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3" fillId="4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5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4" fontId="25" fillId="4" borderId="0" xfId="0" applyNumberFormat="1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7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3" fillId="0" borderId="0" xfId="0" applyNumberFormat="1" applyFont="1" applyAlignment="1">
      <alignment vertical="center"/>
    </xf>
    <xf numFmtId="0" fontId="2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167" fontId="25" fillId="0" borderId="0" xfId="0" applyNumberFormat="1" applyFont="1"/>
    <xf numFmtId="166" fontId="34" fillId="0" borderId="12" xfId="0" applyNumberFormat="1" applyFont="1" applyBorder="1"/>
    <xf numFmtId="166" fontId="34" fillId="0" borderId="13" xfId="0" applyNumberFormat="1" applyFont="1" applyBorder="1"/>
    <xf numFmtId="167" fontId="35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3" fillId="0" borderId="23" xfId="0" applyFont="1" applyBorder="1" applyAlignment="1" applyProtection="1">
      <alignment horizontal="center" vertical="center"/>
      <protection locked="0"/>
    </xf>
    <xf numFmtId="49" fontId="23" fillId="0" borderId="23" xfId="0" applyNumberFormat="1" applyFont="1" applyBorder="1" applyAlignment="1" applyProtection="1">
      <alignment horizontal="left" vertical="center" wrapText="1"/>
      <protection locked="0"/>
    </xf>
    <xf numFmtId="0" fontId="23" fillId="0" borderId="23" xfId="0" applyFont="1" applyBorder="1" applyAlignment="1" applyProtection="1">
      <alignment horizontal="left" vertical="center" wrapText="1"/>
      <protection locked="0"/>
    </xf>
    <xf numFmtId="0" fontId="23" fillId="0" borderId="23" xfId="0" applyFont="1" applyBorder="1" applyAlignment="1" applyProtection="1">
      <alignment horizontal="center" vertical="center" wrapText="1"/>
      <protection locked="0"/>
    </xf>
    <xf numFmtId="167" fontId="23" fillId="0" borderId="23" xfId="0" applyNumberFormat="1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24" fillId="0" borderId="14" xfId="0" applyFont="1" applyBorder="1" applyAlignment="1">
      <alignment horizontal="left" vertical="center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7" fillId="0" borderId="23" xfId="0" applyFont="1" applyBorder="1" applyAlignment="1" applyProtection="1">
      <alignment horizontal="center" vertical="center"/>
      <protection locked="0"/>
    </xf>
    <xf numFmtId="49" fontId="37" fillId="0" borderId="23" xfId="0" applyNumberFormat="1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center" vertical="center" wrapText="1"/>
      <protection locked="0"/>
    </xf>
    <xf numFmtId="167" fontId="37" fillId="0" borderId="23" xfId="0" applyNumberFormat="1" applyFont="1" applyBorder="1" applyAlignment="1" applyProtection="1">
      <alignment vertical="center"/>
      <protection locked="0"/>
    </xf>
    <xf numFmtId="0" fontId="38" fillId="0" borderId="23" xfId="0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0" borderId="14" xfId="0" applyFont="1" applyBorder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24" fillId="0" borderId="19" xfId="0" applyFont="1" applyBorder="1" applyAlignment="1">
      <alignment horizontal="left" vertical="center"/>
    </xf>
    <xf numFmtId="0" fontId="24" fillId="0" borderId="20" xfId="0" applyFont="1" applyBorder="1" applyAlignment="1">
      <alignment horizontal="center"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9" fillId="0" borderId="16" xfId="0" applyFont="1" applyBorder="1" applyAlignment="1">
      <alignment horizontal="left" vertical="center" wrapText="1"/>
    </xf>
    <xf numFmtId="0" fontId="39" fillId="0" borderId="23" xfId="0" applyFont="1" applyBorder="1" applyAlignment="1">
      <alignment horizontal="left" vertical="center" wrapText="1"/>
    </xf>
    <xf numFmtId="0" fontId="39" fillId="0" borderId="23" xfId="0" applyFont="1" applyBorder="1" applyAlignment="1">
      <alignment horizontal="left" vertical="center"/>
    </xf>
    <xf numFmtId="167" fontId="39" fillId="0" borderId="18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4" borderId="6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left" vertical="center"/>
    </xf>
    <xf numFmtId="0" fontId="23" fillId="4" borderId="7" xfId="0" applyFont="1" applyFill="1" applyBorder="1" applyAlignment="1">
      <alignment horizontal="right" vertical="center"/>
    </xf>
    <xf numFmtId="0" fontId="23" fillId="4" borderId="7" xfId="0" applyFont="1" applyFill="1" applyBorder="1" applyAlignment="1">
      <alignment horizontal="center" vertical="center"/>
    </xf>
    <xf numFmtId="0" fontId="23" fillId="4" borderId="8" xfId="0" applyFont="1" applyFill="1" applyBorder="1" applyAlignment="1">
      <alignment horizontal="left" vertical="center"/>
    </xf>
    <xf numFmtId="4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4" fontId="28" fillId="0" borderId="0" xfId="0" applyNumberFormat="1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31" fillId="0" borderId="0" xfId="0" applyFont="1" applyAlignment="1">
      <alignment horizontal="left" vertical="center" wrapText="1"/>
    </xf>
    <xf numFmtId="4" fontId="25" fillId="4" borderId="0" xfId="0" applyNumberFormat="1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164" fontId="17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4"/>
  <sheetViews>
    <sheetView showGridLines="0" tabSelected="1" zoomScaleNormal="100" workbookViewId="0">
      <selection activeCell="E17" sqref="E17"/>
    </sheetView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71093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7.200000000000003" customHeight="1">
      <c r="AR2" s="238" t="s">
        <v>5</v>
      </c>
      <c r="AS2" s="224"/>
      <c r="AT2" s="224"/>
      <c r="AU2" s="224"/>
      <c r="AV2" s="224"/>
      <c r="AW2" s="224"/>
      <c r="AX2" s="224"/>
      <c r="AY2" s="224"/>
      <c r="AZ2" s="224"/>
      <c r="BA2" s="224"/>
      <c r="BB2" s="224"/>
      <c r="BC2" s="224"/>
      <c r="BD2" s="224"/>
      <c r="BE2" s="224"/>
      <c r="BS2" s="16" t="s">
        <v>6</v>
      </c>
      <c r="BT2" s="16" t="s">
        <v>7</v>
      </c>
    </row>
    <row r="3" spans="1:74" ht="7.2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ht="25.2" customHeight="1">
      <c r="B4" s="19"/>
      <c r="D4" s="20" t="s">
        <v>8</v>
      </c>
      <c r="AR4" s="19"/>
      <c r="AS4" s="21" t="s">
        <v>9</v>
      </c>
      <c r="BS4" s="16" t="s">
        <v>6</v>
      </c>
    </row>
    <row r="5" spans="1:74" ht="12" customHeight="1">
      <c r="B5" s="19"/>
      <c r="D5" s="22" t="s">
        <v>10</v>
      </c>
      <c r="K5" s="223" t="s">
        <v>11</v>
      </c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  <c r="AM5" s="224"/>
      <c r="AN5" s="224"/>
      <c r="AO5" s="224"/>
      <c r="AR5" s="19"/>
      <c r="BS5" s="16" t="s">
        <v>6</v>
      </c>
    </row>
    <row r="6" spans="1:74" ht="37.200000000000003" customHeight="1">
      <c r="B6" s="19"/>
      <c r="D6" s="24" t="s">
        <v>12</v>
      </c>
      <c r="K6" s="225" t="s">
        <v>13</v>
      </c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4"/>
      <c r="AL6" s="224"/>
      <c r="AM6" s="224"/>
      <c r="AN6" s="224"/>
      <c r="AO6" s="224"/>
      <c r="AR6" s="19"/>
      <c r="BS6" s="16" t="s">
        <v>6</v>
      </c>
    </row>
    <row r="7" spans="1:74" ht="12" customHeight="1">
      <c r="B7" s="19"/>
      <c r="D7" s="25" t="s">
        <v>14</v>
      </c>
      <c r="K7" s="23" t="s">
        <v>1</v>
      </c>
      <c r="AK7" s="25" t="s">
        <v>15</v>
      </c>
      <c r="AN7" s="23" t="s">
        <v>1</v>
      </c>
      <c r="AR7" s="19"/>
      <c r="BS7" s="16" t="s">
        <v>6</v>
      </c>
    </row>
    <row r="8" spans="1:74" ht="12" customHeight="1">
      <c r="B8" s="19"/>
      <c r="D8" s="25" t="s">
        <v>16</v>
      </c>
      <c r="K8" s="23" t="s">
        <v>17</v>
      </c>
      <c r="AK8" s="25" t="s">
        <v>18</v>
      </c>
      <c r="AN8" s="23"/>
      <c r="AR8" s="19"/>
      <c r="BS8" s="16" t="s">
        <v>6</v>
      </c>
    </row>
    <row r="9" spans="1:74" ht="14.4" customHeight="1">
      <c r="B9" s="19"/>
      <c r="AR9" s="19"/>
      <c r="BS9" s="16" t="s">
        <v>6</v>
      </c>
    </row>
    <row r="10" spans="1:74" ht="12" customHeight="1">
      <c r="B10" s="19"/>
      <c r="D10" s="25" t="s">
        <v>19</v>
      </c>
      <c r="AK10" s="25" t="s">
        <v>20</v>
      </c>
      <c r="AN10" s="23" t="s">
        <v>1</v>
      </c>
      <c r="AR10" s="19"/>
      <c r="BS10" s="16" t="s">
        <v>6</v>
      </c>
    </row>
    <row r="11" spans="1:74" ht="18.45" customHeight="1">
      <c r="B11" s="19"/>
      <c r="E11" s="23" t="s">
        <v>21</v>
      </c>
      <c r="AK11" s="25" t="s">
        <v>22</v>
      </c>
      <c r="AN11" s="23" t="s">
        <v>1</v>
      </c>
      <c r="AR11" s="19"/>
      <c r="BS11" s="16" t="s">
        <v>6</v>
      </c>
    </row>
    <row r="12" spans="1:74" ht="7.2" customHeight="1">
      <c r="B12" s="19"/>
      <c r="AR12" s="19"/>
      <c r="BS12" s="16" t="s">
        <v>6</v>
      </c>
    </row>
    <row r="13" spans="1:74" ht="12" customHeight="1">
      <c r="B13" s="19"/>
      <c r="D13" s="25" t="s">
        <v>23</v>
      </c>
      <c r="AK13" s="25" t="s">
        <v>20</v>
      </c>
      <c r="AN13" s="23" t="s">
        <v>1</v>
      </c>
      <c r="AR13" s="19"/>
      <c r="BS13" s="16" t="s">
        <v>6</v>
      </c>
    </row>
    <row r="14" spans="1:74" ht="13.2">
      <c r="B14" s="19"/>
      <c r="E14" s="23" t="s">
        <v>24</v>
      </c>
      <c r="AK14" s="25" t="s">
        <v>22</v>
      </c>
      <c r="AN14" s="23" t="s">
        <v>1</v>
      </c>
      <c r="AR14" s="19"/>
      <c r="BS14" s="16" t="s">
        <v>6</v>
      </c>
    </row>
    <row r="15" spans="1:74" ht="7.2" customHeight="1">
      <c r="B15" s="19"/>
      <c r="AR15" s="19"/>
      <c r="BS15" s="16" t="s">
        <v>3</v>
      </c>
    </row>
    <row r="16" spans="1:74" ht="12" customHeight="1">
      <c r="B16" s="19"/>
      <c r="D16" s="25" t="s">
        <v>25</v>
      </c>
      <c r="AK16" s="25" t="s">
        <v>20</v>
      </c>
      <c r="AN16" s="23" t="s">
        <v>1</v>
      </c>
      <c r="AR16" s="19"/>
      <c r="BS16" s="16" t="s">
        <v>3</v>
      </c>
    </row>
    <row r="17" spans="2:71" ht="18.45" customHeight="1">
      <c r="B17" s="19"/>
      <c r="E17" s="23"/>
      <c r="AK17" s="25" t="s">
        <v>22</v>
      </c>
      <c r="AN17" s="23" t="s">
        <v>1</v>
      </c>
      <c r="AR17" s="19"/>
      <c r="BS17" s="16" t="s">
        <v>26</v>
      </c>
    </row>
    <row r="18" spans="2:71" ht="7.2" customHeight="1">
      <c r="B18" s="19"/>
      <c r="AR18" s="19"/>
      <c r="BS18" s="16" t="s">
        <v>27</v>
      </c>
    </row>
    <row r="19" spans="2:71" ht="12" customHeight="1">
      <c r="B19" s="19"/>
      <c r="D19" s="25" t="s">
        <v>28</v>
      </c>
      <c r="AK19" s="25" t="s">
        <v>20</v>
      </c>
      <c r="AN19" s="23" t="s">
        <v>1</v>
      </c>
      <c r="AR19" s="19"/>
      <c r="BS19" s="16" t="s">
        <v>27</v>
      </c>
    </row>
    <row r="20" spans="2:71" ht="18.45" customHeight="1">
      <c r="B20" s="19"/>
      <c r="E20" s="23" t="s">
        <v>24</v>
      </c>
      <c r="AK20" s="25" t="s">
        <v>22</v>
      </c>
      <c r="AN20" s="23" t="s">
        <v>1</v>
      </c>
      <c r="AR20" s="19"/>
      <c r="BS20" s="16" t="s">
        <v>26</v>
      </c>
    </row>
    <row r="21" spans="2:71" ht="7.2" customHeight="1">
      <c r="B21" s="19"/>
      <c r="AR21" s="19"/>
    </row>
    <row r="22" spans="2:71" ht="12" customHeight="1">
      <c r="B22" s="19"/>
      <c r="D22" s="25" t="s">
        <v>29</v>
      </c>
      <c r="AR22" s="19"/>
    </row>
    <row r="23" spans="2:71" ht="155.25" customHeight="1">
      <c r="B23" s="19"/>
      <c r="E23" s="226" t="s">
        <v>30</v>
      </c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  <c r="AR23" s="19"/>
    </row>
    <row r="24" spans="2:71" ht="7.2" customHeight="1">
      <c r="B24" s="19"/>
      <c r="AR24" s="19"/>
    </row>
    <row r="25" spans="2:71" ht="7.2" customHeight="1">
      <c r="B25" s="1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9"/>
    </row>
    <row r="26" spans="2:71" ht="14.4" customHeight="1">
      <c r="B26" s="19"/>
      <c r="D26" s="28" t="s">
        <v>31</v>
      </c>
      <c r="AK26" s="227">
        <f>ROUND(AG94,2)</f>
        <v>0</v>
      </c>
      <c r="AL26" s="224"/>
      <c r="AM26" s="224"/>
      <c r="AN26" s="224"/>
      <c r="AO26" s="224"/>
      <c r="AR26" s="19"/>
    </row>
    <row r="27" spans="2:71" ht="14.4" customHeight="1">
      <c r="B27" s="19"/>
      <c r="D27" s="28" t="s">
        <v>32</v>
      </c>
      <c r="AK27" s="227">
        <f>ROUND(AG101, 2)</f>
        <v>0</v>
      </c>
      <c r="AL27" s="227"/>
      <c r="AM27" s="227"/>
      <c r="AN27" s="227"/>
      <c r="AO27" s="227"/>
      <c r="AR27" s="19"/>
    </row>
    <row r="28" spans="2:71" s="1" customFormat="1" ht="7.2" customHeight="1">
      <c r="B28" s="30"/>
      <c r="AR28" s="30"/>
    </row>
    <row r="29" spans="2:71" s="1" customFormat="1" ht="25.95" customHeight="1">
      <c r="B29" s="30"/>
      <c r="D29" s="31" t="s">
        <v>33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228">
        <f>ROUND(AK26 + AK27, 2)</f>
        <v>0</v>
      </c>
      <c r="AL29" s="229"/>
      <c r="AM29" s="229"/>
      <c r="AN29" s="229"/>
      <c r="AO29" s="229"/>
      <c r="AR29" s="30"/>
    </row>
    <row r="30" spans="2:71" s="1" customFormat="1" ht="7.2" customHeight="1">
      <c r="B30" s="30"/>
      <c r="AR30" s="30"/>
    </row>
    <row r="31" spans="2:71" s="1" customFormat="1" ht="13.2">
      <c r="B31" s="30"/>
      <c r="L31" s="230" t="s">
        <v>34</v>
      </c>
      <c r="M31" s="230"/>
      <c r="N31" s="230"/>
      <c r="O31" s="230"/>
      <c r="P31" s="230"/>
      <c r="W31" s="230" t="s">
        <v>35</v>
      </c>
      <c r="X31" s="230"/>
      <c r="Y31" s="230"/>
      <c r="Z31" s="230"/>
      <c r="AA31" s="230"/>
      <c r="AB31" s="230"/>
      <c r="AC31" s="230"/>
      <c r="AD31" s="230"/>
      <c r="AE31" s="230"/>
      <c r="AK31" s="230" t="s">
        <v>36</v>
      </c>
      <c r="AL31" s="230"/>
      <c r="AM31" s="230"/>
      <c r="AN31" s="230"/>
      <c r="AO31" s="230"/>
      <c r="AR31" s="30"/>
    </row>
    <row r="32" spans="2:71" s="2" customFormat="1" ht="14.4" customHeight="1">
      <c r="B32" s="34"/>
      <c r="D32" s="25" t="s">
        <v>37</v>
      </c>
      <c r="F32" s="35" t="s">
        <v>38</v>
      </c>
      <c r="L32" s="233">
        <v>0.2</v>
      </c>
      <c r="M32" s="232"/>
      <c r="N32" s="232"/>
      <c r="O32" s="232"/>
      <c r="P32" s="232"/>
      <c r="Q32" s="36"/>
      <c r="R32" s="36"/>
      <c r="S32" s="36"/>
      <c r="T32" s="36"/>
      <c r="U32" s="36"/>
      <c r="V32" s="36"/>
      <c r="W32" s="231">
        <f>ROUND(AZ94 + SUM(CD101), 2)</f>
        <v>0</v>
      </c>
      <c r="X32" s="232"/>
      <c r="Y32" s="232"/>
      <c r="Z32" s="232"/>
      <c r="AA32" s="232"/>
      <c r="AB32" s="232"/>
      <c r="AC32" s="232"/>
      <c r="AD32" s="232"/>
      <c r="AE32" s="232"/>
      <c r="AF32" s="36"/>
      <c r="AG32" s="36"/>
      <c r="AH32" s="36"/>
      <c r="AI32" s="36"/>
      <c r="AJ32" s="36"/>
      <c r="AK32" s="231">
        <f>ROUND(AV94 + SUM(BY101), 2)</f>
        <v>0</v>
      </c>
      <c r="AL32" s="232"/>
      <c r="AM32" s="232"/>
      <c r="AN32" s="232"/>
      <c r="AO32" s="232"/>
      <c r="AP32" s="36"/>
      <c r="AQ32" s="36"/>
      <c r="AR32" s="37"/>
      <c r="AS32" s="36"/>
      <c r="AT32" s="36"/>
      <c r="AU32" s="36"/>
      <c r="AV32" s="36"/>
      <c r="AW32" s="36"/>
      <c r="AX32" s="36"/>
      <c r="AY32" s="36"/>
      <c r="AZ32" s="36"/>
    </row>
    <row r="33" spans="2:52" s="2" customFormat="1" ht="14.4" customHeight="1">
      <c r="B33" s="34"/>
      <c r="F33" s="35" t="s">
        <v>39</v>
      </c>
      <c r="L33" s="239">
        <v>0.2</v>
      </c>
      <c r="M33" s="240"/>
      <c r="N33" s="240"/>
      <c r="O33" s="240"/>
      <c r="P33" s="240"/>
      <c r="W33" s="241">
        <f>ROUND(BA94 + SUM(CE101), 2)</f>
        <v>0</v>
      </c>
      <c r="X33" s="240"/>
      <c r="Y33" s="240"/>
      <c r="Z33" s="240"/>
      <c r="AA33" s="240"/>
      <c r="AB33" s="240"/>
      <c r="AC33" s="240"/>
      <c r="AD33" s="240"/>
      <c r="AE33" s="240"/>
      <c r="AK33" s="241">
        <f>ROUND(AW94 + SUM(BZ101), 2)</f>
        <v>0</v>
      </c>
      <c r="AL33" s="240"/>
      <c r="AM33" s="240"/>
      <c r="AN33" s="240"/>
      <c r="AO33" s="240"/>
      <c r="AR33" s="34"/>
    </row>
    <row r="34" spans="2:52" s="2" customFormat="1" ht="14.4" hidden="1" customHeight="1">
      <c r="B34" s="34"/>
      <c r="F34" s="25" t="s">
        <v>40</v>
      </c>
      <c r="L34" s="239">
        <v>0.2</v>
      </c>
      <c r="M34" s="240"/>
      <c r="N34" s="240"/>
      <c r="O34" s="240"/>
      <c r="P34" s="240"/>
      <c r="W34" s="241">
        <f>ROUND(BB94 + SUM(CF101), 2)</f>
        <v>0</v>
      </c>
      <c r="X34" s="240"/>
      <c r="Y34" s="240"/>
      <c r="Z34" s="240"/>
      <c r="AA34" s="240"/>
      <c r="AB34" s="240"/>
      <c r="AC34" s="240"/>
      <c r="AD34" s="240"/>
      <c r="AE34" s="240"/>
      <c r="AK34" s="241">
        <v>0</v>
      </c>
      <c r="AL34" s="240"/>
      <c r="AM34" s="240"/>
      <c r="AN34" s="240"/>
      <c r="AO34" s="240"/>
      <c r="AR34" s="34"/>
    </row>
    <row r="35" spans="2:52" s="2" customFormat="1" ht="14.4" hidden="1" customHeight="1">
      <c r="B35" s="34"/>
      <c r="F35" s="25" t="s">
        <v>41</v>
      </c>
      <c r="L35" s="239">
        <v>0.2</v>
      </c>
      <c r="M35" s="240"/>
      <c r="N35" s="240"/>
      <c r="O35" s="240"/>
      <c r="P35" s="240"/>
      <c r="W35" s="241">
        <f>ROUND(BC94 + SUM(CG101), 2)</f>
        <v>0</v>
      </c>
      <c r="X35" s="240"/>
      <c r="Y35" s="240"/>
      <c r="Z35" s="240"/>
      <c r="AA35" s="240"/>
      <c r="AB35" s="240"/>
      <c r="AC35" s="240"/>
      <c r="AD35" s="240"/>
      <c r="AE35" s="240"/>
      <c r="AK35" s="241">
        <v>0</v>
      </c>
      <c r="AL35" s="240"/>
      <c r="AM35" s="240"/>
      <c r="AN35" s="240"/>
      <c r="AO35" s="240"/>
      <c r="AR35" s="34"/>
    </row>
    <row r="36" spans="2:52" s="2" customFormat="1" ht="14.4" hidden="1" customHeight="1">
      <c r="B36" s="34"/>
      <c r="F36" s="35" t="s">
        <v>42</v>
      </c>
      <c r="L36" s="233">
        <v>0</v>
      </c>
      <c r="M36" s="232"/>
      <c r="N36" s="232"/>
      <c r="O36" s="232"/>
      <c r="P36" s="232"/>
      <c r="Q36" s="36"/>
      <c r="R36" s="36"/>
      <c r="S36" s="36"/>
      <c r="T36" s="36"/>
      <c r="U36" s="36"/>
      <c r="V36" s="36"/>
      <c r="W36" s="231">
        <f>ROUND(BD94 + SUM(CH101), 2)</f>
        <v>0</v>
      </c>
      <c r="X36" s="232"/>
      <c r="Y36" s="232"/>
      <c r="Z36" s="232"/>
      <c r="AA36" s="232"/>
      <c r="AB36" s="232"/>
      <c r="AC36" s="232"/>
      <c r="AD36" s="232"/>
      <c r="AE36" s="232"/>
      <c r="AF36" s="36"/>
      <c r="AG36" s="36"/>
      <c r="AH36" s="36"/>
      <c r="AI36" s="36"/>
      <c r="AJ36" s="36"/>
      <c r="AK36" s="231">
        <v>0</v>
      </c>
      <c r="AL36" s="232"/>
      <c r="AM36" s="232"/>
      <c r="AN36" s="232"/>
      <c r="AO36" s="232"/>
      <c r="AP36" s="36"/>
      <c r="AQ36" s="36"/>
      <c r="AR36" s="37"/>
      <c r="AS36" s="36"/>
      <c r="AT36" s="36"/>
      <c r="AU36" s="36"/>
      <c r="AV36" s="36"/>
      <c r="AW36" s="36"/>
      <c r="AX36" s="36"/>
      <c r="AY36" s="36"/>
      <c r="AZ36" s="36"/>
    </row>
    <row r="37" spans="2:52" s="1" customFormat="1" ht="7.2" customHeight="1">
      <c r="B37" s="30"/>
      <c r="AR37" s="30"/>
    </row>
    <row r="38" spans="2:52" s="1" customFormat="1" ht="25.95" customHeight="1">
      <c r="B38" s="30"/>
      <c r="C38" s="38"/>
      <c r="D38" s="39" t="s">
        <v>43</v>
      </c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1" t="s">
        <v>44</v>
      </c>
      <c r="U38" s="40"/>
      <c r="V38" s="40"/>
      <c r="W38" s="40"/>
      <c r="X38" s="237" t="s">
        <v>45</v>
      </c>
      <c r="Y38" s="235"/>
      <c r="Z38" s="235"/>
      <c r="AA38" s="235"/>
      <c r="AB38" s="235"/>
      <c r="AC38" s="40"/>
      <c r="AD38" s="40"/>
      <c r="AE38" s="40"/>
      <c r="AF38" s="40"/>
      <c r="AG38" s="40"/>
      <c r="AH38" s="40"/>
      <c r="AI38" s="40"/>
      <c r="AJ38" s="40"/>
      <c r="AK38" s="234">
        <f>SUM(AK29:AK36)</f>
        <v>0</v>
      </c>
      <c r="AL38" s="235"/>
      <c r="AM38" s="235"/>
      <c r="AN38" s="235"/>
      <c r="AO38" s="236"/>
      <c r="AP38" s="38"/>
      <c r="AQ38" s="38"/>
      <c r="AR38" s="30"/>
    </row>
    <row r="39" spans="2:52" s="1" customFormat="1" ht="7.2" customHeight="1">
      <c r="B39" s="30"/>
      <c r="AR39" s="30"/>
    </row>
    <row r="40" spans="2:52" s="1" customFormat="1" ht="14.4" customHeight="1">
      <c r="B40" s="30"/>
      <c r="AR40" s="30"/>
    </row>
    <row r="41" spans="2:52" ht="14.4" customHeight="1">
      <c r="B41" s="19"/>
      <c r="AR41" s="19"/>
    </row>
    <row r="42" spans="2:52" ht="14.4" customHeight="1">
      <c r="B42" s="19"/>
      <c r="AR42" s="19"/>
    </row>
    <row r="43" spans="2:52" ht="14.4" customHeight="1">
      <c r="B43" s="19"/>
      <c r="AR43" s="19"/>
    </row>
    <row r="44" spans="2:52" ht="14.4" customHeight="1">
      <c r="B44" s="19"/>
      <c r="AR44" s="19"/>
    </row>
    <row r="45" spans="2:52" ht="14.4" customHeight="1">
      <c r="B45" s="19"/>
      <c r="AR45" s="19"/>
    </row>
    <row r="46" spans="2:52" ht="14.4" customHeight="1">
      <c r="B46" s="19"/>
      <c r="AR46" s="19"/>
    </row>
    <row r="47" spans="2:52" ht="14.4" customHeight="1">
      <c r="B47" s="19"/>
      <c r="AR47" s="19"/>
    </row>
    <row r="48" spans="2:52" ht="14.4" customHeight="1">
      <c r="B48" s="19"/>
      <c r="AR48" s="19"/>
    </row>
    <row r="49" spans="2:44" s="1" customFormat="1" ht="14.4" customHeight="1">
      <c r="B49" s="30"/>
      <c r="D49" s="42" t="s">
        <v>46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47</v>
      </c>
      <c r="AI49" s="43"/>
      <c r="AJ49" s="43"/>
      <c r="AK49" s="43"/>
      <c r="AL49" s="43"/>
      <c r="AM49" s="43"/>
      <c r="AN49" s="43"/>
      <c r="AO49" s="43"/>
      <c r="AR49" s="30"/>
    </row>
    <row r="50" spans="2:44">
      <c r="B50" s="19"/>
      <c r="AR50" s="19"/>
    </row>
    <row r="51" spans="2:44">
      <c r="B51" s="19"/>
      <c r="AR51" s="19"/>
    </row>
    <row r="52" spans="2:44">
      <c r="B52" s="19"/>
      <c r="AR52" s="19"/>
    </row>
    <row r="53" spans="2:44">
      <c r="B53" s="19"/>
      <c r="AR53" s="19"/>
    </row>
    <row r="54" spans="2:44">
      <c r="B54" s="19"/>
      <c r="AR54" s="19"/>
    </row>
    <row r="55" spans="2:44">
      <c r="B55" s="19"/>
      <c r="AR55" s="19"/>
    </row>
    <row r="56" spans="2:44">
      <c r="B56" s="19"/>
      <c r="AR56" s="19"/>
    </row>
    <row r="57" spans="2:44">
      <c r="B57" s="19"/>
      <c r="AR57" s="19"/>
    </row>
    <row r="58" spans="2:44">
      <c r="B58" s="19"/>
      <c r="AR58" s="19"/>
    </row>
    <row r="59" spans="2:44">
      <c r="B59" s="19"/>
      <c r="AR59" s="19"/>
    </row>
    <row r="60" spans="2:44" s="1" customFormat="1" ht="13.2">
      <c r="B60" s="30"/>
      <c r="D60" s="44" t="s">
        <v>48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4" t="s">
        <v>49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4" t="s">
        <v>48</v>
      </c>
      <c r="AI60" s="32"/>
      <c r="AJ60" s="32"/>
      <c r="AK60" s="32"/>
      <c r="AL60" s="32"/>
      <c r="AM60" s="44" t="s">
        <v>49</v>
      </c>
      <c r="AN60" s="32"/>
      <c r="AO60" s="32"/>
      <c r="AR60" s="30"/>
    </row>
    <row r="61" spans="2:44">
      <c r="B61" s="19"/>
      <c r="AR61" s="19"/>
    </row>
    <row r="62" spans="2:44">
      <c r="B62" s="19"/>
      <c r="AR62" s="19"/>
    </row>
    <row r="63" spans="2:44">
      <c r="B63" s="19"/>
      <c r="AR63" s="19"/>
    </row>
    <row r="64" spans="2:44" s="1" customFormat="1" ht="13.2">
      <c r="B64" s="30"/>
      <c r="D64" s="42" t="s">
        <v>50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2" t="s">
        <v>51</v>
      </c>
      <c r="AI64" s="43"/>
      <c r="AJ64" s="43"/>
      <c r="AK64" s="43"/>
      <c r="AL64" s="43"/>
      <c r="AM64" s="43"/>
      <c r="AN64" s="43"/>
      <c r="AO64" s="43"/>
      <c r="AR64" s="30"/>
    </row>
    <row r="65" spans="2:44">
      <c r="B65" s="19"/>
      <c r="AR65" s="19"/>
    </row>
    <row r="66" spans="2:44">
      <c r="B66" s="19"/>
      <c r="AR66" s="19"/>
    </row>
    <row r="67" spans="2:44">
      <c r="B67" s="19"/>
      <c r="AR67" s="19"/>
    </row>
    <row r="68" spans="2:44">
      <c r="B68" s="19"/>
      <c r="AR68" s="19"/>
    </row>
    <row r="69" spans="2:44">
      <c r="B69" s="19"/>
      <c r="AR69" s="19"/>
    </row>
    <row r="70" spans="2:44">
      <c r="B70" s="19"/>
      <c r="AR70" s="19"/>
    </row>
    <row r="71" spans="2:44">
      <c r="B71" s="19"/>
      <c r="AR71" s="19"/>
    </row>
    <row r="72" spans="2:44">
      <c r="B72" s="19"/>
      <c r="AR72" s="19"/>
    </row>
    <row r="73" spans="2:44">
      <c r="B73" s="19"/>
      <c r="AR73" s="19"/>
    </row>
    <row r="74" spans="2:44">
      <c r="B74" s="19"/>
      <c r="AR74" s="19"/>
    </row>
    <row r="75" spans="2:44" s="1" customFormat="1" ht="13.2">
      <c r="B75" s="30"/>
      <c r="D75" s="44" t="s">
        <v>48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4" t="s">
        <v>49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4" t="s">
        <v>48</v>
      </c>
      <c r="AI75" s="32"/>
      <c r="AJ75" s="32"/>
      <c r="AK75" s="32"/>
      <c r="AL75" s="32"/>
      <c r="AM75" s="44" t="s">
        <v>49</v>
      </c>
      <c r="AN75" s="32"/>
      <c r="AO75" s="32"/>
      <c r="AR75" s="30"/>
    </row>
    <row r="76" spans="2:44" s="1" customFormat="1">
      <c r="B76" s="30"/>
      <c r="AR76" s="30"/>
    </row>
    <row r="77" spans="2:44" s="1" customFormat="1" ht="7.2" customHeight="1"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30"/>
    </row>
    <row r="81" spans="1:91" s="1" customFormat="1" ht="7.2" customHeight="1"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30"/>
    </row>
    <row r="82" spans="1:91" s="1" customFormat="1" ht="25.2" customHeight="1">
      <c r="B82" s="30"/>
      <c r="C82" s="20" t="s">
        <v>52</v>
      </c>
      <c r="AR82" s="30"/>
    </row>
    <row r="83" spans="1:91" s="1" customFormat="1" ht="7.2" customHeight="1">
      <c r="B83" s="30"/>
      <c r="AR83" s="30"/>
    </row>
    <row r="84" spans="1:91" s="3" customFormat="1" ht="12" customHeight="1">
      <c r="B84" s="49"/>
      <c r="C84" s="25" t="s">
        <v>10</v>
      </c>
      <c r="L84" s="3" t="str">
        <f>K5</f>
        <v>PV482</v>
      </c>
      <c r="AR84" s="49"/>
    </row>
    <row r="85" spans="1:91" s="4" customFormat="1" ht="37.200000000000003" customHeight="1">
      <c r="B85" s="50"/>
      <c r="C85" s="51" t="s">
        <v>12</v>
      </c>
      <c r="L85" s="199" t="str">
        <f>K6</f>
        <v>VINÁRSTVO - novostavba haly</v>
      </c>
      <c r="M85" s="200"/>
      <c r="N85" s="200"/>
      <c r="O85" s="200"/>
      <c r="P85" s="200"/>
      <c r="Q85" s="200"/>
      <c r="R85" s="200"/>
      <c r="S85" s="200"/>
      <c r="T85" s="200"/>
      <c r="U85" s="200"/>
      <c r="V85" s="200"/>
      <c r="W85" s="200"/>
      <c r="X85" s="200"/>
      <c r="Y85" s="200"/>
      <c r="Z85" s="200"/>
      <c r="AA85" s="200"/>
      <c r="AB85" s="200"/>
      <c r="AC85" s="200"/>
      <c r="AD85" s="200"/>
      <c r="AE85" s="200"/>
      <c r="AF85" s="200"/>
      <c r="AG85" s="200"/>
      <c r="AH85" s="200"/>
      <c r="AI85" s="200"/>
      <c r="AJ85" s="200"/>
      <c r="AK85" s="200"/>
      <c r="AL85" s="200"/>
      <c r="AM85" s="200"/>
      <c r="AN85" s="200"/>
      <c r="AO85" s="200"/>
      <c r="AR85" s="50"/>
    </row>
    <row r="86" spans="1:91" s="1" customFormat="1" ht="7.2" customHeight="1">
      <c r="B86" s="30"/>
      <c r="AR86" s="30"/>
    </row>
    <row r="87" spans="1:91" s="1" customFormat="1" ht="12" customHeight="1">
      <c r="B87" s="30"/>
      <c r="C87" s="25" t="s">
        <v>16</v>
      </c>
      <c r="L87" s="52" t="str">
        <f>IF(K8="","",K8)</f>
        <v>Modrany, č. p. 2080/1, 2080/2</v>
      </c>
      <c r="AI87" s="25" t="s">
        <v>18</v>
      </c>
      <c r="AM87" s="201"/>
      <c r="AN87" s="201"/>
      <c r="AR87" s="30"/>
    </row>
    <row r="88" spans="1:91" s="1" customFormat="1" ht="7.2" customHeight="1">
      <c r="B88" s="30"/>
      <c r="AR88" s="30"/>
    </row>
    <row r="89" spans="1:91" s="1" customFormat="1" ht="15.15" customHeight="1">
      <c r="B89" s="30"/>
      <c r="C89" s="25" t="s">
        <v>19</v>
      </c>
      <c r="L89" s="3" t="str">
        <f>IF(E11= "","",E11)</f>
        <v>Agropark Modrany s.r.o.</v>
      </c>
      <c r="AI89" s="25" t="s">
        <v>25</v>
      </c>
      <c r="AM89" s="202"/>
      <c r="AN89" s="203"/>
      <c r="AO89" s="203"/>
      <c r="AP89" s="203"/>
      <c r="AR89" s="30"/>
      <c r="AS89" s="204" t="s">
        <v>53</v>
      </c>
      <c r="AT89" s="205"/>
      <c r="AU89" s="54"/>
      <c r="AV89" s="54"/>
      <c r="AW89" s="54"/>
      <c r="AX89" s="54"/>
      <c r="AY89" s="54"/>
      <c r="AZ89" s="54"/>
      <c r="BA89" s="54"/>
      <c r="BB89" s="54"/>
      <c r="BC89" s="54"/>
      <c r="BD89" s="55"/>
    </row>
    <row r="90" spans="1:91" s="1" customFormat="1" ht="15.15" customHeight="1">
      <c r="B90" s="30"/>
      <c r="C90" s="25" t="s">
        <v>23</v>
      </c>
      <c r="L90" s="3" t="str">
        <f>IF(E14="","",E14)</f>
        <v xml:space="preserve"> </v>
      </c>
      <c r="AI90" s="25" t="s">
        <v>28</v>
      </c>
      <c r="AM90" s="202" t="str">
        <f>IF(E20="","",E20)</f>
        <v xml:space="preserve"> </v>
      </c>
      <c r="AN90" s="203"/>
      <c r="AO90" s="203"/>
      <c r="AP90" s="203"/>
      <c r="AR90" s="30"/>
      <c r="AS90" s="206"/>
      <c r="AT90" s="207"/>
      <c r="BD90" s="56"/>
    </row>
    <row r="91" spans="1:91" s="1" customFormat="1" ht="10.95" customHeight="1">
      <c r="B91" s="30"/>
      <c r="AR91" s="30"/>
      <c r="AS91" s="206"/>
      <c r="AT91" s="207"/>
      <c r="BD91" s="56"/>
    </row>
    <row r="92" spans="1:91" s="1" customFormat="1" ht="29.25" customHeight="1">
      <c r="B92" s="30"/>
      <c r="C92" s="208" t="s">
        <v>54</v>
      </c>
      <c r="D92" s="209"/>
      <c r="E92" s="209"/>
      <c r="F92" s="209"/>
      <c r="G92" s="209"/>
      <c r="H92" s="57"/>
      <c r="I92" s="211" t="s">
        <v>55</v>
      </c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10" t="s">
        <v>56</v>
      </c>
      <c r="AH92" s="209"/>
      <c r="AI92" s="209"/>
      <c r="AJ92" s="209"/>
      <c r="AK92" s="209"/>
      <c r="AL92" s="209"/>
      <c r="AM92" s="209"/>
      <c r="AN92" s="211" t="s">
        <v>57</v>
      </c>
      <c r="AO92" s="209"/>
      <c r="AP92" s="212"/>
      <c r="AQ92" s="58" t="s">
        <v>58</v>
      </c>
      <c r="AR92" s="30"/>
      <c r="AS92" s="59" t="s">
        <v>59</v>
      </c>
      <c r="AT92" s="60" t="s">
        <v>60</v>
      </c>
      <c r="AU92" s="60" t="s">
        <v>61</v>
      </c>
      <c r="AV92" s="60" t="s">
        <v>62</v>
      </c>
      <c r="AW92" s="60" t="s">
        <v>63</v>
      </c>
      <c r="AX92" s="60" t="s">
        <v>64</v>
      </c>
      <c r="AY92" s="60" t="s">
        <v>65</v>
      </c>
      <c r="AZ92" s="60" t="s">
        <v>66</v>
      </c>
      <c r="BA92" s="60" t="s">
        <v>67</v>
      </c>
      <c r="BB92" s="60" t="s">
        <v>68</v>
      </c>
      <c r="BC92" s="60" t="s">
        <v>69</v>
      </c>
      <c r="BD92" s="61" t="s">
        <v>70</v>
      </c>
    </row>
    <row r="93" spans="1:91" s="1" customFormat="1" ht="10.95" customHeight="1">
      <c r="B93" s="30"/>
      <c r="AR93" s="30"/>
      <c r="AS93" s="62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5"/>
    </row>
    <row r="94" spans="1:91" s="5" customFormat="1" ht="32.4" customHeight="1">
      <c r="B94" s="63"/>
      <c r="C94" s="64" t="s">
        <v>71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17">
        <f>ROUND(AG95,2)</f>
        <v>0</v>
      </c>
      <c r="AH94" s="217"/>
      <c r="AI94" s="217"/>
      <c r="AJ94" s="217"/>
      <c r="AK94" s="217"/>
      <c r="AL94" s="217"/>
      <c r="AM94" s="217"/>
      <c r="AN94" s="218">
        <f t="shared" ref="AN94:AN99" si="0">SUM(AG94,AT94)</f>
        <v>0</v>
      </c>
      <c r="AO94" s="218"/>
      <c r="AP94" s="218"/>
      <c r="AQ94" s="67" t="s">
        <v>1</v>
      </c>
      <c r="AR94" s="63"/>
      <c r="AS94" s="68">
        <f>ROUND(AS95,2)</f>
        <v>0</v>
      </c>
      <c r="AT94" s="69">
        <f t="shared" ref="AT94:AT99" si="1">ROUND(SUM(AV94:AW94),2)</f>
        <v>0</v>
      </c>
      <c r="AU94" s="70">
        <f>ROUND(AU95,5)</f>
        <v>6887.8303900000001</v>
      </c>
      <c r="AV94" s="69">
        <f>ROUND(AZ94*L32,2)</f>
        <v>0</v>
      </c>
      <c r="AW94" s="69">
        <f>ROUND(BA94*L33,2)</f>
        <v>0</v>
      </c>
      <c r="AX94" s="69">
        <f>ROUND(BB94*L32,2)</f>
        <v>0</v>
      </c>
      <c r="AY94" s="69">
        <f>ROUND(BC94*L33,2)</f>
        <v>0</v>
      </c>
      <c r="AZ94" s="69">
        <f>ROUND(AZ95,2)</f>
        <v>0</v>
      </c>
      <c r="BA94" s="69">
        <f>ROUND(BA95,2)</f>
        <v>0</v>
      </c>
      <c r="BB94" s="69">
        <f>ROUND(BB95,2)</f>
        <v>0</v>
      </c>
      <c r="BC94" s="69">
        <f>ROUND(BC95,2)</f>
        <v>0</v>
      </c>
      <c r="BD94" s="71">
        <f>ROUND(BD95,2)</f>
        <v>0</v>
      </c>
      <c r="BS94" s="72" t="s">
        <v>72</v>
      </c>
      <c r="BT94" s="72" t="s">
        <v>73</v>
      </c>
      <c r="BU94" s="73" t="s">
        <v>74</v>
      </c>
      <c r="BV94" s="72" t="s">
        <v>75</v>
      </c>
      <c r="BW94" s="72" t="s">
        <v>4</v>
      </c>
      <c r="BX94" s="72" t="s">
        <v>76</v>
      </c>
      <c r="CL94" s="72" t="s">
        <v>1</v>
      </c>
    </row>
    <row r="95" spans="1:91" s="6" customFormat="1" ht="24.75" customHeight="1">
      <c r="B95" s="74"/>
      <c r="C95" s="75"/>
      <c r="D95" s="216" t="s">
        <v>77</v>
      </c>
      <c r="E95" s="216"/>
      <c r="F95" s="216"/>
      <c r="G95" s="216"/>
      <c r="H95" s="216"/>
      <c r="I95" s="76"/>
      <c r="J95" s="216" t="s">
        <v>78</v>
      </c>
      <c r="K95" s="216"/>
      <c r="L95" s="216"/>
      <c r="M95" s="216"/>
      <c r="N95" s="216"/>
      <c r="O95" s="216"/>
      <c r="P95" s="216"/>
      <c r="Q95" s="216"/>
      <c r="R95" s="216"/>
      <c r="S95" s="216"/>
      <c r="T95" s="216"/>
      <c r="U95" s="216"/>
      <c r="V95" s="216"/>
      <c r="W95" s="216"/>
      <c r="X95" s="216"/>
      <c r="Y95" s="216"/>
      <c r="Z95" s="216"/>
      <c r="AA95" s="216"/>
      <c r="AB95" s="216"/>
      <c r="AC95" s="216"/>
      <c r="AD95" s="216"/>
      <c r="AE95" s="216"/>
      <c r="AF95" s="216"/>
      <c r="AG95" s="213">
        <f>ROUND(SUM(AG96:AG99),2)</f>
        <v>0</v>
      </c>
      <c r="AH95" s="214"/>
      <c r="AI95" s="214"/>
      <c r="AJ95" s="214"/>
      <c r="AK95" s="214"/>
      <c r="AL95" s="214"/>
      <c r="AM95" s="214"/>
      <c r="AN95" s="215">
        <f t="shared" si="0"/>
        <v>0</v>
      </c>
      <c r="AO95" s="214"/>
      <c r="AP95" s="214"/>
      <c r="AQ95" s="77" t="s">
        <v>79</v>
      </c>
      <c r="AR95" s="74"/>
      <c r="AS95" s="78">
        <f>ROUND(SUM(AS96:AS99),2)</f>
        <v>0</v>
      </c>
      <c r="AT95" s="79">
        <f t="shared" si="1"/>
        <v>0</v>
      </c>
      <c r="AU95" s="80">
        <f>ROUND(SUM(AU96:AU99),5)</f>
        <v>6887.8303900000001</v>
      </c>
      <c r="AV95" s="79">
        <f>ROUND(AZ95*L32,2)</f>
        <v>0</v>
      </c>
      <c r="AW95" s="79">
        <f>ROUND(BA95*L33,2)</f>
        <v>0</v>
      </c>
      <c r="AX95" s="79">
        <f>ROUND(BB95*L32,2)</f>
        <v>0</v>
      </c>
      <c r="AY95" s="79">
        <f>ROUND(BC95*L33,2)</f>
        <v>0</v>
      </c>
      <c r="AZ95" s="79">
        <f>ROUND(SUM(AZ96:AZ99),2)</f>
        <v>0</v>
      </c>
      <c r="BA95" s="79">
        <f>ROUND(SUM(BA96:BA99),2)</f>
        <v>0</v>
      </c>
      <c r="BB95" s="79">
        <f>ROUND(SUM(BB96:BB99),2)</f>
        <v>0</v>
      </c>
      <c r="BC95" s="79">
        <f>ROUND(SUM(BC96:BC99),2)</f>
        <v>0</v>
      </c>
      <c r="BD95" s="81">
        <f>ROUND(SUM(BD96:BD99),2)</f>
        <v>0</v>
      </c>
      <c r="BS95" s="82" t="s">
        <v>72</v>
      </c>
      <c r="BT95" s="82" t="s">
        <v>77</v>
      </c>
      <c r="BV95" s="82" t="s">
        <v>75</v>
      </c>
      <c r="BW95" s="82" t="s">
        <v>80</v>
      </c>
      <c r="BX95" s="82" t="s">
        <v>4</v>
      </c>
      <c r="CL95" s="82" t="s">
        <v>1</v>
      </c>
      <c r="CM95" s="82" t="s">
        <v>73</v>
      </c>
    </row>
    <row r="96" spans="1:91" s="3" customFormat="1" ht="16.5" customHeight="1">
      <c r="A96" s="83" t="s">
        <v>81</v>
      </c>
      <c r="B96" s="49"/>
      <c r="C96" s="9"/>
      <c r="D96" s="9"/>
      <c r="E96" s="221" t="s">
        <v>77</v>
      </c>
      <c r="F96" s="221"/>
      <c r="G96" s="221"/>
      <c r="H96" s="221"/>
      <c r="I96" s="221"/>
      <c r="J96" s="9"/>
      <c r="K96" s="221" t="s">
        <v>78</v>
      </c>
      <c r="L96" s="221"/>
      <c r="M96" s="221"/>
      <c r="N96" s="221"/>
      <c r="O96" s="221"/>
      <c r="P96" s="221"/>
      <c r="Q96" s="221"/>
      <c r="R96" s="221"/>
      <c r="S96" s="221"/>
      <c r="T96" s="221"/>
      <c r="U96" s="221"/>
      <c r="V96" s="221"/>
      <c r="W96" s="221"/>
      <c r="X96" s="221"/>
      <c r="Y96" s="221"/>
      <c r="Z96" s="221"/>
      <c r="AA96" s="221"/>
      <c r="AB96" s="221"/>
      <c r="AC96" s="221"/>
      <c r="AD96" s="221"/>
      <c r="AE96" s="221"/>
      <c r="AF96" s="221"/>
      <c r="AG96" s="219">
        <f>'1 - SO 01 - Výrobná hala ...'!J32</f>
        <v>0</v>
      </c>
      <c r="AH96" s="220"/>
      <c r="AI96" s="220"/>
      <c r="AJ96" s="220"/>
      <c r="AK96" s="220"/>
      <c r="AL96" s="220"/>
      <c r="AM96" s="220"/>
      <c r="AN96" s="219">
        <f t="shared" si="0"/>
        <v>0</v>
      </c>
      <c r="AO96" s="220"/>
      <c r="AP96" s="220"/>
      <c r="AQ96" s="84" t="s">
        <v>82</v>
      </c>
      <c r="AR96" s="49"/>
      <c r="AS96" s="85">
        <v>0</v>
      </c>
      <c r="AT96" s="86">
        <f t="shared" si="1"/>
        <v>0</v>
      </c>
      <c r="AU96" s="87">
        <f>'1 - SO 01 - Výrobná hala ...'!P136</f>
        <v>6887.8303857399997</v>
      </c>
      <c r="AV96" s="86">
        <f>'1 - SO 01 - Výrobná hala ...'!J35</f>
        <v>0</v>
      </c>
      <c r="AW96" s="86">
        <f>'1 - SO 01 - Výrobná hala ...'!J36</f>
        <v>0</v>
      </c>
      <c r="AX96" s="86">
        <f>'1 - SO 01 - Výrobná hala ...'!J37</f>
        <v>0</v>
      </c>
      <c r="AY96" s="86">
        <f>'1 - SO 01 - Výrobná hala ...'!J38</f>
        <v>0</v>
      </c>
      <c r="AZ96" s="86">
        <f>'1 - SO 01 - Výrobná hala ...'!F35</f>
        <v>0</v>
      </c>
      <c r="BA96" s="86">
        <f>'1 - SO 01 - Výrobná hala ...'!F36</f>
        <v>0</v>
      </c>
      <c r="BB96" s="86">
        <f>'1 - SO 01 - Výrobná hala ...'!F37</f>
        <v>0</v>
      </c>
      <c r="BC96" s="86">
        <f>'1 - SO 01 - Výrobná hala ...'!F38</f>
        <v>0</v>
      </c>
      <c r="BD96" s="88">
        <f>'1 - SO 01 - Výrobná hala ...'!F39</f>
        <v>0</v>
      </c>
      <c r="BT96" s="23" t="s">
        <v>83</v>
      </c>
      <c r="BU96" s="23" t="s">
        <v>84</v>
      </c>
      <c r="BV96" s="23" t="s">
        <v>75</v>
      </c>
      <c r="BW96" s="23" t="s">
        <v>80</v>
      </c>
      <c r="BX96" s="23" t="s">
        <v>4</v>
      </c>
      <c r="CL96" s="23" t="s">
        <v>1</v>
      </c>
      <c r="CM96" s="23" t="s">
        <v>73</v>
      </c>
    </row>
    <row r="97" spans="1:90" s="3" customFormat="1" ht="16.5" customHeight="1">
      <c r="A97" s="83" t="s">
        <v>81</v>
      </c>
      <c r="B97" s="49"/>
      <c r="C97" s="9"/>
      <c r="D97" s="9"/>
      <c r="E97" s="221" t="s">
        <v>85</v>
      </c>
      <c r="F97" s="221"/>
      <c r="G97" s="221"/>
      <c r="H97" s="221"/>
      <c r="I97" s="221"/>
      <c r="J97" s="9"/>
      <c r="K97" s="221" t="s">
        <v>86</v>
      </c>
      <c r="L97" s="221"/>
      <c r="M97" s="221"/>
      <c r="N97" s="221"/>
      <c r="O97" s="221"/>
      <c r="P97" s="221"/>
      <c r="Q97" s="221"/>
      <c r="R97" s="221"/>
      <c r="S97" s="221"/>
      <c r="T97" s="221"/>
      <c r="U97" s="221"/>
      <c r="V97" s="221"/>
      <c r="W97" s="221"/>
      <c r="X97" s="221"/>
      <c r="Y97" s="221"/>
      <c r="Z97" s="221"/>
      <c r="AA97" s="221"/>
      <c r="AB97" s="221"/>
      <c r="AC97" s="221"/>
      <c r="AD97" s="221"/>
      <c r="AE97" s="221"/>
      <c r="AF97" s="221"/>
      <c r="AG97" s="219">
        <f>'1_1 - Kúrenie a chladenie'!J34</f>
        <v>0</v>
      </c>
      <c r="AH97" s="220"/>
      <c r="AI97" s="220"/>
      <c r="AJ97" s="220"/>
      <c r="AK97" s="220"/>
      <c r="AL97" s="220"/>
      <c r="AM97" s="220"/>
      <c r="AN97" s="219">
        <f t="shared" si="0"/>
        <v>0</v>
      </c>
      <c r="AO97" s="220"/>
      <c r="AP97" s="220"/>
      <c r="AQ97" s="84" t="s">
        <v>82</v>
      </c>
      <c r="AR97" s="49"/>
      <c r="AS97" s="85">
        <v>0</v>
      </c>
      <c r="AT97" s="86">
        <f t="shared" si="1"/>
        <v>0</v>
      </c>
      <c r="AU97" s="87">
        <f>'1_1 - Kúrenie a chladenie'!P126</f>
        <v>0</v>
      </c>
      <c r="AV97" s="86">
        <f>'1_1 - Kúrenie a chladenie'!J37</f>
        <v>0</v>
      </c>
      <c r="AW97" s="86">
        <f>'1_1 - Kúrenie a chladenie'!J38</f>
        <v>0</v>
      </c>
      <c r="AX97" s="86">
        <f>'1_1 - Kúrenie a chladenie'!J39</f>
        <v>0</v>
      </c>
      <c r="AY97" s="86">
        <f>'1_1 - Kúrenie a chladenie'!J40</f>
        <v>0</v>
      </c>
      <c r="AZ97" s="86">
        <f>'1_1 - Kúrenie a chladenie'!F37</f>
        <v>0</v>
      </c>
      <c r="BA97" s="86">
        <f>'1_1 - Kúrenie a chladenie'!F38</f>
        <v>0</v>
      </c>
      <c r="BB97" s="86">
        <f>'1_1 - Kúrenie a chladenie'!F39</f>
        <v>0</v>
      </c>
      <c r="BC97" s="86">
        <f>'1_1 - Kúrenie a chladenie'!F40</f>
        <v>0</v>
      </c>
      <c r="BD97" s="88">
        <f>'1_1 - Kúrenie a chladenie'!F41</f>
        <v>0</v>
      </c>
      <c r="BT97" s="23" t="s">
        <v>83</v>
      </c>
      <c r="BV97" s="23" t="s">
        <v>75</v>
      </c>
      <c r="BW97" s="23" t="s">
        <v>87</v>
      </c>
      <c r="BX97" s="23" t="s">
        <v>80</v>
      </c>
      <c r="CL97" s="23" t="s">
        <v>1</v>
      </c>
    </row>
    <row r="98" spans="1:90" s="3" customFormat="1" ht="16.5" customHeight="1">
      <c r="A98" s="83" t="s">
        <v>81</v>
      </c>
      <c r="B98" s="49"/>
      <c r="C98" s="9"/>
      <c r="D98" s="9"/>
      <c r="E98" s="221" t="s">
        <v>88</v>
      </c>
      <c r="F98" s="221"/>
      <c r="G98" s="221"/>
      <c r="H98" s="221"/>
      <c r="I98" s="221"/>
      <c r="J98" s="9"/>
      <c r="K98" s="221" t="s">
        <v>89</v>
      </c>
      <c r="L98" s="221"/>
      <c r="M98" s="221"/>
      <c r="N98" s="221"/>
      <c r="O98" s="221"/>
      <c r="P98" s="221"/>
      <c r="Q98" s="221"/>
      <c r="R98" s="221"/>
      <c r="S98" s="221"/>
      <c r="T98" s="221"/>
      <c r="U98" s="221"/>
      <c r="V98" s="221"/>
      <c r="W98" s="221"/>
      <c r="X98" s="221"/>
      <c r="Y98" s="221"/>
      <c r="Z98" s="221"/>
      <c r="AA98" s="221"/>
      <c r="AB98" s="221"/>
      <c r="AC98" s="221"/>
      <c r="AD98" s="221"/>
      <c r="AE98" s="221"/>
      <c r="AF98" s="221"/>
      <c r="AG98" s="219">
        <f>'1_2 - Odsávanie - vetranie'!J34</f>
        <v>0</v>
      </c>
      <c r="AH98" s="220"/>
      <c r="AI98" s="220"/>
      <c r="AJ98" s="220"/>
      <c r="AK98" s="220"/>
      <c r="AL98" s="220"/>
      <c r="AM98" s="220"/>
      <c r="AN98" s="219">
        <f t="shared" si="0"/>
        <v>0</v>
      </c>
      <c r="AO98" s="220"/>
      <c r="AP98" s="220"/>
      <c r="AQ98" s="84" t="s">
        <v>82</v>
      </c>
      <c r="AR98" s="49"/>
      <c r="AS98" s="85">
        <v>0</v>
      </c>
      <c r="AT98" s="86">
        <f t="shared" si="1"/>
        <v>0</v>
      </c>
      <c r="AU98" s="87">
        <f>'1_2 - Odsávanie - vetranie'!P126</f>
        <v>0</v>
      </c>
      <c r="AV98" s="86">
        <f>'1_2 - Odsávanie - vetranie'!J37</f>
        <v>0</v>
      </c>
      <c r="AW98" s="86">
        <f>'1_2 - Odsávanie - vetranie'!J38</f>
        <v>0</v>
      </c>
      <c r="AX98" s="86">
        <f>'1_2 - Odsávanie - vetranie'!J39</f>
        <v>0</v>
      </c>
      <c r="AY98" s="86">
        <f>'1_2 - Odsávanie - vetranie'!J40</f>
        <v>0</v>
      </c>
      <c r="AZ98" s="86">
        <f>'1_2 - Odsávanie - vetranie'!F37</f>
        <v>0</v>
      </c>
      <c r="BA98" s="86">
        <f>'1_2 - Odsávanie - vetranie'!F38</f>
        <v>0</v>
      </c>
      <c r="BB98" s="86">
        <f>'1_2 - Odsávanie - vetranie'!F39</f>
        <v>0</v>
      </c>
      <c r="BC98" s="86">
        <f>'1_2 - Odsávanie - vetranie'!F40</f>
        <v>0</v>
      </c>
      <c r="BD98" s="88">
        <f>'1_2 - Odsávanie - vetranie'!F41</f>
        <v>0</v>
      </c>
      <c r="BT98" s="23" t="s">
        <v>83</v>
      </c>
      <c r="BV98" s="23" t="s">
        <v>75</v>
      </c>
      <c r="BW98" s="23" t="s">
        <v>90</v>
      </c>
      <c r="BX98" s="23" t="s">
        <v>80</v>
      </c>
      <c r="CL98" s="23" t="s">
        <v>1</v>
      </c>
    </row>
    <row r="99" spans="1:90" s="3" customFormat="1" ht="16.5" customHeight="1">
      <c r="A99" s="83" t="s">
        <v>81</v>
      </c>
      <c r="B99" s="49"/>
      <c r="C99" s="9"/>
      <c r="D99" s="9"/>
      <c r="E99" s="221" t="s">
        <v>91</v>
      </c>
      <c r="F99" s="221"/>
      <c r="G99" s="221"/>
      <c r="H99" s="221"/>
      <c r="I99" s="221"/>
      <c r="J99" s="9"/>
      <c r="K99" s="221" t="s">
        <v>92</v>
      </c>
      <c r="L99" s="221"/>
      <c r="M99" s="221"/>
      <c r="N99" s="221"/>
      <c r="O99" s="221"/>
      <c r="P99" s="221"/>
      <c r="Q99" s="221"/>
      <c r="R99" s="221"/>
      <c r="S99" s="221"/>
      <c r="T99" s="221"/>
      <c r="U99" s="221"/>
      <c r="V99" s="221"/>
      <c r="W99" s="221"/>
      <c r="X99" s="221"/>
      <c r="Y99" s="221"/>
      <c r="Z99" s="221"/>
      <c r="AA99" s="221"/>
      <c r="AB99" s="221"/>
      <c r="AC99" s="221"/>
      <c r="AD99" s="221"/>
      <c r="AE99" s="221"/>
      <c r="AF99" s="221"/>
      <c r="AG99" s="219">
        <f>'1_3 - Elektroinštalácia'!J34</f>
        <v>0</v>
      </c>
      <c r="AH99" s="220"/>
      <c r="AI99" s="220"/>
      <c r="AJ99" s="220"/>
      <c r="AK99" s="220"/>
      <c r="AL99" s="220"/>
      <c r="AM99" s="220"/>
      <c r="AN99" s="219">
        <f t="shared" si="0"/>
        <v>0</v>
      </c>
      <c r="AO99" s="220"/>
      <c r="AP99" s="220"/>
      <c r="AQ99" s="84" t="s">
        <v>82</v>
      </c>
      <c r="AR99" s="49"/>
      <c r="AS99" s="89">
        <v>0</v>
      </c>
      <c r="AT99" s="90">
        <f t="shared" si="1"/>
        <v>0</v>
      </c>
      <c r="AU99" s="91">
        <f>'1_3 - Elektroinštalácia'!P126</f>
        <v>0</v>
      </c>
      <c r="AV99" s="90">
        <f>'1_3 - Elektroinštalácia'!J37</f>
        <v>0</v>
      </c>
      <c r="AW99" s="90">
        <f>'1_3 - Elektroinštalácia'!J38</f>
        <v>0</v>
      </c>
      <c r="AX99" s="90">
        <f>'1_3 - Elektroinštalácia'!J39</f>
        <v>0</v>
      </c>
      <c r="AY99" s="90">
        <f>'1_3 - Elektroinštalácia'!J40</f>
        <v>0</v>
      </c>
      <c r="AZ99" s="90">
        <f>'1_3 - Elektroinštalácia'!F37</f>
        <v>0</v>
      </c>
      <c r="BA99" s="90">
        <f>'1_3 - Elektroinštalácia'!F38</f>
        <v>0</v>
      </c>
      <c r="BB99" s="90">
        <f>'1_3 - Elektroinštalácia'!F39</f>
        <v>0</v>
      </c>
      <c r="BC99" s="90">
        <f>'1_3 - Elektroinštalácia'!F40</f>
        <v>0</v>
      </c>
      <c r="BD99" s="92">
        <f>'1_3 - Elektroinštalácia'!F41</f>
        <v>0</v>
      </c>
      <c r="BT99" s="23" t="s">
        <v>83</v>
      </c>
      <c r="BV99" s="23" t="s">
        <v>75</v>
      </c>
      <c r="BW99" s="23" t="s">
        <v>93</v>
      </c>
      <c r="BX99" s="23" t="s">
        <v>80</v>
      </c>
      <c r="CL99" s="23" t="s">
        <v>1</v>
      </c>
    </row>
    <row r="100" spans="1:90">
      <c r="B100" s="19"/>
      <c r="AR100" s="19"/>
    </row>
    <row r="101" spans="1:90" s="1" customFormat="1" ht="30" customHeight="1">
      <c r="B101" s="30"/>
      <c r="C101" s="64" t="s">
        <v>94</v>
      </c>
      <c r="AG101" s="218">
        <v>0</v>
      </c>
      <c r="AH101" s="218"/>
      <c r="AI101" s="218"/>
      <c r="AJ101" s="218"/>
      <c r="AK101" s="218"/>
      <c r="AL101" s="218"/>
      <c r="AM101" s="218"/>
      <c r="AN101" s="218">
        <v>0</v>
      </c>
      <c r="AO101" s="218"/>
      <c r="AP101" s="218"/>
      <c r="AQ101" s="93"/>
      <c r="AR101" s="30"/>
      <c r="AS101" s="59" t="s">
        <v>95</v>
      </c>
      <c r="AT101" s="60" t="s">
        <v>96</v>
      </c>
      <c r="AU101" s="60" t="s">
        <v>37</v>
      </c>
      <c r="AV101" s="61" t="s">
        <v>60</v>
      </c>
    </row>
    <row r="102" spans="1:90" s="1" customFormat="1" ht="10.95" customHeight="1">
      <c r="B102" s="30"/>
      <c r="AR102" s="30"/>
    </row>
    <row r="103" spans="1:90" s="1" customFormat="1" ht="30" customHeight="1">
      <c r="B103" s="30"/>
      <c r="C103" s="94" t="s">
        <v>97</v>
      </c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222">
        <f>ROUND(AG94 + AG101, 2)</f>
        <v>0</v>
      </c>
      <c r="AH103" s="222"/>
      <c r="AI103" s="222"/>
      <c r="AJ103" s="222"/>
      <c r="AK103" s="222"/>
      <c r="AL103" s="222"/>
      <c r="AM103" s="222"/>
      <c r="AN103" s="222">
        <f>ROUND(AN94 + AN101, 2)</f>
        <v>0</v>
      </c>
      <c r="AO103" s="222"/>
      <c r="AP103" s="222"/>
      <c r="AQ103" s="95"/>
      <c r="AR103" s="30"/>
    </row>
    <row r="104" spans="1:90" s="1" customFormat="1" ht="7.2" customHeight="1">
      <c r="B104" s="45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30"/>
    </row>
  </sheetData>
  <mergeCells count="62">
    <mergeCell ref="AK38:AO38"/>
    <mergeCell ref="X38:AB38"/>
    <mergeCell ref="AR2:BE2"/>
    <mergeCell ref="L35:P35"/>
    <mergeCell ref="W35:AE35"/>
    <mergeCell ref="AK35:AO35"/>
    <mergeCell ref="L36:P36"/>
    <mergeCell ref="W36:AE36"/>
    <mergeCell ref="AK36:AO36"/>
    <mergeCell ref="L33:P33"/>
    <mergeCell ref="AK33:AO33"/>
    <mergeCell ref="W33:AE33"/>
    <mergeCell ref="W34:AE34"/>
    <mergeCell ref="AK34:AO34"/>
    <mergeCell ref="L34:P34"/>
    <mergeCell ref="AG101:AM101"/>
    <mergeCell ref="AN101:AP101"/>
    <mergeCell ref="AG103:AM103"/>
    <mergeCell ref="AN103:AP103"/>
    <mergeCell ref="K5:AO5"/>
    <mergeCell ref="K6:AO6"/>
    <mergeCell ref="E23:AN23"/>
    <mergeCell ref="AK26:AO26"/>
    <mergeCell ref="AK27:AO27"/>
    <mergeCell ref="AK29:AO29"/>
    <mergeCell ref="AK31:AO31"/>
    <mergeCell ref="W31:AE31"/>
    <mergeCell ref="L31:P31"/>
    <mergeCell ref="AK32:AO32"/>
    <mergeCell ref="W32:AE32"/>
    <mergeCell ref="L32:P32"/>
    <mergeCell ref="AG98:AM98"/>
    <mergeCell ref="AN98:AP98"/>
    <mergeCell ref="E98:I98"/>
    <mergeCell ref="K98:AF98"/>
    <mergeCell ref="AN99:AP99"/>
    <mergeCell ref="AG99:AM99"/>
    <mergeCell ref="E99:I99"/>
    <mergeCell ref="K99:AF99"/>
    <mergeCell ref="AN96:AP96"/>
    <mergeCell ref="E96:I96"/>
    <mergeCell ref="K96:AF96"/>
    <mergeCell ref="AG96:AM96"/>
    <mergeCell ref="K97:AF97"/>
    <mergeCell ref="AN97:AP97"/>
    <mergeCell ref="E97:I97"/>
    <mergeCell ref="AG97:AM97"/>
    <mergeCell ref="C92:G92"/>
    <mergeCell ref="AG92:AM92"/>
    <mergeCell ref="AN92:AP92"/>
    <mergeCell ref="I92:AF92"/>
    <mergeCell ref="AG95:AM95"/>
    <mergeCell ref="AN95:AP95"/>
    <mergeCell ref="J95:AF95"/>
    <mergeCell ref="D95:H95"/>
    <mergeCell ref="AG94:AM94"/>
    <mergeCell ref="AN94:AP94"/>
    <mergeCell ref="L85:AO85"/>
    <mergeCell ref="AM87:AN87"/>
    <mergeCell ref="AM89:AP89"/>
    <mergeCell ref="AS89:AT91"/>
    <mergeCell ref="AM90:AP90"/>
  </mergeCells>
  <hyperlinks>
    <hyperlink ref="A96" location="'1 - SO 01 - Výrobná hala ...'!C2" display="/" xr:uid="{00000000-0004-0000-0000-000000000000}"/>
    <hyperlink ref="A97" location="'1_1 - Kúrenie a chladenie'!C2" display="/" xr:uid="{00000000-0004-0000-0000-000001000000}"/>
    <hyperlink ref="A98" location="'1_2 - Odsávanie - vetranie'!C2" display="/" xr:uid="{00000000-0004-0000-0000-000002000000}"/>
    <hyperlink ref="A99" location="'1_3 - Elektroinštalácia'!C2" display="/" xr:uid="{00000000-0004-0000-0000-00000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51"/>
  <sheetViews>
    <sheetView showGridLines="0" zoomScaleNormal="100" workbookViewId="0">
      <selection activeCell="I135" sqref="I135"/>
    </sheetView>
  </sheetViews>
  <sheetFormatPr defaultRowHeight="10.199999999999999"/>
  <cols>
    <col min="1" max="1" width="8.28515625" customWidth="1"/>
    <col min="2" max="2" width="1.28515625" customWidth="1"/>
    <col min="3" max="3" width="4.140625" customWidth="1"/>
    <col min="4" max="4" width="5.7109375" customWidth="1"/>
    <col min="5" max="5" width="17.140625" customWidth="1"/>
    <col min="6" max="6" width="50.7109375" customWidth="1"/>
    <col min="7" max="7" width="7.42578125" customWidth="1"/>
    <col min="8" max="8" width="14" customWidth="1"/>
    <col min="9" max="9" width="15.7109375" customWidth="1"/>
    <col min="10" max="10" width="22.28515625" customWidth="1"/>
    <col min="11" max="11" width="22.28515625" hidden="1" customWidth="1"/>
    <col min="12" max="12" width="9.28515625" customWidth="1"/>
    <col min="13" max="13" width="10.71093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7.200000000000003" customHeight="1">
      <c r="L2" s="238" t="s">
        <v>5</v>
      </c>
      <c r="M2" s="224"/>
      <c r="N2" s="224"/>
      <c r="O2" s="224"/>
      <c r="P2" s="224"/>
      <c r="Q2" s="224"/>
      <c r="R2" s="224"/>
      <c r="S2" s="224"/>
      <c r="T2" s="224"/>
      <c r="U2" s="224"/>
      <c r="V2" s="224"/>
      <c r="AT2" s="16" t="s">
        <v>80</v>
      </c>
    </row>
    <row r="3" spans="2:46" ht="7.2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73</v>
      </c>
    </row>
    <row r="4" spans="2:46" ht="25.2" customHeight="1">
      <c r="B4" s="19"/>
      <c r="D4" s="20" t="s">
        <v>98</v>
      </c>
      <c r="L4" s="19"/>
      <c r="M4" s="97" t="s">
        <v>9</v>
      </c>
      <c r="AT4" s="16" t="s">
        <v>3</v>
      </c>
    </row>
    <row r="5" spans="2:46" ht="7.2" customHeight="1">
      <c r="B5" s="19"/>
      <c r="L5" s="19"/>
    </row>
    <row r="6" spans="2:46" ht="12" customHeight="1">
      <c r="B6" s="19"/>
      <c r="D6" s="25" t="s">
        <v>12</v>
      </c>
      <c r="L6" s="19"/>
    </row>
    <row r="7" spans="2:46" ht="16.5" customHeight="1">
      <c r="B7" s="19"/>
      <c r="E7" s="243" t="str">
        <f>'Rekapitulácia stavby'!K6</f>
        <v>VINÁRSTVO - novostavba haly</v>
      </c>
      <c r="F7" s="244"/>
      <c r="G7" s="244"/>
      <c r="H7" s="244"/>
      <c r="L7" s="19"/>
    </row>
    <row r="8" spans="2:46" s="1" customFormat="1" ht="12" customHeight="1">
      <c r="B8" s="30"/>
      <c r="D8" s="25" t="s">
        <v>99</v>
      </c>
      <c r="L8" s="30"/>
    </row>
    <row r="9" spans="2:46" s="1" customFormat="1" ht="16.5" customHeight="1">
      <c r="B9" s="30"/>
      <c r="E9" s="199" t="s">
        <v>100</v>
      </c>
      <c r="F9" s="242"/>
      <c r="G9" s="242"/>
      <c r="H9" s="242"/>
      <c r="L9" s="30"/>
    </row>
    <row r="10" spans="2:46" s="1" customFormat="1">
      <c r="B10" s="30"/>
      <c r="L10" s="30"/>
    </row>
    <row r="11" spans="2:46" s="1" customFormat="1" ht="12" customHeight="1">
      <c r="B11" s="30"/>
      <c r="D11" s="25" t="s">
        <v>14</v>
      </c>
      <c r="F11" s="23" t="s">
        <v>1</v>
      </c>
      <c r="I11" s="25" t="s">
        <v>15</v>
      </c>
      <c r="J11" s="23" t="s">
        <v>1</v>
      </c>
      <c r="L11" s="30"/>
    </row>
    <row r="12" spans="2:46" s="1" customFormat="1" ht="12" customHeight="1">
      <c r="B12" s="30"/>
      <c r="D12" s="25" t="s">
        <v>16</v>
      </c>
      <c r="F12" s="23" t="s">
        <v>17</v>
      </c>
      <c r="I12" s="25" t="s">
        <v>18</v>
      </c>
      <c r="J12" s="53"/>
      <c r="L12" s="30"/>
    </row>
    <row r="13" spans="2:46" s="1" customFormat="1" ht="10.95" customHeight="1">
      <c r="B13" s="30"/>
      <c r="L13" s="30"/>
    </row>
    <row r="14" spans="2:46" s="1" customFormat="1" ht="12" customHeight="1">
      <c r="B14" s="30"/>
      <c r="D14" s="25" t="s">
        <v>19</v>
      </c>
      <c r="I14" s="25" t="s">
        <v>20</v>
      </c>
      <c r="J14" s="23" t="s">
        <v>1</v>
      </c>
      <c r="L14" s="30"/>
    </row>
    <row r="15" spans="2:46" s="1" customFormat="1" ht="18" customHeight="1">
      <c r="B15" s="30"/>
      <c r="E15" s="23" t="s">
        <v>21</v>
      </c>
      <c r="I15" s="25" t="s">
        <v>22</v>
      </c>
      <c r="J15" s="23" t="s">
        <v>1</v>
      </c>
      <c r="L15" s="30"/>
    </row>
    <row r="16" spans="2:46" s="1" customFormat="1" ht="7.2" customHeight="1">
      <c r="B16" s="30"/>
      <c r="L16" s="30"/>
    </row>
    <row r="17" spans="2:12" s="1" customFormat="1" ht="12" customHeight="1">
      <c r="B17" s="30"/>
      <c r="D17" s="25" t="s">
        <v>23</v>
      </c>
      <c r="I17" s="25" t="s">
        <v>20</v>
      </c>
      <c r="J17" s="23" t="str">
        <f>'Rekapitulácia stavby'!AN13</f>
        <v/>
      </c>
      <c r="L17" s="30"/>
    </row>
    <row r="18" spans="2:12" s="1" customFormat="1" ht="18" customHeight="1">
      <c r="B18" s="30"/>
      <c r="E18" s="223" t="str">
        <f>'Rekapitulácia stavby'!E14</f>
        <v xml:space="preserve"> </v>
      </c>
      <c r="F18" s="223"/>
      <c r="G18" s="223"/>
      <c r="H18" s="223"/>
      <c r="I18" s="25" t="s">
        <v>22</v>
      </c>
      <c r="J18" s="23" t="str">
        <f>'Rekapitulácia stavby'!AN14</f>
        <v/>
      </c>
      <c r="L18" s="30"/>
    </row>
    <row r="19" spans="2:12" s="1" customFormat="1" ht="7.2" customHeight="1">
      <c r="B19" s="30"/>
      <c r="L19" s="30"/>
    </row>
    <row r="20" spans="2:12" s="1" customFormat="1" ht="12" customHeight="1">
      <c r="B20" s="30"/>
      <c r="D20" s="25" t="s">
        <v>25</v>
      </c>
      <c r="I20" s="25" t="s">
        <v>20</v>
      </c>
      <c r="J20" s="23" t="s">
        <v>1</v>
      </c>
      <c r="L20" s="30"/>
    </row>
    <row r="21" spans="2:12" s="1" customFormat="1" ht="18" customHeight="1">
      <c r="B21" s="30"/>
      <c r="E21" s="23"/>
      <c r="I21" s="25" t="s">
        <v>22</v>
      </c>
      <c r="J21" s="23" t="s">
        <v>1</v>
      </c>
      <c r="L21" s="30"/>
    </row>
    <row r="22" spans="2:12" s="1" customFormat="1" ht="7.2" customHeight="1">
      <c r="B22" s="30"/>
      <c r="L22" s="30"/>
    </row>
    <row r="23" spans="2:12" s="1" customFormat="1" ht="12" customHeight="1">
      <c r="B23" s="30"/>
      <c r="D23" s="25" t="s">
        <v>28</v>
      </c>
      <c r="I23" s="25" t="s">
        <v>20</v>
      </c>
      <c r="J23" s="23" t="str">
        <f>IF('Rekapitulácia stavby'!AN19="","",'Rekapitulácia stavby'!AN19)</f>
        <v/>
      </c>
      <c r="L23" s="30"/>
    </row>
    <row r="24" spans="2:12" s="1" customFormat="1" ht="18" customHeight="1">
      <c r="B24" s="30"/>
      <c r="E24" s="23" t="str">
        <f>IF('Rekapitulácia stavby'!E20="","",'Rekapitulácia stavby'!E20)</f>
        <v xml:space="preserve"> </v>
      </c>
      <c r="I24" s="25" t="s">
        <v>22</v>
      </c>
      <c r="J24" s="23" t="str">
        <f>IF('Rekapitulácia stavby'!AN20="","",'Rekapitulácia stavby'!AN20)</f>
        <v/>
      </c>
      <c r="L24" s="30"/>
    </row>
    <row r="25" spans="2:12" s="1" customFormat="1" ht="7.2" customHeight="1">
      <c r="B25" s="30"/>
      <c r="L25" s="30"/>
    </row>
    <row r="26" spans="2:12" s="1" customFormat="1" ht="12" customHeight="1">
      <c r="B26" s="30"/>
      <c r="D26" s="25" t="s">
        <v>29</v>
      </c>
      <c r="L26" s="30"/>
    </row>
    <row r="27" spans="2:12" s="7" customFormat="1" ht="214.5" customHeight="1">
      <c r="B27" s="98"/>
      <c r="E27" s="226" t="s">
        <v>101</v>
      </c>
      <c r="F27" s="226"/>
      <c r="G27" s="226"/>
      <c r="H27" s="226"/>
      <c r="L27" s="98"/>
    </row>
    <row r="28" spans="2:12" s="1" customFormat="1" ht="7.2" customHeight="1">
      <c r="B28" s="30"/>
      <c r="L28" s="30"/>
    </row>
    <row r="29" spans="2:12" s="1" customFormat="1" ht="7.2" customHeight="1">
      <c r="B29" s="30"/>
      <c r="D29" s="54"/>
      <c r="E29" s="54"/>
      <c r="F29" s="54"/>
      <c r="G29" s="54"/>
      <c r="H29" s="54"/>
      <c r="I29" s="54"/>
      <c r="J29" s="54"/>
      <c r="K29" s="54"/>
      <c r="L29" s="30"/>
    </row>
    <row r="30" spans="2:12" s="1" customFormat="1" ht="14.4" customHeight="1">
      <c r="B30" s="30"/>
      <c r="D30" s="23" t="s">
        <v>102</v>
      </c>
      <c r="J30" s="29">
        <f>J96</f>
        <v>0</v>
      </c>
      <c r="L30" s="30"/>
    </row>
    <row r="31" spans="2:12" s="1" customFormat="1" ht="14.4" customHeight="1">
      <c r="B31" s="30"/>
      <c r="D31" s="28" t="s">
        <v>103</v>
      </c>
      <c r="J31" s="29">
        <f>J115</f>
        <v>0</v>
      </c>
      <c r="L31" s="30"/>
    </row>
    <row r="32" spans="2:12" s="1" customFormat="1" ht="25.35" customHeight="1">
      <c r="B32" s="30"/>
      <c r="D32" s="99" t="s">
        <v>33</v>
      </c>
      <c r="J32" s="66">
        <f>ROUND(J30 + J31, 2)</f>
        <v>0</v>
      </c>
      <c r="L32" s="30"/>
    </row>
    <row r="33" spans="2:12" s="1" customFormat="1" ht="7.2" customHeight="1">
      <c r="B33" s="30"/>
      <c r="D33" s="54"/>
      <c r="E33" s="54"/>
      <c r="F33" s="54"/>
      <c r="G33" s="54"/>
      <c r="H33" s="54"/>
      <c r="I33" s="54"/>
      <c r="J33" s="54"/>
      <c r="K33" s="54"/>
      <c r="L33" s="30"/>
    </row>
    <row r="34" spans="2:12" s="1" customFormat="1" ht="14.4" customHeight="1">
      <c r="B34" s="30"/>
      <c r="F34" s="33" t="s">
        <v>35</v>
      </c>
      <c r="I34" s="33" t="s">
        <v>34</v>
      </c>
      <c r="J34" s="33" t="s">
        <v>36</v>
      </c>
      <c r="L34" s="30"/>
    </row>
    <row r="35" spans="2:12" s="1" customFormat="1" ht="14.4" customHeight="1">
      <c r="B35" s="30"/>
      <c r="D35" s="100" t="s">
        <v>37</v>
      </c>
      <c r="E35" s="35" t="s">
        <v>38</v>
      </c>
      <c r="F35" s="101">
        <f>ROUND((SUM(BE115:BE116) + SUM(BE136:BE350)),  2)</f>
        <v>0</v>
      </c>
      <c r="G35" s="102"/>
      <c r="H35" s="102"/>
      <c r="I35" s="103">
        <v>0.2</v>
      </c>
      <c r="J35" s="101">
        <f>ROUND(((SUM(BE115:BE116) + SUM(BE136:BE350))*I35),  2)</f>
        <v>0</v>
      </c>
      <c r="L35" s="30"/>
    </row>
    <row r="36" spans="2:12" s="1" customFormat="1" ht="14.4" customHeight="1">
      <c r="B36" s="30"/>
      <c r="E36" s="35" t="s">
        <v>39</v>
      </c>
      <c r="F36" s="86">
        <f>ROUND((SUM(BF115:BF116) + SUM(BF136:BF350)),  2)</f>
        <v>0</v>
      </c>
      <c r="I36" s="104">
        <v>0.2</v>
      </c>
      <c r="J36" s="86">
        <f>ROUND(((SUM(BF115:BF116) + SUM(BF136:BF350))*I36),  2)</f>
        <v>0</v>
      </c>
      <c r="L36" s="30"/>
    </row>
    <row r="37" spans="2:12" s="1" customFormat="1" ht="14.4" hidden="1" customHeight="1">
      <c r="B37" s="30"/>
      <c r="E37" s="25" t="s">
        <v>40</v>
      </c>
      <c r="F37" s="86">
        <f>ROUND((SUM(BG115:BG116) + SUM(BG136:BG350)),  2)</f>
        <v>0</v>
      </c>
      <c r="I37" s="104">
        <v>0.2</v>
      </c>
      <c r="J37" s="86">
        <f>0</f>
        <v>0</v>
      </c>
      <c r="L37" s="30"/>
    </row>
    <row r="38" spans="2:12" s="1" customFormat="1" ht="14.4" hidden="1" customHeight="1">
      <c r="B38" s="30"/>
      <c r="E38" s="25" t="s">
        <v>41</v>
      </c>
      <c r="F38" s="86">
        <f>ROUND((SUM(BH115:BH116) + SUM(BH136:BH350)),  2)</f>
        <v>0</v>
      </c>
      <c r="I38" s="104">
        <v>0.2</v>
      </c>
      <c r="J38" s="86">
        <f>0</f>
        <v>0</v>
      </c>
      <c r="L38" s="30"/>
    </row>
    <row r="39" spans="2:12" s="1" customFormat="1" ht="14.4" hidden="1" customHeight="1">
      <c r="B39" s="30"/>
      <c r="E39" s="35" t="s">
        <v>42</v>
      </c>
      <c r="F39" s="101">
        <f>ROUND((SUM(BI115:BI116) + SUM(BI136:BI350)),  2)</f>
        <v>0</v>
      </c>
      <c r="G39" s="102"/>
      <c r="H39" s="102"/>
      <c r="I39" s="103">
        <v>0</v>
      </c>
      <c r="J39" s="101">
        <f>0</f>
        <v>0</v>
      </c>
      <c r="L39" s="30"/>
    </row>
    <row r="40" spans="2:12" s="1" customFormat="1" ht="7.2" customHeight="1">
      <c r="B40" s="30"/>
      <c r="L40" s="30"/>
    </row>
    <row r="41" spans="2:12" s="1" customFormat="1" ht="25.35" customHeight="1">
      <c r="B41" s="30"/>
      <c r="C41" s="95"/>
      <c r="D41" s="105" t="s">
        <v>43</v>
      </c>
      <c r="E41" s="57"/>
      <c r="F41" s="57"/>
      <c r="G41" s="106" t="s">
        <v>44</v>
      </c>
      <c r="H41" s="107" t="s">
        <v>45</v>
      </c>
      <c r="I41" s="57"/>
      <c r="J41" s="108">
        <f>SUM(J32:J39)</f>
        <v>0</v>
      </c>
      <c r="K41" s="109"/>
      <c r="L41" s="30"/>
    </row>
    <row r="42" spans="2:12" s="1" customFormat="1" ht="14.4" customHeight="1">
      <c r="B42" s="30"/>
      <c r="L42" s="30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0"/>
      <c r="D50" s="42" t="s">
        <v>46</v>
      </c>
      <c r="E50" s="43"/>
      <c r="F50" s="43"/>
      <c r="G50" s="42" t="s">
        <v>47</v>
      </c>
      <c r="H50" s="43"/>
      <c r="I50" s="43"/>
      <c r="J50" s="43"/>
      <c r="K50" s="43"/>
      <c r="L50" s="30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30"/>
      <c r="D61" s="44" t="s">
        <v>48</v>
      </c>
      <c r="E61" s="32"/>
      <c r="F61" s="110" t="s">
        <v>49</v>
      </c>
      <c r="G61" s="44" t="s">
        <v>48</v>
      </c>
      <c r="H61" s="32"/>
      <c r="I61" s="32"/>
      <c r="J61" s="111" t="s">
        <v>49</v>
      </c>
      <c r="K61" s="32"/>
      <c r="L61" s="30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30"/>
      <c r="D65" s="42" t="s">
        <v>50</v>
      </c>
      <c r="E65" s="43"/>
      <c r="F65" s="43"/>
      <c r="G65" s="42" t="s">
        <v>51</v>
      </c>
      <c r="H65" s="43"/>
      <c r="I65" s="43"/>
      <c r="J65" s="43"/>
      <c r="K65" s="43"/>
      <c r="L65" s="30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30"/>
      <c r="D76" s="44" t="s">
        <v>48</v>
      </c>
      <c r="E76" s="32"/>
      <c r="F76" s="110" t="s">
        <v>49</v>
      </c>
      <c r="G76" s="44" t="s">
        <v>48</v>
      </c>
      <c r="H76" s="32"/>
      <c r="I76" s="32"/>
      <c r="J76" s="111" t="s">
        <v>49</v>
      </c>
      <c r="K76" s="32"/>
      <c r="L76" s="30"/>
    </row>
    <row r="77" spans="2:12" s="1" customFormat="1" ht="14.4" customHeight="1"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30"/>
    </row>
    <row r="81" spans="2:47" s="1" customFormat="1" ht="7.2" customHeight="1"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30"/>
    </row>
    <row r="82" spans="2:47" s="1" customFormat="1" ht="25.2" customHeight="1">
      <c r="B82" s="30"/>
      <c r="C82" s="20" t="s">
        <v>104</v>
      </c>
      <c r="L82" s="30"/>
    </row>
    <row r="83" spans="2:47" s="1" customFormat="1" ht="7.2" customHeight="1">
      <c r="B83" s="30"/>
      <c r="L83" s="30"/>
    </row>
    <row r="84" spans="2:47" s="1" customFormat="1" ht="12" customHeight="1">
      <c r="B84" s="30"/>
      <c r="C84" s="25" t="s">
        <v>12</v>
      </c>
      <c r="L84" s="30"/>
    </row>
    <row r="85" spans="2:47" s="1" customFormat="1" ht="16.5" customHeight="1">
      <c r="B85" s="30"/>
      <c r="E85" s="243" t="str">
        <f>E7</f>
        <v>VINÁRSTVO - novostavba haly</v>
      </c>
      <c r="F85" s="244"/>
      <c r="G85" s="244"/>
      <c r="H85" s="244"/>
      <c r="L85" s="30"/>
    </row>
    <row r="86" spans="2:47" s="1" customFormat="1" ht="12" customHeight="1">
      <c r="B86" s="30"/>
      <c r="C86" s="25" t="s">
        <v>99</v>
      </c>
      <c r="L86" s="30"/>
    </row>
    <row r="87" spans="2:47" s="1" customFormat="1" ht="16.5" customHeight="1">
      <c r="B87" s="30"/>
      <c r="E87" s="199" t="str">
        <f>E9</f>
        <v>1 - SO 01 - Výrobná hala - stavebná časť</v>
      </c>
      <c r="F87" s="242"/>
      <c r="G87" s="242"/>
      <c r="H87" s="242"/>
      <c r="L87" s="30"/>
    </row>
    <row r="88" spans="2:47" s="1" customFormat="1" ht="7.2" customHeight="1">
      <c r="B88" s="30"/>
      <c r="L88" s="30"/>
    </row>
    <row r="89" spans="2:47" s="1" customFormat="1" ht="12" customHeight="1">
      <c r="B89" s="30"/>
      <c r="C89" s="25" t="s">
        <v>16</v>
      </c>
      <c r="F89" s="23" t="str">
        <f>F12</f>
        <v>Modrany, č. p. 2080/1, 2080/2</v>
      </c>
      <c r="I89" s="25" t="s">
        <v>18</v>
      </c>
      <c r="J89" s="53" t="str">
        <f>IF(J12="","",J12)</f>
        <v/>
      </c>
      <c r="L89" s="30"/>
    </row>
    <row r="90" spans="2:47" s="1" customFormat="1" ht="7.2" customHeight="1">
      <c r="B90" s="30"/>
      <c r="L90" s="30"/>
    </row>
    <row r="91" spans="2:47" s="1" customFormat="1" ht="15.15" customHeight="1">
      <c r="B91" s="30"/>
      <c r="C91" s="25" t="s">
        <v>19</v>
      </c>
      <c r="F91" s="23" t="str">
        <f>E15</f>
        <v>Agropark Modrany s.r.o.</v>
      </c>
      <c r="I91" s="25" t="s">
        <v>25</v>
      </c>
      <c r="J91" s="26"/>
      <c r="L91" s="30"/>
    </row>
    <row r="92" spans="2:47" s="1" customFormat="1" ht="15.15" customHeight="1">
      <c r="B92" s="30"/>
      <c r="C92" s="25" t="s">
        <v>23</v>
      </c>
      <c r="F92" s="23" t="str">
        <f>IF(E18="","",E18)</f>
        <v xml:space="preserve"> </v>
      </c>
      <c r="I92" s="25" t="s">
        <v>28</v>
      </c>
      <c r="J92" s="26" t="str">
        <f>E24</f>
        <v xml:space="preserve"> </v>
      </c>
      <c r="L92" s="30"/>
    </row>
    <row r="93" spans="2:47" s="1" customFormat="1" ht="10.199999999999999" customHeight="1">
      <c r="B93" s="30"/>
      <c r="L93" s="30"/>
    </row>
    <row r="94" spans="2:47" s="1" customFormat="1" ht="29.25" customHeight="1">
      <c r="B94" s="30"/>
      <c r="C94" s="112" t="s">
        <v>105</v>
      </c>
      <c r="D94" s="95"/>
      <c r="E94" s="95"/>
      <c r="F94" s="95"/>
      <c r="G94" s="95"/>
      <c r="H94" s="95"/>
      <c r="I94" s="95"/>
      <c r="J94" s="113" t="s">
        <v>106</v>
      </c>
      <c r="K94" s="95"/>
      <c r="L94" s="30"/>
    </row>
    <row r="95" spans="2:47" s="1" customFormat="1" ht="10.199999999999999" customHeight="1">
      <c r="B95" s="30"/>
      <c r="L95" s="30"/>
    </row>
    <row r="96" spans="2:47" s="1" customFormat="1" ht="22.95" customHeight="1">
      <c r="B96" s="30"/>
      <c r="C96" s="114" t="s">
        <v>107</v>
      </c>
      <c r="J96" s="66">
        <f>J136</f>
        <v>0</v>
      </c>
      <c r="L96" s="30"/>
      <c r="AU96" s="16" t="s">
        <v>108</v>
      </c>
    </row>
    <row r="97" spans="2:12" s="8" customFormat="1" ht="25.2" customHeight="1">
      <c r="B97" s="115"/>
      <c r="D97" s="116" t="s">
        <v>109</v>
      </c>
      <c r="E97" s="117"/>
      <c r="F97" s="117"/>
      <c r="G97" s="117"/>
      <c r="H97" s="117"/>
      <c r="I97" s="117"/>
      <c r="J97" s="118">
        <f>J137</f>
        <v>0</v>
      </c>
      <c r="L97" s="115"/>
    </row>
    <row r="98" spans="2:12" s="9" customFormat="1" ht="19.95" customHeight="1">
      <c r="B98" s="119"/>
      <c r="D98" s="120" t="s">
        <v>110</v>
      </c>
      <c r="E98" s="121"/>
      <c r="F98" s="121"/>
      <c r="G98" s="121"/>
      <c r="H98" s="121"/>
      <c r="I98" s="121"/>
      <c r="J98" s="122">
        <f>J138</f>
        <v>0</v>
      </c>
      <c r="L98" s="119"/>
    </row>
    <row r="99" spans="2:12" s="9" customFormat="1" ht="19.95" customHeight="1">
      <c r="B99" s="119"/>
      <c r="D99" s="120" t="s">
        <v>111</v>
      </c>
      <c r="E99" s="121"/>
      <c r="F99" s="121"/>
      <c r="G99" s="121"/>
      <c r="H99" s="121"/>
      <c r="I99" s="121"/>
      <c r="J99" s="122">
        <f>J162</f>
        <v>0</v>
      </c>
      <c r="L99" s="119"/>
    </row>
    <row r="100" spans="2:12" s="9" customFormat="1" ht="19.95" customHeight="1">
      <c r="B100" s="119"/>
      <c r="D100" s="120" t="s">
        <v>112</v>
      </c>
      <c r="E100" s="121"/>
      <c r="F100" s="121"/>
      <c r="G100" s="121"/>
      <c r="H100" s="121"/>
      <c r="I100" s="121"/>
      <c r="J100" s="122">
        <f>J211</f>
        <v>0</v>
      </c>
      <c r="L100" s="119"/>
    </row>
    <row r="101" spans="2:12" s="9" customFormat="1" ht="19.95" customHeight="1">
      <c r="B101" s="119"/>
      <c r="D101" s="120" t="s">
        <v>113</v>
      </c>
      <c r="E101" s="121"/>
      <c r="F101" s="121"/>
      <c r="G101" s="121"/>
      <c r="H101" s="121"/>
      <c r="I101" s="121"/>
      <c r="J101" s="122">
        <f>J229</f>
        <v>0</v>
      </c>
      <c r="L101" s="119"/>
    </row>
    <row r="102" spans="2:12" s="9" customFormat="1" ht="19.95" customHeight="1">
      <c r="B102" s="119"/>
      <c r="D102" s="120" t="s">
        <v>114</v>
      </c>
      <c r="E102" s="121"/>
      <c r="F102" s="121"/>
      <c r="G102" s="121"/>
      <c r="H102" s="121"/>
      <c r="I102" s="121"/>
      <c r="J102" s="122">
        <f>J251</f>
        <v>0</v>
      </c>
      <c r="L102" s="119"/>
    </row>
    <row r="103" spans="2:12" s="9" customFormat="1" ht="19.95" customHeight="1">
      <c r="B103" s="119"/>
      <c r="D103" s="120" t="s">
        <v>115</v>
      </c>
      <c r="E103" s="121"/>
      <c r="F103" s="121"/>
      <c r="G103" s="121"/>
      <c r="H103" s="121"/>
      <c r="I103" s="121"/>
      <c r="J103" s="122">
        <f>J262</f>
        <v>0</v>
      </c>
      <c r="L103" s="119"/>
    </row>
    <row r="104" spans="2:12" s="8" customFormat="1" ht="25.2" customHeight="1">
      <c r="B104" s="115"/>
      <c r="D104" s="116" t="s">
        <v>116</v>
      </c>
      <c r="E104" s="117"/>
      <c r="F104" s="117"/>
      <c r="G104" s="117"/>
      <c r="H104" s="117"/>
      <c r="I104" s="117"/>
      <c r="J104" s="118">
        <f>J264</f>
        <v>0</v>
      </c>
      <c r="L104" s="115"/>
    </row>
    <row r="105" spans="2:12" s="9" customFormat="1" ht="19.95" customHeight="1">
      <c r="B105" s="119"/>
      <c r="D105" s="120" t="s">
        <v>117</v>
      </c>
      <c r="E105" s="121"/>
      <c r="F105" s="121"/>
      <c r="G105" s="121"/>
      <c r="H105" s="121"/>
      <c r="I105" s="121"/>
      <c r="J105" s="122">
        <f>J265</f>
        <v>0</v>
      </c>
      <c r="L105" s="119"/>
    </row>
    <row r="106" spans="2:12" s="9" customFormat="1" ht="19.95" customHeight="1">
      <c r="B106" s="119"/>
      <c r="D106" s="120" t="s">
        <v>118</v>
      </c>
      <c r="E106" s="121"/>
      <c r="F106" s="121"/>
      <c r="G106" s="121"/>
      <c r="H106" s="121"/>
      <c r="I106" s="121"/>
      <c r="J106" s="122">
        <f>J289</f>
        <v>0</v>
      </c>
      <c r="L106" s="119"/>
    </row>
    <row r="107" spans="2:12" s="9" customFormat="1" ht="19.95" customHeight="1">
      <c r="B107" s="119"/>
      <c r="D107" s="120" t="s">
        <v>119</v>
      </c>
      <c r="E107" s="121"/>
      <c r="F107" s="121"/>
      <c r="G107" s="121"/>
      <c r="H107" s="121"/>
      <c r="I107" s="121"/>
      <c r="J107" s="122">
        <f>J293</f>
        <v>0</v>
      </c>
      <c r="L107" s="119"/>
    </row>
    <row r="108" spans="2:12" s="9" customFormat="1" ht="19.95" customHeight="1">
      <c r="B108" s="119"/>
      <c r="D108" s="120" t="s">
        <v>120</v>
      </c>
      <c r="E108" s="121"/>
      <c r="F108" s="121"/>
      <c r="G108" s="121"/>
      <c r="H108" s="121"/>
      <c r="I108" s="121"/>
      <c r="J108" s="122">
        <f>J304</f>
        <v>0</v>
      </c>
      <c r="L108" s="119"/>
    </row>
    <row r="109" spans="2:12" s="9" customFormat="1" ht="19.95" customHeight="1">
      <c r="B109" s="119"/>
      <c r="D109" s="120" t="s">
        <v>121</v>
      </c>
      <c r="E109" s="121"/>
      <c r="F109" s="121"/>
      <c r="G109" s="121"/>
      <c r="H109" s="121"/>
      <c r="I109" s="121"/>
      <c r="J109" s="122">
        <f>J310</f>
        <v>0</v>
      </c>
      <c r="L109" s="119"/>
    </row>
    <row r="110" spans="2:12" s="9" customFormat="1" ht="19.95" customHeight="1">
      <c r="B110" s="119"/>
      <c r="D110" s="120" t="s">
        <v>122</v>
      </c>
      <c r="E110" s="121"/>
      <c r="F110" s="121"/>
      <c r="G110" s="121"/>
      <c r="H110" s="121"/>
      <c r="I110" s="121"/>
      <c r="J110" s="122">
        <f>J332</f>
        <v>0</v>
      </c>
      <c r="L110" s="119"/>
    </row>
    <row r="111" spans="2:12" s="9" customFormat="1" ht="19.95" customHeight="1">
      <c r="B111" s="119"/>
      <c r="D111" s="120" t="s">
        <v>123</v>
      </c>
      <c r="E111" s="121"/>
      <c r="F111" s="121"/>
      <c r="G111" s="121"/>
      <c r="H111" s="121"/>
      <c r="I111" s="121"/>
      <c r="J111" s="122">
        <f>J335</f>
        <v>0</v>
      </c>
      <c r="L111" s="119"/>
    </row>
    <row r="112" spans="2:12" s="9" customFormat="1" ht="19.95" customHeight="1">
      <c r="B112" s="119"/>
      <c r="D112" s="120" t="s">
        <v>124</v>
      </c>
      <c r="E112" s="121"/>
      <c r="F112" s="121"/>
      <c r="G112" s="121"/>
      <c r="H112" s="121"/>
      <c r="I112" s="121"/>
      <c r="J112" s="122">
        <f>J338</f>
        <v>0</v>
      </c>
      <c r="L112" s="119"/>
    </row>
    <row r="113" spans="2:14" s="1" customFormat="1" ht="21.75" customHeight="1">
      <c r="B113" s="30"/>
      <c r="L113" s="30"/>
    </row>
    <row r="114" spans="2:14" s="1" customFormat="1" ht="7.2" customHeight="1">
      <c r="B114" s="30"/>
      <c r="L114" s="30"/>
    </row>
    <row r="115" spans="2:14" s="1" customFormat="1" ht="29.25" customHeight="1">
      <c r="B115" s="30"/>
      <c r="C115" s="114" t="s">
        <v>125</v>
      </c>
      <c r="J115" s="123">
        <v>0</v>
      </c>
      <c r="L115" s="30"/>
      <c r="N115" s="124" t="s">
        <v>37</v>
      </c>
    </row>
    <row r="116" spans="2:14" s="1" customFormat="1" ht="18" customHeight="1">
      <c r="B116" s="30"/>
      <c r="L116" s="30"/>
    </row>
    <row r="117" spans="2:14" s="1" customFormat="1" ht="29.25" customHeight="1">
      <c r="B117" s="30"/>
      <c r="C117" s="94" t="s">
        <v>97</v>
      </c>
      <c r="D117" s="95"/>
      <c r="E117" s="95"/>
      <c r="F117" s="95"/>
      <c r="G117" s="95"/>
      <c r="H117" s="95"/>
      <c r="I117" s="95"/>
      <c r="J117" s="96">
        <f>ROUND(J96+J115,2)</f>
        <v>0</v>
      </c>
      <c r="K117" s="95"/>
      <c r="L117" s="30"/>
    </row>
    <row r="118" spans="2:14" s="1" customFormat="1" ht="7.2" customHeight="1">
      <c r="B118" s="45"/>
      <c r="C118" s="46"/>
      <c r="D118" s="46"/>
      <c r="E118" s="46"/>
      <c r="F118" s="46"/>
      <c r="G118" s="46"/>
      <c r="H118" s="46"/>
      <c r="I118" s="46"/>
      <c r="J118" s="46"/>
      <c r="K118" s="46"/>
      <c r="L118" s="30"/>
    </row>
    <row r="122" spans="2:14" s="1" customFormat="1" ht="7.2" customHeight="1">
      <c r="B122" s="47"/>
      <c r="C122" s="48"/>
      <c r="D122" s="48"/>
      <c r="E122" s="48"/>
      <c r="F122" s="48"/>
      <c r="G122" s="48"/>
      <c r="H122" s="48"/>
      <c r="I122" s="48"/>
      <c r="J122" s="48"/>
      <c r="K122" s="48"/>
      <c r="L122" s="30"/>
    </row>
    <row r="123" spans="2:14" s="1" customFormat="1" ht="25.2" customHeight="1">
      <c r="B123" s="30"/>
      <c r="C123" s="20" t="s">
        <v>126</v>
      </c>
      <c r="L123" s="30"/>
    </row>
    <row r="124" spans="2:14" s="1" customFormat="1" ht="7.2" customHeight="1">
      <c r="B124" s="30"/>
      <c r="L124" s="30"/>
    </row>
    <row r="125" spans="2:14" s="1" customFormat="1" ht="12" customHeight="1">
      <c r="B125" s="30"/>
      <c r="C125" s="25" t="s">
        <v>12</v>
      </c>
      <c r="L125" s="30"/>
    </row>
    <row r="126" spans="2:14" s="1" customFormat="1" ht="16.5" customHeight="1">
      <c r="B126" s="30"/>
      <c r="E126" s="243" t="str">
        <f>E7</f>
        <v>VINÁRSTVO - novostavba haly</v>
      </c>
      <c r="F126" s="244"/>
      <c r="G126" s="244"/>
      <c r="H126" s="244"/>
      <c r="L126" s="30"/>
    </row>
    <row r="127" spans="2:14" s="1" customFormat="1" ht="12" customHeight="1">
      <c r="B127" s="30"/>
      <c r="C127" s="25" t="s">
        <v>99</v>
      </c>
      <c r="L127" s="30"/>
    </row>
    <row r="128" spans="2:14" s="1" customFormat="1" ht="16.5" customHeight="1">
      <c r="B128" s="30"/>
      <c r="E128" s="199" t="str">
        <f>E9</f>
        <v>1 - SO 01 - Výrobná hala - stavebná časť</v>
      </c>
      <c r="F128" s="242"/>
      <c r="G128" s="242"/>
      <c r="H128" s="242"/>
      <c r="L128" s="30"/>
    </row>
    <row r="129" spans="2:65" s="1" customFormat="1" ht="7.2" customHeight="1">
      <c r="B129" s="30"/>
      <c r="L129" s="30"/>
    </row>
    <row r="130" spans="2:65" s="1" customFormat="1" ht="12" customHeight="1">
      <c r="B130" s="30"/>
      <c r="C130" s="25" t="s">
        <v>16</v>
      </c>
      <c r="F130" s="23" t="str">
        <f>F12</f>
        <v>Modrany, č. p. 2080/1, 2080/2</v>
      </c>
      <c r="I130" s="25" t="s">
        <v>18</v>
      </c>
      <c r="J130" s="53" t="str">
        <f>IF(J12="","",J12)</f>
        <v/>
      </c>
      <c r="L130" s="30"/>
    </row>
    <row r="131" spans="2:65" s="1" customFormat="1" ht="7.2" customHeight="1">
      <c r="B131" s="30"/>
      <c r="L131" s="30"/>
    </row>
    <row r="132" spans="2:65" s="1" customFormat="1" ht="15.15" customHeight="1">
      <c r="B132" s="30"/>
      <c r="C132" s="25" t="s">
        <v>19</v>
      </c>
      <c r="F132" s="23" t="str">
        <f>E15</f>
        <v>Agropark Modrany s.r.o.</v>
      </c>
      <c r="I132" s="25" t="s">
        <v>25</v>
      </c>
      <c r="J132" s="26"/>
      <c r="L132" s="30"/>
    </row>
    <row r="133" spans="2:65" s="1" customFormat="1" ht="15.15" customHeight="1">
      <c r="B133" s="30"/>
      <c r="C133" s="25" t="s">
        <v>23</v>
      </c>
      <c r="F133" s="23" t="str">
        <f>IF(E18="","",E18)</f>
        <v xml:space="preserve"> </v>
      </c>
      <c r="I133" s="25" t="s">
        <v>28</v>
      </c>
      <c r="J133" s="26" t="str">
        <f>E24</f>
        <v xml:space="preserve"> </v>
      </c>
      <c r="L133" s="30"/>
    </row>
    <row r="134" spans="2:65" s="1" customFormat="1" ht="10.199999999999999" customHeight="1">
      <c r="B134" s="30"/>
      <c r="L134" s="30"/>
    </row>
    <row r="135" spans="2:65" s="10" customFormat="1" ht="29.25" customHeight="1">
      <c r="B135" s="125"/>
      <c r="C135" s="126" t="s">
        <v>127</v>
      </c>
      <c r="D135" s="127" t="s">
        <v>58</v>
      </c>
      <c r="E135" s="127" t="s">
        <v>54</v>
      </c>
      <c r="F135" s="127" t="s">
        <v>55</v>
      </c>
      <c r="G135" s="127" t="s">
        <v>128</v>
      </c>
      <c r="H135" s="127" t="s">
        <v>129</v>
      </c>
      <c r="I135" s="127" t="s">
        <v>130</v>
      </c>
      <c r="J135" s="128" t="s">
        <v>106</v>
      </c>
      <c r="K135" s="129" t="s">
        <v>131</v>
      </c>
      <c r="L135" s="125"/>
      <c r="M135" s="59" t="s">
        <v>1</v>
      </c>
      <c r="N135" s="60" t="s">
        <v>37</v>
      </c>
      <c r="O135" s="60" t="s">
        <v>132</v>
      </c>
      <c r="P135" s="60" t="s">
        <v>133</v>
      </c>
      <c r="Q135" s="60" t="s">
        <v>134</v>
      </c>
      <c r="R135" s="60" t="s">
        <v>135</v>
      </c>
      <c r="S135" s="60" t="s">
        <v>136</v>
      </c>
      <c r="T135" s="61" t="s">
        <v>137</v>
      </c>
    </row>
    <row r="136" spans="2:65" s="1" customFormat="1" ht="22.95" customHeight="1">
      <c r="B136" s="30"/>
      <c r="C136" s="64" t="s">
        <v>102</v>
      </c>
      <c r="J136" s="130">
        <f>BK136</f>
        <v>0</v>
      </c>
      <c r="L136" s="30"/>
      <c r="M136" s="62"/>
      <c r="N136" s="54"/>
      <c r="O136" s="54"/>
      <c r="P136" s="131">
        <f>P137+P264</f>
        <v>6887.8303857399997</v>
      </c>
      <c r="Q136" s="54"/>
      <c r="R136" s="131">
        <f>R137+R264</f>
        <v>242.41255924999996</v>
      </c>
      <c r="S136" s="54"/>
      <c r="T136" s="132">
        <f>T137+T264</f>
        <v>0</v>
      </c>
      <c r="AT136" s="16" t="s">
        <v>72</v>
      </c>
      <c r="AU136" s="16" t="s">
        <v>108</v>
      </c>
      <c r="BK136" s="133">
        <f>BK137+BK264</f>
        <v>0</v>
      </c>
    </row>
    <row r="137" spans="2:65" s="11" customFormat="1" ht="25.95" customHeight="1">
      <c r="B137" s="134"/>
      <c r="D137" s="135" t="s">
        <v>72</v>
      </c>
      <c r="E137" s="136" t="s">
        <v>138</v>
      </c>
      <c r="F137" s="136" t="s">
        <v>139</v>
      </c>
      <c r="J137" s="137">
        <f>BK137</f>
        <v>0</v>
      </c>
      <c r="L137" s="134"/>
      <c r="M137" s="138"/>
      <c r="P137" s="139">
        <f>P138+P162+P211+P229+P251+P262</f>
        <v>831.86724248999997</v>
      </c>
      <c r="R137" s="139">
        <f>R138+R162+R211+R229+R251+R262</f>
        <v>199.46050935999997</v>
      </c>
      <c r="T137" s="140">
        <f>T138+T162+T211+T229+T251+T262</f>
        <v>0</v>
      </c>
      <c r="AR137" s="135" t="s">
        <v>77</v>
      </c>
      <c r="AT137" s="141" t="s">
        <v>72</v>
      </c>
      <c r="AU137" s="141" t="s">
        <v>73</v>
      </c>
      <c r="AY137" s="135" t="s">
        <v>140</v>
      </c>
      <c r="BK137" s="142">
        <f>BK138+BK162+BK211+BK229+BK251+BK262</f>
        <v>0</v>
      </c>
    </row>
    <row r="138" spans="2:65" s="11" customFormat="1" ht="22.95" customHeight="1">
      <c r="B138" s="134"/>
      <c r="D138" s="135" t="s">
        <v>72</v>
      </c>
      <c r="E138" s="143" t="s">
        <v>77</v>
      </c>
      <c r="F138" s="143" t="s">
        <v>141</v>
      </c>
      <c r="J138" s="144">
        <f>BK138</f>
        <v>0</v>
      </c>
      <c r="L138" s="134"/>
      <c r="M138" s="138"/>
      <c r="P138" s="139">
        <f>SUM(P139:P161)</f>
        <v>140.95547900000003</v>
      </c>
      <c r="R138" s="139">
        <f>SUM(R139:R161)</f>
        <v>0</v>
      </c>
      <c r="T138" s="140">
        <f>SUM(T139:T161)</f>
        <v>0</v>
      </c>
      <c r="AR138" s="135" t="s">
        <v>77</v>
      </c>
      <c r="AT138" s="141" t="s">
        <v>72</v>
      </c>
      <c r="AU138" s="141" t="s">
        <v>77</v>
      </c>
      <c r="AY138" s="135" t="s">
        <v>140</v>
      </c>
      <c r="BK138" s="142">
        <f>SUM(BK139:BK161)</f>
        <v>0</v>
      </c>
    </row>
    <row r="139" spans="2:65" s="1" customFormat="1" ht="21.75" customHeight="1">
      <c r="B139" s="145"/>
      <c r="C139" s="146" t="s">
        <v>77</v>
      </c>
      <c r="D139" s="146" t="s">
        <v>142</v>
      </c>
      <c r="E139" s="147" t="s">
        <v>143</v>
      </c>
      <c r="F139" s="148" t="s">
        <v>144</v>
      </c>
      <c r="G139" s="149" t="s">
        <v>145</v>
      </c>
      <c r="H139" s="150">
        <v>20.462</v>
      </c>
      <c r="I139" s="150"/>
      <c r="J139" s="150">
        <f>ROUND(I139*H139,3)</f>
        <v>0</v>
      </c>
      <c r="K139" s="151"/>
      <c r="L139" s="30"/>
      <c r="M139" s="152" t="s">
        <v>1</v>
      </c>
      <c r="N139" s="124" t="s">
        <v>39</v>
      </c>
      <c r="O139" s="153">
        <v>0.83799999999999997</v>
      </c>
      <c r="P139" s="153">
        <f>O139*H139</f>
        <v>17.147155999999999</v>
      </c>
      <c r="Q139" s="153">
        <v>0</v>
      </c>
      <c r="R139" s="153">
        <f>Q139*H139</f>
        <v>0</v>
      </c>
      <c r="S139" s="153">
        <v>0</v>
      </c>
      <c r="T139" s="154">
        <f>S139*H139</f>
        <v>0</v>
      </c>
      <c r="AR139" s="155" t="s">
        <v>146</v>
      </c>
      <c r="AT139" s="155" t="s">
        <v>142</v>
      </c>
      <c r="AU139" s="155" t="s">
        <v>83</v>
      </c>
      <c r="AY139" s="16" t="s">
        <v>140</v>
      </c>
      <c r="BE139" s="156">
        <f>IF(N139="základná",J139,0)</f>
        <v>0</v>
      </c>
      <c r="BF139" s="156">
        <f>IF(N139="znížená",J139,0)</f>
        <v>0</v>
      </c>
      <c r="BG139" s="156">
        <f>IF(N139="zákl. prenesená",J139,0)</f>
        <v>0</v>
      </c>
      <c r="BH139" s="156">
        <f>IF(N139="zníž. prenesená",J139,0)</f>
        <v>0</v>
      </c>
      <c r="BI139" s="156">
        <f>IF(N139="nulová",J139,0)</f>
        <v>0</v>
      </c>
      <c r="BJ139" s="16" t="s">
        <v>83</v>
      </c>
      <c r="BK139" s="157">
        <f>ROUND(I139*H139,3)</f>
        <v>0</v>
      </c>
      <c r="BL139" s="16" t="s">
        <v>146</v>
      </c>
      <c r="BM139" s="155" t="s">
        <v>147</v>
      </c>
    </row>
    <row r="140" spans="2:65" s="12" customFormat="1">
      <c r="B140" s="158"/>
      <c r="D140" s="159" t="s">
        <v>148</v>
      </c>
      <c r="E140" s="160" t="s">
        <v>1</v>
      </c>
      <c r="F140" s="161" t="s">
        <v>149</v>
      </c>
      <c r="H140" s="162">
        <v>20.462</v>
      </c>
      <c r="L140" s="158"/>
      <c r="M140" s="163"/>
      <c r="T140" s="164"/>
      <c r="AT140" s="160" t="s">
        <v>148</v>
      </c>
      <c r="AU140" s="160" t="s">
        <v>83</v>
      </c>
      <c r="AV140" s="12" t="s">
        <v>83</v>
      </c>
      <c r="AW140" s="12" t="s">
        <v>26</v>
      </c>
      <c r="AX140" s="12" t="s">
        <v>77</v>
      </c>
      <c r="AY140" s="160" t="s">
        <v>140</v>
      </c>
    </row>
    <row r="141" spans="2:65" s="1" customFormat="1" ht="24.15" customHeight="1">
      <c r="B141" s="145"/>
      <c r="C141" s="146" t="s">
        <v>83</v>
      </c>
      <c r="D141" s="146" t="s">
        <v>142</v>
      </c>
      <c r="E141" s="147" t="s">
        <v>150</v>
      </c>
      <c r="F141" s="148" t="s">
        <v>151</v>
      </c>
      <c r="G141" s="149" t="s">
        <v>145</v>
      </c>
      <c r="H141" s="150">
        <v>20.462</v>
      </c>
      <c r="I141" s="150"/>
      <c r="J141" s="150">
        <f>ROUND(I141*H141,3)</f>
        <v>0</v>
      </c>
      <c r="K141" s="151"/>
      <c r="L141" s="30"/>
      <c r="M141" s="152" t="s">
        <v>1</v>
      </c>
      <c r="N141" s="124" t="s">
        <v>39</v>
      </c>
      <c r="O141" s="153">
        <v>4.2000000000000003E-2</v>
      </c>
      <c r="P141" s="153">
        <f>O141*H141</f>
        <v>0.85940400000000006</v>
      </c>
      <c r="Q141" s="153">
        <v>0</v>
      </c>
      <c r="R141" s="153">
        <f>Q141*H141</f>
        <v>0</v>
      </c>
      <c r="S141" s="153">
        <v>0</v>
      </c>
      <c r="T141" s="154">
        <f>S141*H141</f>
        <v>0</v>
      </c>
      <c r="AR141" s="155" t="s">
        <v>146</v>
      </c>
      <c r="AT141" s="155" t="s">
        <v>142</v>
      </c>
      <c r="AU141" s="155" t="s">
        <v>83</v>
      </c>
      <c r="AY141" s="16" t="s">
        <v>140</v>
      </c>
      <c r="BE141" s="156">
        <f>IF(N141="základná",J141,0)</f>
        <v>0</v>
      </c>
      <c r="BF141" s="156">
        <f>IF(N141="znížená",J141,0)</f>
        <v>0</v>
      </c>
      <c r="BG141" s="156">
        <f>IF(N141="zákl. prenesená",J141,0)</f>
        <v>0</v>
      </c>
      <c r="BH141" s="156">
        <f>IF(N141="zníž. prenesená",J141,0)</f>
        <v>0</v>
      </c>
      <c r="BI141" s="156">
        <f>IF(N141="nulová",J141,0)</f>
        <v>0</v>
      </c>
      <c r="BJ141" s="16" t="s">
        <v>83</v>
      </c>
      <c r="BK141" s="157">
        <f>ROUND(I141*H141,3)</f>
        <v>0</v>
      </c>
      <c r="BL141" s="16" t="s">
        <v>146</v>
      </c>
      <c r="BM141" s="155" t="s">
        <v>152</v>
      </c>
    </row>
    <row r="142" spans="2:65" s="1" customFormat="1" ht="21.75" customHeight="1">
      <c r="B142" s="145"/>
      <c r="C142" s="146" t="s">
        <v>153</v>
      </c>
      <c r="D142" s="146" t="s">
        <v>142</v>
      </c>
      <c r="E142" s="147" t="s">
        <v>154</v>
      </c>
      <c r="F142" s="148" t="s">
        <v>155</v>
      </c>
      <c r="G142" s="149" t="s">
        <v>145</v>
      </c>
      <c r="H142" s="150">
        <v>14.348000000000001</v>
      </c>
      <c r="I142" s="150"/>
      <c r="J142" s="150">
        <f>ROUND(I142*H142,3)</f>
        <v>0</v>
      </c>
      <c r="K142" s="151"/>
      <c r="L142" s="30"/>
      <c r="M142" s="152" t="s">
        <v>1</v>
      </c>
      <c r="N142" s="124" t="s">
        <v>39</v>
      </c>
      <c r="O142" s="153">
        <v>2.5139999999999998</v>
      </c>
      <c r="P142" s="153">
        <f>O142*H142</f>
        <v>36.070872000000001</v>
      </c>
      <c r="Q142" s="153">
        <v>0</v>
      </c>
      <c r="R142" s="153">
        <f>Q142*H142</f>
        <v>0</v>
      </c>
      <c r="S142" s="153">
        <v>0</v>
      </c>
      <c r="T142" s="154">
        <f>S142*H142</f>
        <v>0</v>
      </c>
      <c r="AR142" s="155" t="s">
        <v>146</v>
      </c>
      <c r="AT142" s="155" t="s">
        <v>142</v>
      </c>
      <c r="AU142" s="155" t="s">
        <v>83</v>
      </c>
      <c r="AY142" s="16" t="s">
        <v>140</v>
      </c>
      <c r="BE142" s="156">
        <f>IF(N142="základná",J142,0)</f>
        <v>0</v>
      </c>
      <c r="BF142" s="156">
        <f>IF(N142="znížená",J142,0)</f>
        <v>0</v>
      </c>
      <c r="BG142" s="156">
        <f>IF(N142="zákl. prenesená",J142,0)</f>
        <v>0</v>
      </c>
      <c r="BH142" s="156">
        <f>IF(N142="zníž. prenesená",J142,0)</f>
        <v>0</v>
      </c>
      <c r="BI142" s="156">
        <f>IF(N142="nulová",J142,0)</f>
        <v>0</v>
      </c>
      <c r="BJ142" s="16" t="s">
        <v>83</v>
      </c>
      <c r="BK142" s="157">
        <f>ROUND(I142*H142,3)</f>
        <v>0</v>
      </c>
      <c r="BL142" s="16" t="s">
        <v>146</v>
      </c>
      <c r="BM142" s="155" t="s">
        <v>156</v>
      </c>
    </row>
    <row r="143" spans="2:65" s="12" customFormat="1">
      <c r="B143" s="158"/>
      <c r="D143" s="159" t="s">
        <v>148</v>
      </c>
      <c r="E143" s="160" t="s">
        <v>1</v>
      </c>
      <c r="F143" s="161" t="s">
        <v>157</v>
      </c>
      <c r="H143" s="162">
        <v>14.348000000000001</v>
      </c>
      <c r="L143" s="158"/>
      <c r="M143" s="163"/>
      <c r="T143" s="164"/>
      <c r="AT143" s="160" t="s">
        <v>148</v>
      </c>
      <c r="AU143" s="160" t="s">
        <v>83</v>
      </c>
      <c r="AV143" s="12" t="s">
        <v>83</v>
      </c>
      <c r="AW143" s="12" t="s">
        <v>26</v>
      </c>
      <c r="AX143" s="12" t="s">
        <v>77</v>
      </c>
      <c r="AY143" s="160" t="s">
        <v>140</v>
      </c>
    </row>
    <row r="144" spans="2:65" s="1" customFormat="1" ht="37.950000000000003" customHeight="1">
      <c r="B144" s="145"/>
      <c r="C144" s="146" t="s">
        <v>146</v>
      </c>
      <c r="D144" s="146" t="s">
        <v>142</v>
      </c>
      <c r="E144" s="147" t="s">
        <v>158</v>
      </c>
      <c r="F144" s="148" t="s">
        <v>159</v>
      </c>
      <c r="G144" s="149" t="s">
        <v>145</v>
      </c>
      <c r="H144" s="150">
        <v>14.348000000000001</v>
      </c>
      <c r="I144" s="150"/>
      <c r="J144" s="150">
        <f>ROUND(I144*H144,3)</f>
        <v>0</v>
      </c>
      <c r="K144" s="151"/>
      <c r="L144" s="30"/>
      <c r="M144" s="152" t="s">
        <v>1</v>
      </c>
      <c r="N144" s="124" t="s">
        <v>39</v>
      </c>
      <c r="O144" s="153">
        <v>0.61299999999999999</v>
      </c>
      <c r="P144" s="153">
        <f>O144*H144</f>
        <v>8.7953240000000008</v>
      </c>
      <c r="Q144" s="153">
        <v>0</v>
      </c>
      <c r="R144" s="153">
        <f>Q144*H144</f>
        <v>0</v>
      </c>
      <c r="S144" s="153">
        <v>0</v>
      </c>
      <c r="T144" s="154">
        <f>S144*H144</f>
        <v>0</v>
      </c>
      <c r="AR144" s="155" t="s">
        <v>146</v>
      </c>
      <c r="AT144" s="155" t="s">
        <v>142</v>
      </c>
      <c r="AU144" s="155" t="s">
        <v>83</v>
      </c>
      <c r="AY144" s="16" t="s">
        <v>140</v>
      </c>
      <c r="BE144" s="156">
        <f>IF(N144="základná",J144,0)</f>
        <v>0</v>
      </c>
      <c r="BF144" s="156">
        <f>IF(N144="znížená",J144,0)</f>
        <v>0</v>
      </c>
      <c r="BG144" s="156">
        <f>IF(N144="zákl. prenesená",J144,0)</f>
        <v>0</v>
      </c>
      <c r="BH144" s="156">
        <f>IF(N144="zníž. prenesená",J144,0)</f>
        <v>0</v>
      </c>
      <c r="BI144" s="156">
        <f>IF(N144="nulová",J144,0)</f>
        <v>0</v>
      </c>
      <c r="BJ144" s="16" t="s">
        <v>83</v>
      </c>
      <c r="BK144" s="157">
        <f>ROUND(I144*H144,3)</f>
        <v>0</v>
      </c>
      <c r="BL144" s="16" t="s">
        <v>146</v>
      </c>
      <c r="BM144" s="155" t="s">
        <v>160</v>
      </c>
    </row>
    <row r="145" spans="2:65" s="1" customFormat="1" ht="21.75" customHeight="1">
      <c r="B145" s="145"/>
      <c r="C145" s="146" t="s">
        <v>161</v>
      </c>
      <c r="D145" s="146" t="s">
        <v>142</v>
      </c>
      <c r="E145" s="147" t="s">
        <v>162</v>
      </c>
      <c r="F145" s="148" t="s">
        <v>163</v>
      </c>
      <c r="G145" s="149" t="s">
        <v>145</v>
      </c>
      <c r="H145" s="150">
        <v>12.597</v>
      </c>
      <c r="I145" s="150"/>
      <c r="J145" s="150">
        <f>ROUND(I145*H145,3)</f>
        <v>0</v>
      </c>
      <c r="K145" s="151"/>
      <c r="L145" s="30"/>
      <c r="M145" s="152" t="s">
        <v>1</v>
      </c>
      <c r="N145" s="124" t="s">
        <v>39</v>
      </c>
      <c r="O145" s="153">
        <v>2.9609999999999999</v>
      </c>
      <c r="P145" s="153">
        <f>O145*H145</f>
        <v>37.299716999999994</v>
      </c>
      <c r="Q145" s="153">
        <v>0</v>
      </c>
      <c r="R145" s="153">
        <f>Q145*H145</f>
        <v>0</v>
      </c>
      <c r="S145" s="153">
        <v>0</v>
      </c>
      <c r="T145" s="154">
        <f>S145*H145</f>
        <v>0</v>
      </c>
      <c r="AR145" s="155" t="s">
        <v>146</v>
      </c>
      <c r="AT145" s="155" t="s">
        <v>142</v>
      </c>
      <c r="AU145" s="155" t="s">
        <v>83</v>
      </c>
      <c r="AY145" s="16" t="s">
        <v>140</v>
      </c>
      <c r="BE145" s="156">
        <f>IF(N145="základná",J145,0)</f>
        <v>0</v>
      </c>
      <c r="BF145" s="156">
        <f>IF(N145="znížená",J145,0)</f>
        <v>0</v>
      </c>
      <c r="BG145" s="156">
        <f>IF(N145="zákl. prenesená",J145,0)</f>
        <v>0</v>
      </c>
      <c r="BH145" s="156">
        <f>IF(N145="zníž. prenesená",J145,0)</f>
        <v>0</v>
      </c>
      <c r="BI145" s="156">
        <f>IF(N145="nulová",J145,0)</f>
        <v>0</v>
      </c>
      <c r="BJ145" s="16" t="s">
        <v>83</v>
      </c>
      <c r="BK145" s="157">
        <f>ROUND(I145*H145,3)</f>
        <v>0</v>
      </c>
      <c r="BL145" s="16" t="s">
        <v>146</v>
      </c>
      <c r="BM145" s="155" t="s">
        <v>164</v>
      </c>
    </row>
    <row r="146" spans="2:65" s="12" customFormat="1">
      <c r="B146" s="158"/>
      <c r="D146" s="159" t="s">
        <v>148</v>
      </c>
      <c r="E146" s="160" t="s">
        <v>1</v>
      </c>
      <c r="F146" s="161" t="s">
        <v>165</v>
      </c>
      <c r="H146" s="162">
        <v>12.597</v>
      </c>
      <c r="L146" s="158"/>
      <c r="M146" s="163"/>
      <c r="T146" s="164"/>
      <c r="AT146" s="160" t="s">
        <v>148</v>
      </c>
      <c r="AU146" s="160" t="s">
        <v>83</v>
      </c>
      <c r="AV146" s="12" t="s">
        <v>83</v>
      </c>
      <c r="AW146" s="12" t="s">
        <v>26</v>
      </c>
      <c r="AX146" s="12" t="s">
        <v>73</v>
      </c>
      <c r="AY146" s="160" t="s">
        <v>140</v>
      </c>
    </row>
    <row r="147" spans="2:65" s="13" customFormat="1">
      <c r="B147" s="165"/>
      <c r="D147" s="159" t="s">
        <v>148</v>
      </c>
      <c r="E147" s="166" t="s">
        <v>1</v>
      </c>
      <c r="F147" s="167" t="s">
        <v>166</v>
      </c>
      <c r="H147" s="168">
        <v>12.597</v>
      </c>
      <c r="L147" s="165"/>
      <c r="M147" s="169"/>
      <c r="T147" s="170"/>
      <c r="AT147" s="166" t="s">
        <v>148</v>
      </c>
      <c r="AU147" s="166" t="s">
        <v>83</v>
      </c>
      <c r="AV147" s="13" t="s">
        <v>153</v>
      </c>
      <c r="AW147" s="13" t="s">
        <v>26</v>
      </c>
      <c r="AX147" s="13" t="s">
        <v>73</v>
      </c>
      <c r="AY147" s="166" t="s">
        <v>140</v>
      </c>
    </row>
    <row r="148" spans="2:65" s="14" customFormat="1">
      <c r="B148" s="171"/>
      <c r="D148" s="159" t="s">
        <v>148</v>
      </c>
      <c r="E148" s="172" t="s">
        <v>1</v>
      </c>
      <c r="F148" s="173" t="s">
        <v>167</v>
      </c>
      <c r="H148" s="174">
        <v>12.597</v>
      </c>
      <c r="L148" s="171"/>
      <c r="M148" s="175"/>
      <c r="T148" s="176"/>
      <c r="AT148" s="172" t="s">
        <v>148</v>
      </c>
      <c r="AU148" s="172" t="s">
        <v>83</v>
      </c>
      <c r="AV148" s="14" t="s">
        <v>146</v>
      </c>
      <c r="AW148" s="14" t="s">
        <v>26</v>
      </c>
      <c r="AX148" s="14" t="s">
        <v>77</v>
      </c>
      <c r="AY148" s="172" t="s">
        <v>140</v>
      </c>
    </row>
    <row r="149" spans="2:65" s="1" customFormat="1" ht="16.5" customHeight="1">
      <c r="B149" s="145"/>
      <c r="C149" s="146" t="s">
        <v>168</v>
      </c>
      <c r="D149" s="146" t="s">
        <v>142</v>
      </c>
      <c r="E149" s="147" t="s">
        <v>169</v>
      </c>
      <c r="F149" s="148" t="s">
        <v>170</v>
      </c>
      <c r="G149" s="149" t="s">
        <v>145</v>
      </c>
      <c r="H149" s="150">
        <v>12.597</v>
      </c>
      <c r="I149" s="150"/>
      <c r="J149" s="150">
        <f>ROUND(I149*H149,3)</f>
        <v>0</v>
      </c>
      <c r="K149" s="151"/>
      <c r="L149" s="30"/>
      <c r="M149" s="152" t="s">
        <v>1</v>
      </c>
      <c r="N149" s="124" t="s">
        <v>39</v>
      </c>
      <c r="O149" s="153">
        <v>0.44700000000000001</v>
      </c>
      <c r="P149" s="153">
        <f>O149*H149</f>
        <v>5.6308590000000001</v>
      </c>
      <c r="Q149" s="153">
        <v>0</v>
      </c>
      <c r="R149" s="153">
        <f>Q149*H149</f>
        <v>0</v>
      </c>
      <c r="S149" s="153">
        <v>0</v>
      </c>
      <c r="T149" s="154">
        <f>S149*H149</f>
        <v>0</v>
      </c>
      <c r="AR149" s="155" t="s">
        <v>146</v>
      </c>
      <c r="AT149" s="155" t="s">
        <v>142</v>
      </c>
      <c r="AU149" s="155" t="s">
        <v>83</v>
      </c>
      <c r="AY149" s="16" t="s">
        <v>140</v>
      </c>
      <c r="BE149" s="156">
        <f>IF(N149="základná",J149,0)</f>
        <v>0</v>
      </c>
      <c r="BF149" s="156">
        <f>IF(N149="znížená",J149,0)</f>
        <v>0</v>
      </c>
      <c r="BG149" s="156">
        <f>IF(N149="zákl. prenesená",J149,0)</f>
        <v>0</v>
      </c>
      <c r="BH149" s="156">
        <f>IF(N149="zníž. prenesená",J149,0)</f>
        <v>0</v>
      </c>
      <c r="BI149" s="156">
        <f>IF(N149="nulová",J149,0)</f>
        <v>0</v>
      </c>
      <c r="BJ149" s="16" t="s">
        <v>83</v>
      </c>
      <c r="BK149" s="157">
        <f>ROUND(I149*H149,3)</f>
        <v>0</v>
      </c>
      <c r="BL149" s="16" t="s">
        <v>146</v>
      </c>
      <c r="BM149" s="155" t="s">
        <v>171</v>
      </c>
    </row>
    <row r="150" spans="2:65" s="1" customFormat="1" ht="24.15" customHeight="1">
      <c r="B150" s="145"/>
      <c r="C150" s="146" t="s">
        <v>172</v>
      </c>
      <c r="D150" s="146" t="s">
        <v>142</v>
      </c>
      <c r="E150" s="147" t="s">
        <v>173</v>
      </c>
      <c r="F150" s="148" t="s">
        <v>174</v>
      </c>
      <c r="G150" s="149" t="s">
        <v>145</v>
      </c>
      <c r="H150" s="150">
        <v>47.406999999999996</v>
      </c>
      <c r="I150" s="150"/>
      <c r="J150" s="150">
        <f>ROUND(I150*H150,3)</f>
        <v>0</v>
      </c>
      <c r="K150" s="151"/>
      <c r="L150" s="30"/>
      <c r="M150" s="152" t="s">
        <v>1</v>
      </c>
      <c r="N150" s="124" t="s">
        <v>39</v>
      </c>
      <c r="O150" s="153">
        <v>6.9000000000000006E-2</v>
      </c>
      <c r="P150" s="153">
        <f>O150*H150</f>
        <v>3.271083</v>
      </c>
      <c r="Q150" s="153">
        <v>0</v>
      </c>
      <c r="R150" s="153">
        <f>Q150*H150</f>
        <v>0</v>
      </c>
      <c r="S150" s="153">
        <v>0</v>
      </c>
      <c r="T150" s="154">
        <f>S150*H150</f>
        <v>0</v>
      </c>
      <c r="AR150" s="155" t="s">
        <v>146</v>
      </c>
      <c r="AT150" s="155" t="s">
        <v>142</v>
      </c>
      <c r="AU150" s="155" t="s">
        <v>83</v>
      </c>
      <c r="AY150" s="16" t="s">
        <v>140</v>
      </c>
      <c r="BE150" s="156">
        <f>IF(N150="základná",J150,0)</f>
        <v>0</v>
      </c>
      <c r="BF150" s="156">
        <f>IF(N150="znížená",J150,0)</f>
        <v>0</v>
      </c>
      <c r="BG150" s="156">
        <f>IF(N150="zákl. prenesená",J150,0)</f>
        <v>0</v>
      </c>
      <c r="BH150" s="156">
        <f>IF(N150="zníž. prenesená",J150,0)</f>
        <v>0</v>
      </c>
      <c r="BI150" s="156">
        <f>IF(N150="nulová",J150,0)</f>
        <v>0</v>
      </c>
      <c r="BJ150" s="16" t="s">
        <v>83</v>
      </c>
      <c r="BK150" s="157">
        <f>ROUND(I150*H150,3)</f>
        <v>0</v>
      </c>
      <c r="BL150" s="16" t="s">
        <v>146</v>
      </c>
      <c r="BM150" s="155" t="s">
        <v>175</v>
      </c>
    </row>
    <row r="151" spans="2:65" s="12" customFormat="1">
      <c r="B151" s="158"/>
      <c r="D151" s="159" t="s">
        <v>148</v>
      </c>
      <c r="E151" s="160" t="s">
        <v>1</v>
      </c>
      <c r="F151" s="161" t="s">
        <v>176</v>
      </c>
      <c r="H151" s="162">
        <v>47.406999999999996</v>
      </c>
      <c r="L151" s="158"/>
      <c r="M151" s="163"/>
      <c r="T151" s="164"/>
      <c r="AT151" s="160" t="s">
        <v>148</v>
      </c>
      <c r="AU151" s="160" t="s">
        <v>83</v>
      </c>
      <c r="AV151" s="12" t="s">
        <v>83</v>
      </c>
      <c r="AW151" s="12" t="s">
        <v>26</v>
      </c>
      <c r="AX151" s="12" t="s">
        <v>77</v>
      </c>
      <c r="AY151" s="160" t="s">
        <v>140</v>
      </c>
    </row>
    <row r="152" spans="2:65" s="1" customFormat="1" ht="33" customHeight="1">
      <c r="B152" s="145"/>
      <c r="C152" s="146" t="s">
        <v>177</v>
      </c>
      <c r="D152" s="146" t="s">
        <v>142</v>
      </c>
      <c r="E152" s="147" t="s">
        <v>178</v>
      </c>
      <c r="F152" s="148" t="s">
        <v>179</v>
      </c>
      <c r="G152" s="149" t="s">
        <v>145</v>
      </c>
      <c r="H152" s="150">
        <v>35.555</v>
      </c>
      <c r="I152" s="150"/>
      <c r="J152" s="150">
        <f>ROUND(I152*H152,3)</f>
        <v>0</v>
      </c>
      <c r="K152" s="151"/>
      <c r="L152" s="30"/>
      <c r="M152" s="152" t="s">
        <v>1</v>
      </c>
      <c r="N152" s="124" t="s">
        <v>39</v>
      </c>
      <c r="O152" s="153">
        <v>7.0999999999999994E-2</v>
      </c>
      <c r="P152" s="153">
        <f>O152*H152</f>
        <v>2.5244049999999998</v>
      </c>
      <c r="Q152" s="153">
        <v>0</v>
      </c>
      <c r="R152" s="153">
        <f>Q152*H152</f>
        <v>0</v>
      </c>
      <c r="S152" s="153">
        <v>0</v>
      </c>
      <c r="T152" s="154">
        <f>S152*H152</f>
        <v>0</v>
      </c>
      <c r="AR152" s="155" t="s">
        <v>146</v>
      </c>
      <c r="AT152" s="155" t="s">
        <v>142</v>
      </c>
      <c r="AU152" s="155" t="s">
        <v>83</v>
      </c>
      <c r="AY152" s="16" t="s">
        <v>140</v>
      </c>
      <c r="BE152" s="156">
        <f>IF(N152="základná",J152,0)</f>
        <v>0</v>
      </c>
      <c r="BF152" s="156">
        <f>IF(N152="znížená",J152,0)</f>
        <v>0</v>
      </c>
      <c r="BG152" s="156">
        <f>IF(N152="zákl. prenesená",J152,0)</f>
        <v>0</v>
      </c>
      <c r="BH152" s="156">
        <f>IF(N152="zníž. prenesená",J152,0)</f>
        <v>0</v>
      </c>
      <c r="BI152" s="156">
        <f>IF(N152="nulová",J152,0)</f>
        <v>0</v>
      </c>
      <c r="BJ152" s="16" t="s">
        <v>83</v>
      </c>
      <c r="BK152" s="157">
        <f>ROUND(I152*H152,3)</f>
        <v>0</v>
      </c>
      <c r="BL152" s="16" t="s">
        <v>146</v>
      </c>
      <c r="BM152" s="155" t="s">
        <v>180</v>
      </c>
    </row>
    <row r="153" spans="2:65" s="12" customFormat="1">
      <c r="B153" s="158"/>
      <c r="D153" s="159" t="s">
        <v>148</v>
      </c>
      <c r="E153" s="160" t="s">
        <v>1</v>
      </c>
      <c r="F153" s="161" t="s">
        <v>181</v>
      </c>
      <c r="H153" s="162">
        <v>35.555</v>
      </c>
      <c r="L153" s="158"/>
      <c r="M153" s="163"/>
      <c r="T153" s="164"/>
      <c r="AT153" s="160" t="s">
        <v>148</v>
      </c>
      <c r="AU153" s="160" t="s">
        <v>83</v>
      </c>
      <c r="AV153" s="12" t="s">
        <v>83</v>
      </c>
      <c r="AW153" s="12" t="s">
        <v>26</v>
      </c>
      <c r="AX153" s="12" t="s">
        <v>77</v>
      </c>
      <c r="AY153" s="160" t="s">
        <v>140</v>
      </c>
    </row>
    <row r="154" spans="2:65" s="1" customFormat="1" ht="37.950000000000003" customHeight="1">
      <c r="B154" s="145"/>
      <c r="C154" s="146" t="s">
        <v>182</v>
      </c>
      <c r="D154" s="146" t="s">
        <v>142</v>
      </c>
      <c r="E154" s="147" t="s">
        <v>183</v>
      </c>
      <c r="F154" s="148" t="s">
        <v>184</v>
      </c>
      <c r="G154" s="149" t="s">
        <v>145</v>
      </c>
      <c r="H154" s="150">
        <v>604.43499999999995</v>
      </c>
      <c r="I154" s="150"/>
      <c r="J154" s="150">
        <f>ROUND(I154*H154,3)</f>
        <v>0</v>
      </c>
      <c r="K154" s="151"/>
      <c r="L154" s="30"/>
      <c r="M154" s="152" t="s">
        <v>1</v>
      </c>
      <c r="N154" s="124" t="s">
        <v>39</v>
      </c>
      <c r="O154" s="153">
        <v>7.0000000000000001E-3</v>
      </c>
      <c r="P154" s="153">
        <f>O154*H154</f>
        <v>4.2310449999999999</v>
      </c>
      <c r="Q154" s="153">
        <v>0</v>
      </c>
      <c r="R154" s="153">
        <f>Q154*H154</f>
        <v>0</v>
      </c>
      <c r="S154" s="153">
        <v>0</v>
      </c>
      <c r="T154" s="154">
        <f>S154*H154</f>
        <v>0</v>
      </c>
      <c r="AR154" s="155" t="s">
        <v>146</v>
      </c>
      <c r="AT154" s="155" t="s">
        <v>142</v>
      </c>
      <c r="AU154" s="155" t="s">
        <v>83</v>
      </c>
      <c r="AY154" s="16" t="s">
        <v>140</v>
      </c>
      <c r="BE154" s="156">
        <f>IF(N154="základná",J154,0)</f>
        <v>0</v>
      </c>
      <c r="BF154" s="156">
        <f>IF(N154="znížená",J154,0)</f>
        <v>0</v>
      </c>
      <c r="BG154" s="156">
        <f>IF(N154="zákl. prenesená",J154,0)</f>
        <v>0</v>
      </c>
      <c r="BH154" s="156">
        <f>IF(N154="zníž. prenesená",J154,0)</f>
        <v>0</v>
      </c>
      <c r="BI154" s="156">
        <f>IF(N154="nulová",J154,0)</f>
        <v>0</v>
      </c>
      <c r="BJ154" s="16" t="s">
        <v>83</v>
      </c>
      <c r="BK154" s="157">
        <f>ROUND(I154*H154,3)</f>
        <v>0</v>
      </c>
      <c r="BL154" s="16" t="s">
        <v>146</v>
      </c>
      <c r="BM154" s="155" t="s">
        <v>185</v>
      </c>
    </row>
    <row r="155" spans="2:65" s="12" customFormat="1">
      <c r="B155" s="158"/>
      <c r="D155" s="159" t="s">
        <v>148</v>
      </c>
      <c r="F155" s="161" t="s">
        <v>186</v>
      </c>
      <c r="H155" s="162">
        <v>604.43499999999995</v>
      </c>
      <c r="L155" s="158"/>
      <c r="M155" s="163"/>
      <c r="T155" s="164"/>
      <c r="AT155" s="160" t="s">
        <v>148</v>
      </c>
      <c r="AU155" s="160" t="s">
        <v>83</v>
      </c>
      <c r="AV155" s="12" t="s">
        <v>83</v>
      </c>
      <c r="AW155" s="12" t="s">
        <v>3</v>
      </c>
      <c r="AX155" s="12" t="s">
        <v>77</v>
      </c>
      <c r="AY155" s="160" t="s">
        <v>140</v>
      </c>
    </row>
    <row r="156" spans="2:65" s="1" customFormat="1" ht="24.15" customHeight="1">
      <c r="B156" s="145"/>
      <c r="C156" s="146" t="s">
        <v>187</v>
      </c>
      <c r="D156" s="146" t="s">
        <v>142</v>
      </c>
      <c r="E156" s="147" t="s">
        <v>188</v>
      </c>
      <c r="F156" s="148" t="s">
        <v>189</v>
      </c>
      <c r="G156" s="149" t="s">
        <v>145</v>
      </c>
      <c r="H156" s="150">
        <v>35.555</v>
      </c>
      <c r="I156" s="150"/>
      <c r="J156" s="150">
        <f>ROUND(I156*H156,3)</f>
        <v>0</v>
      </c>
      <c r="K156" s="151"/>
      <c r="L156" s="30"/>
      <c r="M156" s="152" t="s">
        <v>1</v>
      </c>
      <c r="N156" s="124" t="s">
        <v>39</v>
      </c>
      <c r="O156" s="153">
        <v>0.61699999999999999</v>
      </c>
      <c r="P156" s="153">
        <f>O156*H156</f>
        <v>21.937435000000001</v>
      </c>
      <c r="Q156" s="153">
        <v>0</v>
      </c>
      <c r="R156" s="153">
        <f>Q156*H156</f>
        <v>0</v>
      </c>
      <c r="S156" s="153">
        <v>0</v>
      </c>
      <c r="T156" s="154">
        <f>S156*H156</f>
        <v>0</v>
      </c>
      <c r="AR156" s="155" t="s">
        <v>146</v>
      </c>
      <c r="AT156" s="155" t="s">
        <v>142</v>
      </c>
      <c r="AU156" s="155" t="s">
        <v>83</v>
      </c>
      <c r="AY156" s="16" t="s">
        <v>140</v>
      </c>
      <c r="BE156" s="156">
        <f>IF(N156="základná",J156,0)</f>
        <v>0</v>
      </c>
      <c r="BF156" s="156">
        <f>IF(N156="znížená",J156,0)</f>
        <v>0</v>
      </c>
      <c r="BG156" s="156">
        <f>IF(N156="zákl. prenesená",J156,0)</f>
        <v>0</v>
      </c>
      <c r="BH156" s="156">
        <f>IF(N156="zníž. prenesená",J156,0)</f>
        <v>0</v>
      </c>
      <c r="BI156" s="156">
        <f>IF(N156="nulová",J156,0)</f>
        <v>0</v>
      </c>
      <c r="BJ156" s="16" t="s">
        <v>83</v>
      </c>
      <c r="BK156" s="157">
        <f>ROUND(I156*H156,3)</f>
        <v>0</v>
      </c>
      <c r="BL156" s="16" t="s">
        <v>146</v>
      </c>
      <c r="BM156" s="155" t="s">
        <v>190</v>
      </c>
    </row>
    <row r="157" spans="2:65" s="1" customFormat="1" ht="16.5" customHeight="1">
      <c r="B157" s="145"/>
      <c r="C157" s="146" t="s">
        <v>191</v>
      </c>
      <c r="D157" s="146" t="s">
        <v>142</v>
      </c>
      <c r="E157" s="147" t="s">
        <v>192</v>
      </c>
      <c r="F157" s="148" t="s">
        <v>193</v>
      </c>
      <c r="G157" s="149" t="s">
        <v>145</v>
      </c>
      <c r="H157" s="150">
        <v>35.555</v>
      </c>
      <c r="I157" s="150"/>
      <c r="J157" s="150">
        <f>ROUND(I157*H157,3)</f>
        <v>0</v>
      </c>
      <c r="K157" s="151"/>
      <c r="L157" s="30"/>
      <c r="M157" s="152" t="s">
        <v>1</v>
      </c>
      <c r="N157" s="124" t="s">
        <v>39</v>
      </c>
      <c r="O157" s="153">
        <v>8.9999999999999993E-3</v>
      </c>
      <c r="P157" s="153">
        <f>O157*H157</f>
        <v>0.31999499999999997</v>
      </c>
      <c r="Q157" s="153">
        <v>0</v>
      </c>
      <c r="R157" s="153">
        <f>Q157*H157</f>
        <v>0</v>
      </c>
      <c r="S157" s="153">
        <v>0</v>
      </c>
      <c r="T157" s="154">
        <f>S157*H157</f>
        <v>0</v>
      </c>
      <c r="AR157" s="155" t="s">
        <v>146</v>
      </c>
      <c r="AT157" s="155" t="s">
        <v>142</v>
      </c>
      <c r="AU157" s="155" t="s">
        <v>83</v>
      </c>
      <c r="AY157" s="16" t="s">
        <v>140</v>
      </c>
      <c r="BE157" s="156">
        <f>IF(N157="základná",J157,0)</f>
        <v>0</v>
      </c>
      <c r="BF157" s="156">
        <f>IF(N157="znížená",J157,0)</f>
        <v>0</v>
      </c>
      <c r="BG157" s="156">
        <f>IF(N157="zákl. prenesená",J157,0)</f>
        <v>0</v>
      </c>
      <c r="BH157" s="156">
        <f>IF(N157="zníž. prenesená",J157,0)</f>
        <v>0</v>
      </c>
      <c r="BI157" s="156">
        <f>IF(N157="nulová",J157,0)</f>
        <v>0</v>
      </c>
      <c r="BJ157" s="16" t="s">
        <v>83</v>
      </c>
      <c r="BK157" s="157">
        <f>ROUND(I157*H157,3)</f>
        <v>0</v>
      </c>
      <c r="BL157" s="16" t="s">
        <v>146</v>
      </c>
      <c r="BM157" s="155" t="s">
        <v>194</v>
      </c>
    </row>
    <row r="158" spans="2:65" s="1" customFormat="1" ht="24.15" customHeight="1">
      <c r="B158" s="145"/>
      <c r="C158" s="146" t="s">
        <v>195</v>
      </c>
      <c r="D158" s="146" t="s">
        <v>142</v>
      </c>
      <c r="E158" s="147" t="s">
        <v>196</v>
      </c>
      <c r="F158" s="148" t="s">
        <v>197</v>
      </c>
      <c r="G158" s="149" t="s">
        <v>198</v>
      </c>
      <c r="H158" s="150">
        <v>56.887999999999998</v>
      </c>
      <c r="I158" s="150"/>
      <c r="J158" s="150">
        <f>ROUND(I158*H158,3)</f>
        <v>0</v>
      </c>
      <c r="K158" s="151"/>
      <c r="L158" s="30"/>
      <c r="M158" s="152" t="s">
        <v>1</v>
      </c>
      <c r="N158" s="124" t="s">
        <v>39</v>
      </c>
      <c r="O158" s="153">
        <v>0</v>
      </c>
      <c r="P158" s="153">
        <f>O158*H158</f>
        <v>0</v>
      </c>
      <c r="Q158" s="153">
        <v>0</v>
      </c>
      <c r="R158" s="153">
        <f>Q158*H158</f>
        <v>0</v>
      </c>
      <c r="S158" s="153">
        <v>0</v>
      </c>
      <c r="T158" s="154">
        <f>S158*H158</f>
        <v>0</v>
      </c>
      <c r="AR158" s="155" t="s">
        <v>146</v>
      </c>
      <c r="AT158" s="155" t="s">
        <v>142</v>
      </c>
      <c r="AU158" s="155" t="s">
        <v>83</v>
      </c>
      <c r="AY158" s="16" t="s">
        <v>140</v>
      </c>
      <c r="BE158" s="156">
        <f>IF(N158="základná",J158,0)</f>
        <v>0</v>
      </c>
      <c r="BF158" s="156">
        <f>IF(N158="znížená",J158,0)</f>
        <v>0</v>
      </c>
      <c r="BG158" s="156">
        <f>IF(N158="zákl. prenesená",J158,0)</f>
        <v>0</v>
      </c>
      <c r="BH158" s="156">
        <f>IF(N158="zníž. prenesená",J158,0)</f>
        <v>0</v>
      </c>
      <c r="BI158" s="156">
        <f>IF(N158="nulová",J158,0)</f>
        <v>0</v>
      </c>
      <c r="BJ158" s="16" t="s">
        <v>83</v>
      </c>
      <c r="BK158" s="157">
        <f>ROUND(I158*H158,3)</f>
        <v>0</v>
      </c>
      <c r="BL158" s="16" t="s">
        <v>146</v>
      </c>
      <c r="BM158" s="155" t="s">
        <v>199</v>
      </c>
    </row>
    <row r="159" spans="2:65" s="12" customFormat="1">
      <c r="B159" s="158"/>
      <c r="D159" s="159" t="s">
        <v>148</v>
      </c>
      <c r="F159" s="161" t="s">
        <v>200</v>
      </c>
      <c r="H159" s="162">
        <v>56.887999999999998</v>
      </c>
      <c r="L159" s="158"/>
      <c r="M159" s="163"/>
      <c r="T159" s="164"/>
      <c r="AT159" s="160" t="s">
        <v>148</v>
      </c>
      <c r="AU159" s="160" t="s">
        <v>83</v>
      </c>
      <c r="AV159" s="12" t="s">
        <v>83</v>
      </c>
      <c r="AW159" s="12" t="s">
        <v>3</v>
      </c>
      <c r="AX159" s="12" t="s">
        <v>77</v>
      </c>
      <c r="AY159" s="160" t="s">
        <v>140</v>
      </c>
    </row>
    <row r="160" spans="2:65" s="1" customFormat="1" ht="24.15" customHeight="1">
      <c r="B160" s="145"/>
      <c r="C160" s="146" t="s">
        <v>201</v>
      </c>
      <c r="D160" s="146" t="s">
        <v>142</v>
      </c>
      <c r="E160" s="147" t="s">
        <v>202</v>
      </c>
      <c r="F160" s="148" t="s">
        <v>203</v>
      </c>
      <c r="G160" s="149" t="s">
        <v>145</v>
      </c>
      <c r="H160" s="150">
        <v>11.852</v>
      </c>
      <c r="I160" s="150"/>
      <c r="J160" s="150">
        <f>ROUND(I160*H160,3)</f>
        <v>0</v>
      </c>
      <c r="K160" s="151"/>
      <c r="L160" s="30"/>
      <c r="M160" s="152" t="s">
        <v>1</v>
      </c>
      <c r="N160" s="124" t="s">
        <v>39</v>
      </c>
      <c r="O160" s="153">
        <v>0.24199999999999999</v>
      </c>
      <c r="P160" s="153">
        <f>O160*H160</f>
        <v>2.8681839999999998</v>
      </c>
      <c r="Q160" s="153">
        <v>0</v>
      </c>
      <c r="R160" s="153">
        <f>Q160*H160</f>
        <v>0</v>
      </c>
      <c r="S160" s="153">
        <v>0</v>
      </c>
      <c r="T160" s="154">
        <f>S160*H160</f>
        <v>0</v>
      </c>
      <c r="AR160" s="155" t="s">
        <v>146</v>
      </c>
      <c r="AT160" s="155" t="s">
        <v>142</v>
      </c>
      <c r="AU160" s="155" t="s">
        <v>83</v>
      </c>
      <c r="AY160" s="16" t="s">
        <v>140</v>
      </c>
      <c r="BE160" s="156">
        <f>IF(N160="základná",J160,0)</f>
        <v>0</v>
      </c>
      <c r="BF160" s="156">
        <f>IF(N160="znížená",J160,0)</f>
        <v>0</v>
      </c>
      <c r="BG160" s="156">
        <f>IF(N160="zákl. prenesená",J160,0)</f>
        <v>0</v>
      </c>
      <c r="BH160" s="156">
        <f>IF(N160="zníž. prenesená",J160,0)</f>
        <v>0</v>
      </c>
      <c r="BI160" s="156">
        <f>IF(N160="nulová",J160,0)</f>
        <v>0</v>
      </c>
      <c r="BJ160" s="16" t="s">
        <v>83</v>
      </c>
      <c r="BK160" s="157">
        <f>ROUND(I160*H160,3)</f>
        <v>0</v>
      </c>
      <c r="BL160" s="16" t="s">
        <v>146</v>
      </c>
      <c r="BM160" s="155" t="s">
        <v>204</v>
      </c>
    </row>
    <row r="161" spans="2:65" s="12" customFormat="1">
      <c r="B161" s="158"/>
      <c r="D161" s="159" t="s">
        <v>148</v>
      </c>
      <c r="E161" s="160" t="s">
        <v>1</v>
      </c>
      <c r="F161" s="161" t="s">
        <v>205</v>
      </c>
      <c r="H161" s="162">
        <v>11.852</v>
      </c>
      <c r="L161" s="158"/>
      <c r="M161" s="163"/>
      <c r="T161" s="164"/>
      <c r="AT161" s="160" t="s">
        <v>148</v>
      </c>
      <c r="AU161" s="160" t="s">
        <v>83</v>
      </c>
      <c r="AV161" s="12" t="s">
        <v>83</v>
      </c>
      <c r="AW161" s="12" t="s">
        <v>26</v>
      </c>
      <c r="AX161" s="12" t="s">
        <v>77</v>
      </c>
      <c r="AY161" s="160" t="s">
        <v>140</v>
      </c>
    </row>
    <row r="162" spans="2:65" s="11" customFormat="1" ht="22.95" customHeight="1">
      <c r="B162" s="134"/>
      <c r="D162" s="135" t="s">
        <v>72</v>
      </c>
      <c r="E162" s="143" t="s">
        <v>83</v>
      </c>
      <c r="F162" s="143" t="s">
        <v>206</v>
      </c>
      <c r="J162" s="144">
        <f>BK162</f>
        <v>0</v>
      </c>
      <c r="L162" s="134"/>
      <c r="M162" s="138"/>
      <c r="P162" s="139">
        <f>SUM(P163:P210)</f>
        <v>201.35819239999998</v>
      </c>
      <c r="R162" s="139">
        <f>SUM(R163:R210)</f>
        <v>116.09764933999999</v>
      </c>
      <c r="T162" s="140">
        <f>SUM(T163:T210)</f>
        <v>0</v>
      </c>
      <c r="AR162" s="135" t="s">
        <v>77</v>
      </c>
      <c r="AT162" s="141" t="s">
        <v>72</v>
      </c>
      <c r="AU162" s="141" t="s">
        <v>77</v>
      </c>
      <c r="AY162" s="135" t="s">
        <v>140</v>
      </c>
      <c r="BK162" s="142">
        <f>SUM(BK163:BK210)</f>
        <v>0</v>
      </c>
    </row>
    <row r="163" spans="2:65" s="1" customFormat="1" ht="24.15" customHeight="1">
      <c r="B163" s="145"/>
      <c r="C163" s="146" t="s">
        <v>207</v>
      </c>
      <c r="D163" s="146" t="s">
        <v>142</v>
      </c>
      <c r="E163" s="147" t="s">
        <v>208</v>
      </c>
      <c r="F163" s="148" t="s">
        <v>209</v>
      </c>
      <c r="G163" s="149" t="s">
        <v>145</v>
      </c>
      <c r="H163" s="150">
        <v>23.356999999999999</v>
      </c>
      <c r="I163" s="150"/>
      <c r="J163" s="150">
        <f>ROUND(I163*H163,3)</f>
        <v>0</v>
      </c>
      <c r="K163" s="151"/>
      <c r="L163" s="30"/>
      <c r="M163" s="152" t="s">
        <v>1</v>
      </c>
      <c r="N163" s="124" t="s">
        <v>39</v>
      </c>
      <c r="O163" s="153">
        <v>1.1319999999999999</v>
      </c>
      <c r="P163" s="153">
        <f>O163*H163</f>
        <v>26.440123999999997</v>
      </c>
      <c r="Q163" s="153">
        <v>2.0699999999999998</v>
      </c>
      <c r="R163" s="153">
        <f>Q163*H163</f>
        <v>48.348989999999993</v>
      </c>
      <c r="S163" s="153">
        <v>0</v>
      </c>
      <c r="T163" s="154">
        <f>S163*H163</f>
        <v>0</v>
      </c>
      <c r="AR163" s="155" t="s">
        <v>146</v>
      </c>
      <c r="AT163" s="155" t="s">
        <v>142</v>
      </c>
      <c r="AU163" s="155" t="s">
        <v>83</v>
      </c>
      <c r="AY163" s="16" t="s">
        <v>140</v>
      </c>
      <c r="BE163" s="156">
        <f>IF(N163="základná",J163,0)</f>
        <v>0</v>
      </c>
      <c r="BF163" s="156">
        <f>IF(N163="znížená",J163,0)</f>
        <v>0</v>
      </c>
      <c r="BG163" s="156">
        <f>IF(N163="zákl. prenesená",J163,0)</f>
        <v>0</v>
      </c>
      <c r="BH163" s="156">
        <f>IF(N163="zníž. prenesená",J163,0)</f>
        <v>0</v>
      </c>
      <c r="BI163" s="156">
        <f>IF(N163="nulová",J163,0)</f>
        <v>0</v>
      </c>
      <c r="BJ163" s="16" t="s">
        <v>83</v>
      </c>
      <c r="BK163" s="157">
        <f>ROUND(I163*H163,3)</f>
        <v>0</v>
      </c>
      <c r="BL163" s="16" t="s">
        <v>146</v>
      </c>
      <c r="BM163" s="155" t="s">
        <v>210</v>
      </c>
    </row>
    <row r="164" spans="2:65" s="12" customFormat="1">
      <c r="B164" s="158"/>
      <c r="D164" s="159" t="s">
        <v>148</v>
      </c>
      <c r="E164" s="160" t="s">
        <v>1</v>
      </c>
      <c r="F164" s="161" t="s">
        <v>211</v>
      </c>
      <c r="H164" s="162">
        <v>6.7519999999999998</v>
      </c>
      <c r="L164" s="158"/>
      <c r="M164" s="163"/>
      <c r="T164" s="164"/>
      <c r="AT164" s="160" t="s">
        <v>148</v>
      </c>
      <c r="AU164" s="160" t="s">
        <v>83</v>
      </c>
      <c r="AV164" s="12" t="s">
        <v>83</v>
      </c>
      <c r="AW164" s="12" t="s">
        <v>26</v>
      </c>
      <c r="AX164" s="12" t="s">
        <v>73</v>
      </c>
      <c r="AY164" s="160" t="s">
        <v>140</v>
      </c>
    </row>
    <row r="165" spans="2:65" s="12" customFormat="1">
      <c r="B165" s="158"/>
      <c r="D165" s="159" t="s">
        <v>148</v>
      </c>
      <c r="E165" s="160" t="s">
        <v>1</v>
      </c>
      <c r="F165" s="161" t="s">
        <v>212</v>
      </c>
      <c r="H165" s="162">
        <v>2.964</v>
      </c>
      <c r="L165" s="158"/>
      <c r="M165" s="163"/>
      <c r="T165" s="164"/>
      <c r="AT165" s="160" t="s">
        <v>148</v>
      </c>
      <c r="AU165" s="160" t="s">
        <v>83</v>
      </c>
      <c r="AV165" s="12" t="s">
        <v>83</v>
      </c>
      <c r="AW165" s="12" t="s">
        <v>26</v>
      </c>
      <c r="AX165" s="12" t="s">
        <v>73</v>
      </c>
      <c r="AY165" s="160" t="s">
        <v>140</v>
      </c>
    </row>
    <row r="166" spans="2:65" s="12" customFormat="1">
      <c r="B166" s="158"/>
      <c r="D166" s="159" t="s">
        <v>148</v>
      </c>
      <c r="E166" s="160" t="s">
        <v>1</v>
      </c>
      <c r="F166" s="161" t="s">
        <v>213</v>
      </c>
      <c r="H166" s="162">
        <v>13.641</v>
      </c>
      <c r="L166" s="158"/>
      <c r="M166" s="163"/>
      <c r="T166" s="164"/>
      <c r="AT166" s="160" t="s">
        <v>148</v>
      </c>
      <c r="AU166" s="160" t="s">
        <v>83</v>
      </c>
      <c r="AV166" s="12" t="s">
        <v>83</v>
      </c>
      <c r="AW166" s="12" t="s">
        <v>26</v>
      </c>
      <c r="AX166" s="12" t="s">
        <v>73</v>
      </c>
      <c r="AY166" s="160" t="s">
        <v>140</v>
      </c>
    </row>
    <row r="167" spans="2:65" s="13" customFormat="1">
      <c r="B167" s="165"/>
      <c r="D167" s="159" t="s">
        <v>148</v>
      </c>
      <c r="E167" s="166" t="s">
        <v>1</v>
      </c>
      <c r="F167" s="167" t="s">
        <v>166</v>
      </c>
      <c r="H167" s="168">
        <v>23.356999999999999</v>
      </c>
      <c r="L167" s="165"/>
      <c r="M167" s="169"/>
      <c r="T167" s="170"/>
      <c r="AT167" s="166" t="s">
        <v>148</v>
      </c>
      <c r="AU167" s="166" t="s">
        <v>83</v>
      </c>
      <c r="AV167" s="13" t="s">
        <v>153</v>
      </c>
      <c r="AW167" s="13" t="s">
        <v>26</v>
      </c>
      <c r="AX167" s="13" t="s">
        <v>73</v>
      </c>
      <c r="AY167" s="166" t="s">
        <v>140</v>
      </c>
    </row>
    <row r="168" spans="2:65" s="14" customFormat="1">
      <c r="B168" s="171"/>
      <c r="D168" s="159" t="s">
        <v>148</v>
      </c>
      <c r="E168" s="172" t="s">
        <v>1</v>
      </c>
      <c r="F168" s="173" t="s">
        <v>167</v>
      </c>
      <c r="H168" s="174">
        <v>23.356999999999999</v>
      </c>
      <c r="L168" s="171"/>
      <c r="M168" s="175"/>
      <c r="T168" s="176"/>
      <c r="AT168" s="172" t="s">
        <v>148</v>
      </c>
      <c r="AU168" s="172" t="s">
        <v>83</v>
      </c>
      <c r="AV168" s="14" t="s">
        <v>146</v>
      </c>
      <c r="AW168" s="14" t="s">
        <v>26</v>
      </c>
      <c r="AX168" s="14" t="s">
        <v>77</v>
      </c>
      <c r="AY168" s="172" t="s">
        <v>140</v>
      </c>
    </row>
    <row r="169" spans="2:65" s="1" customFormat="1" ht="24.15" customHeight="1">
      <c r="B169" s="145"/>
      <c r="C169" s="146" t="s">
        <v>214</v>
      </c>
      <c r="D169" s="146" t="s">
        <v>142</v>
      </c>
      <c r="E169" s="147" t="s">
        <v>215</v>
      </c>
      <c r="F169" s="148" t="s">
        <v>216</v>
      </c>
      <c r="G169" s="149" t="s">
        <v>145</v>
      </c>
      <c r="H169" s="150">
        <v>6.8209999999999997</v>
      </c>
      <c r="I169" s="150"/>
      <c r="J169" s="150">
        <f>ROUND(I169*H169,3)</f>
        <v>0</v>
      </c>
      <c r="K169" s="151"/>
      <c r="L169" s="30"/>
      <c r="M169" s="152" t="s">
        <v>1</v>
      </c>
      <c r="N169" s="124" t="s">
        <v>39</v>
      </c>
      <c r="O169" s="153">
        <v>0.61899999999999999</v>
      </c>
      <c r="P169" s="153">
        <f>O169*H169</f>
        <v>4.2221989999999998</v>
      </c>
      <c r="Q169" s="153">
        <v>2.4157199999999999</v>
      </c>
      <c r="R169" s="153">
        <f>Q169*H169</f>
        <v>16.47762612</v>
      </c>
      <c r="S169" s="153">
        <v>0</v>
      </c>
      <c r="T169" s="154">
        <f>S169*H169</f>
        <v>0</v>
      </c>
      <c r="AR169" s="155" t="s">
        <v>146</v>
      </c>
      <c r="AT169" s="155" t="s">
        <v>142</v>
      </c>
      <c r="AU169" s="155" t="s">
        <v>83</v>
      </c>
      <c r="AY169" s="16" t="s">
        <v>140</v>
      </c>
      <c r="BE169" s="156">
        <f>IF(N169="základná",J169,0)</f>
        <v>0</v>
      </c>
      <c r="BF169" s="156">
        <f>IF(N169="znížená",J169,0)</f>
        <v>0</v>
      </c>
      <c r="BG169" s="156">
        <f>IF(N169="zákl. prenesená",J169,0)</f>
        <v>0</v>
      </c>
      <c r="BH169" s="156">
        <f>IF(N169="zníž. prenesená",J169,0)</f>
        <v>0</v>
      </c>
      <c r="BI169" s="156">
        <f>IF(N169="nulová",J169,0)</f>
        <v>0</v>
      </c>
      <c r="BJ169" s="16" t="s">
        <v>83</v>
      </c>
      <c r="BK169" s="157">
        <f>ROUND(I169*H169,3)</f>
        <v>0</v>
      </c>
      <c r="BL169" s="16" t="s">
        <v>146</v>
      </c>
      <c r="BM169" s="155" t="s">
        <v>217</v>
      </c>
    </row>
    <row r="170" spans="2:65" s="12" customFormat="1">
      <c r="B170" s="158"/>
      <c r="D170" s="159" t="s">
        <v>148</v>
      </c>
      <c r="E170" s="160" t="s">
        <v>1</v>
      </c>
      <c r="F170" s="161" t="s">
        <v>218</v>
      </c>
      <c r="H170" s="162">
        <v>6.8209999999999997</v>
      </c>
      <c r="L170" s="158"/>
      <c r="M170" s="163"/>
      <c r="T170" s="164"/>
      <c r="AT170" s="160" t="s">
        <v>148</v>
      </c>
      <c r="AU170" s="160" t="s">
        <v>83</v>
      </c>
      <c r="AV170" s="12" t="s">
        <v>83</v>
      </c>
      <c r="AW170" s="12" t="s">
        <v>26</v>
      </c>
      <c r="AX170" s="12" t="s">
        <v>73</v>
      </c>
      <c r="AY170" s="160" t="s">
        <v>140</v>
      </c>
    </row>
    <row r="171" spans="2:65" s="13" customFormat="1">
      <c r="B171" s="165"/>
      <c r="D171" s="159" t="s">
        <v>148</v>
      </c>
      <c r="E171" s="166" t="s">
        <v>1</v>
      </c>
      <c r="F171" s="167" t="s">
        <v>166</v>
      </c>
      <c r="H171" s="168">
        <v>6.8209999999999997</v>
      </c>
      <c r="L171" s="165"/>
      <c r="M171" s="169"/>
      <c r="T171" s="170"/>
      <c r="AT171" s="166" t="s">
        <v>148</v>
      </c>
      <c r="AU171" s="166" t="s">
        <v>83</v>
      </c>
      <c r="AV171" s="13" t="s">
        <v>153</v>
      </c>
      <c r="AW171" s="13" t="s">
        <v>26</v>
      </c>
      <c r="AX171" s="13" t="s">
        <v>73</v>
      </c>
      <c r="AY171" s="166" t="s">
        <v>140</v>
      </c>
    </row>
    <row r="172" spans="2:65" s="14" customFormat="1">
      <c r="B172" s="171"/>
      <c r="D172" s="159" t="s">
        <v>148</v>
      </c>
      <c r="E172" s="172" t="s">
        <v>1</v>
      </c>
      <c r="F172" s="173" t="s">
        <v>167</v>
      </c>
      <c r="H172" s="174">
        <v>6.8209999999999997</v>
      </c>
      <c r="L172" s="171"/>
      <c r="M172" s="175"/>
      <c r="T172" s="176"/>
      <c r="AT172" s="172" t="s">
        <v>148</v>
      </c>
      <c r="AU172" s="172" t="s">
        <v>83</v>
      </c>
      <c r="AV172" s="14" t="s">
        <v>146</v>
      </c>
      <c r="AW172" s="14" t="s">
        <v>26</v>
      </c>
      <c r="AX172" s="14" t="s">
        <v>77</v>
      </c>
      <c r="AY172" s="172" t="s">
        <v>140</v>
      </c>
    </row>
    <row r="173" spans="2:65" s="1" customFormat="1" ht="24.15" customHeight="1">
      <c r="B173" s="145"/>
      <c r="C173" s="146" t="s">
        <v>219</v>
      </c>
      <c r="D173" s="146" t="s">
        <v>142</v>
      </c>
      <c r="E173" s="147" t="s">
        <v>220</v>
      </c>
      <c r="F173" s="148" t="s">
        <v>221</v>
      </c>
      <c r="G173" s="149" t="s">
        <v>222</v>
      </c>
      <c r="H173" s="150">
        <v>10.128</v>
      </c>
      <c r="I173" s="150"/>
      <c r="J173" s="150">
        <f>ROUND(I173*H173,3)</f>
        <v>0</v>
      </c>
      <c r="K173" s="151"/>
      <c r="L173" s="30"/>
      <c r="M173" s="152" t="s">
        <v>1</v>
      </c>
      <c r="N173" s="124" t="s">
        <v>39</v>
      </c>
      <c r="O173" s="153">
        <v>0.78800000000000003</v>
      </c>
      <c r="P173" s="153">
        <f>O173*H173</f>
        <v>7.9808640000000004</v>
      </c>
      <c r="Q173" s="153">
        <v>4.0699999999999998E-3</v>
      </c>
      <c r="R173" s="153">
        <f>Q173*H173</f>
        <v>4.1220960000000001E-2</v>
      </c>
      <c r="S173" s="153">
        <v>0</v>
      </c>
      <c r="T173" s="154">
        <f>S173*H173</f>
        <v>0</v>
      </c>
      <c r="AR173" s="155" t="s">
        <v>146</v>
      </c>
      <c r="AT173" s="155" t="s">
        <v>142</v>
      </c>
      <c r="AU173" s="155" t="s">
        <v>83</v>
      </c>
      <c r="AY173" s="16" t="s">
        <v>140</v>
      </c>
      <c r="BE173" s="156">
        <f>IF(N173="základná",J173,0)</f>
        <v>0</v>
      </c>
      <c r="BF173" s="156">
        <f>IF(N173="znížená",J173,0)</f>
        <v>0</v>
      </c>
      <c r="BG173" s="156">
        <f>IF(N173="zákl. prenesená",J173,0)</f>
        <v>0</v>
      </c>
      <c r="BH173" s="156">
        <f>IF(N173="zníž. prenesená",J173,0)</f>
        <v>0</v>
      </c>
      <c r="BI173" s="156">
        <f>IF(N173="nulová",J173,0)</f>
        <v>0</v>
      </c>
      <c r="BJ173" s="16" t="s">
        <v>83</v>
      </c>
      <c r="BK173" s="157">
        <f>ROUND(I173*H173,3)</f>
        <v>0</v>
      </c>
      <c r="BL173" s="16" t="s">
        <v>146</v>
      </c>
      <c r="BM173" s="155" t="s">
        <v>223</v>
      </c>
    </row>
    <row r="174" spans="2:65" s="12" customFormat="1">
      <c r="B174" s="158"/>
      <c r="D174" s="159" t="s">
        <v>148</v>
      </c>
      <c r="E174" s="160" t="s">
        <v>1</v>
      </c>
      <c r="F174" s="161" t="s">
        <v>224</v>
      </c>
      <c r="H174" s="162">
        <v>10.128</v>
      </c>
      <c r="L174" s="158"/>
      <c r="M174" s="163"/>
      <c r="T174" s="164"/>
      <c r="AT174" s="160" t="s">
        <v>148</v>
      </c>
      <c r="AU174" s="160" t="s">
        <v>83</v>
      </c>
      <c r="AV174" s="12" t="s">
        <v>83</v>
      </c>
      <c r="AW174" s="12" t="s">
        <v>26</v>
      </c>
      <c r="AX174" s="12" t="s">
        <v>73</v>
      </c>
      <c r="AY174" s="160" t="s">
        <v>140</v>
      </c>
    </row>
    <row r="175" spans="2:65" s="13" customFormat="1">
      <c r="B175" s="165"/>
      <c r="D175" s="159" t="s">
        <v>148</v>
      </c>
      <c r="E175" s="166" t="s">
        <v>1</v>
      </c>
      <c r="F175" s="167" t="s">
        <v>166</v>
      </c>
      <c r="H175" s="168">
        <v>10.128</v>
      </c>
      <c r="L175" s="165"/>
      <c r="M175" s="169"/>
      <c r="T175" s="170"/>
      <c r="AT175" s="166" t="s">
        <v>148</v>
      </c>
      <c r="AU175" s="166" t="s">
        <v>83</v>
      </c>
      <c r="AV175" s="13" t="s">
        <v>153</v>
      </c>
      <c r="AW175" s="13" t="s">
        <v>26</v>
      </c>
      <c r="AX175" s="13" t="s">
        <v>73</v>
      </c>
      <c r="AY175" s="166" t="s">
        <v>140</v>
      </c>
    </row>
    <row r="176" spans="2:65" s="14" customFormat="1">
      <c r="B176" s="171"/>
      <c r="D176" s="159" t="s">
        <v>148</v>
      </c>
      <c r="E176" s="172" t="s">
        <v>1</v>
      </c>
      <c r="F176" s="173" t="s">
        <v>167</v>
      </c>
      <c r="H176" s="174">
        <v>10.128</v>
      </c>
      <c r="L176" s="171"/>
      <c r="M176" s="175"/>
      <c r="T176" s="176"/>
      <c r="AT176" s="172" t="s">
        <v>148</v>
      </c>
      <c r="AU176" s="172" t="s">
        <v>83</v>
      </c>
      <c r="AV176" s="14" t="s">
        <v>146</v>
      </c>
      <c r="AW176" s="14" t="s">
        <v>26</v>
      </c>
      <c r="AX176" s="14" t="s">
        <v>77</v>
      </c>
      <c r="AY176" s="172" t="s">
        <v>140</v>
      </c>
    </row>
    <row r="177" spans="2:65" s="1" customFormat="1" ht="24.15" customHeight="1">
      <c r="B177" s="145"/>
      <c r="C177" s="146" t="s">
        <v>225</v>
      </c>
      <c r="D177" s="146" t="s">
        <v>142</v>
      </c>
      <c r="E177" s="147" t="s">
        <v>226</v>
      </c>
      <c r="F177" s="148" t="s">
        <v>227</v>
      </c>
      <c r="G177" s="149" t="s">
        <v>222</v>
      </c>
      <c r="H177" s="150">
        <v>10.128</v>
      </c>
      <c r="I177" s="150"/>
      <c r="J177" s="150">
        <f>ROUND(I177*H177,3)</f>
        <v>0</v>
      </c>
      <c r="K177" s="151"/>
      <c r="L177" s="30"/>
      <c r="M177" s="152" t="s">
        <v>1</v>
      </c>
      <c r="N177" s="124" t="s">
        <v>39</v>
      </c>
      <c r="O177" s="153">
        <v>0.32200000000000001</v>
      </c>
      <c r="P177" s="153">
        <f>O177*H177</f>
        <v>3.2612160000000001</v>
      </c>
      <c r="Q177" s="153">
        <v>0</v>
      </c>
      <c r="R177" s="153">
        <f>Q177*H177</f>
        <v>0</v>
      </c>
      <c r="S177" s="153">
        <v>0</v>
      </c>
      <c r="T177" s="154">
        <f>S177*H177</f>
        <v>0</v>
      </c>
      <c r="AR177" s="155" t="s">
        <v>146</v>
      </c>
      <c r="AT177" s="155" t="s">
        <v>142</v>
      </c>
      <c r="AU177" s="155" t="s">
        <v>83</v>
      </c>
      <c r="AY177" s="16" t="s">
        <v>140</v>
      </c>
      <c r="BE177" s="156">
        <f>IF(N177="základná",J177,0)</f>
        <v>0</v>
      </c>
      <c r="BF177" s="156">
        <f>IF(N177="znížená",J177,0)</f>
        <v>0</v>
      </c>
      <c r="BG177" s="156">
        <f>IF(N177="zákl. prenesená",J177,0)</f>
        <v>0</v>
      </c>
      <c r="BH177" s="156">
        <f>IF(N177="zníž. prenesená",J177,0)</f>
        <v>0</v>
      </c>
      <c r="BI177" s="156">
        <f>IF(N177="nulová",J177,0)</f>
        <v>0</v>
      </c>
      <c r="BJ177" s="16" t="s">
        <v>83</v>
      </c>
      <c r="BK177" s="157">
        <f>ROUND(I177*H177,3)</f>
        <v>0</v>
      </c>
      <c r="BL177" s="16" t="s">
        <v>146</v>
      </c>
      <c r="BM177" s="155" t="s">
        <v>228</v>
      </c>
    </row>
    <row r="178" spans="2:65" s="1" customFormat="1" ht="16.5" customHeight="1">
      <c r="B178" s="145"/>
      <c r="C178" s="146" t="s">
        <v>229</v>
      </c>
      <c r="D178" s="146" t="s">
        <v>142</v>
      </c>
      <c r="E178" s="147" t="s">
        <v>230</v>
      </c>
      <c r="F178" s="148" t="s">
        <v>231</v>
      </c>
      <c r="G178" s="149" t="s">
        <v>198</v>
      </c>
      <c r="H178" s="150">
        <v>1.401</v>
      </c>
      <c r="I178" s="150"/>
      <c r="J178" s="150">
        <f>ROUND(I178*H178,3)</f>
        <v>0</v>
      </c>
      <c r="K178" s="151"/>
      <c r="L178" s="30"/>
      <c r="M178" s="152" t="s">
        <v>1</v>
      </c>
      <c r="N178" s="124" t="s">
        <v>39</v>
      </c>
      <c r="O178" s="153">
        <v>15.11</v>
      </c>
      <c r="P178" s="153">
        <f>O178*H178</f>
        <v>21.16911</v>
      </c>
      <c r="Q178" s="153">
        <v>1.20296</v>
      </c>
      <c r="R178" s="153">
        <f>Q178*H178</f>
        <v>1.6853469600000002</v>
      </c>
      <c r="S178" s="153">
        <v>0</v>
      </c>
      <c r="T178" s="154">
        <f>S178*H178</f>
        <v>0</v>
      </c>
      <c r="AR178" s="155" t="s">
        <v>146</v>
      </c>
      <c r="AT178" s="155" t="s">
        <v>142</v>
      </c>
      <c r="AU178" s="155" t="s">
        <v>83</v>
      </c>
      <c r="AY178" s="16" t="s">
        <v>140</v>
      </c>
      <c r="BE178" s="156">
        <f>IF(N178="základná",J178,0)</f>
        <v>0</v>
      </c>
      <c r="BF178" s="156">
        <f>IF(N178="znížená",J178,0)</f>
        <v>0</v>
      </c>
      <c r="BG178" s="156">
        <f>IF(N178="zákl. prenesená",J178,0)</f>
        <v>0</v>
      </c>
      <c r="BH178" s="156">
        <f>IF(N178="zníž. prenesená",J178,0)</f>
        <v>0</v>
      </c>
      <c r="BI178" s="156">
        <f>IF(N178="nulová",J178,0)</f>
        <v>0</v>
      </c>
      <c r="BJ178" s="16" t="s">
        <v>83</v>
      </c>
      <c r="BK178" s="157">
        <f>ROUND(I178*H178,3)</f>
        <v>0</v>
      </c>
      <c r="BL178" s="16" t="s">
        <v>146</v>
      </c>
      <c r="BM178" s="155" t="s">
        <v>232</v>
      </c>
    </row>
    <row r="179" spans="2:65" s="12" customFormat="1">
      <c r="B179" s="158"/>
      <c r="D179" s="159" t="s">
        <v>148</v>
      </c>
      <c r="E179" s="160" t="s">
        <v>1</v>
      </c>
      <c r="F179" s="161" t="s">
        <v>233</v>
      </c>
      <c r="H179" s="162">
        <v>1.401</v>
      </c>
      <c r="L179" s="158"/>
      <c r="M179" s="163"/>
      <c r="T179" s="164"/>
      <c r="AT179" s="160" t="s">
        <v>148</v>
      </c>
      <c r="AU179" s="160" t="s">
        <v>83</v>
      </c>
      <c r="AV179" s="12" t="s">
        <v>83</v>
      </c>
      <c r="AW179" s="12" t="s">
        <v>26</v>
      </c>
      <c r="AX179" s="12" t="s">
        <v>73</v>
      </c>
      <c r="AY179" s="160" t="s">
        <v>140</v>
      </c>
    </row>
    <row r="180" spans="2:65" s="13" customFormat="1">
      <c r="B180" s="165"/>
      <c r="D180" s="159" t="s">
        <v>148</v>
      </c>
      <c r="E180" s="166" t="s">
        <v>1</v>
      </c>
      <c r="F180" s="167" t="s">
        <v>166</v>
      </c>
      <c r="H180" s="168">
        <v>1.401</v>
      </c>
      <c r="L180" s="165"/>
      <c r="M180" s="169"/>
      <c r="T180" s="170"/>
      <c r="AT180" s="166" t="s">
        <v>148</v>
      </c>
      <c r="AU180" s="166" t="s">
        <v>83</v>
      </c>
      <c r="AV180" s="13" t="s">
        <v>153</v>
      </c>
      <c r="AW180" s="13" t="s">
        <v>26</v>
      </c>
      <c r="AX180" s="13" t="s">
        <v>73</v>
      </c>
      <c r="AY180" s="166" t="s">
        <v>140</v>
      </c>
    </row>
    <row r="181" spans="2:65" s="14" customFormat="1">
      <c r="B181" s="171"/>
      <c r="D181" s="159" t="s">
        <v>148</v>
      </c>
      <c r="E181" s="172" t="s">
        <v>1</v>
      </c>
      <c r="F181" s="173" t="s">
        <v>167</v>
      </c>
      <c r="H181" s="174">
        <v>1.401</v>
      </c>
      <c r="L181" s="171"/>
      <c r="M181" s="175"/>
      <c r="T181" s="176"/>
      <c r="AT181" s="172" t="s">
        <v>148</v>
      </c>
      <c r="AU181" s="172" t="s">
        <v>83</v>
      </c>
      <c r="AV181" s="14" t="s">
        <v>146</v>
      </c>
      <c r="AW181" s="14" t="s">
        <v>26</v>
      </c>
      <c r="AX181" s="14" t="s">
        <v>77</v>
      </c>
      <c r="AY181" s="172" t="s">
        <v>140</v>
      </c>
    </row>
    <row r="182" spans="2:65" s="1" customFormat="1" ht="16.5" customHeight="1">
      <c r="B182" s="145"/>
      <c r="C182" s="146" t="s">
        <v>234</v>
      </c>
      <c r="D182" s="146" t="s">
        <v>142</v>
      </c>
      <c r="E182" s="147" t="s">
        <v>235</v>
      </c>
      <c r="F182" s="148" t="s">
        <v>236</v>
      </c>
      <c r="G182" s="149" t="s">
        <v>145</v>
      </c>
      <c r="H182" s="150">
        <v>1.6879999999999999</v>
      </c>
      <c r="I182" s="150"/>
      <c r="J182" s="150">
        <f>ROUND(I182*H182,3)</f>
        <v>0</v>
      </c>
      <c r="K182" s="151"/>
      <c r="L182" s="30"/>
      <c r="M182" s="152" t="s">
        <v>1</v>
      </c>
      <c r="N182" s="124" t="s">
        <v>39</v>
      </c>
      <c r="O182" s="153">
        <v>0.58055000000000001</v>
      </c>
      <c r="P182" s="153">
        <f>O182*H182</f>
        <v>0.97996839999999996</v>
      </c>
      <c r="Q182" s="153">
        <v>2.2151299999999998</v>
      </c>
      <c r="R182" s="153">
        <f>Q182*H182</f>
        <v>3.7391394399999998</v>
      </c>
      <c r="S182" s="153">
        <v>0</v>
      </c>
      <c r="T182" s="154">
        <f>S182*H182</f>
        <v>0</v>
      </c>
      <c r="AR182" s="155" t="s">
        <v>146</v>
      </c>
      <c r="AT182" s="155" t="s">
        <v>142</v>
      </c>
      <c r="AU182" s="155" t="s">
        <v>83</v>
      </c>
      <c r="AY182" s="16" t="s">
        <v>140</v>
      </c>
      <c r="BE182" s="156">
        <f>IF(N182="základná",J182,0)</f>
        <v>0</v>
      </c>
      <c r="BF182" s="156">
        <f>IF(N182="znížená",J182,0)</f>
        <v>0</v>
      </c>
      <c r="BG182" s="156">
        <f>IF(N182="zákl. prenesená",J182,0)</f>
        <v>0</v>
      </c>
      <c r="BH182" s="156">
        <f>IF(N182="zníž. prenesená",J182,0)</f>
        <v>0</v>
      </c>
      <c r="BI182" s="156">
        <f>IF(N182="nulová",J182,0)</f>
        <v>0</v>
      </c>
      <c r="BJ182" s="16" t="s">
        <v>83</v>
      </c>
      <c r="BK182" s="157">
        <f>ROUND(I182*H182,3)</f>
        <v>0</v>
      </c>
      <c r="BL182" s="16" t="s">
        <v>146</v>
      </c>
      <c r="BM182" s="155" t="s">
        <v>237</v>
      </c>
    </row>
    <row r="183" spans="2:65" s="12" customFormat="1">
      <c r="B183" s="158"/>
      <c r="D183" s="159" t="s">
        <v>148</v>
      </c>
      <c r="E183" s="160" t="s">
        <v>1</v>
      </c>
      <c r="F183" s="161" t="s">
        <v>238</v>
      </c>
      <c r="H183" s="162">
        <v>1.6879999999999999</v>
      </c>
      <c r="L183" s="158"/>
      <c r="M183" s="163"/>
      <c r="T183" s="164"/>
      <c r="AT183" s="160" t="s">
        <v>148</v>
      </c>
      <c r="AU183" s="160" t="s">
        <v>83</v>
      </c>
      <c r="AV183" s="12" t="s">
        <v>83</v>
      </c>
      <c r="AW183" s="12" t="s">
        <v>26</v>
      </c>
      <c r="AX183" s="12" t="s">
        <v>73</v>
      </c>
      <c r="AY183" s="160" t="s">
        <v>140</v>
      </c>
    </row>
    <row r="184" spans="2:65" s="13" customFormat="1">
      <c r="B184" s="165"/>
      <c r="D184" s="159" t="s">
        <v>148</v>
      </c>
      <c r="E184" s="166" t="s">
        <v>1</v>
      </c>
      <c r="F184" s="167" t="s">
        <v>166</v>
      </c>
      <c r="H184" s="168">
        <v>1.6879999999999999</v>
      </c>
      <c r="L184" s="165"/>
      <c r="M184" s="169"/>
      <c r="T184" s="170"/>
      <c r="AT184" s="166" t="s">
        <v>148</v>
      </c>
      <c r="AU184" s="166" t="s">
        <v>83</v>
      </c>
      <c r="AV184" s="13" t="s">
        <v>153</v>
      </c>
      <c r="AW184" s="13" t="s">
        <v>26</v>
      </c>
      <c r="AX184" s="13" t="s">
        <v>73</v>
      </c>
      <c r="AY184" s="166" t="s">
        <v>140</v>
      </c>
    </row>
    <row r="185" spans="2:65" s="14" customFormat="1">
      <c r="B185" s="171"/>
      <c r="D185" s="159" t="s">
        <v>148</v>
      </c>
      <c r="E185" s="172" t="s">
        <v>1</v>
      </c>
      <c r="F185" s="173" t="s">
        <v>167</v>
      </c>
      <c r="H185" s="174">
        <v>1.6879999999999999</v>
      </c>
      <c r="L185" s="171"/>
      <c r="M185" s="175"/>
      <c r="T185" s="176"/>
      <c r="AT185" s="172" t="s">
        <v>148</v>
      </c>
      <c r="AU185" s="172" t="s">
        <v>83</v>
      </c>
      <c r="AV185" s="14" t="s">
        <v>146</v>
      </c>
      <c r="AW185" s="14" t="s">
        <v>26</v>
      </c>
      <c r="AX185" s="14" t="s">
        <v>77</v>
      </c>
      <c r="AY185" s="172" t="s">
        <v>140</v>
      </c>
    </row>
    <row r="186" spans="2:65" s="1" customFormat="1" ht="24.15" customHeight="1">
      <c r="B186" s="145"/>
      <c r="C186" s="146" t="s">
        <v>7</v>
      </c>
      <c r="D186" s="146" t="s">
        <v>142</v>
      </c>
      <c r="E186" s="147" t="s">
        <v>239</v>
      </c>
      <c r="F186" s="148" t="s">
        <v>240</v>
      </c>
      <c r="G186" s="149" t="s">
        <v>145</v>
      </c>
      <c r="H186" s="150">
        <v>10.128</v>
      </c>
      <c r="I186" s="150"/>
      <c r="J186" s="150">
        <f>ROUND(I186*H186,3)</f>
        <v>0</v>
      </c>
      <c r="K186" s="151"/>
      <c r="L186" s="30"/>
      <c r="M186" s="152" t="s">
        <v>1</v>
      </c>
      <c r="N186" s="124" t="s">
        <v>39</v>
      </c>
      <c r="O186" s="153">
        <v>0.58299999999999996</v>
      </c>
      <c r="P186" s="153">
        <f>O186*H186</f>
        <v>5.9046240000000001</v>
      </c>
      <c r="Q186" s="153">
        <v>2.2151299999999998</v>
      </c>
      <c r="R186" s="153">
        <f>Q186*H186</f>
        <v>22.434836639999997</v>
      </c>
      <c r="S186" s="153">
        <v>0</v>
      </c>
      <c r="T186" s="154">
        <f>S186*H186</f>
        <v>0</v>
      </c>
      <c r="AR186" s="155" t="s">
        <v>146</v>
      </c>
      <c r="AT186" s="155" t="s">
        <v>142</v>
      </c>
      <c r="AU186" s="155" t="s">
        <v>83</v>
      </c>
      <c r="AY186" s="16" t="s">
        <v>140</v>
      </c>
      <c r="BE186" s="156">
        <f>IF(N186="základná",J186,0)</f>
        <v>0</v>
      </c>
      <c r="BF186" s="156">
        <f>IF(N186="znížená",J186,0)</f>
        <v>0</v>
      </c>
      <c r="BG186" s="156">
        <f>IF(N186="zákl. prenesená",J186,0)</f>
        <v>0</v>
      </c>
      <c r="BH186" s="156">
        <f>IF(N186="zníž. prenesená",J186,0)</f>
        <v>0</v>
      </c>
      <c r="BI186" s="156">
        <f>IF(N186="nulová",J186,0)</f>
        <v>0</v>
      </c>
      <c r="BJ186" s="16" t="s">
        <v>83</v>
      </c>
      <c r="BK186" s="157">
        <f>ROUND(I186*H186,3)</f>
        <v>0</v>
      </c>
      <c r="BL186" s="16" t="s">
        <v>146</v>
      </c>
      <c r="BM186" s="155" t="s">
        <v>241</v>
      </c>
    </row>
    <row r="187" spans="2:65" s="12" customFormat="1">
      <c r="B187" s="158"/>
      <c r="D187" s="159" t="s">
        <v>148</v>
      </c>
      <c r="E187" s="160" t="s">
        <v>1</v>
      </c>
      <c r="F187" s="161" t="s">
        <v>242</v>
      </c>
      <c r="H187" s="162">
        <v>10.128</v>
      </c>
      <c r="L187" s="158"/>
      <c r="M187" s="163"/>
      <c r="T187" s="164"/>
      <c r="AT187" s="160" t="s">
        <v>148</v>
      </c>
      <c r="AU187" s="160" t="s">
        <v>83</v>
      </c>
      <c r="AV187" s="12" t="s">
        <v>83</v>
      </c>
      <c r="AW187" s="12" t="s">
        <v>26</v>
      </c>
      <c r="AX187" s="12" t="s">
        <v>73</v>
      </c>
      <c r="AY187" s="160" t="s">
        <v>140</v>
      </c>
    </row>
    <row r="188" spans="2:65" s="13" customFormat="1">
      <c r="B188" s="165"/>
      <c r="D188" s="159" t="s">
        <v>148</v>
      </c>
      <c r="E188" s="166" t="s">
        <v>1</v>
      </c>
      <c r="F188" s="167" t="s">
        <v>166</v>
      </c>
      <c r="H188" s="168">
        <v>10.128</v>
      </c>
      <c r="L188" s="165"/>
      <c r="M188" s="169"/>
      <c r="T188" s="170"/>
      <c r="AT188" s="166" t="s">
        <v>148</v>
      </c>
      <c r="AU188" s="166" t="s">
        <v>83</v>
      </c>
      <c r="AV188" s="13" t="s">
        <v>153</v>
      </c>
      <c r="AW188" s="13" t="s">
        <v>26</v>
      </c>
      <c r="AX188" s="13" t="s">
        <v>73</v>
      </c>
      <c r="AY188" s="166" t="s">
        <v>140</v>
      </c>
    </row>
    <row r="189" spans="2:65" s="14" customFormat="1">
      <c r="B189" s="171"/>
      <c r="D189" s="159" t="s">
        <v>148</v>
      </c>
      <c r="E189" s="172" t="s">
        <v>1</v>
      </c>
      <c r="F189" s="173" t="s">
        <v>167</v>
      </c>
      <c r="H189" s="174">
        <v>10.128</v>
      </c>
      <c r="L189" s="171"/>
      <c r="M189" s="175"/>
      <c r="T189" s="176"/>
      <c r="AT189" s="172" t="s">
        <v>148</v>
      </c>
      <c r="AU189" s="172" t="s">
        <v>83</v>
      </c>
      <c r="AV189" s="14" t="s">
        <v>146</v>
      </c>
      <c r="AW189" s="14" t="s">
        <v>26</v>
      </c>
      <c r="AX189" s="14" t="s">
        <v>77</v>
      </c>
      <c r="AY189" s="172" t="s">
        <v>140</v>
      </c>
    </row>
    <row r="190" spans="2:65" s="1" customFormat="1" ht="21.75" customHeight="1">
      <c r="B190" s="145"/>
      <c r="C190" s="146" t="s">
        <v>243</v>
      </c>
      <c r="D190" s="146" t="s">
        <v>142</v>
      </c>
      <c r="E190" s="147" t="s">
        <v>244</v>
      </c>
      <c r="F190" s="148" t="s">
        <v>245</v>
      </c>
      <c r="G190" s="149" t="s">
        <v>222</v>
      </c>
      <c r="H190" s="150">
        <v>21.943999999999999</v>
      </c>
      <c r="I190" s="150"/>
      <c r="J190" s="150">
        <f>ROUND(I190*H190,3)</f>
        <v>0</v>
      </c>
      <c r="K190" s="151"/>
      <c r="L190" s="30"/>
      <c r="M190" s="152" t="s">
        <v>1</v>
      </c>
      <c r="N190" s="124" t="s">
        <v>39</v>
      </c>
      <c r="O190" s="153">
        <v>0.79900000000000004</v>
      </c>
      <c r="P190" s="153">
        <f>O190*H190</f>
        <v>17.533256000000002</v>
      </c>
      <c r="Q190" s="153">
        <v>4.0699999999999998E-3</v>
      </c>
      <c r="R190" s="153">
        <f>Q190*H190</f>
        <v>8.9312079999999988E-2</v>
      </c>
      <c r="S190" s="153">
        <v>0</v>
      </c>
      <c r="T190" s="154">
        <f>S190*H190</f>
        <v>0</v>
      </c>
      <c r="AR190" s="155" t="s">
        <v>146</v>
      </c>
      <c r="AT190" s="155" t="s">
        <v>142</v>
      </c>
      <c r="AU190" s="155" t="s">
        <v>83</v>
      </c>
      <c r="AY190" s="16" t="s">
        <v>140</v>
      </c>
      <c r="BE190" s="156">
        <f>IF(N190="základná",J190,0)</f>
        <v>0</v>
      </c>
      <c r="BF190" s="156">
        <f>IF(N190="znížená",J190,0)</f>
        <v>0</v>
      </c>
      <c r="BG190" s="156">
        <f>IF(N190="zákl. prenesená",J190,0)</f>
        <v>0</v>
      </c>
      <c r="BH190" s="156">
        <f>IF(N190="zníž. prenesená",J190,0)</f>
        <v>0</v>
      </c>
      <c r="BI190" s="156">
        <f>IF(N190="nulová",J190,0)</f>
        <v>0</v>
      </c>
      <c r="BJ190" s="16" t="s">
        <v>83</v>
      </c>
      <c r="BK190" s="157">
        <f>ROUND(I190*H190,3)</f>
        <v>0</v>
      </c>
      <c r="BL190" s="16" t="s">
        <v>146</v>
      </c>
      <c r="BM190" s="155" t="s">
        <v>246</v>
      </c>
    </row>
    <row r="191" spans="2:65" s="12" customFormat="1">
      <c r="B191" s="158"/>
      <c r="D191" s="159" t="s">
        <v>148</v>
      </c>
      <c r="E191" s="160" t="s">
        <v>1</v>
      </c>
      <c r="F191" s="161" t="s">
        <v>247</v>
      </c>
      <c r="H191" s="162">
        <v>21.943999999999999</v>
      </c>
      <c r="L191" s="158"/>
      <c r="M191" s="163"/>
      <c r="T191" s="164"/>
      <c r="AT191" s="160" t="s">
        <v>148</v>
      </c>
      <c r="AU191" s="160" t="s">
        <v>83</v>
      </c>
      <c r="AV191" s="12" t="s">
        <v>83</v>
      </c>
      <c r="AW191" s="12" t="s">
        <v>26</v>
      </c>
      <c r="AX191" s="12" t="s">
        <v>77</v>
      </c>
      <c r="AY191" s="160" t="s">
        <v>140</v>
      </c>
    </row>
    <row r="192" spans="2:65" s="1" customFormat="1" ht="24.15" customHeight="1">
      <c r="B192" s="145"/>
      <c r="C192" s="146" t="s">
        <v>248</v>
      </c>
      <c r="D192" s="146" t="s">
        <v>142</v>
      </c>
      <c r="E192" s="147" t="s">
        <v>249</v>
      </c>
      <c r="F192" s="148" t="s">
        <v>250</v>
      </c>
      <c r="G192" s="149" t="s">
        <v>222</v>
      </c>
      <c r="H192" s="150">
        <v>21.943999999999999</v>
      </c>
      <c r="I192" s="150"/>
      <c r="J192" s="150">
        <f>ROUND(I192*H192,3)</f>
        <v>0</v>
      </c>
      <c r="K192" s="151"/>
      <c r="L192" s="30"/>
      <c r="M192" s="152" t="s">
        <v>1</v>
      </c>
      <c r="N192" s="124" t="s">
        <v>39</v>
      </c>
      <c r="O192" s="153">
        <v>0.32700000000000001</v>
      </c>
      <c r="P192" s="153">
        <f>O192*H192</f>
        <v>7.1756880000000001</v>
      </c>
      <c r="Q192" s="153">
        <v>0</v>
      </c>
      <c r="R192" s="153">
        <f>Q192*H192</f>
        <v>0</v>
      </c>
      <c r="S192" s="153">
        <v>0</v>
      </c>
      <c r="T192" s="154">
        <f>S192*H192</f>
        <v>0</v>
      </c>
      <c r="AR192" s="155" t="s">
        <v>146</v>
      </c>
      <c r="AT192" s="155" t="s">
        <v>142</v>
      </c>
      <c r="AU192" s="155" t="s">
        <v>83</v>
      </c>
      <c r="AY192" s="16" t="s">
        <v>140</v>
      </c>
      <c r="BE192" s="156">
        <f>IF(N192="základná",J192,0)</f>
        <v>0</v>
      </c>
      <c r="BF192" s="156">
        <f>IF(N192="znížená",J192,0)</f>
        <v>0</v>
      </c>
      <c r="BG192" s="156">
        <f>IF(N192="zákl. prenesená",J192,0)</f>
        <v>0</v>
      </c>
      <c r="BH192" s="156">
        <f>IF(N192="zníž. prenesená",J192,0)</f>
        <v>0</v>
      </c>
      <c r="BI192" s="156">
        <f>IF(N192="nulová",J192,0)</f>
        <v>0</v>
      </c>
      <c r="BJ192" s="16" t="s">
        <v>83</v>
      </c>
      <c r="BK192" s="157">
        <f>ROUND(I192*H192,3)</f>
        <v>0</v>
      </c>
      <c r="BL192" s="16" t="s">
        <v>146</v>
      </c>
      <c r="BM192" s="155" t="s">
        <v>251</v>
      </c>
    </row>
    <row r="193" spans="2:65" s="1" customFormat="1" ht="16.5" customHeight="1">
      <c r="B193" s="145"/>
      <c r="C193" s="146" t="s">
        <v>252</v>
      </c>
      <c r="D193" s="146" t="s">
        <v>142</v>
      </c>
      <c r="E193" s="147" t="s">
        <v>253</v>
      </c>
      <c r="F193" s="148" t="s">
        <v>254</v>
      </c>
      <c r="G193" s="149" t="s">
        <v>145</v>
      </c>
      <c r="H193" s="150">
        <v>0.74099999999999999</v>
      </c>
      <c r="I193" s="150"/>
      <c r="J193" s="150">
        <f>ROUND(I193*H193,3)</f>
        <v>0</v>
      </c>
      <c r="K193" s="151"/>
      <c r="L193" s="30"/>
      <c r="M193" s="152" t="s">
        <v>1</v>
      </c>
      <c r="N193" s="124" t="s">
        <v>39</v>
      </c>
      <c r="O193" s="153">
        <v>0.58099999999999996</v>
      </c>
      <c r="P193" s="153">
        <f>O193*H193</f>
        <v>0.43052099999999999</v>
      </c>
      <c r="Q193" s="153">
        <v>2.2151299999999998</v>
      </c>
      <c r="R193" s="153">
        <f>Q193*H193</f>
        <v>1.6414113299999999</v>
      </c>
      <c r="S193" s="153">
        <v>0</v>
      </c>
      <c r="T193" s="154">
        <f>S193*H193</f>
        <v>0</v>
      </c>
      <c r="AR193" s="155" t="s">
        <v>146</v>
      </c>
      <c r="AT193" s="155" t="s">
        <v>142</v>
      </c>
      <c r="AU193" s="155" t="s">
        <v>83</v>
      </c>
      <c r="AY193" s="16" t="s">
        <v>140</v>
      </c>
      <c r="BE193" s="156">
        <f>IF(N193="základná",J193,0)</f>
        <v>0</v>
      </c>
      <c r="BF193" s="156">
        <f>IF(N193="znížená",J193,0)</f>
        <v>0</v>
      </c>
      <c r="BG193" s="156">
        <f>IF(N193="zákl. prenesená",J193,0)</f>
        <v>0</v>
      </c>
      <c r="BH193" s="156">
        <f>IF(N193="zníž. prenesená",J193,0)</f>
        <v>0</v>
      </c>
      <c r="BI193" s="156">
        <f>IF(N193="nulová",J193,0)</f>
        <v>0</v>
      </c>
      <c r="BJ193" s="16" t="s">
        <v>83</v>
      </c>
      <c r="BK193" s="157">
        <f>ROUND(I193*H193,3)</f>
        <v>0</v>
      </c>
      <c r="BL193" s="16" t="s">
        <v>146</v>
      </c>
      <c r="BM193" s="155" t="s">
        <v>255</v>
      </c>
    </row>
    <row r="194" spans="2:65" s="12" customFormat="1">
      <c r="B194" s="158"/>
      <c r="D194" s="159" t="s">
        <v>148</v>
      </c>
      <c r="E194" s="160" t="s">
        <v>1</v>
      </c>
      <c r="F194" s="161" t="s">
        <v>256</v>
      </c>
      <c r="H194" s="162">
        <v>0.74099999999999999</v>
      </c>
      <c r="L194" s="158"/>
      <c r="M194" s="163"/>
      <c r="T194" s="164"/>
      <c r="AT194" s="160" t="s">
        <v>148</v>
      </c>
      <c r="AU194" s="160" t="s">
        <v>83</v>
      </c>
      <c r="AV194" s="12" t="s">
        <v>83</v>
      </c>
      <c r="AW194" s="12" t="s">
        <v>26</v>
      </c>
      <c r="AX194" s="12" t="s">
        <v>73</v>
      </c>
      <c r="AY194" s="160" t="s">
        <v>140</v>
      </c>
    </row>
    <row r="195" spans="2:65" s="13" customFormat="1">
      <c r="B195" s="165"/>
      <c r="D195" s="159" t="s">
        <v>148</v>
      </c>
      <c r="E195" s="166" t="s">
        <v>1</v>
      </c>
      <c r="F195" s="167" t="s">
        <v>166</v>
      </c>
      <c r="H195" s="168">
        <v>0.74099999999999999</v>
      </c>
      <c r="L195" s="165"/>
      <c r="M195" s="169"/>
      <c r="T195" s="170"/>
      <c r="AT195" s="166" t="s">
        <v>148</v>
      </c>
      <c r="AU195" s="166" t="s">
        <v>83</v>
      </c>
      <c r="AV195" s="13" t="s">
        <v>153</v>
      </c>
      <c r="AW195" s="13" t="s">
        <v>26</v>
      </c>
      <c r="AX195" s="13" t="s">
        <v>73</v>
      </c>
      <c r="AY195" s="166" t="s">
        <v>140</v>
      </c>
    </row>
    <row r="196" spans="2:65" s="14" customFormat="1">
      <c r="B196" s="171"/>
      <c r="D196" s="159" t="s">
        <v>148</v>
      </c>
      <c r="E196" s="172" t="s">
        <v>1</v>
      </c>
      <c r="F196" s="173" t="s">
        <v>167</v>
      </c>
      <c r="H196" s="174">
        <v>0.74099999999999999</v>
      </c>
      <c r="L196" s="171"/>
      <c r="M196" s="175"/>
      <c r="T196" s="176"/>
      <c r="AT196" s="172" t="s">
        <v>148</v>
      </c>
      <c r="AU196" s="172" t="s">
        <v>83</v>
      </c>
      <c r="AV196" s="14" t="s">
        <v>146</v>
      </c>
      <c r="AW196" s="14" t="s">
        <v>26</v>
      </c>
      <c r="AX196" s="14" t="s">
        <v>77</v>
      </c>
      <c r="AY196" s="172" t="s">
        <v>140</v>
      </c>
    </row>
    <row r="197" spans="2:65" s="1" customFormat="1" ht="24.15" customHeight="1">
      <c r="B197" s="145"/>
      <c r="C197" s="146" t="s">
        <v>257</v>
      </c>
      <c r="D197" s="146" t="s">
        <v>142</v>
      </c>
      <c r="E197" s="147" t="s">
        <v>258</v>
      </c>
      <c r="F197" s="148" t="s">
        <v>259</v>
      </c>
      <c r="G197" s="149" t="s">
        <v>145</v>
      </c>
      <c r="H197" s="150">
        <v>8.8919999999999995</v>
      </c>
      <c r="I197" s="150"/>
      <c r="J197" s="150">
        <f>ROUND(I197*H197,3)</f>
        <v>0</v>
      </c>
      <c r="K197" s="151"/>
      <c r="L197" s="30"/>
      <c r="M197" s="152" t="s">
        <v>1</v>
      </c>
      <c r="N197" s="124" t="s">
        <v>39</v>
      </c>
      <c r="O197" s="153">
        <v>0.60399999999999998</v>
      </c>
      <c r="P197" s="153">
        <f>O197*H197</f>
        <v>5.3707679999999991</v>
      </c>
      <c r="Q197" s="153">
        <v>2.2151299999999998</v>
      </c>
      <c r="R197" s="153">
        <f>Q197*H197</f>
        <v>19.696935959999998</v>
      </c>
      <c r="S197" s="153">
        <v>0</v>
      </c>
      <c r="T197" s="154">
        <f>S197*H197</f>
        <v>0</v>
      </c>
      <c r="AR197" s="155" t="s">
        <v>146</v>
      </c>
      <c r="AT197" s="155" t="s">
        <v>142</v>
      </c>
      <c r="AU197" s="155" t="s">
        <v>83</v>
      </c>
      <c r="AY197" s="16" t="s">
        <v>140</v>
      </c>
      <c r="BE197" s="156">
        <f>IF(N197="základná",J197,0)</f>
        <v>0</v>
      </c>
      <c r="BF197" s="156">
        <f>IF(N197="znížená",J197,0)</f>
        <v>0</v>
      </c>
      <c r="BG197" s="156">
        <f>IF(N197="zákl. prenesená",J197,0)</f>
        <v>0</v>
      </c>
      <c r="BH197" s="156">
        <f>IF(N197="zníž. prenesená",J197,0)</f>
        <v>0</v>
      </c>
      <c r="BI197" s="156">
        <f>IF(N197="nulová",J197,0)</f>
        <v>0</v>
      </c>
      <c r="BJ197" s="16" t="s">
        <v>83</v>
      </c>
      <c r="BK197" s="157">
        <f>ROUND(I197*H197,3)</f>
        <v>0</v>
      </c>
      <c r="BL197" s="16" t="s">
        <v>146</v>
      </c>
      <c r="BM197" s="155" t="s">
        <v>260</v>
      </c>
    </row>
    <row r="198" spans="2:65" s="12" customFormat="1">
      <c r="B198" s="158"/>
      <c r="D198" s="159" t="s">
        <v>148</v>
      </c>
      <c r="E198" s="160" t="s">
        <v>1</v>
      </c>
      <c r="F198" s="161" t="s">
        <v>261</v>
      </c>
      <c r="H198" s="162">
        <v>8.8919999999999995</v>
      </c>
      <c r="L198" s="158"/>
      <c r="M198" s="163"/>
      <c r="T198" s="164"/>
      <c r="AT198" s="160" t="s">
        <v>148</v>
      </c>
      <c r="AU198" s="160" t="s">
        <v>83</v>
      </c>
      <c r="AV198" s="12" t="s">
        <v>83</v>
      </c>
      <c r="AW198" s="12" t="s">
        <v>26</v>
      </c>
      <c r="AX198" s="12" t="s">
        <v>73</v>
      </c>
      <c r="AY198" s="160" t="s">
        <v>140</v>
      </c>
    </row>
    <row r="199" spans="2:65" s="13" customFormat="1">
      <c r="B199" s="165"/>
      <c r="D199" s="159" t="s">
        <v>148</v>
      </c>
      <c r="E199" s="166" t="s">
        <v>1</v>
      </c>
      <c r="F199" s="167" t="s">
        <v>166</v>
      </c>
      <c r="H199" s="168">
        <v>8.8919999999999995</v>
      </c>
      <c r="L199" s="165"/>
      <c r="M199" s="169"/>
      <c r="T199" s="170"/>
      <c r="AT199" s="166" t="s">
        <v>148</v>
      </c>
      <c r="AU199" s="166" t="s">
        <v>83</v>
      </c>
      <c r="AV199" s="13" t="s">
        <v>153</v>
      </c>
      <c r="AW199" s="13" t="s">
        <v>26</v>
      </c>
      <c r="AX199" s="13" t="s">
        <v>73</v>
      </c>
      <c r="AY199" s="166" t="s">
        <v>140</v>
      </c>
    </row>
    <row r="200" spans="2:65" s="14" customFormat="1">
      <c r="B200" s="171"/>
      <c r="D200" s="159" t="s">
        <v>148</v>
      </c>
      <c r="E200" s="172" t="s">
        <v>1</v>
      </c>
      <c r="F200" s="173" t="s">
        <v>167</v>
      </c>
      <c r="H200" s="174">
        <v>8.8919999999999995</v>
      </c>
      <c r="L200" s="171"/>
      <c r="M200" s="175"/>
      <c r="T200" s="176"/>
      <c r="AT200" s="172" t="s">
        <v>148</v>
      </c>
      <c r="AU200" s="172" t="s">
        <v>83</v>
      </c>
      <c r="AV200" s="14" t="s">
        <v>146</v>
      </c>
      <c r="AW200" s="14" t="s">
        <v>26</v>
      </c>
      <c r="AX200" s="14" t="s">
        <v>77</v>
      </c>
      <c r="AY200" s="172" t="s">
        <v>140</v>
      </c>
    </row>
    <row r="201" spans="2:65" s="1" customFormat="1" ht="21.75" customHeight="1">
      <c r="B201" s="145"/>
      <c r="C201" s="146" t="s">
        <v>262</v>
      </c>
      <c r="D201" s="146" t="s">
        <v>142</v>
      </c>
      <c r="E201" s="147" t="s">
        <v>263</v>
      </c>
      <c r="F201" s="148" t="s">
        <v>264</v>
      </c>
      <c r="G201" s="149" t="s">
        <v>222</v>
      </c>
      <c r="H201" s="150">
        <v>24.96</v>
      </c>
      <c r="I201" s="150"/>
      <c r="J201" s="150">
        <f>ROUND(I201*H201,3)</f>
        <v>0</v>
      </c>
      <c r="K201" s="151"/>
      <c r="L201" s="30"/>
      <c r="M201" s="152" t="s">
        <v>1</v>
      </c>
      <c r="N201" s="124" t="s">
        <v>39</v>
      </c>
      <c r="O201" s="153">
        <v>1.052</v>
      </c>
      <c r="P201" s="153">
        <f>O201*H201</f>
        <v>26.257920000000002</v>
      </c>
      <c r="Q201" s="153">
        <v>4.0699999999999998E-3</v>
      </c>
      <c r="R201" s="153">
        <f>Q201*H201</f>
        <v>0.1015872</v>
      </c>
      <c r="S201" s="153">
        <v>0</v>
      </c>
      <c r="T201" s="154">
        <f>S201*H201</f>
        <v>0</v>
      </c>
      <c r="AR201" s="155" t="s">
        <v>146</v>
      </c>
      <c r="AT201" s="155" t="s">
        <v>142</v>
      </c>
      <c r="AU201" s="155" t="s">
        <v>83</v>
      </c>
      <c r="AY201" s="16" t="s">
        <v>140</v>
      </c>
      <c r="BE201" s="156">
        <f>IF(N201="základná",J201,0)</f>
        <v>0</v>
      </c>
      <c r="BF201" s="156">
        <f>IF(N201="znížená",J201,0)</f>
        <v>0</v>
      </c>
      <c r="BG201" s="156">
        <f>IF(N201="zákl. prenesená",J201,0)</f>
        <v>0</v>
      </c>
      <c r="BH201" s="156">
        <f>IF(N201="zníž. prenesená",J201,0)</f>
        <v>0</v>
      </c>
      <c r="BI201" s="156">
        <f>IF(N201="nulová",J201,0)</f>
        <v>0</v>
      </c>
      <c r="BJ201" s="16" t="s">
        <v>83</v>
      </c>
      <c r="BK201" s="157">
        <f>ROUND(I201*H201,3)</f>
        <v>0</v>
      </c>
      <c r="BL201" s="16" t="s">
        <v>146</v>
      </c>
      <c r="BM201" s="155" t="s">
        <v>265</v>
      </c>
    </row>
    <row r="202" spans="2:65" s="12" customFormat="1">
      <c r="B202" s="158"/>
      <c r="D202" s="159" t="s">
        <v>148</v>
      </c>
      <c r="E202" s="160" t="s">
        <v>1</v>
      </c>
      <c r="F202" s="161" t="s">
        <v>266</v>
      </c>
      <c r="H202" s="162">
        <v>24.96</v>
      </c>
      <c r="L202" s="158"/>
      <c r="M202" s="163"/>
      <c r="T202" s="164"/>
      <c r="AT202" s="160" t="s">
        <v>148</v>
      </c>
      <c r="AU202" s="160" t="s">
        <v>83</v>
      </c>
      <c r="AV202" s="12" t="s">
        <v>83</v>
      </c>
      <c r="AW202" s="12" t="s">
        <v>26</v>
      </c>
      <c r="AX202" s="12" t="s">
        <v>73</v>
      </c>
      <c r="AY202" s="160" t="s">
        <v>140</v>
      </c>
    </row>
    <row r="203" spans="2:65" s="13" customFormat="1">
      <c r="B203" s="165"/>
      <c r="D203" s="159" t="s">
        <v>148</v>
      </c>
      <c r="E203" s="166" t="s">
        <v>1</v>
      </c>
      <c r="F203" s="167" t="s">
        <v>166</v>
      </c>
      <c r="H203" s="168">
        <v>24.96</v>
      </c>
      <c r="L203" s="165"/>
      <c r="M203" s="169"/>
      <c r="T203" s="170"/>
      <c r="AT203" s="166" t="s">
        <v>148</v>
      </c>
      <c r="AU203" s="166" t="s">
        <v>83</v>
      </c>
      <c r="AV203" s="13" t="s">
        <v>153</v>
      </c>
      <c r="AW203" s="13" t="s">
        <v>26</v>
      </c>
      <c r="AX203" s="13" t="s">
        <v>73</v>
      </c>
      <c r="AY203" s="166" t="s">
        <v>140</v>
      </c>
    </row>
    <row r="204" spans="2:65" s="14" customFormat="1">
      <c r="B204" s="171"/>
      <c r="D204" s="159" t="s">
        <v>148</v>
      </c>
      <c r="E204" s="172" t="s">
        <v>1</v>
      </c>
      <c r="F204" s="173" t="s">
        <v>167</v>
      </c>
      <c r="H204" s="174">
        <v>24.96</v>
      </c>
      <c r="L204" s="171"/>
      <c r="M204" s="175"/>
      <c r="T204" s="176"/>
      <c r="AT204" s="172" t="s">
        <v>148</v>
      </c>
      <c r="AU204" s="172" t="s">
        <v>83</v>
      </c>
      <c r="AV204" s="14" t="s">
        <v>146</v>
      </c>
      <c r="AW204" s="14" t="s">
        <v>26</v>
      </c>
      <c r="AX204" s="14" t="s">
        <v>77</v>
      </c>
      <c r="AY204" s="172" t="s">
        <v>140</v>
      </c>
    </row>
    <row r="205" spans="2:65" s="1" customFormat="1" ht="24.15" customHeight="1">
      <c r="B205" s="145"/>
      <c r="C205" s="146" t="s">
        <v>267</v>
      </c>
      <c r="D205" s="146" t="s">
        <v>142</v>
      </c>
      <c r="E205" s="147" t="s">
        <v>268</v>
      </c>
      <c r="F205" s="148" t="s">
        <v>269</v>
      </c>
      <c r="G205" s="149" t="s">
        <v>222</v>
      </c>
      <c r="H205" s="150">
        <v>24.96</v>
      </c>
      <c r="I205" s="150"/>
      <c r="J205" s="150">
        <f>ROUND(I205*H205,3)</f>
        <v>0</v>
      </c>
      <c r="K205" s="151"/>
      <c r="L205" s="30"/>
      <c r="M205" s="152" t="s">
        <v>1</v>
      </c>
      <c r="N205" s="124" t="s">
        <v>39</v>
      </c>
      <c r="O205" s="153">
        <v>0.43</v>
      </c>
      <c r="P205" s="153">
        <f>O205*H205</f>
        <v>10.732800000000001</v>
      </c>
      <c r="Q205" s="153">
        <v>0</v>
      </c>
      <c r="R205" s="153">
        <f>Q205*H205</f>
        <v>0</v>
      </c>
      <c r="S205" s="153">
        <v>0</v>
      </c>
      <c r="T205" s="154">
        <f>S205*H205</f>
        <v>0</v>
      </c>
      <c r="AR205" s="155" t="s">
        <v>146</v>
      </c>
      <c r="AT205" s="155" t="s">
        <v>142</v>
      </c>
      <c r="AU205" s="155" t="s">
        <v>83</v>
      </c>
      <c r="AY205" s="16" t="s">
        <v>140</v>
      </c>
      <c r="BE205" s="156">
        <f>IF(N205="základná",J205,0)</f>
        <v>0</v>
      </c>
      <c r="BF205" s="156">
        <f>IF(N205="znížená",J205,0)</f>
        <v>0</v>
      </c>
      <c r="BG205" s="156">
        <f>IF(N205="zákl. prenesená",J205,0)</f>
        <v>0</v>
      </c>
      <c r="BH205" s="156">
        <f>IF(N205="zníž. prenesená",J205,0)</f>
        <v>0</v>
      </c>
      <c r="BI205" s="156">
        <f>IF(N205="nulová",J205,0)</f>
        <v>0</v>
      </c>
      <c r="BJ205" s="16" t="s">
        <v>83</v>
      </c>
      <c r="BK205" s="157">
        <f>ROUND(I205*H205,3)</f>
        <v>0</v>
      </c>
      <c r="BL205" s="16" t="s">
        <v>146</v>
      </c>
      <c r="BM205" s="155" t="s">
        <v>270</v>
      </c>
    </row>
    <row r="206" spans="2:65" s="1" customFormat="1" ht="21.75" customHeight="1">
      <c r="B206" s="145"/>
      <c r="C206" s="146" t="s">
        <v>271</v>
      </c>
      <c r="D206" s="146" t="s">
        <v>142</v>
      </c>
      <c r="E206" s="147" t="s">
        <v>272</v>
      </c>
      <c r="F206" s="148" t="s">
        <v>273</v>
      </c>
      <c r="G206" s="149" t="s">
        <v>198</v>
      </c>
      <c r="H206" s="150">
        <v>1.8069999999999999</v>
      </c>
      <c r="I206" s="150"/>
      <c r="J206" s="150">
        <f>ROUND(I206*H206,3)</f>
        <v>0</v>
      </c>
      <c r="K206" s="151"/>
      <c r="L206" s="30"/>
      <c r="M206" s="152" t="s">
        <v>1</v>
      </c>
      <c r="N206" s="124" t="s">
        <v>39</v>
      </c>
      <c r="O206" s="153">
        <v>35.362000000000002</v>
      </c>
      <c r="P206" s="153">
        <f>O206*H206</f>
        <v>63.899134000000004</v>
      </c>
      <c r="Q206" s="153">
        <v>1.01895</v>
      </c>
      <c r="R206" s="153">
        <f>Q206*H206</f>
        <v>1.8412426499999999</v>
      </c>
      <c r="S206" s="153">
        <v>0</v>
      </c>
      <c r="T206" s="154">
        <f>S206*H206</f>
        <v>0</v>
      </c>
      <c r="AR206" s="155" t="s">
        <v>146</v>
      </c>
      <c r="AT206" s="155" t="s">
        <v>142</v>
      </c>
      <c r="AU206" s="155" t="s">
        <v>83</v>
      </c>
      <c r="AY206" s="16" t="s">
        <v>140</v>
      </c>
      <c r="BE206" s="156">
        <f>IF(N206="základná",J206,0)</f>
        <v>0</v>
      </c>
      <c r="BF206" s="156">
        <f>IF(N206="znížená",J206,0)</f>
        <v>0</v>
      </c>
      <c r="BG206" s="156">
        <f>IF(N206="zákl. prenesená",J206,0)</f>
        <v>0</v>
      </c>
      <c r="BH206" s="156">
        <f>IF(N206="zníž. prenesená",J206,0)</f>
        <v>0</v>
      </c>
      <c r="BI206" s="156">
        <f>IF(N206="nulová",J206,0)</f>
        <v>0</v>
      </c>
      <c r="BJ206" s="16" t="s">
        <v>83</v>
      </c>
      <c r="BK206" s="157">
        <f>ROUND(I206*H206,3)</f>
        <v>0</v>
      </c>
      <c r="BL206" s="16" t="s">
        <v>146</v>
      </c>
      <c r="BM206" s="155" t="s">
        <v>274</v>
      </c>
    </row>
    <row r="207" spans="2:65" s="12" customFormat="1">
      <c r="B207" s="158"/>
      <c r="D207" s="159" t="s">
        <v>148</v>
      </c>
      <c r="E207" s="160" t="s">
        <v>1</v>
      </c>
      <c r="F207" s="161" t="s">
        <v>275</v>
      </c>
      <c r="H207" s="162">
        <v>0.84499999999999997</v>
      </c>
      <c r="L207" s="158"/>
      <c r="M207" s="163"/>
      <c r="T207" s="164"/>
      <c r="AT207" s="160" t="s">
        <v>148</v>
      </c>
      <c r="AU207" s="160" t="s">
        <v>83</v>
      </c>
      <c r="AV207" s="12" t="s">
        <v>83</v>
      </c>
      <c r="AW207" s="12" t="s">
        <v>26</v>
      </c>
      <c r="AX207" s="12" t="s">
        <v>73</v>
      </c>
      <c r="AY207" s="160" t="s">
        <v>140</v>
      </c>
    </row>
    <row r="208" spans="2:65" s="12" customFormat="1">
      <c r="B208" s="158"/>
      <c r="D208" s="159" t="s">
        <v>148</v>
      </c>
      <c r="E208" s="160" t="s">
        <v>1</v>
      </c>
      <c r="F208" s="161" t="s">
        <v>276</v>
      </c>
      <c r="H208" s="162">
        <v>0.96199999999999997</v>
      </c>
      <c r="L208" s="158"/>
      <c r="M208" s="163"/>
      <c r="T208" s="164"/>
      <c r="AT208" s="160" t="s">
        <v>148</v>
      </c>
      <c r="AU208" s="160" t="s">
        <v>83</v>
      </c>
      <c r="AV208" s="12" t="s">
        <v>83</v>
      </c>
      <c r="AW208" s="12" t="s">
        <v>26</v>
      </c>
      <c r="AX208" s="12" t="s">
        <v>73</v>
      </c>
      <c r="AY208" s="160" t="s">
        <v>140</v>
      </c>
    </row>
    <row r="209" spans="2:65" s="13" customFormat="1">
      <c r="B209" s="165"/>
      <c r="D209" s="159" t="s">
        <v>148</v>
      </c>
      <c r="E209" s="166" t="s">
        <v>1</v>
      </c>
      <c r="F209" s="167" t="s">
        <v>166</v>
      </c>
      <c r="H209" s="168">
        <v>1.8069999999999999</v>
      </c>
      <c r="L209" s="165"/>
      <c r="M209" s="169"/>
      <c r="T209" s="170"/>
      <c r="AT209" s="166" t="s">
        <v>148</v>
      </c>
      <c r="AU209" s="166" t="s">
        <v>83</v>
      </c>
      <c r="AV209" s="13" t="s">
        <v>153</v>
      </c>
      <c r="AW209" s="13" t="s">
        <v>26</v>
      </c>
      <c r="AX209" s="13" t="s">
        <v>73</v>
      </c>
      <c r="AY209" s="166" t="s">
        <v>140</v>
      </c>
    </row>
    <row r="210" spans="2:65" s="14" customFormat="1">
      <c r="B210" s="171"/>
      <c r="D210" s="159" t="s">
        <v>148</v>
      </c>
      <c r="E210" s="172" t="s">
        <v>1</v>
      </c>
      <c r="F210" s="173" t="s">
        <v>167</v>
      </c>
      <c r="H210" s="174">
        <v>1.8069999999999999</v>
      </c>
      <c r="L210" s="171"/>
      <c r="M210" s="175"/>
      <c r="T210" s="176"/>
      <c r="AT210" s="172" t="s">
        <v>148</v>
      </c>
      <c r="AU210" s="172" t="s">
        <v>83</v>
      </c>
      <c r="AV210" s="14" t="s">
        <v>146</v>
      </c>
      <c r="AW210" s="14" t="s">
        <v>26</v>
      </c>
      <c r="AX210" s="14" t="s">
        <v>77</v>
      </c>
      <c r="AY210" s="172" t="s">
        <v>140</v>
      </c>
    </row>
    <row r="211" spans="2:65" s="11" customFormat="1" ht="22.95" customHeight="1">
      <c r="B211" s="134"/>
      <c r="D211" s="135" t="s">
        <v>72</v>
      </c>
      <c r="E211" s="143" t="s">
        <v>153</v>
      </c>
      <c r="F211" s="143" t="s">
        <v>277</v>
      </c>
      <c r="J211" s="144">
        <f>BK211</f>
        <v>0</v>
      </c>
      <c r="L211" s="134"/>
      <c r="M211" s="138"/>
      <c r="P211" s="139">
        <f>SUM(P212:P228)</f>
        <v>107.56807097000001</v>
      </c>
      <c r="R211" s="139">
        <f>SUM(R212:R228)</f>
        <v>34.685370980000002</v>
      </c>
      <c r="T211" s="140">
        <f>SUM(T212:T228)</f>
        <v>0</v>
      </c>
      <c r="AR211" s="135" t="s">
        <v>77</v>
      </c>
      <c r="AT211" s="141" t="s">
        <v>72</v>
      </c>
      <c r="AU211" s="141" t="s">
        <v>77</v>
      </c>
      <c r="AY211" s="135" t="s">
        <v>140</v>
      </c>
      <c r="BK211" s="142">
        <f>SUM(BK212:BK228)</f>
        <v>0</v>
      </c>
    </row>
    <row r="212" spans="2:65" s="1" customFormat="1" ht="24.15" customHeight="1">
      <c r="B212" s="145"/>
      <c r="C212" s="146" t="s">
        <v>278</v>
      </c>
      <c r="D212" s="146" t="s">
        <v>142</v>
      </c>
      <c r="E212" s="147" t="s">
        <v>279</v>
      </c>
      <c r="F212" s="148" t="s">
        <v>280</v>
      </c>
      <c r="G212" s="149" t="s">
        <v>145</v>
      </c>
      <c r="H212" s="150">
        <v>8.1020000000000003</v>
      </c>
      <c r="I212" s="150"/>
      <c r="J212" s="150">
        <f>ROUND(I212*H212,3)</f>
        <v>0</v>
      </c>
      <c r="K212" s="151"/>
      <c r="L212" s="30"/>
      <c r="M212" s="152" t="s">
        <v>1</v>
      </c>
      <c r="N212" s="124" t="s">
        <v>39</v>
      </c>
      <c r="O212" s="153">
        <v>3.3591600000000001</v>
      </c>
      <c r="P212" s="153">
        <f>O212*H212</f>
        <v>27.215914320000003</v>
      </c>
      <c r="Q212" s="153">
        <v>2.1170900000000001</v>
      </c>
      <c r="R212" s="153">
        <f>Q212*H212</f>
        <v>17.152663180000001</v>
      </c>
      <c r="S212" s="153">
        <v>0</v>
      </c>
      <c r="T212" s="154">
        <f>S212*H212</f>
        <v>0</v>
      </c>
      <c r="AR212" s="155" t="s">
        <v>146</v>
      </c>
      <c r="AT212" s="155" t="s">
        <v>142</v>
      </c>
      <c r="AU212" s="155" t="s">
        <v>83</v>
      </c>
      <c r="AY212" s="16" t="s">
        <v>140</v>
      </c>
      <c r="BE212" s="156">
        <f>IF(N212="základná",J212,0)</f>
        <v>0</v>
      </c>
      <c r="BF212" s="156">
        <f>IF(N212="znížená",J212,0)</f>
        <v>0</v>
      </c>
      <c r="BG212" s="156">
        <f>IF(N212="zákl. prenesená",J212,0)</f>
        <v>0</v>
      </c>
      <c r="BH212" s="156">
        <f>IF(N212="zníž. prenesená",J212,0)</f>
        <v>0</v>
      </c>
      <c r="BI212" s="156">
        <f>IF(N212="nulová",J212,0)</f>
        <v>0</v>
      </c>
      <c r="BJ212" s="16" t="s">
        <v>83</v>
      </c>
      <c r="BK212" s="157">
        <f>ROUND(I212*H212,3)</f>
        <v>0</v>
      </c>
      <c r="BL212" s="16" t="s">
        <v>146</v>
      </c>
      <c r="BM212" s="155" t="s">
        <v>281</v>
      </c>
    </row>
    <row r="213" spans="2:65" s="12" customFormat="1">
      <c r="B213" s="158"/>
      <c r="D213" s="159" t="s">
        <v>148</v>
      </c>
      <c r="E213" s="160" t="s">
        <v>1</v>
      </c>
      <c r="F213" s="161" t="s">
        <v>282</v>
      </c>
      <c r="H213" s="162">
        <v>8.1020000000000003</v>
      </c>
      <c r="L213" s="158"/>
      <c r="M213" s="163"/>
      <c r="T213" s="164"/>
      <c r="AT213" s="160" t="s">
        <v>148</v>
      </c>
      <c r="AU213" s="160" t="s">
        <v>83</v>
      </c>
      <c r="AV213" s="12" t="s">
        <v>83</v>
      </c>
      <c r="AW213" s="12" t="s">
        <v>26</v>
      </c>
      <c r="AX213" s="12" t="s">
        <v>73</v>
      </c>
      <c r="AY213" s="160" t="s">
        <v>140</v>
      </c>
    </row>
    <row r="214" spans="2:65" s="13" customFormat="1">
      <c r="B214" s="165"/>
      <c r="D214" s="159" t="s">
        <v>148</v>
      </c>
      <c r="E214" s="166" t="s">
        <v>1</v>
      </c>
      <c r="F214" s="167" t="s">
        <v>166</v>
      </c>
      <c r="H214" s="168">
        <v>8.1020000000000003</v>
      </c>
      <c r="L214" s="165"/>
      <c r="M214" s="169"/>
      <c r="T214" s="170"/>
      <c r="AT214" s="166" t="s">
        <v>148</v>
      </c>
      <c r="AU214" s="166" t="s">
        <v>83</v>
      </c>
      <c r="AV214" s="13" t="s">
        <v>153</v>
      </c>
      <c r="AW214" s="13" t="s">
        <v>26</v>
      </c>
      <c r="AX214" s="13" t="s">
        <v>73</v>
      </c>
      <c r="AY214" s="166" t="s">
        <v>140</v>
      </c>
    </row>
    <row r="215" spans="2:65" s="14" customFormat="1">
      <c r="B215" s="171"/>
      <c r="D215" s="159" t="s">
        <v>148</v>
      </c>
      <c r="E215" s="172" t="s">
        <v>1</v>
      </c>
      <c r="F215" s="173" t="s">
        <v>167</v>
      </c>
      <c r="H215" s="174">
        <v>8.1020000000000003</v>
      </c>
      <c r="L215" s="171"/>
      <c r="M215" s="175"/>
      <c r="T215" s="176"/>
      <c r="AT215" s="172" t="s">
        <v>148</v>
      </c>
      <c r="AU215" s="172" t="s">
        <v>83</v>
      </c>
      <c r="AV215" s="14" t="s">
        <v>146</v>
      </c>
      <c r="AW215" s="14" t="s">
        <v>26</v>
      </c>
      <c r="AX215" s="14" t="s">
        <v>77</v>
      </c>
      <c r="AY215" s="172" t="s">
        <v>140</v>
      </c>
    </row>
    <row r="216" spans="2:65" s="1" customFormat="1" ht="24.15" customHeight="1">
      <c r="B216" s="145"/>
      <c r="C216" s="146" t="s">
        <v>283</v>
      </c>
      <c r="D216" s="146" t="s">
        <v>142</v>
      </c>
      <c r="E216" s="147" t="s">
        <v>284</v>
      </c>
      <c r="F216" s="148" t="s">
        <v>285</v>
      </c>
      <c r="G216" s="149" t="s">
        <v>145</v>
      </c>
      <c r="H216" s="150">
        <v>7.2919999999999998</v>
      </c>
      <c r="I216" s="150"/>
      <c r="J216" s="150">
        <f>ROUND(I216*H216,3)</f>
        <v>0</v>
      </c>
      <c r="K216" s="151"/>
      <c r="L216" s="30"/>
      <c r="M216" s="152" t="s">
        <v>1</v>
      </c>
      <c r="N216" s="124" t="s">
        <v>39</v>
      </c>
      <c r="O216" s="153">
        <v>0.998</v>
      </c>
      <c r="P216" s="153">
        <f>O216*H216</f>
        <v>7.2774159999999997</v>
      </c>
      <c r="Q216" s="153">
        <v>2.2119</v>
      </c>
      <c r="R216" s="153">
        <f>Q216*H216</f>
        <v>16.129174799999998</v>
      </c>
      <c r="S216" s="153">
        <v>0</v>
      </c>
      <c r="T216" s="154">
        <f>S216*H216</f>
        <v>0</v>
      </c>
      <c r="AR216" s="155" t="s">
        <v>146</v>
      </c>
      <c r="AT216" s="155" t="s">
        <v>142</v>
      </c>
      <c r="AU216" s="155" t="s">
        <v>83</v>
      </c>
      <c r="AY216" s="16" t="s">
        <v>140</v>
      </c>
      <c r="BE216" s="156">
        <f>IF(N216="základná",J216,0)</f>
        <v>0</v>
      </c>
      <c r="BF216" s="156">
        <f>IF(N216="znížená",J216,0)</f>
        <v>0</v>
      </c>
      <c r="BG216" s="156">
        <f>IF(N216="zákl. prenesená",J216,0)</f>
        <v>0</v>
      </c>
      <c r="BH216" s="156">
        <f>IF(N216="zníž. prenesená",J216,0)</f>
        <v>0</v>
      </c>
      <c r="BI216" s="156">
        <f>IF(N216="nulová",J216,0)</f>
        <v>0</v>
      </c>
      <c r="BJ216" s="16" t="s">
        <v>83</v>
      </c>
      <c r="BK216" s="157">
        <f>ROUND(I216*H216,3)</f>
        <v>0</v>
      </c>
      <c r="BL216" s="16" t="s">
        <v>146</v>
      </c>
      <c r="BM216" s="155" t="s">
        <v>286</v>
      </c>
    </row>
    <row r="217" spans="2:65" s="12" customFormat="1">
      <c r="B217" s="158"/>
      <c r="D217" s="159" t="s">
        <v>148</v>
      </c>
      <c r="E217" s="160" t="s">
        <v>1</v>
      </c>
      <c r="F217" s="161" t="s">
        <v>287</v>
      </c>
      <c r="H217" s="162">
        <v>7.2919999999999998</v>
      </c>
      <c r="L217" s="158"/>
      <c r="M217" s="163"/>
      <c r="T217" s="164"/>
      <c r="AT217" s="160" t="s">
        <v>148</v>
      </c>
      <c r="AU217" s="160" t="s">
        <v>83</v>
      </c>
      <c r="AV217" s="12" t="s">
        <v>83</v>
      </c>
      <c r="AW217" s="12" t="s">
        <v>26</v>
      </c>
      <c r="AX217" s="12" t="s">
        <v>73</v>
      </c>
      <c r="AY217" s="160" t="s">
        <v>140</v>
      </c>
    </row>
    <row r="218" spans="2:65" s="13" customFormat="1">
      <c r="B218" s="165"/>
      <c r="D218" s="159" t="s">
        <v>148</v>
      </c>
      <c r="E218" s="166" t="s">
        <v>1</v>
      </c>
      <c r="F218" s="167" t="s">
        <v>166</v>
      </c>
      <c r="H218" s="168">
        <v>7.2919999999999998</v>
      </c>
      <c r="L218" s="165"/>
      <c r="M218" s="169"/>
      <c r="T218" s="170"/>
      <c r="AT218" s="166" t="s">
        <v>148</v>
      </c>
      <c r="AU218" s="166" t="s">
        <v>83</v>
      </c>
      <c r="AV218" s="13" t="s">
        <v>153</v>
      </c>
      <c r="AW218" s="13" t="s">
        <v>26</v>
      </c>
      <c r="AX218" s="13" t="s">
        <v>73</v>
      </c>
      <c r="AY218" s="166" t="s">
        <v>140</v>
      </c>
    </row>
    <row r="219" spans="2:65" s="14" customFormat="1">
      <c r="B219" s="171"/>
      <c r="D219" s="159" t="s">
        <v>148</v>
      </c>
      <c r="E219" s="172" t="s">
        <v>1</v>
      </c>
      <c r="F219" s="173" t="s">
        <v>167</v>
      </c>
      <c r="H219" s="174">
        <v>7.2919999999999998</v>
      </c>
      <c r="L219" s="171"/>
      <c r="M219" s="175"/>
      <c r="T219" s="176"/>
      <c r="AT219" s="172" t="s">
        <v>148</v>
      </c>
      <c r="AU219" s="172" t="s">
        <v>83</v>
      </c>
      <c r="AV219" s="14" t="s">
        <v>146</v>
      </c>
      <c r="AW219" s="14" t="s">
        <v>26</v>
      </c>
      <c r="AX219" s="14" t="s">
        <v>77</v>
      </c>
      <c r="AY219" s="172" t="s">
        <v>140</v>
      </c>
    </row>
    <row r="220" spans="2:65" s="1" customFormat="1" ht="24.15" customHeight="1">
      <c r="B220" s="145"/>
      <c r="C220" s="146" t="s">
        <v>288</v>
      </c>
      <c r="D220" s="146" t="s">
        <v>142</v>
      </c>
      <c r="E220" s="147" t="s">
        <v>289</v>
      </c>
      <c r="F220" s="148" t="s">
        <v>290</v>
      </c>
      <c r="G220" s="149" t="s">
        <v>222</v>
      </c>
      <c r="H220" s="150">
        <v>54.015999999999998</v>
      </c>
      <c r="I220" s="150"/>
      <c r="J220" s="150">
        <f>ROUND(I220*H220,3)</f>
        <v>0</v>
      </c>
      <c r="K220" s="151"/>
      <c r="L220" s="30"/>
      <c r="M220" s="152" t="s">
        <v>1</v>
      </c>
      <c r="N220" s="124" t="s">
        <v>39</v>
      </c>
      <c r="O220" s="153">
        <v>0.443</v>
      </c>
      <c r="P220" s="153">
        <f>O220*H220</f>
        <v>23.929088</v>
      </c>
      <c r="Q220" s="153">
        <v>1.5499999999999999E-3</v>
      </c>
      <c r="R220" s="153">
        <f>Q220*H220</f>
        <v>8.3724799999999988E-2</v>
      </c>
      <c r="S220" s="153">
        <v>0</v>
      </c>
      <c r="T220" s="154">
        <f>S220*H220</f>
        <v>0</v>
      </c>
      <c r="AR220" s="155" t="s">
        <v>146</v>
      </c>
      <c r="AT220" s="155" t="s">
        <v>142</v>
      </c>
      <c r="AU220" s="155" t="s">
        <v>83</v>
      </c>
      <c r="AY220" s="16" t="s">
        <v>140</v>
      </c>
      <c r="BE220" s="156">
        <f>IF(N220="základná",J220,0)</f>
        <v>0</v>
      </c>
      <c r="BF220" s="156">
        <f>IF(N220="znížená",J220,0)</f>
        <v>0</v>
      </c>
      <c r="BG220" s="156">
        <f>IF(N220="zákl. prenesená",J220,0)</f>
        <v>0</v>
      </c>
      <c r="BH220" s="156">
        <f>IF(N220="zníž. prenesená",J220,0)</f>
        <v>0</v>
      </c>
      <c r="BI220" s="156">
        <f>IF(N220="nulová",J220,0)</f>
        <v>0</v>
      </c>
      <c r="BJ220" s="16" t="s">
        <v>83</v>
      </c>
      <c r="BK220" s="157">
        <f>ROUND(I220*H220,3)</f>
        <v>0</v>
      </c>
      <c r="BL220" s="16" t="s">
        <v>146</v>
      </c>
      <c r="BM220" s="155" t="s">
        <v>291</v>
      </c>
    </row>
    <row r="221" spans="2:65" s="12" customFormat="1">
      <c r="B221" s="158"/>
      <c r="D221" s="159" t="s">
        <v>148</v>
      </c>
      <c r="E221" s="160" t="s">
        <v>1</v>
      </c>
      <c r="F221" s="161" t="s">
        <v>292</v>
      </c>
      <c r="H221" s="162">
        <v>54.015999999999998</v>
      </c>
      <c r="L221" s="158"/>
      <c r="M221" s="163"/>
      <c r="T221" s="164"/>
      <c r="AT221" s="160" t="s">
        <v>148</v>
      </c>
      <c r="AU221" s="160" t="s">
        <v>83</v>
      </c>
      <c r="AV221" s="12" t="s">
        <v>83</v>
      </c>
      <c r="AW221" s="12" t="s">
        <v>26</v>
      </c>
      <c r="AX221" s="12" t="s">
        <v>73</v>
      </c>
      <c r="AY221" s="160" t="s">
        <v>140</v>
      </c>
    </row>
    <row r="222" spans="2:65" s="13" customFormat="1">
      <c r="B222" s="165"/>
      <c r="D222" s="159" t="s">
        <v>148</v>
      </c>
      <c r="E222" s="166" t="s">
        <v>1</v>
      </c>
      <c r="F222" s="167" t="s">
        <v>166</v>
      </c>
      <c r="H222" s="168">
        <v>54.015999999999998</v>
      </c>
      <c r="L222" s="165"/>
      <c r="M222" s="169"/>
      <c r="T222" s="170"/>
      <c r="AT222" s="166" t="s">
        <v>148</v>
      </c>
      <c r="AU222" s="166" t="s">
        <v>83</v>
      </c>
      <c r="AV222" s="13" t="s">
        <v>153</v>
      </c>
      <c r="AW222" s="13" t="s">
        <v>26</v>
      </c>
      <c r="AX222" s="13" t="s">
        <v>73</v>
      </c>
      <c r="AY222" s="166" t="s">
        <v>140</v>
      </c>
    </row>
    <row r="223" spans="2:65" s="14" customFormat="1">
      <c r="B223" s="171"/>
      <c r="D223" s="159" t="s">
        <v>148</v>
      </c>
      <c r="E223" s="172" t="s">
        <v>1</v>
      </c>
      <c r="F223" s="173" t="s">
        <v>167</v>
      </c>
      <c r="H223" s="174">
        <v>54.015999999999998</v>
      </c>
      <c r="L223" s="171"/>
      <c r="M223" s="175"/>
      <c r="T223" s="176"/>
      <c r="AT223" s="172" t="s">
        <v>148</v>
      </c>
      <c r="AU223" s="172" t="s">
        <v>83</v>
      </c>
      <c r="AV223" s="14" t="s">
        <v>146</v>
      </c>
      <c r="AW223" s="14" t="s">
        <v>26</v>
      </c>
      <c r="AX223" s="14" t="s">
        <v>77</v>
      </c>
      <c r="AY223" s="172" t="s">
        <v>140</v>
      </c>
    </row>
    <row r="224" spans="2:65" s="1" customFormat="1" ht="24.15" customHeight="1">
      <c r="B224" s="145"/>
      <c r="C224" s="146" t="s">
        <v>293</v>
      </c>
      <c r="D224" s="146" t="s">
        <v>142</v>
      </c>
      <c r="E224" s="147" t="s">
        <v>294</v>
      </c>
      <c r="F224" s="148" t="s">
        <v>295</v>
      </c>
      <c r="G224" s="149" t="s">
        <v>222</v>
      </c>
      <c r="H224" s="150">
        <v>54.015999999999998</v>
      </c>
      <c r="I224" s="150"/>
      <c r="J224" s="150">
        <f>ROUND(I224*H224,3)</f>
        <v>0</v>
      </c>
      <c r="K224" s="151"/>
      <c r="L224" s="30"/>
      <c r="M224" s="152" t="s">
        <v>1</v>
      </c>
      <c r="N224" s="124" t="s">
        <v>39</v>
      </c>
      <c r="O224" s="153">
        <v>0.30845</v>
      </c>
      <c r="P224" s="153">
        <f>O224*H224</f>
        <v>16.6612352</v>
      </c>
      <c r="Q224" s="153">
        <v>0</v>
      </c>
      <c r="R224" s="153">
        <f>Q224*H224</f>
        <v>0</v>
      </c>
      <c r="S224" s="153">
        <v>0</v>
      </c>
      <c r="T224" s="154">
        <f>S224*H224</f>
        <v>0</v>
      </c>
      <c r="AR224" s="155" t="s">
        <v>146</v>
      </c>
      <c r="AT224" s="155" t="s">
        <v>142</v>
      </c>
      <c r="AU224" s="155" t="s">
        <v>83</v>
      </c>
      <c r="AY224" s="16" t="s">
        <v>140</v>
      </c>
      <c r="BE224" s="156">
        <f>IF(N224="základná",J224,0)</f>
        <v>0</v>
      </c>
      <c r="BF224" s="156">
        <f>IF(N224="znížená",J224,0)</f>
        <v>0</v>
      </c>
      <c r="BG224" s="156">
        <f>IF(N224="zákl. prenesená",J224,0)</f>
        <v>0</v>
      </c>
      <c r="BH224" s="156">
        <f>IF(N224="zníž. prenesená",J224,0)</f>
        <v>0</v>
      </c>
      <c r="BI224" s="156">
        <f>IF(N224="nulová",J224,0)</f>
        <v>0</v>
      </c>
      <c r="BJ224" s="16" t="s">
        <v>83</v>
      </c>
      <c r="BK224" s="157">
        <f>ROUND(I224*H224,3)</f>
        <v>0</v>
      </c>
      <c r="BL224" s="16" t="s">
        <v>146</v>
      </c>
      <c r="BM224" s="155" t="s">
        <v>296</v>
      </c>
    </row>
    <row r="225" spans="2:65" s="1" customFormat="1" ht="16.5" customHeight="1">
      <c r="B225" s="145"/>
      <c r="C225" s="146" t="s">
        <v>297</v>
      </c>
      <c r="D225" s="146" t="s">
        <v>142</v>
      </c>
      <c r="E225" s="147" t="s">
        <v>298</v>
      </c>
      <c r="F225" s="148" t="s">
        <v>299</v>
      </c>
      <c r="G225" s="149" t="s">
        <v>198</v>
      </c>
      <c r="H225" s="150">
        <v>0.62</v>
      </c>
      <c r="I225" s="150"/>
      <c r="J225" s="150">
        <f>ROUND(I225*H225,3)</f>
        <v>0</v>
      </c>
      <c r="K225" s="151"/>
      <c r="L225" s="30"/>
      <c r="M225" s="152" t="s">
        <v>1</v>
      </c>
      <c r="N225" s="124" t="s">
        <v>39</v>
      </c>
      <c r="O225" s="153">
        <v>35.799489999999999</v>
      </c>
      <c r="P225" s="153">
        <f>O225*H225</f>
        <v>22.195683799999998</v>
      </c>
      <c r="Q225" s="153">
        <v>1.0152099999999999</v>
      </c>
      <c r="R225" s="153">
        <f>Q225*H225</f>
        <v>0.62943019999999994</v>
      </c>
      <c r="S225" s="153">
        <v>0</v>
      </c>
      <c r="T225" s="154">
        <f>S225*H225</f>
        <v>0</v>
      </c>
      <c r="AR225" s="155" t="s">
        <v>146</v>
      </c>
      <c r="AT225" s="155" t="s">
        <v>142</v>
      </c>
      <c r="AU225" s="155" t="s">
        <v>83</v>
      </c>
      <c r="AY225" s="16" t="s">
        <v>140</v>
      </c>
      <c r="BE225" s="156">
        <f>IF(N225="základná",J225,0)</f>
        <v>0</v>
      </c>
      <c r="BF225" s="156">
        <f>IF(N225="znížená",J225,0)</f>
        <v>0</v>
      </c>
      <c r="BG225" s="156">
        <f>IF(N225="zákl. prenesená",J225,0)</f>
        <v>0</v>
      </c>
      <c r="BH225" s="156">
        <f>IF(N225="zníž. prenesená",J225,0)</f>
        <v>0</v>
      </c>
      <c r="BI225" s="156">
        <f>IF(N225="nulová",J225,0)</f>
        <v>0</v>
      </c>
      <c r="BJ225" s="16" t="s">
        <v>83</v>
      </c>
      <c r="BK225" s="157">
        <f>ROUND(I225*H225,3)</f>
        <v>0</v>
      </c>
      <c r="BL225" s="16" t="s">
        <v>146</v>
      </c>
      <c r="BM225" s="155" t="s">
        <v>300</v>
      </c>
    </row>
    <row r="226" spans="2:65" s="12" customFormat="1">
      <c r="B226" s="158"/>
      <c r="D226" s="159" t="s">
        <v>148</v>
      </c>
      <c r="E226" s="160" t="s">
        <v>1</v>
      </c>
      <c r="F226" s="161" t="s">
        <v>301</v>
      </c>
      <c r="H226" s="162">
        <v>0.62</v>
      </c>
      <c r="L226" s="158"/>
      <c r="M226" s="163"/>
      <c r="T226" s="164"/>
      <c r="AT226" s="160" t="s">
        <v>148</v>
      </c>
      <c r="AU226" s="160" t="s">
        <v>83</v>
      </c>
      <c r="AV226" s="12" t="s">
        <v>83</v>
      </c>
      <c r="AW226" s="12" t="s">
        <v>26</v>
      </c>
      <c r="AX226" s="12" t="s">
        <v>77</v>
      </c>
      <c r="AY226" s="160" t="s">
        <v>140</v>
      </c>
    </row>
    <row r="227" spans="2:65" s="1" customFormat="1" ht="24.15" customHeight="1">
      <c r="B227" s="145"/>
      <c r="C227" s="146" t="s">
        <v>302</v>
      </c>
      <c r="D227" s="146" t="s">
        <v>142</v>
      </c>
      <c r="E227" s="147" t="s">
        <v>303</v>
      </c>
      <c r="F227" s="148" t="s">
        <v>304</v>
      </c>
      <c r="G227" s="149" t="s">
        <v>198</v>
      </c>
      <c r="H227" s="150">
        <v>0.68899999999999995</v>
      </c>
      <c r="I227" s="150"/>
      <c r="J227" s="150">
        <f>ROUND(I227*H227,3)</f>
        <v>0</v>
      </c>
      <c r="K227" s="151"/>
      <c r="L227" s="30"/>
      <c r="M227" s="152" t="s">
        <v>1</v>
      </c>
      <c r="N227" s="124" t="s">
        <v>39</v>
      </c>
      <c r="O227" s="153">
        <v>14.93285</v>
      </c>
      <c r="P227" s="153">
        <f>O227*H227</f>
        <v>10.288733649999999</v>
      </c>
      <c r="Q227" s="153">
        <v>1.002</v>
      </c>
      <c r="R227" s="153">
        <f>Q227*H227</f>
        <v>0.69037799999999994</v>
      </c>
      <c r="S227" s="153">
        <v>0</v>
      </c>
      <c r="T227" s="154">
        <f>S227*H227</f>
        <v>0</v>
      </c>
      <c r="AR227" s="155" t="s">
        <v>146</v>
      </c>
      <c r="AT227" s="155" t="s">
        <v>142</v>
      </c>
      <c r="AU227" s="155" t="s">
        <v>83</v>
      </c>
      <c r="AY227" s="16" t="s">
        <v>140</v>
      </c>
      <c r="BE227" s="156">
        <f>IF(N227="základná",J227,0)</f>
        <v>0</v>
      </c>
      <c r="BF227" s="156">
        <f>IF(N227="znížená",J227,0)</f>
        <v>0</v>
      </c>
      <c r="BG227" s="156">
        <f>IF(N227="zákl. prenesená",J227,0)</f>
        <v>0</v>
      </c>
      <c r="BH227" s="156">
        <f>IF(N227="zníž. prenesená",J227,0)</f>
        <v>0</v>
      </c>
      <c r="BI227" s="156">
        <f>IF(N227="nulová",J227,0)</f>
        <v>0</v>
      </c>
      <c r="BJ227" s="16" t="s">
        <v>83</v>
      </c>
      <c r="BK227" s="157">
        <f>ROUND(I227*H227,3)</f>
        <v>0</v>
      </c>
      <c r="BL227" s="16" t="s">
        <v>146</v>
      </c>
      <c r="BM227" s="155" t="s">
        <v>305</v>
      </c>
    </row>
    <row r="228" spans="2:65" s="12" customFormat="1">
      <c r="B228" s="158"/>
      <c r="D228" s="159" t="s">
        <v>148</v>
      </c>
      <c r="E228" s="160" t="s">
        <v>1</v>
      </c>
      <c r="F228" s="161" t="s">
        <v>306</v>
      </c>
      <c r="H228" s="162">
        <v>0.68899999999999995</v>
      </c>
      <c r="L228" s="158"/>
      <c r="M228" s="163"/>
      <c r="T228" s="164"/>
      <c r="AT228" s="160" t="s">
        <v>148</v>
      </c>
      <c r="AU228" s="160" t="s">
        <v>83</v>
      </c>
      <c r="AV228" s="12" t="s">
        <v>83</v>
      </c>
      <c r="AW228" s="12" t="s">
        <v>26</v>
      </c>
      <c r="AX228" s="12" t="s">
        <v>77</v>
      </c>
      <c r="AY228" s="160" t="s">
        <v>140</v>
      </c>
    </row>
    <row r="229" spans="2:65" s="11" customFormat="1" ht="22.95" customHeight="1">
      <c r="B229" s="134"/>
      <c r="D229" s="135" t="s">
        <v>72</v>
      </c>
      <c r="E229" s="143" t="s">
        <v>168</v>
      </c>
      <c r="F229" s="143" t="s">
        <v>307</v>
      </c>
      <c r="J229" s="144">
        <f>BK229</f>
        <v>0</v>
      </c>
      <c r="L229" s="134"/>
      <c r="M229" s="138"/>
      <c r="P229" s="139">
        <f>SUM(P230:P250)</f>
        <v>77.424336719999999</v>
      </c>
      <c r="R229" s="139">
        <f>SUM(R230:R250)</f>
        <v>45.834365040000002</v>
      </c>
      <c r="T229" s="140">
        <f>SUM(T230:T250)</f>
        <v>0</v>
      </c>
      <c r="AR229" s="135" t="s">
        <v>77</v>
      </c>
      <c r="AT229" s="141" t="s">
        <v>72</v>
      </c>
      <c r="AU229" s="141" t="s">
        <v>77</v>
      </c>
      <c r="AY229" s="135" t="s">
        <v>140</v>
      </c>
      <c r="BK229" s="142">
        <f>SUM(BK230:BK250)</f>
        <v>0</v>
      </c>
    </row>
    <row r="230" spans="2:65" s="1" customFormat="1" ht="24.15" customHeight="1">
      <c r="B230" s="145"/>
      <c r="C230" s="146" t="s">
        <v>308</v>
      </c>
      <c r="D230" s="146" t="s">
        <v>142</v>
      </c>
      <c r="E230" s="147" t="s">
        <v>309</v>
      </c>
      <c r="F230" s="148" t="s">
        <v>310</v>
      </c>
      <c r="G230" s="149" t="s">
        <v>222</v>
      </c>
      <c r="H230" s="150">
        <v>10.128</v>
      </c>
      <c r="I230" s="150"/>
      <c r="J230" s="150">
        <f>ROUND(I230*H230,3)</f>
        <v>0</v>
      </c>
      <c r="K230" s="151"/>
      <c r="L230" s="30"/>
      <c r="M230" s="152" t="s">
        <v>1</v>
      </c>
      <c r="N230" s="124" t="s">
        <v>39</v>
      </c>
      <c r="O230" s="153">
        <v>5.1999999999999998E-2</v>
      </c>
      <c r="P230" s="153">
        <f>O230*H230</f>
        <v>0.52665600000000001</v>
      </c>
      <c r="Q230" s="153">
        <v>4.0000000000000002E-4</v>
      </c>
      <c r="R230" s="153">
        <f>Q230*H230</f>
        <v>4.0512000000000005E-3</v>
      </c>
      <c r="S230" s="153">
        <v>0</v>
      </c>
      <c r="T230" s="154">
        <f>S230*H230</f>
        <v>0</v>
      </c>
      <c r="AR230" s="155" t="s">
        <v>146</v>
      </c>
      <c r="AT230" s="155" t="s">
        <v>142</v>
      </c>
      <c r="AU230" s="155" t="s">
        <v>83</v>
      </c>
      <c r="AY230" s="16" t="s">
        <v>140</v>
      </c>
      <c r="BE230" s="156">
        <f>IF(N230="základná",J230,0)</f>
        <v>0</v>
      </c>
      <c r="BF230" s="156">
        <f>IF(N230="znížená",J230,0)</f>
        <v>0</v>
      </c>
      <c r="BG230" s="156">
        <f>IF(N230="zákl. prenesená",J230,0)</f>
        <v>0</v>
      </c>
      <c r="BH230" s="156">
        <f>IF(N230="zníž. prenesená",J230,0)</f>
        <v>0</v>
      </c>
      <c r="BI230" s="156">
        <f>IF(N230="nulová",J230,0)</f>
        <v>0</v>
      </c>
      <c r="BJ230" s="16" t="s">
        <v>83</v>
      </c>
      <c r="BK230" s="157">
        <f>ROUND(I230*H230,3)</f>
        <v>0</v>
      </c>
      <c r="BL230" s="16" t="s">
        <v>146</v>
      </c>
      <c r="BM230" s="155" t="s">
        <v>311</v>
      </c>
    </row>
    <row r="231" spans="2:65" s="12" customFormat="1">
      <c r="B231" s="158"/>
      <c r="D231" s="159" t="s">
        <v>148</v>
      </c>
      <c r="E231" s="160" t="s">
        <v>1</v>
      </c>
      <c r="F231" s="161" t="s">
        <v>312</v>
      </c>
      <c r="H231" s="162">
        <v>10.128</v>
      </c>
      <c r="L231" s="158"/>
      <c r="M231" s="163"/>
      <c r="T231" s="164"/>
      <c r="AT231" s="160" t="s">
        <v>148</v>
      </c>
      <c r="AU231" s="160" t="s">
        <v>83</v>
      </c>
      <c r="AV231" s="12" t="s">
        <v>83</v>
      </c>
      <c r="AW231" s="12" t="s">
        <v>26</v>
      </c>
      <c r="AX231" s="12" t="s">
        <v>77</v>
      </c>
      <c r="AY231" s="160" t="s">
        <v>140</v>
      </c>
    </row>
    <row r="232" spans="2:65" s="1" customFormat="1" ht="24.15" customHeight="1">
      <c r="B232" s="145"/>
      <c r="C232" s="146" t="s">
        <v>313</v>
      </c>
      <c r="D232" s="146" t="s">
        <v>142</v>
      </c>
      <c r="E232" s="147" t="s">
        <v>314</v>
      </c>
      <c r="F232" s="148" t="s">
        <v>315</v>
      </c>
      <c r="G232" s="149" t="s">
        <v>222</v>
      </c>
      <c r="H232" s="150">
        <v>10.128</v>
      </c>
      <c r="I232" s="150"/>
      <c r="J232" s="150">
        <f>ROUND(I232*H232,3)</f>
        <v>0</v>
      </c>
      <c r="K232" s="151"/>
      <c r="L232" s="30"/>
      <c r="M232" s="152" t="s">
        <v>1</v>
      </c>
      <c r="N232" s="124" t="s">
        <v>39</v>
      </c>
      <c r="O232" s="153">
        <v>0.31869999999999998</v>
      </c>
      <c r="P232" s="153">
        <f>O232*H232</f>
        <v>3.2277936</v>
      </c>
      <c r="Q232" s="153">
        <v>1.312E-2</v>
      </c>
      <c r="R232" s="153">
        <f>Q232*H232</f>
        <v>0.13287936</v>
      </c>
      <c r="S232" s="153">
        <v>0</v>
      </c>
      <c r="T232" s="154">
        <f>S232*H232</f>
        <v>0</v>
      </c>
      <c r="AR232" s="155" t="s">
        <v>146</v>
      </c>
      <c r="AT232" s="155" t="s">
        <v>142</v>
      </c>
      <c r="AU232" s="155" t="s">
        <v>83</v>
      </c>
      <c r="AY232" s="16" t="s">
        <v>140</v>
      </c>
      <c r="BE232" s="156">
        <f>IF(N232="základná",J232,0)</f>
        <v>0</v>
      </c>
      <c r="BF232" s="156">
        <f>IF(N232="znížená",J232,0)</f>
        <v>0</v>
      </c>
      <c r="BG232" s="156">
        <f>IF(N232="zákl. prenesená",J232,0)</f>
        <v>0</v>
      </c>
      <c r="BH232" s="156">
        <f>IF(N232="zníž. prenesená",J232,0)</f>
        <v>0</v>
      </c>
      <c r="BI232" s="156">
        <f>IF(N232="nulová",J232,0)</f>
        <v>0</v>
      </c>
      <c r="BJ232" s="16" t="s">
        <v>83</v>
      </c>
      <c r="BK232" s="157">
        <f>ROUND(I232*H232,3)</f>
        <v>0</v>
      </c>
      <c r="BL232" s="16" t="s">
        <v>146</v>
      </c>
      <c r="BM232" s="155" t="s">
        <v>316</v>
      </c>
    </row>
    <row r="233" spans="2:65" s="1" customFormat="1" ht="24.15" customHeight="1">
      <c r="B233" s="145"/>
      <c r="C233" s="146" t="s">
        <v>317</v>
      </c>
      <c r="D233" s="146" t="s">
        <v>142</v>
      </c>
      <c r="E233" s="147" t="s">
        <v>318</v>
      </c>
      <c r="F233" s="148" t="s">
        <v>319</v>
      </c>
      <c r="G233" s="149" t="s">
        <v>222</v>
      </c>
      <c r="H233" s="150">
        <v>20.256</v>
      </c>
      <c r="I233" s="150"/>
      <c r="J233" s="150">
        <f>ROUND(I233*H233,3)</f>
        <v>0</v>
      </c>
      <c r="K233" s="151"/>
      <c r="L233" s="30"/>
      <c r="M233" s="152" t="s">
        <v>1</v>
      </c>
      <c r="N233" s="124" t="s">
        <v>39</v>
      </c>
      <c r="O233" s="153">
        <v>0.41726999999999997</v>
      </c>
      <c r="P233" s="153">
        <f>O233*H233</f>
        <v>8.452221119999999</v>
      </c>
      <c r="Q233" s="153">
        <v>6.1799999999999997E-3</v>
      </c>
      <c r="R233" s="153">
        <f>Q233*H233</f>
        <v>0.12518208</v>
      </c>
      <c r="S233" s="153">
        <v>0</v>
      </c>
      <c r="T233" s="154">
        <f>S233*H233</f>
        <v>0</v>
      </c>
      <c r="AR233" s="155" t="s">
        <v>146</v>
      </c>
      <c r="AT233" s="155" t="s">
        <v>142</v>
      </c>
      <c r="AU233" s="155" t="s">
        <v>83</v>
      </c>
      <c r="AY233" s="16" t="s">
        <v>140</v>
      </c>
      <c r="BE233" s="156">
        <f>IF(N233="základná",J233,0)</f>
        <v>0</v>
      </c>
      <c r="BF233" s="156">
        <f>IF(N233="znížená",J233,0)</f>
        <v>0</v>
      </c>
      <c r="BG233" s="156">
        <f>IF(N233="zákl. prenesená",J233,0)</f>
        <v>0</v>
      </c>
      <c r="BH233" s="156">
        <f>IF(N233="zníž. prenesená",J233,0)</f>
        <v>0</v>
      </c>
      <c r="BI233" s="156">
        <f>IF(N233="nulová",J233,0)</f>
        <v>0</v>
      </c>
      <c r="BJ233" s="16" t="s">
        <v>83</v>
      </c>
      <c r="BK233" s="157">
        <f>ROUND(I233*H233,3)</f>
        <v>0</v>
      </c>
      <c r="BL233" s="16" t="s">
        <v>146</v>
      </c>
      <c r="BM233" s="155" t="s">
        <v>320</v>
      </c>
    </row>
    <row r="234" spans="2:65" s="1" customFormat="1" ht="33" customHeight="1">
      <c r="B234" s="145"/>
      <c r="C234" s="146" t="s">
        <v>321</v>
      </c>
      <c r="D234" s="146" t="s">
        <v>142</v>
      </c>
      <c r="E234" s="147" t="s">
        <v>322</v>
      </c>
      <c r="F234" s="148" t="s">
        <v>323</v>
      </c>
      <c r="G234" s="149" t="s">
        <v>222</v>
      </c>
      <c r="H234" s="150">
        <v>20.256</v>
      </c>
      <c r="I234" s="150"/>
      <c r="J234" s="150">
        <f>ROUND(I234*H234,3)</f>
        <v>0</v>
      </c>
      <c r="K234" s="151"/>
      <c r="L234" s="30"/>
      <c r="M234" s="152" t="s">
        <v>1</v>
      </c>
      <c r="N234" s="124" t="s">
        <v>39</v>
      </c>
      <c r="O234" s="153">
        <v>0.79300000000000004</v>
      </c>
      <c r="P234" s="153">
        <f>O234*H234</f>
        <v>16.063008</v>
      </c>
      <c r="Q234" s="153">
        <v>1.2359999999999999E-2</v>
      </c>
      <c r="R234" s="153">
        <f>Q234*H234</f>
        <v>0.25036416</v>
      </c>
      <c r="S234" s="153">
        <v>0</v>
      </c>
      <c r="T234" s="154">
        <f>S234*H234</f>
        <v>0</v>
      </c>
      <c r="AR234" s="155" t="s">
        <v>146</v>
      </c>
      <c r="AT234" s="155" t="s">
        <v>142</v>
      </c>
      <c r="AU234" s="155" t="s">
        <v>83</v>
      </c>
      <c r="AY234" s="16" t="s">
        <v>140</v>
      </c>
      <c r="BE234" s="156">
        <f>IF(N234="základná",J234,0)</f>
        <v>0</v>
      </c>
      <c r="BF234" s="156">
        <f>IF(N234="znížená",J234,0)</f>
        <v>0</v>
      </c>
      <c r="BG234" s="156">
        <f>IF(N234="zákl. prenesená",J234,0)</f>
        <v>0</v>
      </c>
      <c r="BH234" s="156">
        <f>IF(N234="zníž. prenesená",J234,0)</f>
        <v>0</v>
      </c>
      <c r="BI234" s="156">
        <f>IF(N234="nulová",J234,0)</f>
        <v>0</v>
      </c>
      <c r="BJ234" s="16" t="s">
        <v>83</v>
      </c>
      <c r="BK234" s="157">
        <f>ROUND(I234*H234,3)</f>
        <v>0</v>
      </c>
      <c r="BL234" s="16" t="s">
        <v>146</v>
      </c>
      <c r="BM234" s="155" t="s">
        <v>324</v>
      </c>
    </row>
    <row r="235" spans="2:65" s="12" customFormat="1">
      <c r="B235" s="158"/>
      <c r="D235" s="159" t="s">
        <v>148</v>
      </c>
      <c r="E235" s="160" t="s">
        <v>1</v>
      </c>
      <c r="F235" s="161" t="s">
        <v>325</v>
      </c>
      <c r="H235" s="162">
        <v>20.256</v>
      </c>
      <c r="L235" s="158"/>
      <c r="M235" s="163"/>
      <c r="T235" s="164"/>
      <c r="AT235" s="160" t="s">
        <v>148</v>
      </c>
      <c r="AU235" s="160" t="s">
        <v>83</v>
      </c>
      <c r="AV235" s="12" t="s">
        <v>83</v>
      </c>
      <c r="AW235" s="12" t="s">
        <v>26</v>
      </c>
      <c r="AX235" s="12" t="s">
        <v>73</v>
      </c>
      <c r="AY235" s="160" t="s">
        <v>140</v>
      </c>
    </row>
    <row r="236" spans="2:65" s="13" customFormat="1">
      <c r="B236" s="165"/>
      <c r="D236" s="159" t="s">
        <v>148</v>
      </c>
      <c r="E236" s="166" t="s">
        <v>1</v>
      </c>
      <c r="F236" s="167" t="s">
        <v>166</v>
      </c>
      <c r="H236" s="168">
        <v>20.256</v>
      </c>
      <c r="L236" s="165"/>
      <c r="M236" s="169"/>
      <c r="T236" s="170"/>
      <c r="AT236" s="166" t="s">
        <v>148</v>
      </c>
      <c r="AU236" s="166" t="s">
        <v>83</v>
      </c>
      <c r="AV236" s="13" t="s">
        <v>153</v>
      </c>
      <c r="AW236" s="13" t="s">
        <v>26</v>
      </c>
      <c r="AX236" s="13" t="s">
        <v>73</v>
      </c>
      <c r="AY236" s="166" t="s">
        <v>140</v>
      </c>
    </row>
    <row r="237" spans="2:65" s="14" customFormat="1">
      <c r="B237" s="171"/>
      <c r="D237" s="159" t="s">
        <v>148</v>
      </c>
      <c r="E237" s="172" t="s">
        <v>1</v>
      </c>
      <c r="F237" s="173" t="s">
        <v>167</v>
      </c>
      <c r="H237" s="174">
        <v>20.256</v>
      </c>
      <c r="L237" s="171"/>
      <c r="M237" s="175"/>
      <c r="T237" s="176"/>
      <c r="AT237" s="172" t="s">
        <v>148</v>
      </c>
      <c r="AU237" s="172" t="s">
        <v>83</v>
      </c>
      <c r="AV237" s="14" t="s">
        <v>146</v>
      </c>
      <c r="AW237" s="14" t="s">
        <v>26</v>
      </c>
      <c r="AX237" s="14" t="s">
        <v>77</v>
      </c>
      <c r="AY237" s="172" t="s">
        <v>140</v>
      </c>
    </row>
    <row r="238" spans="2:65" s="1" customFormat="1" ht="24.15" customHeight="1">
      <c r="B238" s="145"/>
      <c r="C238" s="146" t="s">
        <v>326</v>
      </c>
      <c r="D238" s="146" t="s">
        <v>142</v>
      </c>
      <c r="E238" s="147" t="s">
        <v>327</v>
      </c>
      <c r="F238" s="148" t="s">
        <v>328</v>
      </c>
      <c r="G238" s="149" t="s">
        <v>145</v>
      </c>
      <c r="H238" s="150">
        <v>13.641</v>
      </c>
      <c r="I238" s="150"/>
      <c r="J238" s="150">
        <f>ROUND(I238*H238,3)</f>
        <v>0</v>
      </c>
      <c r="K238" s="151"/>
      <c r="L238" s="30"/>
      <c r="M238" s="152" t="s">
        <v>1</v>
      </c>
      <c r="N238" s="124" t="s">
        <v>39</v>
      </c>
      <c r="O238" s="153">
        <v>2.77</v>
      </c>
      <c r="P238" s="153">
        <f>O238*H238</f>
        <v>37.78557</v>
      </c>
      <c r="Q238" s="153">
        <v>2.4407199999999998</v>
      </c>
      <c r="R238" s="153">
        <f>Q238*H238</f>
        <v>33.29386152</v>
      </c>
      <c r="S238" s="153">
        <v>0</v>
      </c>
      <c r="T238" s="154">
        <f>S238*H238</f>
        <v>0</v>
      </c>
      <c r="AR238" s="155" t="s">
        <v>146</v>
      </c>
      <c r="AT238" s="155" t="s">
        <v>142</v>
      </c>
      <c r="AU238" s="155" t="s">
        <v>83</v>
      </c>
      <c r="AY238" s="16" t="s">
        <v>140</v>
      </c>
      <c r="BE238" s="156">
        <f>IF(N238="základná",J238,0)</f>
        <v>0</v>
      </c>
      <c r="BF238" s="156">
        <f>IF(N238="znížená",J238,0)</f>
        <v>0</v>
      </c>
      <c r="BG238" s="156">
        <f>IF(N238="zákl. prenesená",J238,0)</f>
        <v>0</v>
      </c>
      <c r="BH238" s="156">
        <f>IF(N238="zníž. prenesená",J238,0)</f>
        <v>0</v>
      </c>
      <c r="BI238" s="156">
        <f>IF(N238="nulová",J238,0)</f>
        <v>0</v>
      </c>
      <c r="BJ238" s="16" t="s">
        <v>83</v>
      </c>
      <c r="BK238" s="157">
        <f>ROUND(I238*H238,3)</f>
        <v>0</v>
      </c>
      <c r="BL238" s="16" t="s">
        <v>146</v>
      </c>
      <c r="BM238" s="155" t="s">
        <v>329</v>
      </c>
    </row>
    <row r="239" spans="2:65" s="12" customFormat="1">
      <c r="B239" s="158"/>
      <c r="D239" s="159" t="s">
        <v>148</v>
      </c>
      <c r="E239" s="160" t="s">
        <v>1</v>
      </c>
      <c r="F239" s="161" t="s">
        <v>213</v>
      </c>
      <c r="H239" s="162">
        <v>13.641</v>
      </c>
      <c r="L239" s="158"/>
      <c r="M239" s="163"/>
      <c r="T239" s="164"/>
      <c r="AT239" s="160" t="s">
        <v>148</v>
      </c>
      <c r="AU239" s="160" t="s">
        <v>83</v>
      </c>
      <c r="AV239" s="12" t="s">
        <v>83</v>
      </c>
      <c r="AW239" s="12" t="s">
        <v>26</v>
      </c>
      <c r="AX239" s="12" t="s">
        <v>73</v>
      </c>
      <c r="AY239" s="160" t="s">
        <v>140</v>
      </c>
    </row>
    <row r="240" spans="2:65" s="13" customFormat="1">
      <c r="B240" s="165"/>
      <c r="D240" s="159" t="s">
        <v>148</v>
      </c>
      <c r="E240" s="166" t="s">
        <v>1</v>
      </c>
      <c r="F240" s="167" t="s">
        <v>166</v>
      </c>
      <c r="H240" s="168">
        <v>13.641</v>
      </c>
      <c r="L240" s="165"/>
      <c r="M240" s="169"/>
      <c r="T240" s="170"/>
      <c r="AT240" s="166" t="s">
        <v>148</v>
      </c>
      <c r="AU240" s="166" t="s">
        <v>83</v>
      </c>
      <c r="AV240" s="13" t="s">
        <v>153</v>
      </c>
      <c r="AW240" s="13" t="s">
        <v>26</v>
      </c>
      <c r="AX240" s="13" t="s">
        <v>73</v>
      </c>
      <c r="AY240" s="166" t="s">
        <v>140</v>
      </c>
    </row>
    <row r="241" spans="2:65" s="14" customFormat="1">
      <c r="B241" s="171"/>
      <c r="D241" s="159" t="s">
        <v>148</v>
      </c>
      <c r="E241" s="172" t="s">
        <v>1</v>
      </c>
      <c r="F241" s="173" t="s">
        <v>167</v>
      </c>
      <c r="H241" s="174">
        <v>13.641</v>
      </c>
      <c r="L241" s="171"/>
      <c r="M241" s="175"/>
      <c r="T241" s="176"/>
      <c r="AT241" s="172" t="s">
        <v>148</v>
      </c>
      <c r="AU241" s="172" t="s">
        <v>83</v>
      </c>
      <c r="AV241" s="14" t="s">
        <v>146</v>
      </c>
      <c r="AW241" s="14" t="s">
        <v>26</v>
      </c>
      <c r="AX241" s="14" t="s">
        <v>77</v>
      </c>
      <c r="AY241" s="172" t="s">
        <v>140</v>
      </c>
    </row>
    <row r="242" spans="2:65" s="1" customFormat="1" ht="21.75" customHeight="1">
      <c r="B242" s="145"/>
      <c r="C242" s="146" t="s">
        <v>330</v>
      </c>
      <c r="D242" s="146" t="s">
        <v>142</v>
      </c>
      <c r="E242" s="147" t="s">
        <v>331</v>
      </c>
      <c r="F242" s="148" t="s">
        <v>332</v>
      </c>
      <c r="G242" s="149" t="s">
        <v>222</v>
      </c>
      <c r="H242" s="150">
        <v>6.7519999999999998</v>
      </c>
      <c r="I242" s="150"/>
      <c r="J242" s="150">
        <f>ROUND(I242*H242,3)</f>
        <v>0</v>
      </c>
      <c r="K242" s="151"/>
      <c r="L242" s="30"/>
      <c r="M242" s="152" t="s">
        <v>1</v>
      </c>
      <c r="N242" s="124" t="s">
        <v>39</v>
      </c>
      <c r="O242" s="153">
        <v>0.40899999999999997</v>
      </c>
      <c r="P242" s="153">
        <f>O242*H242</f>
        <v>2.7615679999999996</v>
      </c>
      <c r="Q242" s="153">
        <v>8.6099999999999996E-3</v>
      </c>
      <c r="R242" s="153">
        <f>Q242*H242</f>
        <v>5.8134719999999994E-2</v>
      </c>
      <c r="S242" s="153">
        <v>0</v>
      </c>
      <c r="T242" s="154">
        <f>S242*H242</f>
        <v>0</v>
      </c>
      <c r="AR242" s="155" t="s">
        <v>146</v>
      </c>
      <c r="AT242" s="155" t="s">
        <v>142</v>
      </c>
      <c r="AU242" s="155" t="s">
        <v>83</v>
      </c>
      <c r="AY242" s="16" t="s">
        <v>140</v>
      </c>
      <c r="BE242" s="156">
        <f>IF(N242="základná",J242,0)</f>
        <v>0</v>
      </c>
      <c r="BF242" s="156">
        <f>IF(N242="znížená",J242,0)</f>
        <v>0</v>
      </c>
      <c r="BG242" s="156">
        <f>IF(N242="zákl. prenesená",J242,0)</f>
        <v>0</v>
      </c>
      <c r="BH242" s="156">
        <f>IF(N242="zníž. prenesená",J242,0)</f>
        <v>0</v>
      </c>
      <c r="BI242" s="156">
        <f>IF(N242="nulová",J242,0)</f>
        <v>0</v>
      </c>
      <c r="BJ242" s="16" t="s">
        <v>83</v>
      </c>
      <c r="BK242" s="157">
        <f>ROUND(I242*H242,3)</f>
        <v>0</v>
      </c>
      <c r="BL242" s="16" t="s">
        <v>146</v>
      </c>
      <c r="BM242" s="155" t="s">
        <v>333</v>
      </c>
    </row>
    <row r="243" spans="2:65" s="12" customFormat="1">
      <c r="B243" s="158"/>
      <c r="D243" s="159" t="s">
        <v>148</v>
      </c>
      <c r="E243" s="160" t="s">
        <v>1</v>
      </c>
      <c r="F243" s="161" t="s">
        <v>211</v>
      </c>
      <c r="H243" s="162">
        <v>6.7519999999999998</v>
      </c>
      <c r="L243" s="158"/>
      <c r="M243" s="163"/>
      <c r="T243" s="164"/>
      <c r="AT243" s="160" t="s">
        <v>148</v>
      </c>
      <c r="AU243" s="160" t="s">
        <v>83</v>
      </c>
      <c r="AV243" s="12" t="s">
        <v>83</v>
      </c>
      <c r="AW243" s="12" t="s">
        <v>26</v>
      </c>
      <c r="AX243" s="12" t="s">
        <v>73</v>
      </c>
      <c r="AY243" s="160" t="s">
        <v>140</v>
      </c>
    </row>
    <row r="244" spans="2:65" s="13" customFormat="1">
      <c r="B244" s="165"/>
      <c r="D244" s="159" t="s">
        <v>148</v>
      </c>
      <c r="E244" s="166" t="s">
        <v>1</v>
      </c>
      <c r="F244" s="167" t="s">
        <v>166</v>
      </c>
      <c r="H244" s="168">
        <v>6.7519999999999998</v>
      </c>
      <c r="L244" s="165"/>
      <c r="M244" s="169"/>
      <c r="T244" s="170"/>
      <c r="AT244" s="166" t="s">
        <v>148</v>
      </c>
      <c r="AU244" s="166" t="s">
        <v>83</v>
      </c>
      <c r="AV244" s="13" t="s">
        <v>153</v>
      </c>
      <c r="AW244" s="13" t="s">
        <v>26</v>
      </c>
      <c r="AX244" s="13" t="s">
        <v>73</v>
      </c>
      <c r="AY244" s="166" t="s">
        <v>140</v>
      </c>
    </row>
    <row r="245" spans="2:65" s="14" customFormat="1">
      <c r="B245" s="171"/>
      <c r="D245" s="159" t="s">
        <v>148</v>
      </c>
      <c r="E245" s="172" t="s">
        <v>1</v>
      </c>
      <c r="F245" s="173" t="s">
        <v>167</v>
      </c>
      <c r="H245" s="174">
        <v>6.7519999999999998</v>
      </c>
      <c r="L245" s="171"/>
      <c r="M245" s="175"/>
      <c r="T245" s="176"/>
      <c r="AT245" s="172" t="s">
        <v>148</v>
      </c>
      <c r="AU245" s="172" t="s">
        <v>83</v>
      </c>
      <c r="AV245" s="14" t="s">
        <v>146</v>
      </c>
      <c r="AW245" s="14" t="s">
        <v>26</v>
      </c>
      <c r="AX245" s="14" t="s">
        <v>77</v>
      </c>
      <c r="AY245" s="172" t="s">
        <v>140</v>
      </c>
    </row>
    <row r="246" spans="2:65" s="1" customFormat="1" ht="21.75" customHeight="1">
      <c r="B246" s="145"/>
      <c r="C246" s="146" t="s">
        <v>334</v>
      </c>
      <c r="D246" s="146" t="s">
        <v>142</v>
      </c>
      <c r="E246" s="147" t="s">
        <v>335</v>
      </c>
      <c r="F246" s="148" t="s">
        <v>336</v>
      </c>
      <c r="G246" s="149" t="s">
        <v>222</v>
      </c>
      <c r="H246" s="150">
        <v>6.7519999999999998</v>
      </c>
      <c r="I246" s="150"/>
      <c r="J246" s="150">
        <f>ROUND(I246*H246,3)</f>
        <v>0</v>
      </c>
      <c r="K246" s="151"/>
      <c r="L246" s="30"/>
      <c r="M246" s="152" t="s">
        <v>1</v>
      </c>
      <c r="N246" s="124" t="s">
        <v>39</v>
      </c>
      <c r="O246" s="153">
        <v>0.248</v>
      </c>
      <c r="P246" s="153">
        <f>O246*H246</f>
        <v>1.674496</v>
      </c>
      <c r="Q246" s="153">
        <v>0</v>
      </c>
      <c r="R246" s="153">
        <f>Q246*H246</f>
        <v>0</v>
      </c>
      <c r="S246" s="153">
        <v>0</v>
      </c>
      <c r="T246" s="154">
        <f>S246*H246</f>
        <v>0</v>
      </c>
      <c r="AR246" s="155" t="s">
        <v>146</v>
      </c>
      <c r="AT246" s="155" t="s">
        <v>142</v>
      </c>
      <c r="AU246" s="155" t="s">
        <v>83</v>
      </c>
      <c r="AY246" s="16" t="s">
        <v>140</v>
      </c>
      <c r="BE246" s="156">
        <f>IF(N246="základná",J246,0)</f>
        <v>0</v>
      </c>
      <c r="BF246" s="156">
        <f>IF(N246="znížená",J246,0)</f>
        <v>0</v>
      </c>
      <c r="BG246" s="156">
        <f>IF(N246="zákl. prenesená",J246,0)</f>
        <v>0</v>
      </c>
      <c r="BH246" s="156">
        <f>IF(N246="zníž. prenesená",J246,0)</f>
        <v>0</v>
      </c>
      <c r="BI246" s="156">
        <f>IF(N246="nulová",J246,0)</f>
        <v>0</v>
      </c>
      <c r="BJ246" s="16" t="s">
        <v>83</v>
      </c>
      <c r="BK246" s="157">
        <f>ROUND(I246*H246,3)</f>
        <v>0</v>
      </c>
      <c r="BL246" s="16" t="s">
        <v>146</v>
      </c>
      <c r="BM246" s="155" t="s">
        <v>337</v>
      </c>
    </row>
    <row r="247" spans="2:65" s="1" customFormat="1" ht="21.75" customHeight="1">
      <c r="B247" s="145"/>
      <c r="C247" s="146" t="s">
        <v>338</v>
      </c>
      <c r="D247" s="146" t="s">
        <v>142</v>
      </c>
      <c r="E247" s="147" t="s">
        <v>339</v>
      </c>
      <c r="F247" s="148" t="s">
        <v>340</v>
      </c>
      <c r="G247" s="149" t="s">
        <v>145</v>
      </c>
      <c r="H247" s="150">
        <v>3.258</v>
      </c>
      <c r="I247" s="150"/>
      <c r="J247" s="150">
        <f>ROUND(I247*H247,3)</f>
        <v>0</v>
      </c>
      <c r="K247" s="151"/>
      <c r="L247" s="30"/>
      <c r="M247" s="152" t="s">
        <v>1</v>
      </c>
      <c r="N247" s="124" t="s">
        <v>39</v>
      </c>
      <c r="O247" s="153">
        <v>2.1280000000000001</v>
      </c>
      <c r="P247" s="153">
        <f>O247*H247</f>
        <v>6.9330240000000005</v>
      </c>
      <c r="Q247" s="153">
        <v>3.6739999999999999</v>
      </c>
      <c r="R247" s="153">
        <f>Q247*H247</f>
        <v>11.969892</v>
      </c>
      <c r="S247" s="153">
        <v>0</v>
      </c>
      <c r="T247" s="154">
        <f>S247*H247</f>
        <v>0</v>
      </c>
      <c r="AR247" s="155" t="s">
        <v>146</v>
      </c>
      <c r="AT247" s="155" t="s">
        <v>142</v>
      </c>
      <c r="AU247" s="155" t="s">
        <v>83</v>
      </c>
      <c r="AY247" s="16" t="s">
        <v>140</v>
      </c>
      <c r="BE247" s="156">
        <f>IF(N247="základná",J247,0)</f>
        <v>0</v>
      </c>
      <c r="BF247" s="156">
        <f>IF(N247="znížená",J247,0)</f>
        <v>0</v>
      </c>
      <c r="BG247" s="156">
        <f>IF(N247="zákl. prenesená",J247,0)</f>
        <v>0</v>
      </c>
      <c r="BH247" s="156">
        <f>IF(N247="zníž. prenesená",J247,0)</f>
        <v>0</v>
      </c>
      <c r="BI247" s="156">
        <f>IF(N247="nulová",J247,0)</f>
        <v>0</v>
      </c>
      <c r="BJ247" s="16" t="s">
        <v>83</v>
      </c>
      <c r="BK247" s="157">
        <f>ROUND(I247*H247,3)</f>
        <v>0</v>
      </c>
      <c r="BL247" s="16" t="s">
        <v>146</v>
      </c>
      <c r="BM247" s="155" t="s">
        <v>341</v>
      </c>
    </row>
    <row r="248" spans="2:65" s="12" customFormat="1">
      <c r="B248" s="158"/>
      <c r="D248" s="159" t="s">
        <v>148</v>
      </c>
      <c r="E248" s="160" t="s">
        <v>1</v>
      </c>
      <c r="F248" s="161" t="s">
        <v>342</v>
      </c>
      <c r="H248" s="162">
        <v>3.258</v>
      </c>
      <c r="L248" s="158"/>
      <c r="M248" s="163"/>
      <c r="T248" s="164"/>
      <c r="AT248" s="160" t="s">
        <v>148</v>
      </c>
      <c r="AU248" s="160" t="s">
        <v>83</v>
      </c>
      <c r="AV248" s="12" t="s">
        <v>83</v>
      </c>
      <c r="AW248" s="12" t="s">
        <v>26</v>
      </c>
      <c r="AX248" s="12" t="s">
        <v>73</v>
      </c>
      <c r="AY248" s="160" t="s">
        <v>140</v>
      </c>
    </row>
    <row r="249" spans="2:65" s="13" customFormat="1">
      <c r="B249" s="165"/>
      <c r="D249" s="159" t="s">
        <v>148</v>
      </c>
      <c r="E249" s="166" t="s">
        <v>1</v>
      </c>
      <c r="F249" s="167" t="s">
        <v>166</v>
      </c>
      <c r="H249" s="168">
        <v>3.258</v>
      </c>
      <c r="L249" s="165"/>
      <c r="M249" s="169"/>
      <c r="T249" s="170"/>
      <c r="AT249" s="166" t="s">
        <v>148</v>
      </c>
      <c r="AU249" s="166" t="s">
        <v>83</v>
      </c>
      <c r="AV249" s="13" t="s">
        <v>153</v>
      </c>
      <c r="AW249" s="13" t="s">
        <v>26</v>
      </c>
      <c r="AX249" s="13" t="s">
        <v>73</v>
      </c>
      <c r="AY249" s="166" t="s">
        <v>140</v>
      </c>
    </row>
    <row r="250" spans="2:65" s="14" customFormat="1">
      <c r="B250" s="171"/>
      <c r="D250" s="159" t="s">
        <v>148</v>
      </c>
      <c r="E250" s="172" t="s">
        <v>1</v>
      </c>
      <c r="F250" s="173" t="s">
        <v>167</v>
      </c>
      <c r="H250" s="174">
        <v>3.258</v>
      </c>
      <c r="L250" s="171"/>
      <c r="M250" s="175"/>
      <c r="T250" s="176"/>
      <c r="AT250" s="172" t="s">
        <v>148</v>
      </c>
      <c r="AU250" s="172" t="s">
        <v>83</v>
      </c>
      <c r="AV250" s="14" t="s">
        <v>146</v>
      </c>
      <c r="AW250" s="14" t="s">
        <v>26</v>
      </c>
      <c r="AX250" s="14" t="s">
        <v>77</v>
      </c>
      <c r="AY250" s="172" t="s">
        <v>140</v>
      </c>
    </row>
    <row r="251" spans="2:65" s="11" customFormat="1" ht="22.95" customHeight="1">
      <c r="B251" s="134"/>
      <c r="D251" s="135" t="s">
        <v>72</v>
      </c>
      <c r="E251" s="143" t="s">
        <v>182</v>
      </c>
      <c r="F251" s="143" t="s">
        <v>343</v>
      </c>
      <c r="J251" s="144">
        <f>BK251</f>
        <v>0</v>
      </c>
      <c r="L251" s="134"/>
      <c r="M251" s="138"/>
      <c r="P251" s="139">
        <f>SUM(P252:P261)</f>
        <v>232.95466439999998</v>
      </c>
      <c r="R251" s="139">
        <f>SUM(R252:R261)</f>
        <v>2.843124</v>
      </c>
      <c r="T251" s="140">
        <f>SUM(T252:T261)</f>
        <v>0</v>
      </c>
      <c r="AR251" s="135" t="s">
        <v>77</v>
      </c>
      <c r="AT251" s="141" t="s">
        <v>72</v>
      </c>
      <c r="AU251" s="141" t="s">
        <v>77</v>
      </c>
      <c r="AY251" s="135" t="s">
        <v>140</v>
      </c>
      <c r="BK251" s="142">
        <f>SUM(BK252:BK261)</f>
        <v>0</v>
      </c>
    </row>
    <row r="252" spans="2:65" s="1" customFormat="1" ht="37.950000000000003" customHeight="1">
      <c r="B252" s="145"/>
      <c r="C252" s="146" t="s">
        <v>344</v>
      </c>
      <c r="D252" s="146" t="s">
        <v>142</v>
      </c>
      <c r="E252" s="147" t="s">
        <v>345</v>
      </c>
      <c r="F252" s="148" t="s">
        <v>346</v>
      </c>
      <c r="G252" s="149" t="s">
        <v>347</v>
      </c>
      <c r="H252" s="150">
        <v>20.36</v>
      </c>
      <c r="I252" s="150"/>
      <c r="J252" s="150">
        <f>ROUND(I252*H252,3)</f>
        <v>0</v>
      </c>
      <c r="K252" s="151"/>
      <c r="L252" s="30"/>
      <c r="M252" s="152" t="s">
        <v>1</v>
      </c>
      <c r="N252" s="124" t="s">
        <v>39</v>
      </c>
      <c r="O252" s="153">
        <v>0.13200000000000001</v>
      </c>
      <c r="P252" s="153">
        <f>O252*H252</f>
        <v>2.6875200000000001</v>
      </c>
      <c r="Q252" s="153">
        <v>9.8530000000000006E-2</v>
      </c>
      <c r="R252" s="153">
        <f>Q252*H252</f>
        <v>2.0060708000000003</v>
      </c>
      <c r="S252" s="153">
        <v>0</v>
      </c>
      <c r="T252" s="154">
        <f>S252*H252</f>
        <v>0</v>
      </c>
      <c r="AR252" s="155" t="s">
        <v>146</v>
      </c>
      <c r="AT252" s="155" t="s">
        <v>142</v>
      </c>
      <c r="AU252" s="155" t="s">
        <v>83</v>
      </c>
      <c r="AY252" s="16" t="s">
        <v>140</v>
      </c>
      <c r="BE252" s="156">
        <f>IF(N252="základná",J252,0)</f>
        <v>0</v>
      </c>
      <c r="BF252" s="156">
        <f>IF(N252="znížená",J252,0)</f>
        <v>0</v>
      </c>
      <c r="BG252" s="156">
        <f>IF(N252="zákl. prenesená",J252,0)</f>
        <v>0</v>
      </c>
      <c r="BH252" s="156">
        <f>IF(N252="zníž. prenesená",J252,0)</f>
        <v>0</v>
      </c>
      <c r="BI252" s="156">
        <f>IF(N252="nulová",J252,0)</f>
        <v>0</v>
      </c>
      <c r="BJ252" s="16" t="s">
        <v>83</v>
      </c>
      <c r="BK252" s="157">
        <f>ROUND(I252*H252,3)</f>
        <v>0</v>
      </c>
      <c r="BL252" s="16" t="s">
        <v>146</v>
      </c>
      <c r="BM252" s="155" t="s">
        <v>348</v>
      </c>
    </row>
    <row r="253" spans="2:65" s="12" customFormat="1">
      <c r="B253" s="158"/>
      <c r="D253" s="159" t="s">
        <v>148</v>
      </c>
      <c r="E253" s="160" t="s">
        <v>1</v>
      </c>
      <c r="F253" s="161" t="s">
        <v>349</v>
      </c>
      <c r="H253" s="162">
        <v>20.36</v>
      </c>
      <c r="L253" s="158"/>
      <c r="M253" s="163"/>
      <c r="T253" s="164"/>
      <c r="AT253" s="160" t="s">
        <v>148</v>
      </c>
      <c r="AU253" s="160" t="s">
        <v>83</v>
      </c>
      <c r="AV253" s="12" t="s">
        <v>83</v>
      </c>
      <c r="AW253" s="12" t="s">
        <v>26</v>
      </c>
      <c r="AX253" s="12" t="s">
        <v>73</v>
      </c>
      <c r="AY253" s="160" t="s">
        <v>140</v>
      </c>
    </row>
    <row r="254" spans="2:65" s="13" customFormat="1">
      <c r="B254" s="165"/>
      <c r="D254" s="159" t="s">
        <v>148</v>
      </c>
      <c r="E254" s="166" t="s">
        <v>1</v>
      </c>
      <c r="F254" s="167" t="s">
        <v>166</v>
      </c>
      <c r="H254" s="168">
        <v>20.36</v>
      </c>
      <c r="L254" s="165"/>
      <c r="M254" s="169"/>
      <c r="T254" s="170"/>
      <c r="AT254" s="166" t="s">
        <v>148</v>
      </c>
      <c r="AU254" s="166" t="s">
        <v>83</v>
      </c>
      <c r="AV254" s="13" t="s">
        <v>153</v>
      </c>
      <c r="AW254" s="13" t="s">
        <v>26</v>
      </c>
      <c r="AX254" s="13" t="s">
        <v>73</v>
      </c>
      <c r="AY254" s="166" t="s">
        <v>140</v>
      </c>
    </row>
    <row r="255" spans="2:65" s="14" customFormat="1">
      <c r="B255" s="171"/>
      <c r="D255" s="159" t="s">
        <v>148</v>
      </c>
      <c r="E255" s="172" t="s">
        <v>1</v>
      </c>
      <c r="F255" s="173" t="s">
        <v>167</v>
      </c>
      <c r="H255" s="174">
        <v>20.36</v>
      </c>
      <c r="L255" s="171"/>
      <c r="M255" s="175"/>
      <c r="T255" s="176"/>
      <c r="AT255" s="172" t="s">
        <v>148</v>
      </c>
      <c r="AU255" s="172" t="s">
        <v>83</v>
      </c>
      <c r="AV255" s="14" t="s">
        <v>146</v>
      </c>
      <c r="AW255" s="14" t="s">
        <v>26</v>
      </c>
      <c r="AX255" s="14" t="s">
        <v>77</v>
      </c>
      <c r="AY255" s="172" t="s">
        <v>140</v>
      </c>
    </row>
    <row r="256" spans="2:65" s="1" customFormat="1" ht="21.75" customHeight="1">
      <c r="B256" s="145"/>
      <c r="C256" s="177" t="s">
        <v>350</v>
      </c>
      <c r="D256" s="177" t="s">
        <v>351</v>
      </c>
      <c r="E256" s="178" t="s">
        <v>352</v>
      </c>
      <c r="F256" s="179" t="s">
        <v>353</v>
      </c>
      <c r="G256" s="180" t="s">
        <v>354</v>
      </c>
      <c r="H256" s="181">
        <v>20.564</v>
      </c>
      <c r="I256" s="181"/>
      <c r="J256" s="181">
        <f>ROUND(I256*H256,3)</f>
        <v>0</v>
      </c>
      <c r="K256" s="182"/>
      <c r="L256" s="183"/>
      <c r="M256" s="184" t="s">
        <v>1</v>
      </c>
      <c r="N256" s="185" t="s">
        <v>39</v>
      </c>
      <c r="O256" s="153">
        <v>0</v>
      </c>
      <c r="P256" s="153">
        <f>O256*H256</f>
        <v>0</v>
      </c>
      <c r="Q256" s="153">
        <v>2.3E-2</v>
      </c>
      <c r="R256" s="153">
        <f>Q256*H256</f>
        <v>0.472972</v>
      </c>
      <c r="S256" s="153">
        <v>0</v>
      </c>
      <c r="T256" s="154">
        <f>S256*H256</f>
        <v>0</v>
      </c>
      <c r="AR256" s="155" t="s">
        <v>177</v>
      </c>
      <c r="AT256" s="155" t="s">
        <v>351</v>
      </c>
      <c r="AU256" s="155" t="s">
        <v>83</v>
      </c>
      <c r="AY256" s="16" t="s">
        <v>140</v>
      </c>
      <c r="BE256" s="156">
        <f>IF(N256="základná",J256,0)</f>
        <v>0</v>
      </c>
      <c r="BF256" s="156">
        <f>IF(N256="znížená",J256,0)</f>
        <v>0</v>
      </c>
      <c r="BG256" s="156">
        <f>IF(N256="zákl. prenesená",J256,0)</f>
        <v>0</v>
      </c>
      <c r="BH256" s="156">
        <f>IF(N256="zníž. prenesená",J256,0)</f>
        <v>0</v>
      </c>
      <c r="BI256" s="156">
        <f>IF(N256="nulová",J256,0)</f>
        <v>0</v>
      </c>
      <c r="BJ256" s="16" t="s">
        <v>83</v>
      </c>
      <c r="BK256" s="157">
        <f>ROUND(I256*H256,3)</f>
        <v>0</v>
      </c>
      <c r="BL256" s="16" t="s">
        <v>146</v>
      </c>
      <c r="BM256" s="155" t="s">
        <v>355</v>
      </c>
    </row>
    <row r="257" spans="2:65" s="12" customFormat="1">
      <c r="B257" s="158"/>
      <c r="D257" s="159" t="s">
        <v>148</v>
      </c>
      <c r="F257" s="161" t="s">
        <v>356</v>
      </c>
      <c r="H257" s="162">
        <v>20.564</v>
      </c>
      <c r="L257" s="158"/>
      <c r="M257" s="163"/>
      <c r="T257" s="164"/>
      <c r="AT257" s="160" t="s">
        <v>148</v>
      </c>
      <c r="AU257" s="160" t="s">
        <v>83</v>
      </c>
      <c r="AV257" s="12" t="s">
        <v>83</v>
      </c>
      <c r="AW257" s="12" t="s">
        <v>3</v>
      </c>
      <c r="AX257" s="12" t="s">
        <v>77</v>
      </c>
      <c r="AY257" s="160" t="s">
        <v>140</v>
      </c>
    </row>
    <row r="258" spans="2:65" s="1" customFormat="1" ht="24.15" customHeight="1">
      <c r="B258" s="145"/>
      <c r="C258" s="146" t="s">
        <v>357</v>
      </c>
      <c r="D258" s="146" t="s">
        <v>142</v>
      </c>
      <c r="E258" s="147" t="s">
        <v>358</v>
      </c>
      <c r="F258" s="148" t="s">
        <v>359</v>
      </c>
      <c r="G258" s="149" t="s">
        <v>222</v>
      </c>
      <c r="H258" s="150">
        <v>58.44</v>
      </c>
      <c r="I258" s="150"/>
      <c r="J258" s="150">
        <f>ROUND(I258*H258,3)</f>
        <v>0</v>
      </c>
      <c r="K258" s="151"/>
      <c r="L258" s="30"/>
      <c r="M258" s="152" t="s">
        <v>1</v>
      </c>
      <c r="N258" s="124" t="s">
        <v>39</v>
      </c>
      <c r="O258" s="153">
        <v>0.252</v>
      </c>
      <c r="P258" s="153">
        <f>O258*H258</f>
        <v>14.72688</v>
      </c>
      <c r="Q258" s="153">
        <v>6.1799999999999997E-3</v>
      </c>
      <c r="R258" s="153">
        <f>Q258*H258</f>
        <v>0.36115919999999996</v>
      </c>
      <c r="S258" s="153">
        <v>0</v>
      </c>
      <c r="T258" s="154">
        <f>S258*H258</f>
        <v>0</v>
      </c>
      <c r="AR258" s="155" t="s">
        <v>146</v>
      </c>
      <c r="AT258" s="155" t="s">
        <v>142</v>
      </c>
      <c r="AU258" s="155" t="s">
        <v>83</v>
      </c>
      <c r="AY258" s="16" t="s">
        <v>140</v>
      </c>
      <c r="BE258" s="156">
        <f>IF(N258="základná",J258,0)</f>
        <v>0</v>
      </c>
      <c r="BF258" s="156">
        <f>IF(N258="znížená",J258,0)</f>
        <v>0</v>
      </c>
      <c r="BG258" s="156">
        <f>IF(N258="zákl. prenesená",J258,0)</f>
        <v>0</v>
      </c>
      <c r="BH258" s="156">
        <f>IF(N258="zníž. prenesená",J258,0)</f>
        <v>0</v>
      </c>
      <c r="BI258" s="156">
        <f>IF(N258="nulová",J258,0)</f>
        <v>0</v>
      </c>
      <c r="BJ258" s="16" t="s">
        <v>83</v>
      </c>
      <c r="BK258" s="157">
        <f>ROUND(I258*H258,3)</f>
        <v>0</v>
      </c>
      <c r="BL258" s="16" t="s">
        <v>146</v>
      </c>
      <c r="BM258" s="155" t="s">
        <v>360</v>
      </c>
    </row>
    <row r="259" spans="2:65" s="12" customFormat="1">
      <c r="B259" s="158"/>
      <c r="D259" s="159" t="s">
        <v>148</v>
      </c>
      <c r="E259" s="160" t="s">
        <v>1</v>
      </c>
      <c r="F259" s="161" t="s">
        <v>361</v>
      </c>
      <c r="H259" s="162">
        <v>58.44</v>
      </c>
      <c r="L259" s="158"/>
      <c r="M259" s="163"/>
      <c r="T259" s="164"/>
      <c r="AT259" s="160" t="s">
        <v>148</v>
      </c>
      <c r="AU259" s="160" t="s">
        <v>83</v>
      </c>
      <c r="AV259" s="12" t="s">
        <v>83</v>
      </c>
      <c r="AW259" s="12" t="s">
        <v>26</v>
      </c>
      <c r="AX259" s="12" t="s">
        <v>77</v>
      </c>
      <c r="AY259" s="160" t="s">
        <v>140</v>
      </c>
    </row>
    <row r="260" spans="2:65" s="1" customFormat="1" ht="16.5" customHeight="1">
      <c r="B260" s="145"/>
      <c r="C260" s="146" t="s">
        <v>362</v>
      </c>
      <c r="D260" s="146" t="s">
        <v>142</v>
      </c>
      <c r="E260" s="147" t="s">
        <v>363</v>
      </c>
      <c r="F260" s="148" t="s">
        <v>364</v>
      </c>
      <c r="G260" s="149" t="s">
        <v>365</v>
      </c>
      <c r="H260" s="150">
        <v>100</v>
      </c>
      <c r="I260" s="150"/>
      <c r="J260" s="150">
        <f>ROUND(I260*H260,3)</f>
        <v>0</v>
      </c>
      <c r="K260" s="151"/>
      <c r="L260" s="30"/>
      <c r="M260" s="152" t="s">
        <v>1</v>
      </c>
      <c r="N260" s="124" t="s">
        <v>39</v>
      </c>
      <c r="O260" s="153">
        <v>1.9379999999999999</v>
      </c>
      <c r="P260" s="153">
        <f>O260*H260</f>
        <v>193.79999999999998</v>
      </c>
      <c r="Q260" s="153">
        <v>0</v>
      </c>
      <c r="R260" s="153">
        <f>Q260*H260</f>
        <v>0</v>
      </c>
      <c r="S260" s="153">
        <v>0</v>
      </c>
      <c r="T260" s="154">
        <f>S260*H260</f>
        <v>0</v>
      </c>
      <c r="AR260" s="155" t="s">
        <v>146</v>
      </c>
      <c r="AT260" s="155" t="s">
        <v>142</v>
      </c>
      <c r="AU260" s="155" t="s">
        <v>83</v>
      </c>
      <c r="AY260" s="16" t="s">
        <v>140</v>
      </c>
      <c r="BE260" s="156">
        <f>IF(N260="základná",J260,0)</f>
        <v>0</v>
      </c>
      <c r="BF260" s="156">
        <f>IF(N260="znížená",J260,0)</f>
        <v>0</v>
      </c>
      <c r="BG260" s="156">
        <f>IF(N260="zákl. prenesená",J260,0)</f>
        <v>0</v>
      </c>
      <c r="BH260" s="156">
        <f>IF(N260="zníž. prenesená",J260,0)</f>
        <v>0</v>
      </c>
      <c r="BI260" s="156">
        <f>IF(N260="nulová",J260,0)</f>
        <v>0</v>
      </c>
      <c r="BJ260" s="16" t="s">
        <v>83</v>
      </c>
      <c r="BK260" s="157">
        <f>ROUND(I260*H260,3)</f>
        <v>0</v>
      </c>
      <c r="BL260" s="16" t="s">
        <v>146</v>
      </c>
      <c r="BM260" s="155" t="s">
        <v>366</v>
      </c>
    </row>
    <row r="261" spans="2:65" s="1" customFormat="1" ht="16.5" customHeight="1">
      <c r="B261" s="145"/>
      <c r="C261" s="146" t="s">
        <v>367</v>
      </c>
      <c r="D261" s="146" t="s">
        <v>142</v>
      </c>
      <c r="E261" s="147" t="s">
        <v>368</v>
      </c>
      <c r="F261" s="148" t="s">
        <v>369</v>
      </c>
      <c r="G261" s="149" t="s">
        <v>222</v>
      </c>
      <c r="H261" s="150">
        <v>58.44</v>
      </c>
      <c r="I261" s="150"/>
      <c r="J261" s="150">
        <f>ROUND(I261*H261,3)</f>
        <v>0</v>
      </c>
      <c r="K261" s="151"/>
      <c r="L261" s="30"/>
      <c r="M261" s="152" t="s">
        <v>1</v>
      </c>
      <c r="N261" s="124" t="s">
        <v>39</v>
      </c>
      <c r="O261" s="153">
        <v>0.37201000000000001</v>
      </c>
      <c r="P261" s="153">
        <f>O261*H261</f>
        <v>21.740264400000001</v>
      </c>
      <c r="Q261" s="153">
        <v>5.0000000000000002E-5</v>
      </c>
      <c r="R261" s="153">
        <f>Q261*H261</f>
        <v>2.9220000000000001E-3</v>
      </c>
      <c r="S261" s="153">
        <v>0</v>
      </c>
      <c r="T261" s="154">
        <f>S261*H261</f>
        <v>0</v>
      </c>
      <c r="AR261" s="155" t="s">
        <v>146</v>
      </c>
      <c r="AT261" s="155" t="s">
        <v>142</v>
      </c>
      <c r="AU261" s="155" t="s">
        <v>83</v>
      </c>
      <c r="AY261" s="16" t="s">
        <v>140</v>
      </c>
      <c r="BE261" s="156">
        <f>IF(N261="základná",J261,0)</f>
        <v>0</v>
      </c>
      <c r="BF261" s="156">
        <f>IF(N261="znížená",J261,0)</f>
        <v>0</v>
      </c>
      <c r="BG261" s="156">
        <f>IF(N261="zákl. prenesená",J261,0)</f>
        <v>0</v>
      </c>
      <c r="BH261" s="156">
        <f>IF(N261="zníž. prenesená",J261,0)</f>
        <v>0</v>
      </c>
      <c r="BI261" s="156">
        <f>IF(N261="nulová",J261,0)</f>
        <v>0</v>
      </c>
      <c r="BJ261" s="16" t="s">
        <v>83</v>
      </c>
      <c r="BK261" s="157">
        <f>ROUND(I261*H261,3)</f>
        <v>0</v>
      </c>
      <c r="BL261" s="16" t="s">
        <v>146</v>
      </c>
      <c r="BM261" s="155" t="s">
        <v>370</v>
      </c>
    </row>
    <row r="262" spans="2:65" s="11" customFormat="1" ht="22.95" customHeight="1">
      <c r="B262" s="134"/>
      <c r="D262" s="135" t="s">
        <v>72</v>
      </c>
      <c r="E262" s="143" t="s">
        <v>371</v>
      </c>
      <c r="F262" s="143" t="s">
        <v>372</v>
      </c>
      <c r="J262" s="144">
        <f>BK262</f>
        <v>0</v>
      </c>
      <c r="L262" s="134"/>
      <c r="M262" s="138"/>
      <c r="P262" s="139">
        <f>P263</f>
        <v>71.606498999999999</v>
      </c>
      <c r="R262" s="139">
        <f>R263</f>
        <v>0</v>
      </c>
      <c r="T262" s="140">
        <f>T263</f>
        <v>0</v>
      </c>
      <c r="AR262" s="135" t="s">
        <v>77</v>
      </c>
      <c r="AT262" s="141" t="s">
        <v>72</v>
      </c>
      <c r="AU262" s="141" t="s">
        <v>77</v>
      </c>
      <c r="AY262" s="135" t="s">
        <v>140</v>
      </c>
      <c r="BK262" s="142">
        <f>BK263</f>
        <v>0</v>
      </c>
    </row>
    <row r="263" spans="2:65" s="1" customFormat="1" ht="24.15" customHeight="1">
      <c r="B263" s="145"/>
      <c r="C263" s="146" t="s">
        <v>373</v>
      </c>
      <c r="D263" s="146" t="s">
        <v>142</v>
      </c>
      <c r="E263" s="147" t="s">
        <v>374</v>
      </c>
      <c r="F263" s="148" t="s">
        <v>375</v>
      </c>
      <c r="G263" s="149" t="s">
        <v>198</v>
      </c>
      <c r="H263" s="150">
        <v>199.46100000000001</v>
      </c>
      <c r="I263" s="150"/>
      <c r="J263" s="150">
        <f>ROUND(I263*H263,3)</f>
        <v>0</v>
      </c>
      <c r="K263" s="151"/>
      <c r="L263" s="30"/>
      <c r="M263" s="152" t="s">
        <v>1</v>
      </c>
      <c r="N263" s="124" t="s">
        <v>39</v>
      </c>
      <c r="O263" s="153">
        <v>0.35899999999999999</v>
      </c>
      <c r="P263" s="153">
        <f>O263*H263</f>
        <v>71.606498999999999</v>
      </c>
      <c r="Q263" s="153">
        <v>0</v>
      </c>
      <c r="R263" s="153">
        <f>Q263*H263</f>
        <v>0</v>
      </c>
      <c r="S263" s="153">
        <v>0</v>
      </c>
      <c r="T263" s="154">
        <f>S263*H263</f>
        <v>0</v>
      </c>
      <c r="AR263" s="155" t="s">
        <v>146</v>
      </c>
      <c r="AT263" s="155" t="s">
        <v>142</v>
      </c>
      <c r="AU263" s="155" t="s">
        <v>83</v>
      </c>
      <c r="AY263" s="16" t="s">
        <v>140</v>
      </c>
      <c r="BE263" s="156">
        <f>IF(N263="základná",J263,0)</f>
        <v>0</v>
      </c>
      <c r="BF263" s="156">
        <f>IF(N263="znížená",J263,0)</f>
        <v>0</v>
      </c>
      <c r="BG263" s="156">
        <f>IF(N263="zákl. prenesená",J263,0)</f>
        <v>0</v>
      </c>
      <c r="BH263" s="156">
        <f>IF(N263="zníž. prenesená",J263,0)</f>
        <v>0</v>
      </c>
      <c r="BI263" s="156">
        <f>IF(N263="nulová",J263,0)</f>
        <v>0</v>
      </c>
      <c r="BJ263" s="16" t="s">
        <v>83</v>
      </c>
      <c r="BK263" s="157">
        <f>ROUND(I263*H263,3)</f>
        <v>0</v>
      </c>
      <c r="BL263" s="16" t="s">
        <v>146</v>
      </c>
      <c r="BM263" s="155" t="s">
        <v>376</v>
      </c>
    </row>
    <row r="264" spans="2:65" s="11" customFormat="1" ht="25.95" customHeight="1">
      <c r="B264" s="134"/>
      <c r="D264" s="135" t="s">
        <v>72</v>
      </c>
      <c r="E264" s="136" t="s">
        <v>377</v>
      </c>
      <c r="F264" s="136" t="s">
        <v>378</v>
      </c>
      <c r="J264" s="137">
        <f>BK264</f>
        <v>0</v>
      </c>
      <c r="L264" s="134"/>
      <c r="M264" s="138"/>
      <c r="P264" s="139">
        <f>P265+P289+P293+P304+P310+P332+P335+P338</f>
        <v>6055.96314325</v>
      </c>
      <c r="R264" s="139">
        <f>R265+R289+R293+R304+R310+R332+R335+R338</f>
        <v>42.952049889999991</v>
      </c>
      <c r="T264" s="140">
        <f>T265+T289+T293+T304+T310+T332+T335+T338</f>
        <v>0</v>
      </c>
      <c r="AR264" s="135" t="s">
        <v>83</v>
      </c>
      <c r="AT264" s="141" t="s">
        <v>72</v>
      </c>
      <c r="AU264" s="141" t="s">
        <v>73</v>
      </c>
      <c r="AY264" s="135" t="s">
        <v>140</v>
      </c>
      <c r="BK264" s="142">
        <f>BK265+BK289+BK293+BK304+BK310+BK332+BK335+BK338</f>
        <v>0</v>
      </c>
    </row>
    <row r="265" spans="2:65" s="11" customFormat="1" ht="22.95" customHeight="1">
      <c r="B265" s="134"/>
      <c r="D265" s="135" t="s">
        <v>72</v>
      </c>
      <c r="E265" s="143" t="s">
        <v>379</v>
      </c>
      <c r="F265" s="143" t="s">
        <v>380</v>
      </c>
      <c r="J265" s="144">
        <f>BK265</f>
        <v>0</v>
      </c>
      <c r="L265" s="134"/>
      <c r="M265" s="138"/>
      <c r="P265" s="139">
        <f>SUM(P266:P288)</f>
        <v>24.102396000000002</v>
      </c>
      <c r="R265" s="139">
        <f>SUM(R266:R288)</f>
        <v>0.29117472</v>
      </c>
      <c r="T265" s="140">
        <f>SUM(T266:T288)</f>
        <v>0</v>
      </c>
      <c r="AR265" s="135" t="s">
        <v>83</v>
      </c>
      <c r="AT265" s="141" t="s">
        <v>72</v>
      </c>
      <c r="AU265" s="141" t="s">
        <v>77</v>
      </c>
      <c r="AY265" s="135" t="s">
        <v>140</v>
      </c>
      <c r="BK265" s="142">
        <f>SUM(BK266:BK288)</f>
        <v>0</v>
      </c>
    </row>
    <row r="266" spans="2:65" s="1" customFormat="1" ht="24.15" customHeight="1">
      <c r="B266" s="145"/>
      <c r="C266" s="146" t="s">
        <v>381</v>
      </c>
      <c r="D266" s="146" t="s">
        <v>142</v>
      </c>
      <c r="E266" s="147" t="s">
        <v>382</v>
      </c>
      <c r="F266" s="148" t="s">
        <v>383</v>
      </c>
      <c r="G266" s="149" t="s">
        <v>222</v>
      </c>
      <c r="H266" s="150">
        <v>177.33600000000001</v>
      </c>
      <c r="I266" s="150"/>
      <c r="J266" s="150">
        <f>ROUND(I266*H266,3)</f>
        <v>0</v>
      </c>
      <c r="K266" s="151"/>
      <c r="L266" s="30"/>
      <c r="M266" s="152" t="s">
        <v>1</v>
      </c>
      <c r="N266" s="124" t="s">
        <v>39</v>
      </c>
      <c r="O266" s="153">
        <v>2.7E-2</v>
      </c>
      <c r="P266" s="153">
        <f>O266*H266</f>
        <v>4.7880720000000005</v>
      </c>
      <c r="Q266" s="153">
        <v>0</v>
      </c>
      <c r="R266" s="153">
        <f>Q266*H266</f>
        <v>0</v>
      </c>
      <c r="S266" s="153">
        <v>0</v>
      </c>
      <c r="T266" s="154">
        <f>S266*H266</f>
        <v>0</v>
      </c>
      <c r="AR266" s="155" t="s">
        <v>219</v>
      </c>
      <c r="AT266" s="155" t="s">
        <v>142</v>
      </c>
      <c r="AU266" s="155" t="s">
        <v>83</v>
      </c>
      <c r="AY266" s="16" t="s">
        <v>140</v>
      </c>
      <c r="BE266" s="156">
        <f>IF(N266="základná",J266,0)</f>
        <v>0</v>
      </c>
      <c r="BF266" s="156">
        <f>IF(N266="znížená",J266,0)</f>
        <v>0</v>
      </c>
      <c r="BG266" s="156">
        <f>IF(N266="zákl. prenesená",J266,0)</f>
        <v>0</v>
      </c>
      <c r="BH266" s="156">
        <f>IF(N266="zníž. prenesená",J266,0)</f>
        <v>0</v>
      </c>
      <c r="BI266" s="156">
        <f>IF(N266="nulová",J266,0)</f>
        <v>0</v>
      </c>
      <c r="BJ266" s="16" t="s">
        <v>83</v>
      </c>
      <c r="BK266" s="157">
        <f>ROUND(I266*H266,3)</f>
        <v>0</v>
      </c>
      <c r="BL266" s="16" t="s">
        <v>219</v>
      </c>
      <c r="BM266" s="155" t="s">
        <v>384</v>
      </c>
    </row>
    <row r="267" spans="2:65" s="12" customFormat="1">
      <c r="B267" s="158"/>
      <c r="D267" s="159" t="s">
        <v>148</v>
      </c>
      <c r="E267" s="160" t="s">
        <v>1</v>
      </c>
      <c r="F267" s="161" t="s">
        <v>385</v>
      </c>
      <c r="H267" s="162">
        <v>177.33600000000001</v>
      </c>
      <c r="L267" s="158"/>
      <c r="M267" s="163"/>
      <c r="T267" s="164"/>
      <c r="AT267" s="160" t="s">
        <v>148</v>
      </c>
      <c r="AU267" s="160" t="s">
        <v>83</v>
      </c>
      <c r="AV267" s="12" t="s">
        <v>83</v>
      </c>
      <c r="AW267" s="12" t="s">
        <v>26</v>
      </c>
      <c r="AX267" s="12" t="s">
        <v>73</v>
      </c>
      <c r="AY267" s="160" t="s">
        <v>140</v>
      </c>
    </row>
    <row r="268" spans="2:65" s="13" customFormat="1">
      <c r="B268" s="165"/>
      <c r="D268" s="159" t="s">
        <v>148</v>
      </c>
      <c r="E268" s="166" t="s">
        <v>1</v>
      </c>
      <c r="F268" s="167" t="s">
        <v>166</v>
      </c>
      <c r="H268" s="168">
        <v>177.33600000000001</v>
      </c>
      <c r="L268" s="165"/>
      <c r="M268" s="169"/>
      <c r="T268" s="170"/>
      <c r="AT268" s="166" t="s">
        <v>148</v>
      </c>
      <c r="AU268" s="166" t="s">
        <v>83</v>
      </c>
      <c r="AV268" s="13" t="s">
        <v>153</v>
      </c>
      <c r="AW268" s="13" t="s">
        <v>26</v>
      </c>
      <c r="AX268" s="13" t="s">
        <v>73</v>
      </c>
      <c r="AY268" s="166" t="s">
        <v>140</v>
      </c>
    </row>
    <row r="269" spans="2:65" s="14" customFormat="1">
      <c r="B269" s="171"/>
      <c r="D269" s="159" t="s">
        <v>148</v>
      </c>
      <c r="E269" s="172" t="s">
        <v>1</v>
      </c>
      <c r="F269" s="173" t="s">
        <v>167</v>
      </c>
      <c r="H269" s="174">
        <v>177.33600000000001</v>
      </c>
      <c r="L269" s="171"/>
      <c r="M269" s="175"/>
      <c r="T269" s="176"/>
      <c r="AT269" s="172" t="s">
        <v>148</v>
      </c>
      <c r="AU269" s="172" t="s">
        <v>83</v>
      </c>
      <c r="AV269" s="14" t="s">
        <v>146</v>
      </c>
      <c r="AW269" s="14" t="s">
        <v>26</v>
      </c>
      <c r="AX269" s="14" t="s">
        <v>77</v>
      </c>
      <c r="AY269" s="172" t="s">
        <v>140</v>
      </c>
    </row>
    <row r="270" spans="2:65" s="1" customFormat="1" ht="16.5" customHeight="1">
      <c r="B270" s="145"/>
      <c r="C270" s="177" t="s">
        <v>386</v>
      </c>
      <c r="D270" s="177" t="s">
        <v>351</v>
      </c>
      <c r="E270" s="178" t="s">
        <v>387</v>
      </c>
      <c r="F270" s="179" t="s">
        <v>388</v>
      </c>
      <c r="G270" s="180" t="s">
        <v>222</v>
      </c>
      <c r="H270" s="181">
        <v>203.93600000000001</v>
      </c>
      <c r="I270" s="181"/>
      <c r="J270" s="181">
        <f>ROUND(I270*H270,3)</f>
        <v>0</v>
      </c>
      <c r="K270" s="182"/>
      <c r="L270" s="183"/>
      <c r="M270" s="184" t="s">
        <v>1</v>
      </c>
      <c r="N270" s="185" t="s">
        <v>39</v>
      </c>
      <c r="O270" s="153">
        <v>0</v>
      </c>
      <c r="P270" s="153">
        <f>O270*H270</f>
        <v>0</v>
      </c>
      <c r="Q270" s="153">
        <v>1.3999999999999999E-4</v>
      </c>
      <c r="R270" s="153">
        <f>Q270*H270</f>
        <v>2.855104E-2</v>
      </c>
      <c r="S270" s="153">
        <v>0</v>
      </c>
      <c r="T270" s="154">
        <f>S270*H270</f>
        <v>0</v>
      </c>
      <c r="AR270" s="155" t="s">
        <v>297</v>
      </c>
      <c r="AT270" s="155" t="s">
        <v>351</v>
      </c>
      <c r="AU270" s="155" t="s">
        <v>83</v>
      </c>
      <c r="AY270" s="16" t="s">
        <v>140</v>
      </c>
      <c r="BE270" s="156">
        <f>IF(N270="základná",J270,0)</f>
        <v>0</v>
      </c>
      <c r="BF270" s="156">
        <f>IF(N270="znížená",J270,0)</f>
        <v>0</v>
      </c>
      <c r="BG270" s="156">
        <f>IF(N270="zákl. prenesená",J270,0)</f>
        <v>0</v>
      </c>
      <c r="BH270" s="156">
        <f>IF(N270="zníž. prenesená",J270,0)</f>
        <v>0</v>
      </c>
      <c r="BI270" s="156">
        <f>IF(N270="nulová",J270,0)</f>
        <v>0</v>
      </c>
      <c r="BJ270" s="16" t="s">
        <v>83</v>
      </c>
      <c r="BK270" s="157">
        <f>ROUND(I270*H270,3)</f>
        <v>0</v>
      </c>
      <c r="BL270" s="16" t="s">
        <v>219</v>
      </c>
      <c r="BM270" s="155" t="s">
        <v>389</v>
      </c>
    </row>
    <row r="271" spans="2:65" s="12" customFormat="1">
      <c r="B271" s="158"/>
      <c r="D271" s="159" t="s">
        <v>148</v>
      </c>
      <c r="F271" s="161" t="s">
        <v>390</v>
      </c>
      <c r="H271" s="162">
        <v>203.93600000000001</v>
      </c>
      <c r="L271" s="158"/>
      <c r="M271" s="163"/>
      <c r="T271" s="164"/>
      <c r="AT271" s="160" t="s">
        <v>148</v>
      </c>
      <c r="AU271" s="160" t="s">
        <v>83</v>
      </c>
      <c r="AV271" s="12" t="s">
        <v>83</v>
      </c>
      <c r="AW271" s="12" t="s">
        <v>3</v>
      </c>
      <c r="AX271" s="12" t="s">
        <v>77</v>
      </c>
      <c r="AY271" s="160" t="s">
        <v>140</v>
      </c>
    </row>
    <row r="272" spans="2:65" s="1" customFormat="1" ht="21.75" customHeight="1">
      <c r="B272" s="145"/>
      <c r="C272" s="146" t="s">
        <v>391</v>
      </c>
      <c r="D272" s="146" t="s">
        <v>142</v>
      </c>
      <c r="E272" s="147" t="s">
        <v>392</v>
      </c>
      <c r="F272" s="148" t="s">
        <v>393</v>
      </c>
      <c r="G272" s="149" t="s">
        <v>222</v>
      </c>
      <c r="H272" s="150">
        <v>40.512</v>
      </c>
      <c r="I272" s="150"/>
      <c r="J272" s="150">
        <f>ROUND(I272*H272,3)</f>
        <v>0</v>
      </c>
      <c r="K272" s="151"/>
      <c r="L272" s="30"/>
      <c r="M272" s="152" t="s">
        <v>1</v>
      </c>
      <c r="N272" s="124" t="s">
        <v>39</v>
      </c>
      <c r="O272" s="153">
        <v>0.03</v>
      </c>
      <c r="P272" s="153">
        <f>O272*H272</f>
        <v>1.21536</v>
      </c>
      <c r="Q272" s="153">
        <v>0</v>
      </c>
      <c r="R272" s="153">
        <f>Q272*H272</f>
        <v>0</v>
      </c>
      <c r="S272" s="153">
        <v>0</v>
      </c>
      <c r="T272" s="154">
        <f>S272*H272</f>
        <v>0</v>
      </c>
      <c r="AR272" s="155" t="s">
        <v>219</v>
      </c>
      <c r="AT272" s="155" t="s">
        <v>142</v>
      </c>
      <c r="AU272" s="155" t="s">
        <v>83</v>
      </c>
      <c r="AY272" s="16" t="s">
        <v>140</v>
      </c>
      <c r="BE272" s="156">
        <f>IF(N272="základná",J272,0)</f>
        <v>0</v>
      </c>
      <c r="BF272" s="156">
        <f>IF(N272="znížená",J272,0)</f>
        <v>0</v>
      </c>
      <c r="BG272" s="156">
        <f>IF(N272="zákl. prenesená",J272,0)</f>
        <v>0</v>
      </c>
      <c r="BH272" s="156">
        <f>IF(N272="zníž. prenesená",J272,0)</f>
        <v>0</v>
      </c>
      <c r="BI272" s="156">
        <f>IF(N272="nulová",J272,0)</f>
        <v>0</v>
      </c>
      <c r="BJ272" s="16" t="s">
        <v>83</v>
      </c>
      <c r="BK272" s="157">
        <f>ROUND(I272*H272,3)</f>
        <v>0</v>
      </c>
      <c r="BL272" s="16" t="s">
        <v>219</v>
      </c>
      <c r="BM272" s="155" t="s">
        <v>394</v>
      </c>
    </row>
    <row r="273" spans="2:65" s="12" customFormat="1">
      <c r="B273" s="158"/>
      <c r="D273" s="159" t="s">
        <v>148</v>
      </c>
      <c r="E273" s="160" t="s">
        <v>1</v>
      </c>
      <c r="F273" s="161" t="s">
        <v>395</v>
      </c>
      <c r="H273" s="162">
        <v>40.512</v>
      </c>
      <c r="L273" s="158"/>
      <c r="M273" s="163"/>
      <c r="T273" s="164"/>
      <c r="AT273" s="160" t="s">
        <v>148</v>
      </c>
      <c r="AU273" s="160" t="s">
        <v>83</v>
      </c>
      <c r="AV273" s="12" t="s">
        <v>83</v>
      </c>
      <c r="AW273" s="12" t="s">
        <v>26</v>
      </c>
      <c r="AX273" s="12" t="s">
        <v>77</v>
      </c>
      <c r="AY273" s="160" t="s">
        <v>140</v>
      </c>
    </row>
    <row r="274" spans="2:65" s="1" customFormat="1" ht="16.5" customHeight="1">
      <c r="B274" s="145"/>
      <c r="C274" s="177" t="s">
        <v>396</v>
      </c>
      <c r="D274" s="177" t="s">
        <v>351</v>
      </c>
      <c r="E274" s="178" t="s">
        <v>387</v>
      </c>
      <c r="F274" s="179" t="s">
        <v>388</v>
      </c>
      <c r="G274" s="180" t="s">
        <v>222</v>
      </c>
      <c r="H274" s="181">
        <v>48.613999999999997</v>
      </c>
      <c r="I274" s="181"/>
      <c r="J274" s="181">
        <f>ROUND(I274*H274,3)</f>
        <v>0</v>
      </c>
      <c r="K274" s="182"/>
      <c r="L274" s="183"/>
      <c r="M274" s="184" t="s">
        <v>1</v>
      </c>
      <c r="N274" s="185" t="s">
        <v>39</v>
      </c>
      <c r="O274" s="153">
        <v>0</v>
      </c>
      <c r="P274" s="153">
        <f>O274*H274</f>
        <v>0</v>
      </c>
      <c r="Q274" s="153">
        <v>1.3999999999999999E-4</v>
      </c>
      <c r="R274" s="153">
        <f>Q274*H274</f>
        <v>6.8059599999999989E-3</v>
      </c>
      <c r="S274" s="153">
        <v>0</v>
      </c>
      <c r="T274" s="154">
        <f>S274*H274</f>
        <v>0</v>
      </c>
      <c r="AR274" s="155" t="s">
        <v>297</v>
      </c>
      <c r="AT274" s="155" t="s">
        <v>351</v>
      </c>
      <c r="AU274" s="155" t="s">
        <v>83</v>
      </c>
      <c r="AY274" s="16" t="s">
        <v>140</v>
      </c>
      <c r="BE274" s="156">
        <f>IF(N274="základná",J274,0)</f>
        <v>0</v>
      </c>
      <c r="BF274" s="156">
        <f>IF(N274="znížená",J274,0)</f>
        <v>0</v>
      </c>
      <c r="BG274" s="156">
        <f>IF(N274="zákl. prenesená",J274,0)</f>
        <v>0</v>
      </c>
      <c r="BH274" s="156">
        <f>IF(N274="zníž. prenesená",J274,0)</f>
        <v>0</v>
      </c>
      <c r="BI274" s="156">
        <f>IF(N274="nulová",J274,0)</f>
        <v>0</v>
      </c>
      <c r="BJ274" s="16" t="s">
        <v>83</v>
      </c>
      <c r="BK274" s="157">
        <f>ROUND(I274*H274,3)</f>
        <v>0</v>
      </c>
      <c r="BL274" s="16" t="s">
        <v>219</v>
      </c>
      <c r="BM274" s="155" t="s">
        <v>397</v>
      </c>
    </row>
    <row r="275" spans="2:65" s="12" customFormat="1">
      <c r="B275" s="158"/>
      <c r="D275" s="159" t="s">
        <v>148</v>
      </c>
      <c r="F275" s="161" t="s">
        <v>398</v>
      </c>
      <c r="H275" s="162">
        <v>48.613999999999997</v>
      </c>
      <c r="L275" s="158"/>
      <c r="M275" s="163"/>
      <c r="T275" s="164"/>
      <c r="AT275" s="160" t="s">
        <v>148</v>
      </c>
      <c r="AU275" s="160" t="s">
        <v>83</v>
      </c>
      <c r="AV275" s="12" t="s">
        <v>83</v>
      </c>
      <c r="AW275" s="12" t="s">
        <v>3</v>
      </c>
      <c r="AX275" s="12" t="s">
        <v>77</v>
      </c>
      <c r="AY275" s="160" t="s">
        <v>140</v>
      </c>
    </row>
    <row r="276" spans="2:65" s="1" customFormat="1" ht="37.950000000000003" customHeight="1">
      <c r="B276" s="145"/>
      <c r="C276" s="146" t="s">
        <v>399</v>
      </c>
      <c r="D276" s="146" t="s">
        <v>142</v>
      </c>
      <c r="E276" s="147" t="s">
        <v>400</v>
      </c>
      <c r="F276" s="148" t="s">
        <v>401</v>
      </c>
      <c r="G276" s="149" t="s">
        <v>222</v>
      </c>
      <c r="H276" s="150">
        <v>88.668000000000006</v>
      </c>
      <c r="I276" s="150"/>
      <c r="J276" s="150">
        <f>ROUND(I276*H276,3)</f>
        <v>0</v>
      </c>
      <c r="K276" s="151"/>
      <c r="L276" s="30"/>
      <c r="M276" s="152" t="s">
        <v>1</v>
      </c>
      <c r="N276" s="124" t="s">
        <v>39</v>
      </c>
      <c r="O276" s="153">
        <v>0.16300000000000001</v>
      </c>
      <c r="P276" s="153">
        <f>O276*H276</f>
        <v>14.452884000000001</v>
      </c>
      <c r="Q276" s="153">
        <v>3.0000000000000001E-5</v>
      </c>
      <c r="R276" s="153">
        <f>Q276*H276</f>
        <v>2.6600400000000002E-3</v>
      </c>
      <c r="S276" s="153">
        <v>0</v>
      </c>
      <c r="T276" s="154">
        <f>S276*H276</f>
        <v>0</v>
      </c>
      <c r="AR276" s="155" t="s">
        <v>219</v>
      </c>
      <c r="AT276" s="155" t="s">
        <v>142</v>
      </c>
      <c r="AU276" s="155" t="s">
        <v>83</v>
      </c>
      <c r="AY276" s="16" t="s">
        <v>140</v>
      </c>
      <c r="BE276" s="156">
        <f>IF(N276="základná",J276,0)</f>
        <v>0</v>
      </c>
      <c r="BF276" s="156">
        <f>IF(N276="znížená",J276,0)</f>
        <v>0</v>
      </c>
      <c r="BG276" s="156">
        <f>IF(N276="zákl. prenesená",J276,0)</f>
        <v>0</v>
      </c>
      <c r="BH276" s="156">
        <f>IF(N276="zníž. prenesená",J276,0)</f>
        <v>0</v>
      </c>
      <c r="BI276" s="156">
        <f>IF(N276="nulová",J276,0)</f>
        <v>0</v>
      </c>
      <c r="BJ276" s="16" t="s">
        <v>83</v>
      </c>
      <c r="BK276" s="157">
        <f>ROUND(I276*H276,3)</f>
        <v>0</v>
      </c>
      <c r="BL276" s="16" t="s">
        <v>219</v>
      </c>
      <c r="BM276" s="155" t="s">
        <v>402</v>
      </c>
    </row>
    <row r="277" spans="2:65" s="12" customFormat="1">
      <c r="B277" s="158"/>
      <c r="D277" s="159" t="s">
        <v>148</v>
      </c>
      <c r="E277" s="160" t="s">
        <v>1</v>
      </c>
      <c r="F277" s="161" t="s">
        <v>403</v>
      </c>
      <c r="H277" s="162">
        <v>88.668000000000006</v>
      </c>
      <c r="L277" s="158"/>
      <c r="M277" s="163"/>
      <c r="T277" s="164"/>
      <c r="AT277" s="160" t="s">
        <v>148</v>
      </c>
      <c r="AU277" s="160" t="s">
        <v>83</v>
      </c>
      <c r="AV277" s="12" t="s">
        <v>83</v>
      </c>
      <c r="AW277" s="12" t="s">
        <v>26</v>
      </c>
      <c r="AX277" s="12" t="s">
        <v>73</v>
      </c>
      <c r="AY277" s="160" t="s">
        <v>140</v>
      </c>
    </row>
    <row r="278" spans="2:65" s="13" customFormat="1">
      <c r="B278" s="165"/>
      <c r="D278" s="159" t="s">
        <v>148</v>
      </c>
      <c r="E278" s="166" t="s">
        <v>1</v>
      </c>
      <c r="F278" s="167" t="s">
        <v>166</v>
      </c>
      <c r="H278" s="168">
        <v>88.668000000000006</v>
      </c>
      <c r="L278" s="165"/>
      <c r="M278" s="169"/>
      <c r="T278" s="170"/>
      <c r="AT278" s="166" t="s">
        <v>148</v>
      </c>
      <c r="AU278" s="166" t="s">
        <v>83</v>
      </c>
      <c r="AV278" s="13" t="s">
        <v>153</v>
      </c>
      <c r="AW278" s="13" t="s">
        <v>26</v>
      </c>
      <c r="AX278" s="13" t="s">
        <v>73</v>
      </c>
      <c r="AY278" s="166" t="s">
        <v>140</v>
      </c>
    </row>
    <row r="279" spans="2:65" s="14" customFormat="1">
      <c r="B279" s="171"/>
      <c r="D279" s="159" t="s">
        <v>148</v>
      </c>
      <c r="E279" s="172" t="s">
        <v>1</v>
      </c>
      <c r="F279" s="173" t="s">
        <v>167</v>
      </c>
      <c r="H279" s="174">
        <v>88.668000000000006</v>
      </c>
      <c r="L279" s="171"/>
      <c r="M279" s="175"/>
      <c r="T279" s="176"/>
      <c r="AT279" s="172" t="s">
        <v>148</v>
      </c>
      <c r="AU279" s="172" t="s">
        <v>83</v>
      </c>
      <c r="AV279" s="14" t="s">
        <v>146</v>
      </c>
      <c r="AW279" s="14" t="s">
        <v>26</v>
      </c>
      <c r="AX279" s="14" t="s">
        <v>77</v>
      </c>
      <c r="AY279" s="172" t="s">
        <v>140</v>
      </c>
    </row>
    <row r="280" spans="2:65" s="1" customFormat="1" ht="44.25" customHeight="1">
      <c r="B280" s="145"/>
      <c r="C280" s="177" t="s">
        <v>404</v>
      </c>
      <c r="D280" s="177" t="s">
        <v>351</v>
      </c>
      <c r="E280" s="178" t="s">
        <v>405</v>
      </c>
      <c r="F280" s="179" t="s">
        <v>406</v>
      </c>
      <c r="G280" s="180" t="s">
        <v>222</v>
      </c>
      <c r="H280" s="181">
        <v>101.968</v>
      </c>
      <c r="I280" s="181"/>
      <c r="J280" s="181">
        <f>ROUND(I280*H280,3)</f>
        <v>0</v>
      </c>
      <c r="K280" s="182"/>
      <c r="L280" s="183"/>
      <c r="M280" s="184" t="s">
        <v>1</v>
      </c>
      <c r="N280" s="185" t="s">
        <v>39</v>
      </c>
      <c r="O280" s="153">
        <v>0</v>
      </c>
      <c r="P280" s="153">
        <f>O280*H280</f>
        <v>0</v>
      </c>
      <c r="Q280" s="153">
        <v>2E-3</v>
      </c>
      <c r="R280" s="153">
        <f>Q280*H280</f>
        <v>0.20393600000000001</v>
      </c>
      <c r="S280" s="153">
        <v>0</v>
      </c>
      <c r="T280" s="154">
        <f>S280*H280</f>
        <v>0</v>
      </c>
      <c r="AR280" s="155" t="s">
        <v>297</v>
      </c>
      <c r="AT280" s="155" t="s">
        <v>351</v>
      </c>
      <c r="AU280" s="155" t="s">
        <v>83</v>
      </c>
      <c r="AY280" s="16" t="s">
        <v>140</v>
      </c>
      <c r="BE280" s="156">
        <f>IF(N280="základná",J280,0)</f>
        <v>0</v>
      </c>
      <c r="BF280" s="156">
        <f>IF(N280="znížená",J280,0)</f>
        <v>0</v>
      </c>
      <c r="BG280" s="156">
        <f>IF(N280="zákl. prenesená",J280,0)</f>
        <v>0</v>
      </c>
      <c r="BH280" s="156">
        <f>IF(N280="zníž. prenesená",J280,0)</f>
        <v>0</v>
      </c>
      <c r="BI280" s="156">
        <f>IF(N280="nulová",J280,0)</f>
        <v>0</v>
      </c>
      <c r="BJ280" s="16" t="s">
        <v>83</v>
      </c>
      <c r="BK280" s="157">
        <f>ROUND(I280*H280,3)</f>
        <v>0</v>
      </c>
      <c r="BL280" s="16" t="s">
        <v>219</v>
      </c>
      <c r="BM280" s="155" t="s">
        <v>407</v>
      </c>
    </row>
    <row r="281" spans="2:65" s="12" customFormat="1">
      <c r="B281" s="158"/>
      <c r="D281" s="159" t="s">
        <v>148</v>
      </c>
      <c r="F281" s="161" t="s">
        <v>408</v>
      </c>
      <c r="H281" s="162">
        <v>101.968</v>
      </c>
      <c r="L281" s="158"/>
      <c r="M281" s="163"/>
      <c r="T281" s="164"/>
      <c r="AT281" s="160" t="s">
        <v>148</v>
      </c>
      <c r="AU281" s="160" t="s">
        <v>83</v>
      </c>
      <c r="AV281" s="12" t="s">
        <v>83</v>
      </c>
      <c r="AW281" s="12" t="s">
        <v>3</v>
      </c>
      <c r="AX281" s="12" t="s">
        <v>77</v>
      </c>
      <c r="AY281" s="160" t="s">
        <v>140</v>
      </c>
    </row>
    <row r="282" spans="2:65" s="1" customFormat="1" ht="33" customHeight="1">
      <c r="B282" s="145"/>
      <c r="C282" s="146" t="s">
        <v>409</v>
      </c>
      <c r="D282" s="146" t="s">
        <v>142</v>
      </c>
      <c r="E282" s="147" t="s">
        <v>410</v>
      </c>
      <c r="F282" s="148" t="s">
        <v>411</v>
      </c>
      <c r="G282" s="149" t="s">
        <v>222</v>
      </c>
      <c r="H282" s="150">
        <v>20.256</v>
      </c>
      <c r="I282" s="150"/>
      <c r="J282" s="150">
        <f>ROUND(I282*H282,3)</f>
        <v>0</v>
      </c>
      <c r="K282" s="151"/>
      <c r="L282" s="30"/>
      <c r="M282" s="152" t="s">
        <v>1</v>
      </c>
      <c r="N282" s="124" t="s">
        <v>39</v>
      </c>
      <c r="O282" s="153">
        <v>0.18</v>
      </c>
      <c r="P282" s="153">
        <f>O282*H282</f>
        <v>3.64608</v>
      </c>
      <c r="Q282" s="153">
        <v>3.0000000000000001E-5</v>
      </c>
      <c r="R282" s="153">
        <f>Q282*H282</f>
        <v>6.0767999999999998E-4</v>
      </c>
      <c r="S282" s="153">
        <v>0</v>
      </c>
      <c r="T282" s="154">
        <f>S282*H282</f>
        <v>0</v>
      </c>
      <c r="AR282" s="155" t="s">
        <v>219</v>
      </c>
      <c r="AT282" s="155" t="s">
        <v>142</v>
      </c>
      <c r="AU282" s="155" t="s">
        <v>83</v>
      </c>
      <c r="AY282" s="16" t="s">
        <v>140</v>
      </c>
      <c r="BE282" s="156">
        <f>IF(N282="základná",J282,0)</f>
        <v>0</v>
      </c>
      <c r="BF282" s="156">
        <f>IF(N282="znížená",J282,0)</f>
        <v>0</v>
      </c>
      <c r="BG282" s="156">
        <f>IF(N282="zákl. prenesená",J282,0)</f>
        <v>0</v>
      </c>
      <c r="BH282" s="156">
        <f>IF(N282="zníž. prenesená",J282,0)</f>
        <v>0</v>
      </c>
      <c r="BI282" s="156">
        <f>IF(N282="nulová",J282,0)</f>
        <v>0</v>
      </c>
      <c r="BJ282" s="16" t="s">
        <v>83</v>
      </c>
      <c r="BK282" s="157">
        <f>ROUND(I282*H282,3)</f>
        <v>0</v>
      </c>
      <c r="BL282" s="16" t="s">
        <v>219</v>
      </c>
      <c r="BM282" s="155" t="s">
        <v>412</v>
      </c>
    </row>
    <row r="283" spans="2:65" s="12" customFormat="1">
      <c r="B283" s="158"/>
      <c r="D283" s="159" t="s">
        <v>148</v>
      </c>
      <c r="E283" s="160" t="s">
        <v>1</v>
      </c>
      <c r="F283" s="161" t="s">
        <v>325</v>
      </c>
      <c r="H283" s="162">
        <v>20.256</v>
      </c>
      <c r="L283" s="158"/>
      <c r="M283" s="163"/>
      <c r="T283" s="164"/>
      <c r="AT283" s="160" t="s">
        <v>148</v>
      </c>
      <c r="AU283" s="160" t="s">
        <v>83</v>
      </c>
      <c r="AV283" s="12" t="s">
        <v>83</v>
      </c>
      <c r="AW283" s="12" t="s">
        <v>26</v>
      </c>
      <c r="AX283" s="12" t="s">
        <v>73</v>
      </c>
      <c r="AY283" s="160" t="s">
        <v>140</v>
      </c>
    </row>
    <row r="284" spans="2:65" s="13" customFormat="1">
      <c r="B284" s="165"/>
      <c r="D284" s="159" t="s">
        <v>148</v>
      </c>
      <c r="E284" s="166" t="s">
        <v>1</v>
      </c>
      <c r="F284" s="167" t="s">
        <v>166</v>
      </c>
      <c r="H284" s="168">
        <v>20.256</v>
      </c>
      <c r="L284" s="165"/>
      <c r="M284" s="169"/>
      <c r="T284" s="170"/>
      <c r="AT284" s="166" t="s">
        <v>148</v>
      </c>
      <c r="AU284" s="166" t="s">
        <v>83</v>
      </c>
      <c r="AV284" s="13" t="s">
        <v>153</v>
      </c>
      <c r="AW284" s="13" t="s">
        <v>26</v>
      </c>
      <c r="AX284" s="13" t="s">
        <v>73</v>
      </c>
      <c r="AY284" s="166" t="s">
        <v>140</v>
      </c>
    </row>
    <row r="285" spans="2:65" s="14" customFormat="1">
      <c r="B285" s="171"/>
      <c r="D285" s="159" t="s">
        <v>148</v>
      </c>
      <c r="E285" s="172" t="s">
        <v>1</v>
      </c>
      <c r="F285" s="173" t="s">
        <v>167</v>
      </c>
      <c r="H285" s="174">
        <v>20.256</v>
      </c>
      <c r="L285" s="171"/>
      <c r="M285" s="175"/>
      <c r="T285" s="176"/>
      <c r="AT285" s="172" t="s">
        <v>148</v>
      </c>
      <c r="AU285" s="172" t="s">
        <v>83</v>
      </c>
      <c r="AV285" s="14" t="s">
        <v>146</v>
      </c>
      <c r="AW285" s="14" t="s">
        <v>26</v>
      </c>
      <c r="AX285" s="14" t="s">
        <v>77</v>
      </c>
      <c r="AY285" s="172" t="s">
        <v>140</v>
      </c>
    </row>
    <row r="286" spans="2:65" s="1" customFormat="1" ht="44.25" customHeight="1">
      <c r="B286" s="145"/>
      <c r="C286" s="177" t="s">
        <v>413</v>
      </c>
      <c r="D286" s="177" t="s">
        <v>351</v>
      </c>
      <c r="E286" s="178" t="s">
        <v>405</v>
      </c>
      <c r="F286" s="179" t="s">
        <v>406</v>
      </c>
      <c r="G286" s="180" t="s">
        <v>222</v>
      </c>
      <c r="H286" s="181">
        <v>24.306999999999999</v>
      </c>
      <c r="I286" s="181"/>
      <c r="J286" s="181">
        <f>ROUND(I286*H286,3)</f>
        <v>0</v>
      </c>
      <c r="K286" s="182"/>
      <c r="L286" s="183"/>
      <c r="M286" s="184" t="s">
        <v>1</v>
      </c>
      <c r="N286" s="185" t="s">
        <v>39</v>
      </c>
      <c r="O286" s="153">
        <v>0</v>
      </c>
      <c r="P286" s="153">
        <f>O286*H286</f>
        <v>0</v>
      </c>
      <c r="Q286" s="153">
        <v>2E-3</v>
      </c>
      <c r="R286" s="153">
        <f>Q286*H286</f>
        <v>4.8613999999999997E-2</v>
      </c>
      <c r="S286" s="153">
        <v>0</v>
      </c>
      <c r="T286" s="154">
        <f>S286*H286</f>
        <v>0</v>
      </c>
      <c r="AR286" s="155" t="s">
        <v>297</v>
      </c>
      <c r="AT286" s="155" t="s">
        <v>351</v>
      </c>
      <c r="AU286" s="155" t="s">
        <v>83</v>
      </c>
      <c r="AY286" s="16" t="s">
        <v>140</v>
      </c>
      <c r="BE286" s="156">
        <f>IF(N286="základná",J286,0)</f>
        <v>0</v>
      </c>
      <c r="BF286" s="156">
        <f>IF(N286="znížená",J286,0)</f>
        <v>0</v>
      </c>
      <c r="BG286" s="156">
        <f>IF(N286="zákl. prenesená",J286,0)</f>
        <v>0</v>
      </c>
      <c r="BH286" s="156">
        <f>IF(N286="zníž. prenesená",J286,0)</f>
        <v>0</v>
      </c>
      <c r="BI286" s="156">
        <f>IF(N286="nulová",J286,0)</f>
        <v>0</v>
      </c>
      <c r="BJ286" s="16" t="s">
        <v>83</v>
      </c>
      <c r="BK286" s="157">
        <f>ROUND(I286*H286,3)</f>
        <v>0</v>
      </c>
      <c r="BL286" s="16" t="s">
        <v>219</v>
      </c>
      <c r="BM286" s="155" t="s">
        <v>414</v>
      </c>
    </row>
    <row r="287" spans="2:65" s="12" customFormat="1">
      <c r="B287" s="158"/>
      <c r="D287" s="159" t="s">
        <v>148</v>
      </c>
      <c r="F287" s="161" t="s">
        <v>415</v>
      </c>
      <c r="H287" s="162">
        <v>24.306999999999999</v>
      </c>
      <c r="L287" s="158"/>
      <c r="M287" s="163"/>
      <c r="T287" s="164"/>
      <c r="AT287" s="160" t="s">
        <v>148</v>
      </c>
      <c r="AU287" s="160" t="s">
        <v>83</v>
      </c>
      <c r="AV287" s="12" t="s">
        <v>83</v>
      </c>
      <c r="AW287" s="12" t="s">
        <v>3</v>
      </c>
      <c r="AX287" s="12" t="s">
        <v>77</v>
      </c>
      <c r="AY287" s="160" t="s">
        <v>140</v>
      </c>
    </row>
    <row r="288" spans="2:65" s="1" customFormat="1" ht="24.15" customHeight="1">
      <c r="B288" s="145"/>
      <c r="C288" s="146" t="s">
        <v>416</v>
      </c>
      <c r="D288" s="146" t="s">
        <v>142</v>
      </c>
      <c r="E288" s="147" t="s">
        <v>417</v>
      </c>
      <c r="F288" s="148" t="s">
        <v>418</v>
      </c>
      <c r="G288" s="149" t="s">
        <v>419</v>
      </c>
      <c r="H288" s="150">
        <v>16.21</v>
      </c>
      <c r="I288" s="150"/>
      <c r="J288" s="150">
        <f>ROUND(I288*H288,3)</f>
        <v>0</v>
      </c>
      <c r="K288" s="151"/>
      <c r="L288" s="30"/>
      <c r="M288" s="152" t="s">
        <v>1</v>
      </c>
      <c r="N288" s="124" t="s">
        <v>39</v>
      </c>
      <c r="O288" s="153">
        <v>0</v>
      </c>
      <c r="P288" s="153">
        <f>O288*H288</f>
        <v>0</v>
      </c>
      <c r="Q288" s="153">
        <v>0</v>
      </c>
      <c r="R288" s="153">
        <f>Q288*H288</f>
        <v>0</v>
      </c>
      <c r="S288" s="153">
        <v>0</v>
      </c>
      <c r="T288" s="154">
        <f>S288*H288</f>
        <v>0</v>
      </c>
      <c r="AR288" s="155" t="s">
        <v>219</v>
      </c>
      <c r="AT288" s="155" t="s">
        <v>142</v>
      </c>
      <c r="AU288" s="155" t="s">
        <v>83</v>
      </c>
      <c r="AY288" s="16" t="s">
        <v>140</v>
      </c>
      <c r="BE288" s="156">
        <f>IF(N288="základná",J288,0)</f>
        <v>0</v>
      </c>
      <c r="BF288" s="156">
        <f>IF(N288="znížená",J288,0)</f>
        <v>0</v>
      </c>
      <c r="BG288" s="156">
        <f>IF(N288="zákl. prenesená",J288,0)</f>
        <v>0</v>
      </c>
      <c r="BH288" s="156">
        <f>IF(N288="zníž. prenesená",J288,0)</f>
        <v>0</v>
      </c>
      <c r="BI288" s="156">
        <f>IF(N288="nulová",J288,0)</f>
        <v>0</v>
      </c>
      <c r="BJ288" s="16" t="s">
        <v>83</v>
      </c>
      <c r="BK288" s="157">
        <f>ROUND(I288*H288,3)</f>
        <v>0</v>
      </c>
      <c r="BL288" s="16" t="s">
        <v>219</v>
      </c>
      <c r="BM288" s="155" t="s">
        <v>420</v>
      </c>
    </row>
    <row r="289" spans="2:65" s="11" customFormat="1" ht="22.95" customHeight="1">
      <c r="B289" s="134"/>
      <c r="D289" s="135" t="s">
        <v>72</v>
      </c>
      <c r="E289" s="143" t="s">
        <v>421</v>
      </c>
      <c r="F289" s="143" t="s">
        <v>422</v>
      </c>
      <c r="J289" s="144">
        <f>BK289</f>
        <v>0</v>
      </c>
      <c r="L289" s="134"/>
      <c r="M289" s="138"/>
      <c r="P289" s="139">
        <f>SUM(P290:P292)</f>
        <v>0.26144000000000001</v>
      </c>
      <c r="R289" s="139">
        <f>SUM(R290:R292)</f>
        <v>2.1319999999999999E-2</v>
      </c>
      <c r="T289" s="140">
        <f>SUM(T290:T292)</f>
        <v>0</v>
      </c>
      <c r="AR289" s="135" t="s">
        <v>83</v>
      </c>
      <c r="AT289" s="141" t="s">
        <v>72</v>
      </c>
      <c r="AU289" s="141" t="s">
        <v>77</v>
      </c>
      <c r="AY289" s="135" t="s">
        <v>140</v>
      </c>
      <c r="BK289" s="142">
        <f>SUM(BK290:BK292)</f>
        <v>0</v>
      </c>
    </row>
    <row r="290" spans="2:65" s="1" customFormat="1" ht="16.5" customHeight="1">
      <c r="B290" s="145"/>
      <c r="C290" s="146" t="s">
        <v>423</v>
      </c>
      <c r="D290" s="146" t="s">
        <v>142</v>
      </c>
      <c r="E290" s="147" t="s">
        <v>424</v>
      </c>
      <c r="F290" s="148" t="s">
        <v>425</v>
      </c>
      <c r="G290" s="149" t="s">
        <v>354</v>
      </c>
      <c r="H290" s="150">
        <v>1</v>
      </c>
      <c r="I290" s="150"/>
      <c r="J290" s="150">
        <f>ROUND(I290*H290,3)</f>
        <v>0</v>
      </c>
      <c r="K290" s="151"/>
      <c r="L290" s="30"/>
      <c r="M290" s="152" t="s">
        <v>1</v>
      </c>
      <c r="N290" s="124" t="s">
        <v>39</v>
      </c>
      <c r="O290" s="153">
        <v>0.26144000000000001</v>
      </c>
      <c r="P290" s="153">
        <f>O290*H290</f>
        <v>0.26144000000000001</v>
      </c>
      <c r="Q290" s="153">
        <v>0</v>
      </c>
      <c r="R290" s="153">
        <f>Q290*H290</f>
        <v>0</v>
      </c>
      <c r="S290" s="153">
        <v>0</v>
      </c>
      <c r="T290" s="154">
        <f>S290*H290</f>
        <v>0</v>
      </c>
      <c r="AR290" s="155" t="s">
        <v>219</v>
      </c>
      <c r="AT290" s="155" t="s">
        <v>142</v>
      </c>
      <c r="AU290" s="155" t="s">
        <v>83</v>
      </c>
      <c r="AY290" s="16" t="s">
        <v>140</v>
      </c>
      <c r="BE290" s="156">
        <f>IF(N290="základná",J290,0)</f>
        <v>0</v>
      </c>
      <c r="BF290" s="156">
        <f>IF(N290="znížená",J290,0)</f>
        <v>0</v>
      </c>
      <c r="BG290" s="156">
        <f>IF(N290="zákl. prenesená",J290,0)</f>
        <v>0</v>
      </c>
      <c r="BH290" s="156">
        <f>IF(N290="zníž. prenesená",J290,0)</f>
        <v>0</v>
      </c>
      <c r="BI290" s="156">
        <f>IF(N290="nulová",J290,0)</f>
        <v>0</v>
      </c>
      <c r="BJ290" s="16" t="s">
        <v>83</v>
      </c>
      <c r="BK290" s="157">
        <f>ROUND(I290*H290,3)</f>
        <v>0</v>
      </c>
      <c r="BL290" s="16" t="s">
        <v>219</v>
      </c>
      <c r="BM290" s="155" t="s">
        <v>426</v>
      </c>
    </row>
    <row r="291" spans="2:65" s="1" customFormat="1" ht="21.75" customHeight="1">
      <c r="B291" s="145"/>
      <c r="C291" s="177" t="s">
        <v>427</v>
      </c>
      <c r="D291" s="177" t="s">
        <v>351</v>
      </c>
      <c r="E291" s="178" t="s">
        <v>428</v>
      </c>
      <c r="F291" s="179" t="s">
        <v>429</v>
      </c>
      <c r="G291" s="180" t="s">
        <v>354</v>
      </c>
      <c r="H291" s="181">
        <v>1</v>
      </c>
      <c r="I291" s="181"/>
      <c r="J291" s="181">
        <f>ROUND(I291*H291,3)</f>
        <v>0</v>
      </c>
      <c r="K291" s="182"/>
      <c r="L291" s="183"/>
      <c r="M291" s="184" t="s">
        <v>1</v>
      </c>
      <c r="N291" s="185" t="s">
        <v>39</v>
      </c>
      <c r="O291" s="153">
        <v>0</v>
      </c>
      <c r="P291" s="153">
        <f>O291*H291</f>
        <v>0</v>
      </c>
      <c r="Q291" s="153">
        <v>2.1319999999999999E-2</v>
      </c>
      <c r="R291" s="153">
        <f>Q291*H291</f>
        <v>2.1319999999999999E-2</v>
      </c>
      <c r="S291" s="153">
        <v>0</v>
      </c>
      <c r="T291" s="154">
        <f>S291*H291</f>
        <v>0</v>
      </c>
      <c r="AR291" s="155" t="s">
        <v>297</v>
      </c>
      <c r="AT291" s="155" t="s">
        <v>351</v>
      </c>
      <c r="AU291" s="155" t="s">
        <v>83</v>
      </c>
      <c r="AY291" s="16" t="s">
        <v>140</v>
      </c>
      <c r="BE291" s="156">
        <f>IF(N291="základná",J291,0)</f>
        <v>0</v>
      </c>
      <c r="BF291" s="156">
        <f>IF(N291="znížená",J291,0)</f>
        <v>0</v>
      </c>
      <c r="BG291" s="156">
        <f>IF(N291="zákl. prenesená",J291,0)</f>
        <v>0</v>
      </c>
      <c r="BH291" s="156">
        <f>IF(N291="zníž. prenesená",J291,0)</f>
        <v>0</v>
      </c>
      <c r="BI291" s="156">
        <f>IF(N291="nulová",J291,0)</f>
        <v>0</v>
      </c>
      <c r="BJ291" s="16" t="s">
        <v>83</v>
      </c>
      <c r="BK291" s="157">
        <f>ROUND(I291*H291,3)</f>
        <v>0</v>
      </c>
      <c r="BL291" s="16" t="s">
        <v>219</v>
      </c>
      <c r="BM291" s="155" t="s">
        <v>430</v>
      </c>
    </row>
    <row r="292" spans="2:65" s="1" customFormat="1" ht="24.15" customHeight="1">
      <c r="B292" s="145"/>
      <c r="C292" s="146" t="s">
        <v>431</v>
      </c>
      <c r="D292" s="146" t="s">
        <v>142</v>
      </c>
      <c r="E292" s="147" t="s">
        <v>432</v>
      </c>
      <c r="F292" s="148" t="s">
        <v>433</v>
      </c>
      <c r="G292" s="149" t="s">
        <v>419</v>
      </c>
      <c r="H292" s="150">
        <v>0.40799999999999997</v>
      </c>
      <c r="I292" s="150"/>
      <c r="J292" s="150">
        <f>ROUND(I292*H292,3)</f>
        <v>0</v>
      </c>
      <c r="K292" s="151"/>
      <c r="L292" s="30"/>
      <c r="M292" s="152" t="s">
        <v>1</v>
      </c>
      <c r="N292" s="124" t="s">
        <v>39</v>
      </c>
      <c r="O292" s="153">
        <v>0</v>
      </c>
      <c r="P292" s="153">
        <f>O292*H292</f>
        <v>0</v>
      </c>
      <c r="Q292" s="153">
        <v>0</v>
      </c>
      <c r="R292" s="153">
        <f>Q292*H292</f>
        <v>0</v>
      </c>
      <c r="S292" s="153">
        <v>0</v>
      </c>
      <c r="T292" s="154">
        <f>S292*H292</f>
        <v>0</v>
      </c>
      <c r="AR292" s="155" t="s">
        <v>219</v>
      </c>
      <c r="AT292" s="155" t="s">
        <v>142</v>
      </c>
      <c r="AU292" s="155" t="s">
        <v>83</v>
      </c>
      <c r="AY292" s="16" t="s">
        <v>140</v>
      </c>
      <c r="BE292" s="156">
        <f>IF(N292="základná",J292,0)</f>
        <v>0</v>
      </c>
      <c r="BF292" s="156">
        <f>IF(N292="znížená",J292,0)</f>
        <v>0</v>
      </c>
      <c r="BG292" s="156">
        <f>IF(N292="zákl. prenesená",J292,0)</f>
        <v>0</v>
      </c>
      <c r="BH292" s="156">
        <f>IF(N292="zníž. prenesená",J292,0)</f>
        <v>0</v>
      </c>
      <c r="BI292" s="156">
        <f>IF(N292="nulová",J292,0)</f>
        <v>0</v>
      </c>
      <c r="BJ292" s="16" t="s">
        <v>83</v>
      </c>
      <c r="BK292" s="157">
        <f>ROUND(I292*H292,3)</f>
        <v>0</v>
      </c>
      <c r="BL292" s="16" t="s">
        <v>219</v>
      </c>
      <c r="BM292" s="155" t="s">
        <v>434</v>
      </c>
    </row>
    <row r="293" spans="2:65" s="11" customFormat="1" ht="22.95" customHeight="1">
      <c r="B293" s="134"/>
      <c r="D293" s="135" t="s">
        <v>72</v>
      </c>
      <c r="E293" s="143" t="s">
        <v>435</v>
      </c>
      <c r="F293" s="143" t="s">
        <v>436</v>
      </c>
      <c r="J293" s="144">
        <f>BK293</f>
        <v>0</v>
      </c>
      <c r="L293" s="134"/>
      <c r="M293" s="138"/>
      <c r="P293" s="139">
        <f>SUM(P294:P303)</f>
        <v>498.58455000000004</v>
      </c>
      <c r="R293" s="139">
        <f>SUM(R294:R303)</f>
        <v>8.5983282599999988</v>
      </c>
      <c r="T293" s="140">
        <f>SUM(T294:T303)</f>
        <v>0</v>
      </c>
      <c r="AR293" s="135" t="s">
        <v>83</v>
      </c>
      <c r="AT293" s="141" t="s">
        <v>72</v>
      </c>
      <c r="AU293" s="141" t="s">
        <v>77</v>
      </c>
      <c r="AY293" s="135" t="s">
        <v>140</v>
      </c>
      <c r="BK293" s="142">
        <f>SUM(BK294:BK303)</f>
        <v>0</v>
      </c>
    </row>
    <row r="294" spans="2:65" s="1" customFormat="1" ht="49.2" customHeight="1">
      <c r="B294" s="145"/>
      <c r="C294" s="146" t="s">
        <v>437</v>
      </c>
      <c r="D294" s="146" t="s">
        <v>142</v>
      </c>
      <c r="E294" s="147" t="s">
        <v>438</v>
      </c>
      <c r="F294" s="148" t="s">
        <v>439</v>
      </c>
      <c r="G294" s="149" t="s">
        <v>222</v>
      </c>
      <c r="H294" s="150">
        <v>137.06100000000001</v>
      </c>
      <c r="I294" s="150"/>
      <c r="J294" s="150">
        <f>ROUND(I294*H294,3)</f>
        <v>0</v>
      </c>
      <c r="K294" s="151"/>
      <c r="L294" s="30"/>
      <c r="M294" s="152" t="s">
        <v>1</v>
      </c>
      <c r="N294" s="124" t="s">
        <v>39</v>
      </c>
      <c r="O294" s="153">
        <v>1.31</v>
      </c>
      <c r="P294" s="153">
        <f>O294*H294</f>
        <v>179.54991000000001</v>
      </c>
      <c r="Q294" s="153">
        <v>3.3059999999999999E-2</v>
      </c>
      <c r="R294" s="153">
        <f>Q294*H294</f>
        <v>4.5312366600000002</v>
      </c>
      <c r="S294" s="153">
        <v>0</v>
      </c>
      <c r="T294" s="154">
        <f>S294*H294</f>
        <v>0</v>
      </c>
      <c r="AR294" s="155" t="s">
        <v>219</v>
      </c>
      <c r="AT294" s="155" t="s">
        <v>142</v>
      </c>
      <c r="AU294" s="155" t="s">
        <v>83</v>
      </c>
      <c r="AY294" s="16" t="s">
        <v>140</v>
      </c>
      <c r="BE294" s="156">
        <f>IF(N294="základná",J294,0)</f>
        <v>0</v>
      </c>
      <c r="BF294" s="156">
        <f>IF(N294="znížená",J294,0)</f>
        <v>0</v>
      </c>
      <c r="BG294" s="156">
        <f>IF(N294="zákl. prenesená",J294,0)</f>
        <v>0</v>
      </c>
      <c r="BH294" s="156">
        <f>IF(N294="zníž. prenesená",J294,0)</f>
        <v>0</v>
      </c>
      <c r="BI294" s="156">
        <f>IF(N294="nulová",J294,0)</f>
        <v>0</v>
      </c>
      <c r="BJ294" s="16" t="s">
        <v>83</v>
      </c>
      <c r="BK294" s="157">
        <f>ROUND(I294*H294,3)</f>
        <v>0</v>
      </c>
      <c r="BL294" s="16" t="s">
        <v>219</v>
      </c>
      <c r="BM294" s="155" t="s">
        <v>440</v>
      </c>
    </row>
    <row r="295" spans="2:65" s="12" customFormat="1">
      <c r="B295" s="158"/>
      <c r="D295" s="159" t="s">
        <v>148</v>
      </c>
      <c r="E295" s="160" t="s">
        <v>1</v>
      </c>
      <c r="F295" s="161" t="s">
        <v>441</v>
      </c>
      <c r="H295" s="162">
        <v>77.061999999999998</v>
      </c>
      <c r="L295" s="158"/>
      <c r="M295" s="163"/>
      <c r="T295" s="164"/>
      <c r="AT295" s="160" t="s">
        <v>148</v>
      </c>
      <c r="AU295" s="160" t="s">
        <v>83</v>
      </c>
      <c r="AV295" s="12" t="s">
        <v>83</v>
      </c>
      <c r="AW295" s="12" t="s">
        <v>26</v>
      </c>
      <c r="AX295" s="12" t="s">
        <v>73</v>
      </c>
      <c r="AY295" s="160" t="s">
        <v>140</v>
      </c>
    </row>
    <row r="296" spans="2:65" s="12" customFormat="1">
      <c r="B296" s="158"/>
      <c r="D296" s="159" t="s">
        <v>148</v>
      </c>
      <c r="E296" s="160" t="s">
        <v>1</v>
      </c>
      <c r="F296" s="161" t="s">
        <v>442</v>
      </c>
      <c r="H296" s="162">
        <v>59.999000000000002</v>
      </c>
      <c r="L296" s="158"/>
      <c r="M296" s="163"/>
      <c r="T296" s="164"/>
      <c r="AT296" s="160" t="s">
        <v>148</v>
      </c>
      <c r="AU296" s="160" t="s">
        <v>83</v>
      </c>
      <c r="AV296" s="12" t="s">
        <v>83</v>
      </c>
      <c r="AW296" s="12" t="s">
        <v>26</v>
      </c>
      <c r="AX296" s="12" t="s">
        <v>73</v>
      </c>
      <c r="AY296" s="160" t="s">
        <v>140</v>
      </c>
    </row>
    <row r="297" spans="2:65" s="13" customFormat="1">
      <c r="B297" s="165"/>
      <c r="D297" s="159" t="s">
        <v>148</v>
      </c>
      <c r="E297" s="166" t="s">
        <v>1</v>
      </c>
      <c r="F297" s="167" t="s">
        <v>166</v>
      </c>
      <c r="H297" s="168">
        <v>137.06100000000001</v>
      </c>
      <c r="L297" s="165"/>
      <c r="M297" s="169"/>
      <c r="T297" s="170"/>
      <c r="AT297" s="166" t="s">
        <v>148</v>
      </c>
      <c r="AU297" s="166" t="s">
        <v>83</v>
      </c>
      <c r="AV297" s="13" t="s">
        <v>153</v>
      </c>
      <c r="AW297" s="13" t="s">
        <v>26</v>
      </c>
      <c r="AX297" s="13" t="s">
        <v>73</v>
      </c>
      <c r="AY297" s="166" t="s">
        <v>140</v>
      </c>
    </row>
    <row r="298" spans="2:65" s="14" customFormat="1">
      <c r="B298" s="171"/>
      <c r="D298" s="159" t="s">
        <v>148</v>
      </c>
      <c r="E298" s="172" t="s">
        <v>1</v>
      </c>
      <c r="F298" s="173" t="s">
        <v>167</v>
      </c>
      <c r="H298" s="174">
        <v>137.06100000000001</v>
      </c>
      <c r="L298" s="171"/>
      <c r="M298" s="175"/>
      <c r="T298" s="176"/>
      <c r="AT298" s="172" t="s">
        <v>148</v>
      </c>
      <c r="AU298" s="172" t="s">
        <v>83</v>
      </c>
      <c r="AV298" s="14" t="s">
        <v>146</v>
      </c>
      <c r="AW298" s="14" t="s">
        <v>26</v>
      </c>
      <c r="AX298" s="14" t="s">
        <v>77</v>
      </c>
      <c r="AY298" s="172" t="s">
        <v>140</v>
      </c>
    </row>
    <row r="299" spans="2:65" s="1" customFormat="1" ht="37.950000000000003" customHeight="1">
      <c r="B299" s="145"/>
      <c r="C299" s="146" t="s">
        <v>443</v>
      </c>
      <c r="D299" s="146" t="s">
        <v>142</v>
      </c>
      <c r="E299" s="147" t="s">
        <v>444</v>
      </c>
      <c r="F299" s="148" t="s">
        <v>445</v>
      </c>
      <c r="G299" s="149" t="s">
        <v>222</v>
      </c>
      <c r="H299" s="150">
        <v>58.44</v>
      </c>
      <c r="I299" s="150"/>
      <c r="J299" s="150">
        <f>ROUND(I299*H299,3)</f>
        <v>0</v>
      </c>
      <c r="K299" s="151"/>
      <c r="L299" s="30"/>
      <c r="M299" s="152" t="s">
        <v>1</v>
      </c>
      <c r="N299" s="124" t="s">
        <v>39</v>
      </c>
      <c r="O299" s="153">
        <v>1.1060000000000001</v>
      </c>
      <c r="P299" s="153">
        <f>O299*H299</f>
        <v>64.634640000000005</v>
      </c>
      <c r="Q299" s="153">
        <v>2.0389999999999998E-2</v>
      </c>
      <c r="R299" s="153">
        <f>Q299*H299</f>
        <v>1.1915915999999998</v>
      </c>
      <c r="S299" s="153">
        <v>0</v>
      </c>
      <c r="T299" s="154">
        <f>S299*H299</f>
        <v>0</v>
      </c>
      <c r="AR299" s="155" t="s">
        <v>219</v>
      </c>
      <c r="AT299" s="155" t="s">
        <v>142</v>
      </c>
      <c r="AU299" s="155" t="s">
        <v>83</v>
      </c>
      <c r="AY299" s="16" t="s">
        <v>140</v>
      </c>
      <c r="BE299" s="156">
        <f>IF(N299="základná",J299,0)</f>
        <v>0</v>
      </c>
      <c r="BF299" s="156">
        <f>IF(N299="znížená",J299,0)</f>
        <v>0</v>
      </c>
      <c r="BG299" s="156">
        <f>IF(N299="zákl. prenesená",J299,0)</f>
        <v>0</v>
      </c>
      <c r="BH299" s="156">
        <f>IF(N299="zníž. prenesená",J299,0)</f>
        <v>0</v>
      </c>
      <c r="BI299" s="156">
        <f>IF(N299="nulová",J299,0)</f>
        <v>0</v>
      </c>
      <c r="BJ299" s="16" t="s">
        <v>83</v>
      </c>
      <c r="BK299" s="157">
        <f>ROUND(I299*H299,3)</f>
        <v>0</v>
      </c>
      <c r="BL299" s="16" t="s">
        <v>219</v>
      </c>
      <c r="BM299" s="155" t="s">
        <v>446</v>
      </c>
    </row>
    <row r="300" spans="2:65" s="12" customFormat="1">
      <c r="B300" s="158"/>
      <c r="D300" s="159" t="s">
        <v>148</v>
      </c>
      <c r="E300" s="160" t="s">
        <v>1</v>
      </c>
      <c r="F300" s="161" t="s">
        <v>361</v>
      </c>
      <c r="H300" s="162">
        <v>58.44</v>
      </c>
      <c r="L300" s="158"/>
      <c r="M300" s="163"/>
      <c r="T300" s="164"/>
      <c r="AT300" s="160" t="s">
        <v>148</v>
      </c>
      <c r="AU300" s="160" t="s">
        <v>83</v>
      </c>
      <c r="AV300" s="12" t="s">
        <v>83</v>
      </c>
      <c r="AW300" s="12" t="s">
        <v>26</v>
      </c>
      <c r="AX300" s="12" t="s">
        <v>77</v>
      </c>
      <c r="AY300" s="160" t="s">
        <v>140</v>
      </c>
    </row>
    <row r="301" spans="2:65" s="1" customFormat="1" ht="33" customHeight="1">
      <c r="B301" s="145"/>
      <c r="C301" s="146" t="s">
        <v>447</v>
      </c>
      <c r="D301" s="146" t="s">
        <v>142</v>
      </c>
      <c r="E301" s="147" t="s">
        <v>448</v>
      </c>
      <c r="F301" s="148" t="s">
        <v>449</v>
      </c>
      <c r="G301" s="149" t="s">
        <v>347</v>
      </c>
      <c r="H301" s="150">
        <v>150</v>
      </c>
      <c r="I301" s="150"/>
      <c r="J301" s="150">
        <f>ROUND(I301*H301,3)</f>
        <v>0</v>
      </c>
      <c r="K301" s="151"/>
      <c r="L301" s="30"/>
      <c r="M301" s="152" t="s">
        <v>1</v>
      </c>
      <c r="N301" s="124" t="s">
        <v>39</v>
      </c>
      <c r="O301" s="153">
        <v>1.696</v>
      </c>
      <c r="P301" s="153">
        <f>O301*H301</f>
        <v>254.4</v>
      </c>
      <c r="Q301" s="153">
        <v>1.917E-2</v>
      </c>
      <c r="R301" s="153">
        <f>Q301*H301</f>
        <v>2.8754999999999997</v>
      </c>
      <c r="S301" s="153">
        <v>0</v>
      </c>
      <c r="T301" s="154">
        <f>S301*H301</f>
        <v>0</v>
      </c>
      <c r="AR301" s="155" t="s">
        <v>219</v>
      </c>
      <c r="AT301" s="155" t="s">
        <v>142</v>
      </c>
      <c r="AU301" s="155" t="s">
        <v>83</v>
      </c>
      <c r="AY301" s="16" t="s">
        <v>140</v>
      </c>
      <c r="BE301" s="156">
        <f>IF(N301="základná",J301,0)</f>
        <v>0</v>
      </c>
      <c r="BF301" s="156">
        <f>IF(N301="znížená",J301,0)</f>
        <v>0</v>
      </c>
      <c r="BG301" s="156">
        <f>IF(N301="zákl. prenesená",J301,0)</f>
        <v>0</v>
      </c>
      <c r="BH301" s="156">
        <f>IF(N301="zníž. prenesená",J301,0)</f>
        <v>0</v>
      </c>
      <c r="BI301" s="156">
        <f>IF(N301="nulová",J301,0)</f>
        <v>0</v>
      </c>
      <c r="BJ301" s="16" t="s">
        <v>83</v>
      </c>
      <c r="BK301" s="157">
        <f>ROUND(I301*H301,3)</f>
        <v>0</v>
      </c>
      <c r="BL301" s="16" t="s">
        <v>219</v>
      </c>
      <c r="BM301" s="155" t="s">
        <v>450</v>
      </c>
    </row>
    <row r="302" spans="2:65" s="12" customFormat="1">
      <c r="B302" s="158"/>
      <c r="D302" s="159" t="s">
        <v>148</v>
      </c>
      <c r="E302" s="160" t="s">
        <v>1</v>
      </c>
      <c r="F302" s="161" t="s">
        <v>451</v>
      </c>
      <c r="H302" s="162">
        <v>150</v>
      </c>
      <c r="L302" s="158"/>
      <c r="M302" s="163"/>
      <c r="T302" s="164"/>
      <c r="AT302" s="160" t="s">
        <v>148</v>
      </c>
      <c r="AU302" s="160" t="s">
        <v>83</v>
      </c>
      <c r="AV302" s="12" t="s">
        <v>83</v>
      </c>
      <c r="AW302" s="12" t="s">
        <v>26</v>
      </c>
      <c r="AX302" s="12" t="s">
        <v>77</v>
      </c>
      <c r="AY302" s="160" t="s">
        <v>140</v>
      </c>
    </row>
    <row r="303" spans="2:65" s="1" customFormat="1" ht="21.75" customHeight="1">
      <c r="B303" s="145"/>
      <c r="C303" s="146" t="s">
        <v>452</v>
      </c>
      <c r="D303" s="146" t="s">
        <v>142</v>
      </c>
      <c r="E303" s="147" t="s">
        <v>453</v>
      </c>
      <c r="F303" s="148" t="s">
        <v>454</v>
      </c>
      <c r="G303" s="149" t="s">
        <v>419</v>
      </c>
      <c r="H303" s="150">
        <v>166.48599999999999</v>
      </c>
      <c r="I303" s="150"/>
      <c r="J303" s="150">
        <f>ROUND(I303*H303,3)</f>
        <v>0</v>
      </c>
      <c r="K303" s="151"/>
      <c r="L303" s="30"/>
      <c r="M303" s="152" t="s">
        <v>1</v>
      </c>
      <c r="N303" s="124" t="s">
        <v>39</v>
      </c>
      <c r="O303" s="153">
        <v>0</v>
      </c>
      <c r="P303" s="153">
        <f>O303*H303</f>
        <v>0</v>
      </c>
      <c r="Q303" s="153">
        <v>0</v>
      </c>
      <c r="R303" s="153">
        <f>Q303*H303</f>
        <v>0</v>
      </c>
      <c r="S303" s="153">
        <v>0</v>
      </c>
      <c r="T303" s="154">
        <f>S303*H303</f>
        <v>0</v>
      </c>
      <c r="AR303" s="155" t="s">
        <v>219</v>
      </c>
      <c r="AT303" s="155" t="s">
        <v>142</v>
      </c>
      <c r="AU303" s="155" t="s">
        <v>83</v>
      </c>
      <c r="AY303" s="16" t="s">
        <v>140</v>
      </c>
      <c r="BE303" s="156">
        <f>IF(N303="základná",J303,0)</f>
        <v>0</v>
      </c>
      <c r="BF303" s="156">
        <f>IF(N303="znížená",J303,0)</f>
        <v>0</v>
      </c>
      <c r="BG303" s="156">
        <f>IF(N303="zákl. prenesená",J303,0)</f>
        <v>0</v>
      </c>
      <c r="BH303" s="156">
        <f>IF(N303="zníž. prenesená",J303,0)</f>
        <v>0</v>
      </c>
      <c r="BI303" s="156">
        <f>IF(N303="nulová",J303,0)</f>
        <v>0</v>
      </c>
      <c r="BJ303" s="16" t="s">
        <v>83</v>
      </c>
      <c r="BK303" s="157">
        <f>ROUND(I303*H303,3)</f>
        <v>0</v>
      </c>
      <c r="BL303" s="16" t="s">
        <v>219</v>
      </c>
      <c r="BM303" s="155" t="s">
        <v>455</v>
      </c>
    </row>
    <row r="304" spans="2:65" s="11" customFormat="1" ht="22.95" customHeight="1">
      <c r="B304" s="134"/>
      <c r="D304" s="135" t="s">
        <v>72</v>
      </c>
      <c r="E304" s="143" t="s">
        <v>456</v>
      </c>
      <c r="F304" s="143" t="s">
        <v>457</v>
      </c>
      <c r="J304" s="144">
        <f>BK304</f>
        <v>0</v>
      </c>
      <c r="L304" s="134"/>
      <c r="M304" s="138"/>
      <c r="P304" s="139">
        <f>SUM(P305:P309)</f>
        <v>12.02059</v>
      </c>
      <c r="R304" s="139">
        <f>SUM(R305:R309)</f>
        <v>3.511595E-2</v>
      </c>
      <c r="T304" s="140">
        <f>SUM(T305:T309)</f>
        <v>0</v>
      </c>
      <c r="AR304" s="135" t="s">
        <v>83</v>
      </c>
      <c r="AT304" s="141" t="s">
        <v>72</v>
      </c>
      <c r="AU304" s="141" t="s">
        <v>77</v>
      </c>
      <c r="AY304" s="135" t="s">
        <v>140</v>
      </c>
      <c r="BK304" s="142">
        <f>SUM(BK305:BK309)</f>
        <v>0</v>
      </c>
    </row>
    <row r="305" spans="2:65" s="1" customFormat="1" ht="24.15" customHeight="1">
      <c r="B305" s="145"/>
      <c r="C305" s="146" t="s">
        <v>458</v>
      </c>
      <c r="D305" s="146" t="s">
        <v>142</v>
      </c>
      <c r="E305" s="147" t="s">
        <v>459</v>
      </c>
      <c r="F305" s="148" t="s">
        <v>460</v>
      </c>
      <c r="G305" s="149" t="s">
        <v>347</v>
      </c>
      <c r="H305" s="150">
        <v>10.18</v>
      </c>
      <c r="I305" s="150"/>
      <c r="J305" s="150">
        <f>ROUND(I305*H305,3)</f>
        <v>0</v>
      </c>
      <c r="K305" s="151"/>
      <c r="L305" s="30"/>
      <c r="M305" s="152" t="s">
        <v>1</v>
      </c>
      <c r="N305" s="124" t="s">
        <v>39</v>
      </c>
      <c r="O305" s="153">
        <v>0.89500000000000002</v>
      </c>
      <c r="P305" s="153">
        <f>O305*H305</f>
        <v>9.1111000000000004</v>
      </c>
      <c r="Q305" s="153">
        <v>2.15E-3</v>
      </c>
      <c r="R305" s="153">
        <f>Q305*H305</f>
        <v>2.1887E-2</v>
      </c>
      <c r="S305" s="153">
        <v>0</v>
      </c>
      <c r="T305" s="154">
        <f>S305*H305</f>
        <v>0</v>
      </c>
      <c r="AR305" s="155" t="s">
        <v>219</v>
      </c>
      <c r="AT305" s="155" t="s">
        <v>142</v>
      </c>
      <c r="AU305" s="155" t="s">
        <v>83</v>
      </c>
      <c r="AY305" s="16" t="s">
        <v>140</v>
      </c>
      <c r="BE305" s="156">
        <f>IF(N305="základná",J305,0)</f>
        <v>0</v>
      </c>
      <c r="BF305" s="156">
        <f>IF(N305="znížená",J305,0)</f>
        <v>0</v>
      </c>
      <c r="BG305" s="156">
        <f>IF(N305="zákl. prenesená",J305,0)</f>
        <v>0</v>
      </c>
      <c r="BH305" s="156">
        <f>IF(N305="zníž. prenesená",J305,0)</f>
        <v>0</v>
      </c>
      <c r="BI305" s="156">
        <f>IF(N305="nulová",J305,0)</f>
        <v>0</v>
      </c>
      <c r="BJ305" s="16" t="s">
        <v>83</v>
      </c>
      <c r="BK305" s="157">
        <f>ROUND(I305*H305,3)</f>
        <v>0</v>
      </c>
      <c r="BL305" s="16" t="s">
        <v>219</v>
      </c>
      <c r="BM305" s="155" t="s">
        <v>461</v>
      </c>
    </row>
    <row r="306" spans="2:65" s="12" customFormat="1">
      <c r="B306" s="158"/>
      <c r="D306" s="159" t="s">
        <v>148</v>
      </c>
      <c r="E306" s="160" t="s">
        <v>1</v>
      </c>
      <c r="F306" s="161" t="s">
        <v>462</v>
      </c>
      <c r="H306" s="162">
        <v>10.18</v>
      </c>
      <c r="L306" s="158"/>
      <c r="M306" s="163"/>
      <c r="T306" s="164"/>
      <c r="AT306" s="160" t="s">
        <v>148</v>
      </c>
      <c r="AU306" s="160" t="s">
        <v>83</v>
      </c>
      <c r="AV306" s="12" t="s">
        <v>83</v>
      </c>
      <c r="AW306" s="12" t="s">
        <v>26</v>
      </c>
      <c r="AX306" s="12" t="s">
        <v>77</v>
      </c>
      <c r="AY306" s="160" t="s">
        <v>140</v>
      </c>
    </row>
    <row r="307" spans="2:65" s="1" customFormat="1" ht="24.15" customHeight="1">
      <c r="B307" s="145"/>
      <c r="C307" s="146" t="s">
        <v>463</v>
      </c>
      <c r="D307" s="146" t="s">
        <v>142</v>
      </c>
      <c r="E307" s="147" t="s">
        <v>464</v>
      </c>
      <c r="F307" s="148" t="s">
        <v>465</v>
      </c>
      <c r="G307" s="149" t="s">
        <v>347</v>
      </c>
      <c r="H307" s="150">
        <v>4.3949999999999996</v>
      </c>
      <c r="I307" s="150"/>
      <c r="J307" s="150">
        <f>ROUND(I307*H307,3)</f>
        <v>0</v>
      </c>
      <c r="K307" s="151"/>
      <c r="L307" s="30"/>
      <c r="M307" s="152" t="s">
        <v>1</v>
      </c>
      <c r="N307" s="124" t="s">
        <v>39</v>
      </c>
      <c r="O307" s="153">
        <v>0.66200000000000003</v>
      </c>
      <c r="P307" s="153">
        <f>O307*H307</f>
        <v>2.9094899999999999</v>
      </c>
      <c r="Q307" s="153">
        <v>3.0100000000000001E-3</v>
      </c>
      <c r="R307" s="153">
        <f>Q307*H307</f>
        <v>1.322895E-2</v>
      </c>
      <c r="S307" s="153">
        <v>0</v>
      </c>
      <c r="T307" s="154">
        <f>S307*H307</f>
        <v>0</v>
      </c>
      <c r="AR307" s="155" t="s">
        <v>219</v>
      </c>
      <c r="AT307" s="155" t="s">
        <v>142</v>
      </c>
      <c r="AU307" s="155" t="s">
        <v>83</v>
      </c>
      <c r="AY307" s="16" t="s">
        <v>140</v>
      </c>
      <c r="BE307" s="156">
        <f>IF(N307="základná",J307,0)</f>
        <v>0</v>
      </c>
      <c r="BF307" s="156">
        <f>IF(N307="znížená",J307,0)</f>
        <v>0</v>
      </c>
      <c r="BG307" s="156">
        <f>IF(N307="zákl. prenesená",J307,0)</f>
        <v>0</v>
      </c>
      <c r="BH307" s="156">
        <f>IF(N307="zníž. prenesená",J307,0)</f>
        <v>0</v>
      </c>
      <c r="BI307" s="156">
        <f>IF(N307="nulová",J307,0)</f>
        <v>0</v>
      </c>
      <c r="BJ307" s="16" t="s">
        <v>83</v>
      </c>
      <c r="BK307" s="157">
        <f>ROUND(I307*H307,3)</f>
        <v>0</v>
      </c>
      <c r="BL307" s="16" t="s">
        <v>219</v>
      </c>
      <c r="BM307" s="155" t="s">
        <v>466</v>
      </c>
    </row>
    <row r="308" spans="2:65" s="12" customFormat="1">
      <c r="B308" s="158"/>
      <c r="D308" s="159" t="s">
        <v>148</v>
      </c>
      <c r="E308" s="160" t="s">
        <v>1</v>
      </c>
      <c r="F308" s="161" t="s">
        <v>467</v>
      </c>
      <c r="H308" s="162">
        <v>4.3949999999999996</v>
      </c>
      <c r="L308" s="158"/>
      <c r="M308" s="163"/>
      <c r="T308" s="164"/>
      <c r="AT308" s="160" t="s">
        <v>148</v>
      </c>
      <c r="AU308" s="160" t="s">
        <v>83</v>
      </c>
      <c r="AV308" s="12" t="s">
        <v>83</v>
      </c>
      <c r="AW308" s="12" t="s">
        <v>26</v>
      </c>
      <c r="AX308" s="12" t="s">
        <v>77</v>
      </c>
      <c r="AY308" s="160" t="s">
        <v>140</v>
      </c>
    </row>
    <row r="309" spans="2:65" s="1" customFormat="1" ht="24.15" customHeight="1">
      <c r="B309" s="145"/>
      <c r="C309" s="146" t="s">
        <v>468</v>
      </c>
      <c r="D309" s="146" t="s">
        <v>142</v>
      </c>
      <c r="E309" s="147" t="s">
        <v>469</v>
      </c>
      <c r="F309" s="148" t="s">
        <v>470</v>
      </c>
      <c r="G309" s="149" t="s">
        <v>419</v>
      </c>
      <c r="H309" s="150">
        <v>4.7709999999999999</v>
      </c>
      <c r="I309" s="150"/>
      <c r="J309" s="150">
        <f>ROUND(I309*H309,3)</f>
        <v>0</v>
      </c>
      <c r="K309" s="151"/>
      <c r="L309" s="30"/>
      <c r="M309" s="152" t="s">
        <v>1</v>
      </c>
      <c r="N309" s="124" t="s">
        <v>39</v>
      </c>
      <c r="O309" s="153">
        <v>0</v>
      </c>
      <c r="P309" s="153">
        <f>O309*H309</f>
        <v>0</v>
      </c>
      <c r="Q309" s="153">
        <v>0</v>
      </c>
      <c r="R309" s="153">
        <f>Q309*H309</f>
        <v>0</v>
      </c>
      <c r="S309" s="153">
        <v>0</v>
      </c>
      <c r="T309" s="154">
        <f>S309*H309</f>
        <v>0</v>
      </c>
      <c r="AR309" s="155" t="s">
        <v>219</v>
      </c>
      <c r="AT309" s="155" t="s">
        <v>142</v>
      </c>
      <c r="AU309" s="155" t="s">
        <v>83</v>
      </c>
      <c r="AY309" s="16" t="s">
        <v>140</v>
      </c>
      <c r="BE309" s="156">
        <f>IF(N309="základná",J309,0)</f>
        <v>0</v>
      </c>
      <c r="BF309" s="156">
        <f>IF(N309="znížená",J309,0)</f>
        <v>0</v>
      </c>
      <c r="BG309" s="156">
        <f>IF(N309="zákl. prenesená",J309,0)</f>
        <v>0</v>
      </c>
      <c r="BH309" s="156">
        <f>IF(N309="zníž. prenesená",J309,0)</f>
        <v>0</v>
      </c>
      <c r="BI309" s="156">
        <f>IF(N309="nulová",J309,0)</f>
        <v>0</v>
      </c>
      <c r="BJ309" s="16" t="s">
        <v>83</v>
      </c>
      <c r="BK309" s="157">
        <f>ROUND(I309*H309,3)</f>
        <v>0</v>
      </c>
      <c r="BL309" s="16" t="s">
        <v>219</v>
      </c>
      <c r="BM309" s="155" t="s">
        <v>471</v>
      </c>
    </row>
    <row r="310" spans="2:65" s="11" customFormat="1" ht="22.95" customHeight="1">
      <c r="B310" s="134"/>
      <c r="D310" s="135" t="s">
        <v>72</v>
      </c>
      <c r="E310" s="143" t="s">
        <v>472</v>
      </c>
      <c r="F310" s="143" t="s">
        <v>473</v>
      </c>
      <c r="J310" s="144">
        <f>BK310</f>
        <v>0</v>
      </c>
      <c r="L310" s="134"/>
      <c r="M310" s="138"/>
      <c r="P310" s="139">
        <f>SUM(P311:P331)</f>
        <v>5246.7253540000002</v>
      </c>
      <c r="R310" s="139">
        <f>SUM(R311:R331)</f>
        <v>31.884690149999997</v>
      </c>
      <c r="T310" s="140">
        <f>SUM(T311:T331)</f>
        <v>0</v>
      </c>
      <c r="AR310" s="135" t="s">
        <v>83</v>
      </c>
      <c r="AT310" s="141" t="s">
        <v>72</v>
      </c>
      <c r="AU310" s="141" t="s">
        <v>77</v>
      </c>
      <c r="AY310" s="135" t="s">
        <v>140</v>
      </c>
      <c r="BK310" s="142">
        <f>SUM(BK311:BK331)</f>
        <v>0</v>
      </c>
    </row>
    <row r="311" spans="2:65" s="1" customFormat="1" ht="24.15" customHeight="1">
      <c r="B311" s="145"/>
      <c r="C311" s="146" t="s">
        <v>474</v>
      </c>
      <c r="D311" s="146" t="s">
        <v>142</v>
      </c>
      <c r="E311" s="147" t="s">
        <v>475</v>
      </c>
      <c r="F311" s="148" t="s">
        <v>476</v>
      </c>
      <c r="G311" s="149" t="s">
        <v>222</v>
      </c>
      <c r="H311" s="150">
        <v>46.9</v>
      </c>
      <c r="I311" s="150"/>
      <c r="J311" s="150">
        <f>ROUND(I311*H311,3)</f>
        <v>0</v>
      </c>
      <c r="K311" s="151"/>
      <c r="L311" s="30"/>
      <c r="M311" s="152" t="s">
        <v>1</v>
      </c>
      <c r="N311" s="124" t="s">
        <v>39</v>
      </c>
      <c r="O311" s="153">
        <v>0.65100000000000002</v>
      </c>
      <c r="P311" s="153">
        <f>O311*H311</f>
        <v>30.5319</v>
      </c>
      <c r="Q311" s="153">
        <v>4.4000000000000002E-4</v>
      </c>
      <c r="R311" s="153">
        <f>Q311*H311</f>
        <v>2.0636000000000002E-2</v>
      </c>
      <c r="S311" s="153">
        <v>0</v>
      </c>
      <c r="T311" s="154">
        <f>S311*H311</f>
        <v>0</v>
      </c>
      <c r="AR311" s="155" t="s">
        <v>219</v>
      </c>
      <c r="AT311" s="155" t="s">
        <v>142</v>
      </c>
      <c r="AU311" s="155" t="s">
        <v>83</v>
      </c>
      <c r="AY311" s="16" t="s">
        <v>140</v>
      </c>
      <c r="BE311" s="156">
        <f>IF(N311="základná",J311,0)</f>
        <v>0</v>
      </c>
      <c r="BF311" s="156">
        <f>IF(N311="znížená",J311,0)</f>
        <v>0</v>
      </c>
      <c r="BG311" s="156">
        <f>IF(N311="zákl. prenesená",J311,0)</f>
        <v>0</v>
      </c>
      <c r="BH311" s="156">
        <f>IF(N311="zníž. prenesená",J311,0)</f>
        <v>0</v>
      </c>
      <c r="BI311" s="156">
        <f>IF(N311="nulová",J311,0)</f>
        <v>0</v>
      </c>
      <c r="BJ311" s="16" t="s">
        <v>83</v>
      </c>
      <c r="BK311" s="157">
        <f>ROUND(I311*H311,3)</f>
        <v>0</v>
      </c>
      <c r="BL311" s="16" t="s">
        <v>219</v>
      </c>
      <c r="BM311" s="155" t="s">
        <v>477</v>
      </c>
    </row>
    <row r="312" spans="2:65" s="12" customFormat="1">
      <c r="B312" s="158"/>
      <c r="D312" s="159" t="s">
        <v>148</v>
      </c>
      <c r="E312" s="160" t="s">
        <v>1</v>
      </c>
      <c r="F312" s="161" t="s">
        <v>478</v>
      </c>
      <c r="H312" s="162">
        <v>46.9</v>
      </c>
      <c r="L312" s="158"/>
      <c r="M312" s="163"/>
      <c r="T312" s="164"/>
      <c r="AT312" s="160" t="s">
        <v>148</v>
      </c>
      <c r="AU312" s="160" t="s">
        <v>83</v>
      </c>
      <c r="AV312" s="12" t="s">
        <v>83</v>
      </c>
      <c r="AW312" s="12" t="s">
        <v>26</v>
      </c>
      <c r="AX312" s="12" t="s">
        <v>77</v>
      </c>
      <c r="AY312" s="160" t="s">
        <v>140</v>
      </c>
    </row>
    <row r="313" spans="2:65" s="1" customFormat="1" ht="16.5" customHeight="1">
      <c r="B313" s="145"/>
      <c r="C313" s="177" t="s">
        <v>479</v>
      </c>
      <c r="D313" s="177" t="s">
        <v>351</v>
      </c>
      <c r="E313" s="178" t="s">
        <v>480</v>
      </c>
      <c r="F313" s="179" t="s">
        <v>481</v>
      </c>
      <c r="G313" s="180" t="s">
        <v>222</v>
      </c>
      <c r="H313" s="181">
        <v>53.935000000000002</v>
      </c>
      <c r="I313" s="181"/>
      <c r="J313" s="181">
        <f>ROUND(I313*H313,3)</f>
        <v>0</v>
      </c>
      <c r="K313" s="182"/>
      <c r="L313" s="183"/>
      <c r="M313" s="184" t="s">
        <v>1</v>
      </c>
      <c r="N313" s="185" t="s">
        <v>39</v>
      </c>
      <c r="O313" s="153">
        <v>0</v>
      </c>
      <c r="P313" s="153">
        <f>O313*H313</f>
        <v>0</v>
      </c>
      <c r="Q313" s="153">
        <v>1.341E-2</v>
      </c>
      <c r="R313" s="153">
        <f>Q313*H313</f>
        <v>0.72326835</v>
      </c>
      <c r="S313" s="153">
        <v>0</v>
      </c>
      <c r="T313" s="154">
        <f>S313*H313</f>
        <v>0</v>
      </c>
      <c r="AR313" s="155" t="s">
        <v>297</v>
      </c>
      <c r="AT313" s="155" t="s">
        <v>351</v>
      </c>
      <c r="AU313" s="155" t="s">
        <v>83</v>
      </c>
      <c r="AY313" s="16" t="s">
        <v>140</v>
      </c>
      <c r="BE313" s="156">
        <f>IF(N313="základná",J313,0)</f>
        <v>0</v>
      </c>
      <c r="BF313" s="156">
        <f>IF(N313="znížená",J313,0)</f>
        <v>0</v>
      </c>
      <c r="BG313" s="156">
        <f>IF(N313="zákl. prenesená",J313,0)</f>
        <v>0</v>
      </c>
      <c r="BH313" s="156">
        <f>IF(N313="zníž. prenesená",J313,0)</f>
        <v>0</v>
      </c>
      <c r="BI313" s="156">
        <f>IF(N313="nulová",J313,0)</f>
        <v>0</v>
      </c>
      <c r="BJ313" s="16" t="s">
        <v>83</v>
      </c>
      <c r="BK313" s="157">
        <f>ROUND(I313*H313,3)</f>
        <v>0</v>
      </c>
      <c r="BL313" s="16" t="s">
        <v>219</v>
      </c>
      <c r="BM313" s="155" t="s">
        <v>482</v>
      </c>
    </row>
    <row r="314" spans="2:65" s="12" customFormat="1">
      <c r="B314" s="158"/>
      <c r="D314" s="159" t="s">
        <v>148</v>
      </c>
      <c r="F314" s="161" t="s">
        <v>483</v>
      </c>
      <c r="H314" s="162">
        <v>53.935000000000002</v>
      </c>
      <c r="L314" s="158"/>
      <c r="M314" s="163"/>
      <c r="T314" s="164"/>
      <c r="AT314" s="160" t="s">
        <v>148</v>
      </c>
      <c r="AU314" s="160" t="s">
        <v>83</v>
      </c>
      <c r="AV314" s="12" t="s">
        <v>83</v>
      </c>
      <c r="AW314" s="12" t="s">
        <v>3</v>
      </c>
      <c r="AX314" s="12" t="s">
        <v>77</v>
      </c>
      <c r="AY314" s="160" t="s">
        <v>140</v>
      </c>
    </row>
    <row r="315" spans="2:65" s="1" customFormat="1" ht="33" customHeight="1">
      <c r="B315" s="145"/>
      <c r="C315" s="146" t="s">
        <v>484</v>
      </c>
      <c r="D315" s="146" t="s">
        <v>142</v>
      </c>
      <c r="E315" s="147" t="s">
        <v>485</v>
      </c>
      <c r="F315" s="148" t="s">
        <v>486</v>
      </c>
      <c r="G315" s="149" t="s">
        <v>222</v>
      </c>
      <c r="H315" s="150">
        <v>77.061999999999998</v>
      </c>
      <c r="I315" s="150"/>
      <c r="J315" s="150">
        <f>ROUND(I315*H315,3)</f>
        <v>0</v>
      </c>
      <c r="K315" s="151"/>
      <c r="L315" s="30"/>
      <c r="M315" s="152" t="s">
        <v>1</v>
      </c>
      <c r="N315" s="124" t="s">
        <v>39</v>
      </c>
      <c r="O315" s="153">
        <v>0.73399999999999999</v>
      </c>
      <c r="P315" s="153">
        <f>O315*H315</f>
        <v>56.563507999999999</v>
      </c>
      <c r="Q315" s="153">
        <v>4.0000000000000002E-4</v>
      </c>
      <c r="R315" s="153">
        <f>Q315*H315</f>
        <v>3.0824799999999999E-2</v>
      </c>
      <c r="S315" s="153">
        <v>0</v>
      </c>
      <c r="T315" s="154">
        <f>S315*H315</f>
        <v>0</v>
      </c>
      <c r="AR315" s="155" t="s">
        <v>219</v>
      </c>
      <c r="AT315" s="155" t="s">
        <v>142</v>
      </c>
      <c r="AU315" s="155" t="s">
        <v>83</v>
      </c>
      <c r="AY315" s="16" t="s">
        <v>140</v>
      </c>
      <c r="BE315" s="156">
        <f>IF(N315="základná",J315,0)</f>
        <v>0</v>
      </c>
      <c r="BF315" s="156">
        <f>IF(N315="znížená",J315,0)</f>
        <v>0</v>
      </c>
      <c r="BG315" s="156">
        <f>IF(N315="zákl. prenesená",J315,0)</f>
        <v>0</v>
      </c>
      <c r="BH315" s="156">
        <f>IF(N315="zníž. prenesená",J315,0)</f>
        <v>0</v>
      </c>
      <c r="BI315" s="156">
        <f>IF(N315="nulová",J315,0)</f>
        <v>0</v>
      </c>
      <c r="BJ315" s="16" t="s">
        <v>83</v>
      </c>
      <c r="BK315" s="157">
        <f>ROUND(I315*H315,3)</f>
        <v>0</v>
      </c>
      <c r="BL315" s="16" t="s">
        <v>219</v>
      </c>
      <c r="BM315" s="155" t="s">
        <v>487</v>
      </c>
    </row>
    <row r="316" spans="2:65" s="12" customFormat="1">
      <c r="B316" s="158"/>
      <c r="D316" s="159" t="s">
        <v>148</v>
      </c>
      <c r="E316" s="160" t="s">
        <v>1</v>
      </c>
      <c r="F316" s="161" t="s">
        <v>488</v>
      </c>
      <c r="H316" s="162">
        <v>41.686999999999998</v>
      </c>
      <c r="L316" s="158"/>
      <c r="M316" s="163"/>
      <c r="T316" s="164"/>
      <c r="AT316" s="160" t="s">
        <v>148</v>
      </c>
      <c r="AU316" s="160" t="s">
        <v>83</v>
      </c>
      <c r="AV316" s="12" t="s">
        <v>83</v>
      </c>
      <c r="AW316" s="12" t="s">
        <v>26</v>
      </c>
      <c r="AX316" s="12" t="s">
        <v>73</v>
      </c>
      <c r="AY316" s="160" t="s">
        <v>140</v>
      </c>
    </row>
    <row r="317" spans="2:65" s="12" customFormat="1">
      <c r="B317" s="158"/>
      <c r="D317" s="159" t="s">
        <v>148</v>
      </c>
      <c r="E317" s="160" t="s">
        <v>1</v>
      </c>
      <c r="F317" s="161" t="s">
        <v>489</v>
      </c>
      <c r="H317" s="162">
        <v>49.475000000000001</v>
      </c>
      <c r="L317" s="158"/>
      <c r="M317" s="163"/>
      <c r="T317" s="164"/>
      <c r="AT317" s="160" t="s">
        <v>148</v>
      </c>
      <c r="AU317" s="160" t="s">
        <v>83</v>
      </c>
      <c r="AV317" s="12" t="s">
        <v>83</v>
      </c>
      <c r="AW317" s="12" t="s">
        <v>26</v>
      </c>
      <c r="AX317" s="12" t="s">
        <v>73</v>
      </c>
      <c r="AY317" s="160" t="s">
        <v>140</v>
      </c>
    </row>
    <row r="318" spans="2:65" s="12" customFormat="1">
      <c r="B318" s="158"/>
      <c r="D318" s="159" t="s">
        <v>148</v>
      </c>
      <c r="E318" s="160" t="s">
        <v>1</v>
      </c>
      <c r="F318" s="161" t="s">
        <v>490</v>
      </c>
      <c r="H318" s="162">
        <v>-14.1</v>
      </c>
      <c r="L318" s="158"/>
      <c r="M318" s="163"/>
      <c r="T318" s="164"/>
      <c r="AT318" s="160" t="s">
        <v>148</v>
      </c>
      <c r="AU318" s="160" t="s">
        <v>83</v>
      </c>
      <c r="AV318" s="12" t="s">
        <v>83</v>
      </c>
      <c r="AW318" s="12" t="s">
        <v>26</v>
      </c>
      <c r="AX318" s="12" t="s">
        <v>73</v>
      </c>
      <c r="AY318" s="160" t="s">
        <v>140</v>
      </c>
    </row>
    <row r="319" spans="2:65" s="13" customFormat="1">
      <c r="B319" s="165"/>
      <c r="D319" s="159" t="s">
        <v>148</v>
      </c>
      <c r="E319" s="166" t="s">
        <v>1</v>
      </c>
      <c r="F319" s="167" t="s">
        <v>166</v>
      </c>
      <c r="H319" s="168">
        <v>77.061999999999998</v>
      </c>
      <c r="L319" s="165"/>
      <c r="M319" s="169"/>
      <c r="T319" s="170"/>
      <c r="AT319" s="166" t="s">
        <v>148</v>
      </c>
      <c r="AU319" s="166" t="s">
        <v>83</v>
      </c>
      <c r="AV319" s="13" t="s">
        <v>153</v>
      </c>
      <c r="AW319" s="13" t="s">
        <v>26</v>
      </c>
      <c r="AX319" s="13" t="s">
        <v>73</v>
      </c>
      <c r="AY319" s="166" t="s">
        <v>140</v>
      </c>
    </row>
    <row r="320" spans="2:65" s="14" customFormat="1">
      <c r="B320" s="171"/>
      <c r="D320" s="159" t="s">
        <v>148</v>
      </c>
      <c r="E320" s="172" t="s">
        <v>1</v>
      </c>
      <c r="F320" s="173" t="s">
        <v>167</v>
      </c>
      <c r="H320" s="174">
        <v>77.061999999999998</v>
      </c>
      <c r="L320" s="171"/>
      <c r="M320" s="175"/>
      <c r="T320" s="176"/>
      <c r="AT320" s="172" t="s">
        <v>148</v>
      </c>
      <c r="AU320" s="172" t="s">
        <v>83</v>
      </c>
      <c r="AV320" s="14" t="s">
        <v>146</v>
      </c>
      <c r="AW320" s="14" t="s">
        <v>26</v>
      </c>
      <c r="AX320" s="14" t="s">
        <v>77</v>
      </c>
      <c r="AY320" s="172" t="s">
        <v>140</v>
      </c>
    </row>
    <row r="321" spans="2:65" s="1" customFormat="1" ht="33" customHeight="1">
      <c r="B321" s="145"/>
      <c r="C321" s="177" t="s">
        <v>491</v>
      </c>
      <c r="D321" s="177" t="s">
        <v>351</v>
      </c>
      <c r="E321" s="178" t="s">
        <v>492</v>
      </c>
      <c r="F321" s="179" t="s">
        <v>493</v>
      </c>
      <c r="G321" s="180" t="s">
        <v>222</v>
      </c>
      <c r="H321" s="181">
        <v>77.061999999999998</v>
      </c>
      <c r="I321" s="181"/>
      <c r="J321" s="181">
        <f>ROUND(I321*H321,3)</f>
        <v>0</v>
      </c>
      <c r="K321" s="182"/>
      <c r="L321" s="183"/>
      <c r="M321" s="184" t="s">
        <v>1</v>
      </c>
      <c r="N321" s="185" t="s">
        <v>39</v>
      </c>
      <c r="O321" s="153">
        <v>0</v>
      </c>
      <c r="P321" s="153">
        <f>O321*H321</f>
        <v>0</v>
      </c>
      <c r="Q321" s="153">
        <v>1.26E-2</v>
      </c>
      <c r="R321" s="153">
        <f>Q321*H321</f>
        <v>0.97098119999999999</v>
      </c>
      <c r="S321" s="153">
        <v>0</v>
      </c>
      <c r="T321" s="154">
        <f>S321*H321</f>
        <v>0</v>
      </c>
      <c r="AR321" s="155" t="s">
        <v>297</v>
      </c>
      <c r="AT321" s="155" t="s">
        <v>351</v>
      </c>
      <c r="AU321" s="155" t="s">
        <v>83</v>
      </c>
      <c r="AY321" s="16" t="s">
        <v>140</v>
      </c>
      <c r="BE321" s="156">
        <f>IF(N321="základná",J321,0)</f>
        <v>0</v>
      </c>
      <c r="BF321" s="156">
        <f>IF(N321="znížená",J321,0)</f>
        <v>0</v>
      </c>
      <c r="BG321" s="156">
        <f>IF(N321="zákl. prenesená",J321,0)</f>
        <v>0</v>
      </c>
      <c r="BH321" s="156">
        <f>IF(N321="zníž. prenesená",J321,0)</f>
        <v>0</v>
      </c>
      <c r="BI321" s="156">
        <f>IF(N321="nulová",J321,0)</f>
        <v>0</v>
      </c>
      <c r="BJ321" s="16" t="s">
        <v>83</v>
      </c>
      <c r="BK321" s="157">
        <f>ROUND(I321*H321,3)</f>
        <v>0</v>
      </c>
      <c r="BL321" s="16" t="s">
        <v>219</v>
      </c>
      <c r="BM321" s="155" t="s">
        <v>494</v>
      </c>
    </row>
    <row r="322" spans="2:65" s="1" customFormat="1" ht="33" customHeight="1">
      <c r="B322" s="145"/>
      <c r="C322" s="146" t="s">
        <v>495</v>
      </c>
      <c r="D322" s="146" t="s">
        <v>142</v>
      </c>
      <c r="E322" s="147" t="s">
        <v>485</v>
      </c>
      <c r="F322" s="148" t="s">
        <v>486</v>
      </c>
      <c r="G322" s="149" t="s">
        <v>222</v>
      </c>
      <c r="H322" s="150">
        <v>59.999000000000002</v>
      </c>
      <c r="I322" s="150"/>
      <c r="J322" s="150">
        <f>ROUND(I322*H322,3)</f>
        <v>0</v>
      </c>
      <c r="K322" s="151"/>
      <c r="L322" s="30"/>
      <c r="M322" s="152" t="s">
        <v>1</v>
      </c>
      <c r="N322" s="124" t="s">
        <v>39</v>
      </c>
      <c r="O322" s="153">
        <v>0.73399999999999999</v>
      </c>
      <c r="P322" s="153">
        <f>O322*H322</f>
        <v>44.039265999999998</v>
      </c>
      <c r="Q322" s="153">
        <v>4.0000000000000002E-4</v>
      </c>
      <c r="R322" s="153">
        <f>Q322*H322</f>
        <v>2.3999600000000003E-2</v>
      </c>
      <c r="S322" s="153">
        <v>0</v>
      </c>
      <c r="T322" s="154">
        <f>S322*H322</f>
        <v>0</v>
      </c>
      <c r="AR322" s="155" t="s">
        <v>219</v>
      </c>
      <c r="AT322" s="155" t="s">
        <v>142</v>
      </c>
      <c r="AU322" s="155" t="s">
        <v>83</v>
      </c>
      <c r="AY322" s="16" t="s">
        <v>140</v>
      </c>
      <c r="BE322" s="156">
        <f>IF(N322="základná",J322,0)</f>
        <v>0</v>
      </c>
      <c r="BF322" s="156">
        <f>IF(N322="znížená",J322,0)</f>
        <v>0</v>
      </c>
      <c r="BG322" s="156">
        <f>IF(N322="zákl. prenesená",J322,0)</f>
        <v>0</v>
      </c>
      <c r="BH322" s="156">
        <f>IF(N322="zníž. prenesená",J322,0)</f>
        <v>0</v>
      </c>
      <c r="BI322" s="156">
        <f>IF(N322="nulová",J322,0)</f>
        <v>0</v>
      </c>
      <c r="BJ322" s="16" t="s">
        <v>83</v>
      </c>
      <c r="BK322" s="157">
        <f>ROUND(I322*H322,3)</f>
        <v>0</v>
      </c>
      <c r="BL322" s="16" t="s">
        <v>219</v>
      </c>
      <c r="BM322" s="155" t="s">
        <v>496</v>
      </c>
    </row>
    <row r="323" spans="2:65" s="12" customFormat="1">
      <c r="B323" s="158"/>
      <c r="D323" s="159" t="s">
        <v>148</v>
      </c>
      <c r="E323" s="160" t="s">
        <v>1</v>
      </c>
      <c r="F323" s="161" t="s">
        <v>497</v>
      </c>
      <c r="H323" s="162">
        <v>59.999000000000002</v>
      </c>
      <c r="L323" s="158"/>
      <c r="M323" s="163"/>
      <c r="T323" s="164"/>
      <c r="AT323" s="160" t="s">
        <v>148</v>
      </c>
      <c r="AU323" s="160" t="s">
        <v>83</v>
      </c>
      <c r="AV323" s="12" t="s">
        <v>83</v>
      </c>
      <c r="AW323" s="12" t="s">
        <v>26</v>
      </c>
      <c r="AX323" s="12" t="s">
        <v>77</v>
      </c>
      <c r="AY323" s="160" t="s">
        <v>140</v>
      </c>
    </row>
    <row r="324" spans="2:65" s="1" customFormat="1" ht="37.950000000000003" customHeight="1">
      <c r="B324" s="145"/>
      <c r="C324" s="177" t="s">
        <v>498</v>
      </c>
      <c r="D324" s="177" t="s">
        <v>351</v>
      </c>
      <c r="E324" s="178" t="s">
        <v>499</v>
      </c>
      <c r="F324" s="179" t="s">
        <v>500</v>
      </c>
      <c r="G324" s="180" t="s">
        <v>222</v>
      </c>
      <c r="H324" s="181">
        <v>59.999000000000002</v>
      </c>
      <c r="I324" s="181"/>
      <c r="J324" s="181">
        <f>ROUND(I324*H324,3)</f>
        <v>0</v>
      </c>
      <c r="K324" s="182"/>
      <c r="L324" s="183"/>
      <c r="M324" s="184" t="s">
        <v>1</v>
      </c>
      <c r="N324" s="185" t="s">
        <v>39</v>
      </c>
      <c r="O324" s="153">
        <v>0</v>
      </c>
      <c r="P324" s="153">
        <f>O324*H324</f>
        <v>0</v>
      </c>
      <c r="Q324" s="153">
        <v>1.9800000000000002E-2</v>
      </c>
      <c r="R324" s="153">
        <f>Q324*H324</f>
        <v>1.1879802000000002</v>
      </c>
      <c r="S324" s="153">
        <v>0</v>
      </c>
      <c r="T324" s="154">
        <f>S324*H324</f>
        <v>0</v>
      </c>
      <c r="AR324" s="155" t="s">
        <v>297</v>
      </c>
      <c r="AT324" s="155" t="s">
        <v>351</v>
      </c>
      <c r="AU324" s="155" t="s">
        <v>83</v>
      </c>
      <c r="AY324" s="16" t="s">
        <v>140</v>
      </c>
      <c r="BE324" s="156">
        <f>IF(N324="základná",J324,0)</f>
        <v>0</v>
      </c>
      <c r="BF324" s="156">
        <f>IF(N324="znížená",J324,0)</f>
        <v>0</v>
      </c>
      <c r="BG324" s="156">
        <f>IF(N324="zákl. prenesená",J324,0)</f>
        <v>0</v>
      </c>
      <c r="BH324" s="156">
        <f>IF(N324="zníž. prenesená",J324,0)</f>
        <v>0</v>
      </c>
      <c r="BI324" s="156">
        <f>IF(N324="nulová",J324,0)</f>
        <v>0</v>
      </c>
      <c r="BJ324" s="16" t="s">
        <v>83</v>
      </c>
      <c r="BK324" s="157">
        <f>ROUND(I324*H324,3)</f>
        <v>0</v>
      </c>
      <c r="BL324" s="16" t="s">
        <v>219</v>
      </c>
      <c r="BM324" s="155" t="s">
        <v>501</v>
      </c>
    </row>
    <row r="325" spans="2:65" s="1" customFormat="1" ht="24.15" customHeight="1">
      <c r="B325" s="145"/>
      <c r="C325" s="146" t="s">
        <v>502</v>
      </c>
      <c r="D325" s="146" t="s">
        <v>142</v>
      </c>
      <c r="E325" s="147" t="s">
        <v>503</v>
      </c>
      <c r="F325" s="148" t="s">
        <v>504</v>
      </c>
      <c r="G325" s="149" t="s">
        <v>354</v>
      </c>
      <c r="H325" s="150">
        <v>4</v>
      </c>
      <c r="I325" s="150"/>
      <c r="J325" s="150">
        <f>ROUND(I325*H325,3)</f>
        <v>0</v>
      </c>
      <c r="K325" s="151"/>
      <c r="L325" s="30"/>
      <c r="M325" s="152" t="s">
        <v>1</v>
      </c>
      <c r="N325" s="124" t="s">
        <v>39</v>
      </c>
      <c r="O325" s="153">
        <v>33.147669999999998</v>
      </c>
      <c r="P325" s="153">
        <f>O325*H325</f>
        <v>132.59067999999999</v>
      </c>
      <c r="Q325" s="153">
        <v>0</v>
      </c>
      <c r="R325" s="153">
        <f>Q325*H325</f>
        <v>0</v>
      </c>
      <c r="S325" s="153">
        <v>0</v>
      </c>
      <c r="T325" s="154">
        <f>S325*H325</f>
        <v>0</v>
      </c>
      <c r="AR325" s="155" t="s">
        <v>219</v>
      </c>
      <c r="AT325" s="155" t="s">
        <v>142</v>
      </c>
      <c r="AU325" s="155" t="s">
        <v>83</v>
      </c>
      <c r="AY325" s="16" t="s">
        <v>140</v>
      </c>
      <c r="BE325" s="156">
        <f>IF(N325="základná",J325,0)</f>
        <v>0</v>
      </c>
      <c r="BF325" s="156">
        <f>IF(N325="znížená",J325,0)</f>
        <v>0</v>
      </c>
      <c r="BG325" s="156">
        <f>IF(N325="zákl. prenesená",J325,0)</f>
        <v>0</v>
      </c>
      <c r="BH325" s="156">
        <f>IF(N325="zníž. prenesená",J325,0)</f>
        <v>0</v>
      </c>
      <c r="BI325" s="156">
        <f>IF(N325="nulová",J325,0)</f>
        <v>0</v>
      </c>
      <c r="BJ325" s="16" t="s">
        <v>83</v>
      </c>
      <c r="BK325" s="157">
        <f>ROUND(I325*H325,3)</f>
        <v>0</v>
      </c>
      <c r="BL325" s="16" t="s">
        <v>219</v>
      </c>
      <c r="BM325" s="155" t="s">
        <v>505</v>
      </c>
    </row>
    <row r="326" spans="2:65" s="1" customFormat="1" ht="24.15" customHeight="1">
      <c r="B326" s="145"/>
      <c r="C326" s="177" t="s">
        <v>506</v>
      </c>
      <c r="D326" s="177" t="s">
        <v>351</v>
      </c>
      <c r="E326" s="178" t="s">
        <v>507</v>
      </c>
      <c r="F326" s="179" t="s">
        <v>508</v>
      </c>
      <c r="G326" s="180" t="s">
        <v>354</v>
      </c>
      <c r="H326" s="181">
        <v>4</v>
      </c>
      <c r="I326" s="181"/>
      <c r="J326" s="181">
        <f>ROUND(I326*H326,3)</f>
        <v>0</v>
      </c>
      <c r="K326" s="182"/>
      <c r="L326" s="183"/>
      <c r="M326" s="184" t="s">
        <v>1</v>
      </c>
      <c r="N326" s="185" t="s">
        <v>39</v>
      </c>
      <c r="O326" s="153">
        <v>0</v>
      </c>
      <c r="P326" s="153">
        <f>O326*H326</f>
        <v>0</v>
      </c>
      <c r="Q326" s="153">
        <v>0.38</v>
      </c>
      <c r="R326" s="153">
        <f>Q326*H326</f>
        <v>1.52</v>
      </c>
      <c r="S326" s="153">
        <v>0</v>
      </c>
      <c r="T326" s="154">
        <f>S326*H326</f>
        <v>0</v>
      </c>
      <c r="AR326" s="155" t="s">
        <v>297</v>
      </c>
      <c r="AT326" s="155" t="s">
        <v>351</v>
      </c>
      <c r="AU326" s="155" t="s">
        <v>83</v>
      </c>
      <c r="AY326" s="16" t="s">
        <v>140</v>
      </c>
      <c r="BE326" s="156">
        <f>IF(N326="základná",J326,0)</f>
        <v>0</v>
      </c>
      <c r="BF326" s="156">
        <f>IF(N326="znížená",J326,0)</f>
        <v>0</v>
      </c>
      <c r="BG326" s="156">
        <f>IF(N326="zákl. prenesená",J326,0)</f>
        <v>0</v>
      </c>
      <c r="BH326" s="156">
        <f>IF(N326="zníž. prenesená",J326,0)</f>
        <v>0</v>
      </c>
      <c r="BI326" s="156">
        <f>IF(N326="nulová",J326,0)</f>
        <v>0</v>
      </c>
      <c r="BJ326" s="16" t="s">
        <v>83</v>
      </c>
      <c r="BK326" s="157">
        <f>ROUND(I326*H326,3)</f>
        <v>0</v>
      </c>
      <c r="BL326" s="16" t="s">
        <v>219</v>
      </c>
      <c r="BM326" s="155" t="s">
        <v>509</v>
      </c>
    </row>
    <row r="327" spans="2:65" s="1" customFormat="1" ht="24.15" customHeight="1">
      <c r="B327" s="145"/>
      <c r="C327" s="146" t="s">
        <v>510</v>
      </c>
      <c r="D327" s="146" t="s">
        <v>142</v>
      </c>
      <c r="E327" s="147" t="s">
        <v>511</v>
      </c>
      <c r="F327" s="148" t="s">
        <v>512</v>
      </c>
      <c r="G327" s="149" t="s">
        <v>513</v>
      </c>
      <c r="H327" s="150">
        <v>22650</v>
      </c>
      <c r="I327" s="150"/>
      <c r="J327" s="150">
        <f>ROUND(I327*H327,3)</f>
        <v>0</v>
      </c>
      <c r="K327" s="151"/>
      <c r="L327" s="30"/>
      <c r="M327" s="152" t="s">
        <v>1</v>
      </c>
      <c r="N327" s="124" t="s">
        <v>39</v>
      </c>
      <c r="O327" s="153">
        <v>0.22</v>
      </c>
      <c r="P327" s="153">
        <f>O327*H327</f>
        <v>4983</v>
      </c>
      <c r="Q327" s="153">
        <v>6.0000000000000002E-5</v>
      </c>
      <c r="R327" s="153">
        <f>Q327*H327</f>
        <v>1.359</v>
      </c>
      <c r="S327" s="153">
        <v>0</v>
      </c>
      <c r="T327" s="154">
        <f>S327*H327</f>
        <v>0</v>
      </c>
      <c r="AR327" s="155" t="s">
        <v>219</v>
      </c>
      <c r="AT327" s="155" t="s">
        <v>142</v>
      </c>
      <c r="AU327" s="155" t="s">
        <v>83</v>
      </c>
      <c r="AY327" s="16" t="s">
        <v>140</v>
      </c>
      <c r="BE327" s="156">
        <f>IF(N327="základná",J327,0)</f>
        <v>0</v>
      </c>
      <c r="BF327" s="156">
        <f>IF(N327="znížená",J327,0)</f>
        <v>0</v>
      </c>
      <c r="BG327" s="156">
        <f>IF(N327="zákl. prenesená",J327,0)</f>
        <v>0</v>
      </c>
      <c r="BH327" s="156">
        <f>IF(N327="zníž. prenesená",J327,0)</f>
        <v>0</v>
      </c>
      <c r="BI327" s="156">
        <f>IF(N327="nulová",J327,0)</f>
        <v>0</v>
      </c>
      <c r="BJ327" s="16" t="s">
        <v>83</v>
      </c>
      <c r="BK327" s="157">
        <f>ROUND(I327*H327,3)</f>
        <v>0</v>
      </c>
      <c r="BL327" s="16" t="s">
        <v>219</v>
      </c>
      <c r="BM327" s="155" t="s">
        <v>514</v>
      </c>
    </row>
    <row r="328" spans="2:65" s="12" customFormat="1">
      <c r="B328" s="158"/>
      <c r="D328" s="159" t="s">
        <v>148</v>
      </c>
      <c r="E328" s="160" t="s">
        <v>1</v>
      </c>
      <c r="F328" s="161" t="s">
        <v>515</v>
      </c>
      <c r="H328" s="162">
        <v>22650</v>
      </c>
      <c r="L328" s="158"/>
      <c r="M328" s="163"/>
      <c r="T328" s="164"/>
      <c r="AT328" s="160" t="s">
        <v>148</v>
      </c>
      <c r="AU328" s="160" t="s">
        <v>83</v>
      </c>
      <c r="AV328" s="12" t="s">
        <v>83</v>
      </c>
      <c r="AW328" s="12" t="s">
        <v>26</v>
      </c>
      <c r="AX328" s="12" t="s">
        <v>77</v>
      </c>
      <c r="AY328" s="160" t="s">
        <v>140</v>
      </c>
    </row>
    <row r="329" spans="2:65" s="1" customFormat="1" ht="16.5" customHeight="1">
      <c r="B329" s="145"/>
      <c r="C329" s="177" t="s">
        <v>516</v>
      </c>
      <c r="D329" s="177" t="s">
        <v>351</v>
      </c>
      <c r="E329" s="178" t="s">
        <v>517</v>
      </c>
      <c r="F329" s="179" t="s">
        <v>518</v>
      </c>
      <c r="G329" s="180" t="s">
        <v>198</v>
      </c>
      <c r="H329" s="181">
        <v>26.047999999999998</v>
      </c>
      <c r="I329" s="181"/>
      <c r="J329" s="181">
        <f>ROUND(I329*H329,3)</f>
        <v>0</v>
      </c>
      <c r="K329" s="182"/>
      <c r="L329" s="183"/>
      <c r="M329" s="184" t="s">
        <v>1</v>
      </c>
      <c r="N329" s="185" t="s">
        <v>39</v>
      </c>
      <c r="O329" s="153">
        <v>0</v>
      </c>
      <c r="P329" s="153">
        <f>O329*H329</f>
        <v>0</v>
      </c>
      <c r="Q329" s="153">
        <v>1</v>
      </c>
      <c r="R329" s="153">
        <f>Q329*H329</f>
        <v>26.047999999999998</v>
      </c>
      <c r="S329" s="153">
        <v>0</v>
      </c>
      <c r="T329" s="154">
        <f>S329*H329</f>
        <v>0</v>
      </c>
      <c r="AR329" s="155" t="s">
        <v>297</v>
      </c>
      <c r="AT329" s="155" t="s">
        <v>351</v>
      </c>
      <c r="AU329" s="155" t="s">
        <v>83</v>
      </c>
      <c r="AY329" s="16" t="s">
        <v>140</v>
      </c>
      <c r="BE329" s="156">
        <f>IF(N329="základná",J329,0)</f>
        <v>0</v>
      </c>
      <c r="BF329" s="156">
        <f>IF(N329="znížená",J329,0)</f>
        <v>0</v>
      </c>
      <c r="BG329" s="156">
        <f>IF(N329="zákl. prenesená",J329,0)</f>
        <v>0</v>
      </c>
      <c r="BH329" s="156">
        <f>IF(N329="zníž. prenesená",J329,0)</f>
        <v>0</v>
      </c>
      <c r="BI329" s="156">
        <f>IF(N329="nulová",J329,0)</f>
        <v>0</v>
      </c>
      <c r="BJ329" s="16" t="s">
        <v>83</v>
      </c>
      <c r="BK329" s="157">
        <f>ROUND(I329*H329,3)</f>
        <v>0</v>
      </c>
      <c r="BL329" s="16" t="s">
        <v>219</v>
      </c>
      <c r="BM329" s="155" t="s">
        <v>519</v>
      </c>
    </row>
    <row r="330" spans="2:65" s="12" customFormat="1">
      <c r="B330" s="158"/>
      <c r="D330" s="159" t="s">
        <v>148</v>
      </c>
      <c r="F330" s="161" t="s">
        <v>520</v>
      </c>
      <c r="H330" s="162">
        <v>26.047999999999998</v>
      </c>
      <c r="L330" s="158"/>
      <c r="M330" s="163"/>
      <c r="T330" s="164"/>
      <c r="AT330" s="160" t="s">
        <v>148</v>
      </c>
      <c r="AU330" s="160" t="s">
        <v>83</v>
      </c>
      <c r="AV330" s="12" t="s">
        <v>83</v>
      </c>
      <c r="AW330" s="12" t="s">
        <v>3</v>
      </c>
      <c r="AX330" s="12" t="s">
        <v>77</v>
      </c>
      <c r="AY330" s="160" t="s">
        <v>140</v>
      </c>
    </row>
    <row r="331" spans="2:65" s="1" customFormat="1" ht="24.15" customHeight="1">
      <c r="B331" s="145"/>
      <c r="C331" s="146" t="s">
        <v>521</v>
      </c>
      <c r="D331" s="146" t="s">
        <v>142</v>
      </c>
      <c r="E331" s="147" t="s">
        <v>522</v>
      </c>
      <c r="F331" s="148" t="s">
        <v>523</v>
      </c>
      <c r="G331" s="149" t="s">
        <v>419</v>
      </c>
      <c r="H331" s="150">
        <v>2149.4830000000002</v>
      </c>
      <c r="I331" s="150"/>
      <c r="J331" s="150">
        <f>ROUND(I331*H331,3)</f>
        <v>0</v>
      </c>
      <c r="K331" s="151"/>
      <c r="L331" s="30"/>
      <c r="M331" s="152" t="s">
        <v>1</v>
      </c>
      <c r="N331" s="124" t="s">
        <v>39</v>
      </c>
      <c r="O331" s="153">
        <v>0</v>
      </c>
      <c r="P331" s="153">
        <f>O331*H331</f>
        <v>0</v>
      </c>
      <c r="Q331" s="153">
        <v>0</v>
      </c>
      <c r="R331" s="153">
        <f>Q331*H331</f>
        <v>0</v>
      </c>
      <c r="S331" s="153">
        <v>0</v>
      </c>
      <c r="T331" s="154">
        <f>S331*H331</f>
        <v>0</v>
      </c>
      <c r="AR331" s="155" t="s">
        <v>219</v>
      </c>
      <c r="AT331" s="155" t="s">
        <v>142</v>
      </c>
      <c r="AU331" s="155" t="s">
        <v>83</v>
      </c>
      <c r="AY331" s="16" t="s">
        <v>140</v>
      </c>
      <c r="BE331" s="156">
        <f>IF(N331="základná",J331,0)</f>
        <v>0</v>
      </c>
      <c r="BF331" s="156">
        <f>IF(N331="znížená",J331,0)</f>
        <v>0</v>
      </c>
      <c r="BG331" s="156">
        <f>IF(N331="zákl. prenesená",J331,0)</f>
        <v>0</v>
      </c>
      <c r="BH331" s="156">
        <f>IF(N331="zníž. prenesená",J331,0)</f>
        <v>0</v>
      </c>
      <c r="BI331" s="156">
        <f>IF(N331="nulová",J331,0)</f>
        <v>0</v>
      </c>
      <c r="BJ331" s="16" t="s">
        <v>83</v>
      </c>
      <c r="BK331" s="157">
        <f>ROUND(I331*H331,3)</f>
        <v>0</v>
      </c>
      <c r="BL331" s="16" t="s">
        <v>219</v>
      </c>
      <c r="BM331" s="155" t="s">
        <v>524</v>
      </c>
    </row>
    <row r="332" spans="2:65" s="11" customFormat="1" ht="22.95" customHeight="1">
      <c r="B332" s="134"/>
      <c r="D332" s="135" t="s">
        <v>72</v>
      </c>
      <c r="E332" s="143" t="s">
        <v>525</v>
      </c>
      <c r="F332" s="143" t="s">
        <v>526</v>
      </c>
      <c r="J332" s="144">
        <f>BK332</f>
        <v>0</v>
      </c>
      <c r="L332" s="134"/>
      <c r="M332" s="138"/>
      <c r="P332" s="139">
        <f>SUM(P333:P334)</f>
        <v>35.678204399999998</v>
      </c>
      <c r="R332" s="139">
        <f>SUM(R333:R334)</f>
        <v>0.318498</v>
      </c>
      <c r="T332" s="140">
        <f>SUM(T333:T334)</f>
        <v>0</v>
      </c>
      <c r="AR332" s="135" t="s">
        <v>83</v>
      </c>
      <c r="AT332" s="141" t="s">
        <v>72</v>
      </c>
      <c r="AU332" s="141" t="s">
        <v>77</v>
      </c>
      <c r="AY332" s="135" t="s">
        <v>140</v>
      </c>
      <c r="BK332" s="142">
        <f>SUM(BK333:BK334)</f>
        <v>0</v>
      </c>
    </row>
    <row r="333" spans="2:65" s="1" customFormat="1" ht="16.5" customHeight="1">
      <c r="B333" s="145"/>
      <c r="C333" s="146" t="s">
        <v>527</v>
      </c>
      <c r="D333" s="146" t="s">
        <v>142</v>
      </c>
      <c r="E333" s="147" t="s">
        <v>528</v>
      </c>
      <c r="F333" s="148" t="s">
        <v>529</v>
      </c>
      <c r="G333" s="149" t="s">
        <v>222</v>
      </c>
      <c r="H333" s="150">
        <v>58.44</v>
      </c>
      <c r="I333" s="150"/>
      <c r="J333" s="150">
        <f>ROUND(I333*H333,3)</f>
        <v>0</v>
      </c>
      <c r="K333" s="151"/>
      <c r="L333" s="30"/>
      <c r="M333" s="152" t="s">
        <v>1</v>
      </c>
      <c r="N333" s="124" t="s">
        <v>39</v>
      </c>
      <c r="O333" s="153">
        <v>0.61051</v>
      </c>
      <c r="P333" s="153">
        <f>O333*H333</f>
        <v>35.678204399999998</v>
      </c>
      <c r="Q333" s="153">
        <v>5.45E-3</v>
      </c>
      <c r="R333" s="153">
        <f>Q333*H333</f>
        <v>0.318498</v>
      </c>
      <c r="S333" s="153">
        <v>0</v>
      </c>
      <c r="T333" s="154">
        <f>S333*H333</f>
        <v>0</v>
      </c>
      <c r="AR333" s="155" t="s">
        <v>219</v>
      </c>
      <c r="AT333" s="155" t="s">
        <v>142</v>
      </c>
      <c r="AU333" s="155" t="s">
        <v>83</v>
      </c>
      <c r="AY333" s="16" t="s">
        <v>140</v>
      </c>
      <c r="BE333" s="156">
        <f>IF(N333="základná",J333,0)</f>
        <v>0</v>
      </c>
      <c r="BF333" s="156">
        <f>IF(N333="znížená",J333,0)</f>
        <v>0</v>
      </c>
      <c r="BG333" s="156">
        <f>IF(N333="zákl. prenesená",J333,0)</f>
        <v>0</v>
      </c>
      <c r="BH333" s="156">
        <f>IF(N333="zníž. prenesená",J333,0)</f>
        <v>0</v>
      </c>
      <c r="BI333" s="156">
        <f>IF(N333="nulová",J333,0)</f>
        <v>0</v>
      </c>
      <c r="BJ333" s="16" t="s">
        <v>83</v>
      </c>
      <c r="BK333" s="157">
        <f>ROUND(I333*H333,3)</f>
        <v>0</v>
      </c>
      <c r="BL333" s="16" t="s">
        <v>219</v>
      </c>
      <c r="BM333" s="155" t="s">
        <v>530</v>
      </c>
    </row>
    <row r="334" spans="2:65" s="1" customFormat="1" ht="24.15" customHeight="1">
      <c r="B334" s="145"/>
      <c r="C334" s="146" t="s">
        <v>531</v>
      </c>
      <c r="D334" s="146" t="s">
        <v>142</v>
      </c>
      <c r="E334" s="147" t="s">
        <v>532</v>
      </c>
      <c r="F334" s="148" t="s">
        <v>533</v>
      </c>
      <c r="G334" s="149" t="s">
        <v>419</v>
      </c>
      <c r="H334" s="150">
        <v>28.571000000000002</v>
      </c>
      <c r="I334" s="150"/>
      <c r="J334" s="150">
        <f>ROUND(I334*H334,3)</f>
        <v>0</v>
      </c>
      <c r="K334" s="151"/>
      <c r="L334" s="30"/>
      <c r="M334" s="152" t="s">
        <v>1</v>
      </c>
      <c r="N334" s="124" t="s">
        <v>39</v>
      </c>
      <c r="O334" s="153">
        <v>0</v>
      </c>
      <c r="P334" s="153">
        <f>O334*H334</f>
        <v>0</v>
      </c>
      <c r="Q334" s="153">
        <v>0</v>
      </c>
      <c r="R334" s="153">
        <f>Q334*H334</f>
        <v>0</v>
      </c>
      <c r="S334" s="153">
        <v>0</v>
      </c>
      <c r="T334" s="154">
        <f>S334*H334</f>
        <v>0</v>
      </c>
      <c r="AR334" s="155" t="s">
        <v>219</v>
      </c>
      <c r="AT334" s="155" t="s">
        <v>142</v>
      </c>
      <c r="AU334" s="155" t="s">
        <v>83</v>
      </c>
      <c r="AY334" s="16" t="s">
        <v>140</v>
      </c>
      <c r="BE334" s="156">
        <f>IF(N334="základná",J334,0)</f>
        <v>0</v>
      </c>
      <c r="BF334" s="156">
        <f>IF(N334="znížená",J334,0)</f>
        <v>0</v>
      </c>
      <c r="BG334" s="156">
        <f>IF(N334="zákl. prenesená",J334,0)</f>
        <v>0</v>
      </c>
      <c r="BH334" s="156">
        <f>IF(N334="zníž. prenesená",J334,0)</f>
        <v>0</v>
      </c>
      <c r="BI334" s="156">
        <f>IF(N334="nulová",J334,0)</f>
        <v>0</v>
      </c>
      <c r="BJ334" s="16" t="s">
        <v>83</v>
      </c>
      <c r="BK334" s="157">
        <f>ROUND(I334*H334,3)</f>
        <v>0</v>
      </c>
      <c r="BL334" s="16" t="s">
        <v>219</v>
      </c>
      <c r="BM334" s="155" t="s">
        <v>534</v>
      </c>
    </row>
    <row r="335" spans="2:65" s="11" customFormat="1" ht="22.95" customHeight="1">
      <c r="B335" s="134"/>
      <c r="D335" s="135" t="s">
        <v>72</v>
      </c>
      <c r="E335" s="143" t="s">
        <v>535</v>
      </c>
      <c r="F335" s="143" t="s">
        <v>536</v>
      </c>
      <c r="J335" s="144">
        <f>BK335</f>
        <v>0</v>
      </c>
      <c r="L335" s="134"/>
      <c r="M335" s="138"/>
      <c r="P335" s="139">
        <f>SUM(P336:P337)</f>
        <v>153.9</v>
      </c>
      <c r="R335" s="139">
        <f>SUM(R336:R337)</f>
        <v>1.0529999999999999</v>
      </c>
      <c r="T335" s="140">
        <f>SUM(T336:T337)</f>
        <v>0</v>
      </c>
      <c r="AR335" s="135" t="s">
        <v>83</v>
      </c>
      <c r="AT335" s="141" t="s">
        <v>72</v>
      </c>
      <c r="AU335" s="141" t="s">
        <v>77</v>
      </c>
      <c r="AY335" s="135" t="s">
        <v>140</v>
      </c>
      <c r="BK335" s="142">
        <f>SUM(BK336:BK337)</f>
        <v>0</v>
      </c>
    </row>
    <row r="336" spans="2:65" s="1" customFormat="1" ht="16.5" customHeight="1">
      <c r="B336" s="145"/>
      <c r="C336" s="146" t="s">
        <v>537</v>
      </c>
      <c r="D336" s="146" t="s">
        <v>142</v>
      </c>
      <c r="E336" s="147" t="s">
        <v>538</v>
      </c>
      <c r="F336" s="148" t="s">
        <v>539</v>
      </c>
      <c r="G336" s="149" t="s">
        <v>222</v>
      </c>
      <c r="H336" s="150">
        <v>450</v>
      </c>
      <c r="I336" s="150"/>
      <c r="J336" s="150">
        <f>ROUND(I336*H336,3)</f>
        <v>0</v>
      </c>
      <c r="K336" s="151"/>
      <c r="L336" s="30"/>
      <c r="M336" s="152" t="s">
        <v>1</v>
      </c>
      <c r="N336" s="124" t="s">
        <v>39</v>
      </c>
      <c r="O336" s="153">
        <v>0.34200000000000003</v>
      </c>
      <c r="P336" s="153">
        <f>O336*H336</f>
        <v>153.9</v>
      </c>
      <c r="Q336" s="153">
        <v>2.3400000000000001E-3</v>
      </c>
      <c r="R336" s="153">
        <f>Q336*H336</f>
        <v>1.0529999999999999</v>
      </c>
      <c r="S336" s="153">
        <v>0</v>
      </c>
      <c r="T336" s="154">
        <f>S336*H336</f>
        <v>0</v>
      </c>
      <c r="AR336" s="155" t="s">
        <v>219</v>
      </c>
      <c r="AT336" s="155" t="s">
        <v>142</v>
      </c>
      <c r="AU336" s="155" t="s">
        <v>83</v>
      </c>
      <c r="AY336" s="16" t="s">
        <v>140</v>
      </c>
      <c r="BE336" s="156">
        <f>IF(N336="základná",J336,0)</f>
        <v>0</v>
      </c>
      <c r="BF336" s="156">
        <f>IF(N336="znížená",J336,0)</f>
        <v>0</v>
      </c>
      <c r="BG336" s="156">
        <f>IF(N336="zákl. prenesená",J336,0)</f>
        <v>0</v>
      </c>
      <c r="BH336" s="156">
        <f>IF(N336="zníž. prenesená",J336,0)</f>
        <v>0</v>
      </c>
      <c r="BI336" s="156">
        <f>IF(N336="nulová",J336,0)</f>
        <v>0</v>
      </c>
      <c r="BJ336" s="16" t="s">
        <v>83</v>
      </c>
      <c r="BK336" s="157">
        <f>ROUND(I336*H336,3)</f>
        <v>0</v>
      </c>
      <c r="BL336" s="16" t="s">
        <v>219</v>
      </c>
      <c r="BM336" s="155" t="s">
        <v>540</v>
      </c>
    </row>
    <row r="337" spans="2:65" s="12" customFormat="1">
      <c r="B337" s="158"/>
      <c r="D337" s="159" t="s">
        <v>148</v>
      </c>
      <c r="E337" s="160" t="s">
        <v>1</v>
      </c>
      <c r="F337" s="161" t="s">
        <v>541</v>
      </c>
      <c r="H337" s="162">
        <v>450</v>
      </c>
      <c r="L337" s="158"/>
      <c r="M337" s="163"/>
      <c r="T337" s="164"/>
      <c r="AT337" s="160" t="s">
        <v>148</v>
      </c>
      <c r="AU337" s="160" t="s">
        <v>83</v>
      </c>
      <c r="AV337" s="12" t="s">
        <v>83</v>
      </c>
      <c r="AW337" s="12" t="s">
        <v>26</v>
      </c>
      <c r="AX337" s="12" t="s">
        <v>77</v>
      </c>
      <c r="AY337" s="160" t="s">
        <v>140</v>
      </c>
    </row>
    <row r="338" spans="2:65" s="11" customFormat="1" ht="22.95" customHeight="1">
      <c r="B338" s="134"/>
      <c r="D338" s="135" t="s">
        <v>72</v>
      </c>
      <c r="E338" s="143" t="s">
        <v>542</v>
      </c>
      <c r="F338" s="143" t="s">
        <v>543</v>
      </c>
      <c r="J338" s="144">
        <f>BK338</f>
        <v>0</v>
      </c>
      <c r="L338" s="134"/>
      <c r="M338" s="138"/>
      <c r="P338" s="139">
        <f>SUM(P339:P350)</f>
        <v>84.690608850000004</v>
      </c>
      <c r="R338" s="139">
        <f>SUM(R339:R350)</f>
        <v>0.74992280999999994</v>
      </c>
      <c r="T338" s="140">
        <f>SUM(T339:T350)</f>
        <v>0</v>
      </c>
      <c r="AR338" s="135" t="s">
        <v>83</v>
      </c>
      <c r="AT338" s="141" t="s">
        <v>72</v>
      </c>
      <c r="AU338" s="141" t="s">
        <v>77</v>
      </c>
      <c r="AY338" s="135" t="s">
        <v>140</v>
      </c>
      <c r="BK338" s="142">
        <f>SUM(BK339:BK350)</f>
        <v>0</v>
      </c>
    </row>
    <row r="339" spans="2:65" s="1" customFormat="1" ht="24.15" customHeight="1">
      <c r="B339" s="145"/>
      <c r="C339" s="146" t="s">
        <v>544</v>
      </c>
      <c r="D339" s="146" t="s">
        <v>142</v>
      </c>
      <c r="E339" s="147" t="s">
        <v>545</v>
      </c>
      <c r="F339" s="148" t="s">
        <v>546</v>
      </c>
      <c r="G339" s="149" t="s">
        <v>222</v>
      </c>
      <c r="H339" s="150">
        <v>205.62899999999999</v>
      </c>
      <c r="I339" s="150"/>
      <c r="J339" s="150">
        <f>ROUND(I339*H339,3)</f>
        <v>0</v>
      </c>
      <c r="K339" s="151"/>
      <c r="L339" s="30"/>
      <c r="M339" s="152" t="s">
        <v>1</v>
      </c>
      <c r="N339" s="124" t="s">
        <v>39</v>
      </c>
      <c r="O339" s="153">
        <v>0.03</v>
      </c>
      <c r="P339" s="153">
        <f>O339*H339</f>
        <v>6.1688699999999992</v>
      </c>
      <c r="Q339" s="153">
        <v>1E-4</v>
      </c>
      <c r="R339" s="153">
        <f>Q339*H339</f>
        <v>2.0562899999999999E-2</v>
      </c>
      <c r="S339" s="153">
        <v>0</v>
      </c>
      <c r="T339" s="154">
        <f>S339*H339</f>
        <v>0</v>
      </c>
      <c r="AR339" s="155" t="s">
        <v>219</v>
      </c>
      <c r="AT339" s="155" t="s">
        <v>142</v>
      </c>
      <c r="AU339" s="155" t="s">
        <v>83</v>
      </c>
      <c r="AY339" s="16" t="s">
        <v>140</v>
      </c>
      <c r="BE339" s="156">
        <f>IF(N339="základná",J339,0)</f>
        <v>0</v>
      </c>
      <c r="BF339" s="156">
        <f>IF(N339="znížená",J339,0)</f>
        <v>0</v>
      </c>
      <c r="BG339" s="156">
        <f>IF(N339="zákl. prenesená",J339,0)</f>
        <v>0</v>
      </c>
      <c r="BH339" s="156">
        <f>IF(N339="zníž. prenesená",J339,0)</f>
        <v>0</v>
      </c>
      <c r="BI339" s="156">
        <f>IF(N339="nulová",J339,0)</f>
        <v>0</v>
      </c>
      <c r="BJ339" s="16" t="s">
        <v>83</v>
      </c>
      <c r="BK339" s="157">
        <f>ROUND(I339*H339,3)</f>
        <v>0</v>
      </c>
      <c r="BL339" s="16" t="s">
        <v>219</v>
      </c>
      <c r="BM339" s="155" t="s">
        <v>547</v>
      </c>
    </row>
    <row r="340" spans="2:65" s="12" customFormat="1">
      <c r="B340" s="158"/>
      <c r="D340" s="159" t="s">
        <v>148</v>
      </c>
      <c r="E340" s="160" t="s">
        <v>1</v>
      </c>
      <c r="F340" s="161" t="s">
        <v>548</v>
      </c>
      <c r="H340" s="162">
        <v>195.501</v>
      </c>
      <c r="L340" s="158"/>
      <c r="M340" s="163"/>
      <c r="T340" s="164"/>
      <c r="AT340" s="160" t="s">
        <v>148</v>
      </c>
      <c r="AU340" s="160" t="s">
        <v>83</v>
      </c>
      <c r="AV340" s="12" t="s">
        <v>83</v>
      </c>
      <c r="AW340" s="12" t="s">
        <v>26</v>
      </c>
      <c r="AX340" s="12" t="s">
        <v>73</v>
      </c>
      <c r="AY340" s="160" t="s">
        <v>140</v>
      </c>
    </row>
    <row r="341" spans="2:65" s="12" customFormat="1">
      <c r="B341" s="158"/>
      <c r="D341" s="159" t="s">
        <v>148</v>
      </c>
      <c r="E341" s="160" t="s">
        <v>1</v>
      </c>
      <c r="F341" s="161" t="s">
        <v>549</v>
      </c>
      <c r="H341" s="162">
        <v>10.128</v>
      </c>
      <c r="L341" s="158"/>
      <c r="M341" s="163"/>
      <c r="T341" s="164"/>
      <c r="AT341" s="160" t="s">
        <v>148</v>
      </c>
      <c r="AU341" s="160" t="s">
        <v>83</v>
      </c>
      <c r="AV341" s="12" t="s">
        <v>83</v>
      </c>
      <c r="AW341" s="12" t="s">
        <v>26</v>
      </c>
      <c r="AX341" s="12" t="s">
        <v>73</v>
      </c>
      <c r="AY341" s="160" t="s">
        <v>140</v>
      </c>
    </row>
    <row r="342" spans="2:65" s="14" customFormat="1">
      <c r="B342" s="171"/>
      <c r="D342" s="159" t="s">
        <v>148</v>
      </c>
      <c r="E342" s="172" t="s">
        <v>1</v>
      </c>
      <c r="F342" s="173" t="s">
        <v>167</v>
      </c>
      <c r="H342" s="174">
        <v>205.62899999999999</v>
      </c>
      <c r="L342" s="171"/>
      <c r="M342" s="175"/>
      <c r="T342" s="176"/>
      <c r="AT342" s="172" t="s">
        <v>148</v>
      </c>
      <c r="AU342" s="172" t="s">
        <v>83</v>
      </c>
      <c r="AV342" s="14" t="s">
        <v>146</v>
      </c>
      <c r="AW342" s="14" t="s">
        <v>26</v>
      </c>
      <c r="AX342" s="14" t="s">
        <v>77</v>
      </c>
      <c r="AY342" s="172" t="s">
        <v>140</v>
      </c>
    </row>
    <row r="343" spans="2:65" s="1" customFormat="1" ht="33" customHeight="1">
      <c r="B343" s="145"/>
      <c r="C343" s="146" t="s">
        <v>550</v>
      </c>
      <c r="D343" s="146" t="s">
        <v>142</v>
      </c>
      <c r="E343" s="147" t="s">
        <v>551</v>
      </c>
      <c r="F343" s="148" t="s">
        <v>552</v>
      </c>
      <c r="G343" s="149" t="s">
        <v>222</v>
      </c>
      <c r="H343" s="150">
        <v>205.62899999999999</v>
      </c>
      <c r="I343" s="150"/>
      <c r="J343" s="150">
        <f>ROUND(I343*H343,3)</f>
        <v>0</v>
      </c>
      <c r="K343" s="151"/>
      <c r="L343" s="30"/>
      <c r="M343" s="152" t="s">
        <v>1</v>
      </c>
      <c r="N343" s="124" t="s">
        <v>39</v>
      </c>
      <c r="O343" s="153">
        <v>8.072E-2</v>
      </c>
      <c r="P343" s="153">
        <f>O343*H343</f>
        <v>16.598372879999999</v>
      </c>
      <c r="Q343" s="153">
        <v>4.0000000000000002E-4</v>
      </c>
      <c r="R343" s="153">
        <f>Q343*H343</f>
        <v>8.2251599999999994E-2</v>
      </c>
      <c r="S343" s="153">
        <v>0</v>
      </c>
      <c r="T343" s="154">
        <f>S343*H343</f>
        <v>0</v>
      </c>
      <c r="AR343" s="155" t="s">
        <v>219</v>
      </c>
      <c r="AT343" s="155" t="s">
        <v>142</v>
      </c>
      <c r="AU343" s="155" t="s">
        <v>83</v>
      </c>
      <c r="AY343" s="16" t="s">
        <v>140</v>
      </c>
      <c r="BE343" s="156">
        <f>IF(N343="základná",J343,0)</f>
        <v>0</v>
      </c>
      <c r="BF343" s="156">
        <f>IF(N343="znížená",J343,0)</f>
        <v>0</v>
      </c>
      <c r="BG343" s="156">
        <f>IF(N343="zákl. prenesená",J343,0)</f>
        <v>0</v>
      </c>
      <c r="BH343" s="156">
        <f>IF(N343="zníž. prenesená",J343,0)</f>
        <v>0</v>
      </c>
      <c r="BI343" s="156">
        <f>IF(N343="nulová",J343,0)</f>
        <v>0</v>
      </c>
      <c r="BJ343" s="16" t="s">
        <v>83</v>
      </c>
      <c r="BK343" s="157">
        <f>ROUND(I343*H343,3)</f>
        <v>0</v>
      </c>
      <c r="BL343" s="16" t="s">
        <v>219</v>
      </c>
      <c r="BM343" s="155" t="s">
        <v>553</v>
      </c>
    </row>
    <row r="344" spans="2:65" s="1" customFormat="1" ht="16.5" customHeight="1">
      <c r="B344" s="145"/>
      <c r="C344" s="146" t="s">
        <v>554</v>
      </c>
      <c r="D344" s="146" t="s">
        <v>142</v>
      </c>
      <c r="E344" s="147" t="s">
        <v>555</v>
      </c>
      <c r="F344" s="148" t="s">
        <v>556</v>
      </c>
      <c r="G344" s="149" t="s">
        <v>222</v>
      </c>
      <c r="H344" s="150">
        <v>137.06100000000001</v>
      </c>
      <c r="I344" s="150"/>
      <c r="J344" s="150">
        <f>ROUND(I344*H344,3)</f>
        <v>0</v>
      </c>
      <c r="K344" s="151"/>
      <c r="L344" s="30"/>
      <c r="M344" s="152" t="s">
        <v>1</v>
      </c>
      <c r="N344" s="124" t="s">
        <v>39</v>
      </c>
      <c r="O344" s="153">
        <v>0.28977000000000003</v>
      </c>
      <c r="P344" s="153">
        <f>O344*H344</f>
        <v>39.716165970000006</v>
      </c>
      <c r="Q344" s="153">
        <v>3.31E-3</v>
      </c>
      <c r="R344" s="153">
        <f>Q344*H344</f>
        <v>0.45367191000000001</v>
      </c>
      <c r="S344" s="153">
        <v>0</v>
      </c>
      <c r="T344" s="154">
        <f>S344*H344</f>
        <v>0</v>
      </c>
      <c r="AR344" s="155" t="s">
        <v>219</v>
      </c>
      <c r="AT344" s="155" t="s">
        <v>142</v>
      </c>
      <c r="AU344" s="155" t="s">
        <v>83</v>
      </c>
      <c r="AY344" s="16" t="s">
        <v>140</v>
      </c>
      <c r="BE344" s="156">
        <f>IF(N344="základná",J344,0)</f>
        <v>0</v>
      </c>
      <c r="BF344" s="156">
        <f>IF(N344="znížená",J344,0)</f>
        <v>0</v>
      </c>
      <c r="BG344" s="156">
        <f>IF(N344="zákl. prenesená",J344,0)</f>
        <v>0</v>
      </c>
      <c r="BH344" s="156">
        <f>IF(N344="zníž. prenesená",J344,0)</f>
        <v>0</v>
      </c>
      <c r="BI344" s="156">
        <f>IF(N344="nulová",J344,0)</f>
        <v>0</v>
      </c>
      <c r="BJ344" s="16" t="s">
        <v>83</v>
      </c>
      <c r="BK344" s="157">
        <f>ROUND(I344*H344,3)</f>
        <v>0</v>
      </c>
      <c r="BL344" s="16" t="s">
        <v>219</v>
      </c>
      <c r="BM344" s="155" t="s">
        <v>557</v>
      </c>
    </row>
    <row r="345" spans="2:65" s="12" customFormat="1">
      <c r="B345" s="158"/>
      <c r="D345" s="159" t="s">
        <v>148</v>
      </c>
      <c r="E345" s="160" t="s">
        <v>1</v>
      </c>
      <c r="F345" s="161" t="s">
        <v>441</v>
      </c>
      <c r="H345" s="162">
        <v>77.061999999999998</v>
      </c>
      <c r="L345" s="158"/>
      <c r="M345" s="163"/>
      <c r="T345" s="164"/>
      <c r="AT345" s="160" t="s">
        <v>148</v>
      </c>
      <c r="AU345" s="160" t="s">
        <v>83</v>
      </c>
      <c r="AV345" s="12" t="s">
        <v>83</v>
      </c>
      <c r="AW345" s="12" t="s">
        <v>26</v>
      </c>
      <c r="AX345" s="12" t="s">
        <v>73</v>
      </c>
      <c r="AY345" s="160" t="s">
        <v>140</v>
      </c>
    </row>
    <row r="346" spans="2:65" s="12" customFormat="1">
      <c r="B346" s="158"/>
      <c r="D346" s="159" t="s">
        <v>148</v>
      </c>
      <c r="E346" s="160" t="s">
        <v>1</v>
      </c>
      <c r="F346" s="161" t="s">
        <v>442</v>
      </c>
      <c r="H346" s="162">
        <v>59.999000000000002</v>
      </c>
      <c r="L346" s="158"/>
      <c r="M346" s="163"/>
      <c r="T346" s="164"/>
      <c r="AT346" s="160" t="s">
        <v>148</v>
      </c>
      <c r="AU346" s="160" t="s">
        <v>83</v>
      </c>
      <c r="AV346" s="12" t="s">
        <v>83</v>
      </c>
      <c r="AW346" s="12" t="s">
        <v>26</v>
      </c>
      <c r="AX346" s="12" t="s">
        <v>73</v>
      </c>
      <c r="AY346" s="160" t="s">
        <v>140</v>
      </c>
    </row>
    <row r="347" spans="2:65" s="13" customFormat="1">
      <c r="B347" s="165"/>
      <c r="D347" s="159" t="s">
        <v>148</v>
      </c>
      <c r="E347" s="166" t="s">
        <v>1</v>
      </c>
      <c r="F347" s="167" t="s">
        <v>166</v>
      </c>
      <c r="H347" s="168">
        <v>137.06100000000001</v>
      </c>
      <c r="L347" s="165"/>
      <c r="M347" s="169"/>
      <c r="T347" s="170"/>
      <c r="AT347" s="166" t="s">
        <v>148</v>
      </c>
      <c r="AU347" s="166" t="s">
        <v>83</v>
      </c>
      <c r="AV347" s="13" t="s">
        <v>153</v>
      </c>
      <c r="AW347" s="13" t="s">
        <v>26</v>
      </c>
      <c r="AX347" s="13" t="s">
        <v>73</v>
      </c>
      <c r="AY347" s="166" t="s">
        <v>140</v>
      </c>
    </row>
    <row r="348" spans="2:65" s="14" customFormat="1">
      <c r="B348" s="171"/>
      <c r="D348" s="159" t="s">
        <v>148</v>
      </c>
      <c r="E348" s="172" t="s">
        <v>1</v>
      </c>
      <c r="F348" s="173" t="s">
        <v>167</v>
      </c>
      <c r="H348" s="174">
        <v>137.06100000000001</v>
      </c>
      <c r="L348" s="171"/>
      <c r="M348" s="175"/>
      <c r="T348" s="176"/>
      <c r="AT348" s="172" t="s">
        <v>148</v>
      </c>
      <c r="AU348" s="172" t="s">
        <v>83</v>
      </c>
      <c r="AV348" s="14" t="s">
        <v>146</v>
      </c>
      <c r="AW348" s="14" t="s">
        <v>26</v>
      </c>
      <c r="AX348" s="14" t="s">
        <v>77</v>
      </c>
      <c r="AY348" s="172" t="s">
        <v>140</v>
      </c>
    </row>
    <row r="349" spans="2:65" s="1" customFormat="1" ht="16.5" customHeight="1">
      <c r="B349" s="145"/>
      <c r="C349" s="146" t="s">
        <v>558</v>
      </c>
      <c r="D349" s="146" t="s">
        <v>142</v>
      </c>
      <c r="E349" s="147" t="s">
        <v>559</v>
      </c>
      <c r="F349" s="148" t="s">
        <v>560</v>
      </c>
      <c r="G349" s="149" t="s">
        <v>222</v>
      </c>
      <c r="H349" s="150">
        <v>58.44</v>
      </c>
      <c r="I349" s="150"/>
      <c r="J349" s="150">
        <f>ROUND(I349*H349,3)</f>
        <v>0</v>
      </c>
      <c r="K349" s="151"/>
      <c r="L349" s="30"/>
      <c r="M349" s="152" t="s">
        <v>1</v>
      </c>
      <c r="N349" s="124" t="s">
        <v>39</v>
      </c>
      <c r="O349" s="153">
        <v>0.38</v>
      </c>
      <c r="P349" s="153">
        <f>O349*H349</f>
        <v>22.2072</v>
      </c>
      <c r="Q349" s="153">
        <v>3.31E-3</v>
      </c>
      <c r="R349" s="153">
        <f>Q349*H349</f>
        <v>0.19343639999999998</v>
      </c>
      <c r="S349" s="153">
        <v>0</v>
      </c>
      <c r="T349" s="154">
        <f>S349*H349</f>
        <v>0</v>
      </c>
      <c r="AR349" s="155" t="s">
        <v>219</v>
      </c>
      <c r="AT349" s="155" t="s">
        <v>142</v>
      </c>
      <c r="AU349" s="155" t="s">
        <v>83</v>
      </c>
      <c r="AY349" s="16" t="s">
        <v>140</v>
      </c>
      <c r="BE349" s="156">
        <f>IF(N349="základná",J349,0)</f>
        <v>0</v>
      </c>
      <c r="BF349" s="156">
        <f>IF(N349="znížená",J349,0)</f>
        <v>0</v>
      </c>
      <c r="BG349" s="156">
        <f>IF(N349="zákl. prenesená",J349,0)</f>
        <v>0</v>
      </c>
      <c r="BH349" s="156">
        <f>IF(N349="zníž. prenesená",J349,0)</f>
        <v>0</v>
      </c>
      <c r="BI349" s="156">
        <f>IF(N349="nulová",J349,0)</f>
        <v>0</v>
      </c>
      <c r="BJ349" s="16" t="s">
        <v>83</v>
      </c>
      <c r="BK349" s="157">
        <f>ROUND(I349*H349,3)</f>
        <v>0</v>
      </c>
      <c r="BL349" s="16" t="s">
        <v>219</v>
      </c>
      <c r="BM349" s="155" t="s">
        <v>561</v>
      </c>
    </row>
    <row r="350" spans="2:65" s="12" customFormat="1">
      <c r="B350" s="158"/>
      <c r="D350" s="159" t="s">
        <v>148</v>
      </c>
      <c r="E350" s="160" t="s">
        <v>1</v>
      </c>
      <c r="F350" s="161" t="s">
        <v>361</v>
      </c>
      <c r="H350" s="162">
        <v>58.44</v>
      </c>
      <c r="L350" s="158"/>
      <c r="M350" s="186"/>
      <c r="N350" s="187"/>
      <c r="O350" s="187"/>
      <c r="P350" s="187"/>
      <c r="Q350" s="187"/>
      <c r="R350" s="187"/>
      <c r="S350" s="187"/>
      <c r="T350" s="188"/>
      <c r="AT350" s="160" t="s">
        <v>148</v>
      </c>
      <c r="AU350" s="160" t="s">
        <v>83</v>
      </c>
      <c r="AV350" s="12" t="s">
        <v>83</v>
      </c>
      <c r="AW350" s="12" t="s">
        <v>26</v>
      </c>
      <c r="AX350" s="12" t="s">
        <v>77</v>
      </c>
      <c r="AY350" s="160" t="s">
        <v>140</v>
      </c>
    </row>
    <row r="351" spans="2:65" s="1" customFormat="1" ht="7.2" customHeight="1">
      <c r="B351" s="45"/>
      <c r="C351" s="46"/>
      <c r="D351" s="46"/>
      <c r="E351" s="46"/>
      <c r="F351" s="46"/>
      <c r="G351" s="46"/>
      <c r="H351" s="46"/>
      <c r="I351" s="46"/>
      <c r="J351" s="46"/>
      <c r="K351" s="46"/>
      <c r="L351" s="30"/>
    </row>
  </sheetData>
  <autoFilter ref="C135:K350" xr:uid="{00000000-0009-0000-0000-000001000000}"/>
  <mergeCells count="9">
    <mergeCell ref="E87:H87"/>
    <mergeCell ref="E126:H126"/>
    <mergeCell ref="E128:H12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30"/>
  <sheetViews>
    <sheetView showGridLines="0" workbookViewId="0">
      <selection activeCell="J122" sqref="J122"/>
    </sheetView>
  </sheetViews>
  <sheetFormatPr defaultRowHeight="10.199999999999999"/>
  <cols>
    <col min="1" max="1" width="8.28515625" customWidth="1"/>
    <col min="2" max="2" width="1.28515625" customWidth="1"/>
    <col min="3" max="3" width="4.140625" customWidth="1"/>
    <col min="4" max="4" width="4.28515625" customWidth="1"/>
    <col min="5" max="5" width="17.140625" customWidth="1"/>
    <col min="6" max="6" width="50.7109375" customWidth="1"/>
    <col min="7" max="7" width="7.42578125" customWidth="1"/>
    <col min="8" max="8" width="14" customWidth="1"/>
    <col min="9" max="9" width="15.7109375" customWidth="1"/>
    <col min="10" max="10" width="22.28515625" customWidth="1"/>
    <col min="11" max="11" width="22.28515625" hidden="1" customWidth="1"/>
    <col min="12" max="12" width="9.28515625" customWidth="1"/>
    <col min="13" max="13" width="10.71093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7.200000000000003" customHeight="1">
      <c r="L2" s="238" t="s">
        <v>5</v>
      </c>
      <c r="M2" s="224"/>
      <c r="N2" s="224"/>
      <c r="O2" s="224"/>
      <c r="P2" s="224"/>
      <c r="Q2" s="224"/>
      <c r="R2" s="224"/>
      <c r="S2" s="224"/>
      <c r="T2" s="224"/>
      <c r="U2" s="224"/>
      <c r="V2" s="224"/>
      <c r="AT2" s="16" t="s">
        <v>87</v>
      </c>
    </row>
    <row r="3" spans="2:46" ht="7.2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73</v>
      </c>
    </row>
    <row r="4" spans="2:46" ht="25.2" customHeight="1">
      <c r="B4" s="19"/>
      <c r="D4" s="20" t="s">
        <v>98</v>
      </c>
      <c r="L4" s="19"/>
      <c r="M4" s="97" t="s">
        <v>9</v>
      </c>
      <c r="AT4" s="16" t="s">
        <v>3</v>
      </c>
    </row>
    <row r="5" spans="2:46" ht="7.2" customHeight="1">
      <c r="B5" s="19"/>
      <c r="L5" s="19"/>
    </row>
    <row r="6" spans="2:46" ht="12" customHeight="1">
      <c r="B6" s="19"/>
      <c r="D6" s="25" t="s">
        <v>12</v>
      </c>
      <c r="L6" s="19"/>
    </row>
    <row r="7" spans="2:46" ht="16.5" customHeight="1">
      <c r="B7" s="19"/>
      <c r="E7" s="243" t="str">
        <f>'Rekapitulácia stavby'!K6</f>
        <v>VINÁRSTVO - novostavba haly</v>
      </c>
      <c r="F7" s="244"/>
      <c r="G7" s="244"/>
      <c r="H7" s="244"/>
      <c r="L7" s="19"/>
    </row>
    <row r="8" spans="2:46" ht="12" customHeight="1">
      <c r="B8" s="19"/>
      <c r="D8" s="25" t="s">
        <v>99</v>
      </c>
      <c r="L8" s="19"/>
    </row>
    <row r="9" spans="2:46" s="1" customFormat="1" ht="16.5" customHeight="1">
      <c r="B9" s="30"/>
      <c r="E9" s="243" t="s">
        <v>100</v>
      </c>
      <c r="F9" s="242"/>
      <c r="G9" s="242"/>
      <c r="H9" s="242"/>
      <c r="L9" s="30"/>
    </row>
    <row r="10" spans="2:46" s="1" customFormat="1" ht="12" customHeight="1">
      <c r="B10" s="30"/>
      <c r="D10" s="25" t="s">
        <v>562</v>
      </c>
      <c r="L10" s="30"/>
    </row>
    <row r="11" spans="2:46" s="1" customFormat="1" ht="16.5" customHeight="1">
      <c r="B11" s="30"/>
      <c r="E11" s="199" t="s">
        <v>563</v>
      </c>
      <c r="F11" s="242"/>
      <c r="G11" s="242"/>
      <c r="H11" s="242"/>
      <c r="L11" s="30"/>
    </row>
    <row r="12" spans="2:46" s="1" customFormat="1">
      <c r="B12" s="30"/>
      <c r="L12" s="30"/>
    </row>
    <row r="13" spans="2:46" s="1" customFormat="1" ht="12" customHeight="1">
      <c r="B13" s="30"/>
      <c r="D13" s="25" t="s">
        <v>14</v>
      </c>
      <c r="F13" s="23" t="s">
        <v>1</v>
      </c>
      <c r="I13" s="25" t="s">
        <v>15</v>
      </c>
      <c r="J13" s="23" t="s">
        <v>1</v>
      </c>
      <c r="L13" s="30"/>
    </row>
    <row r="14" spans="2:46" s="1" customFormat="1" ht="12" customHeight="1">
      <c r="B14" s="30"/>
      <c r="D14" s="25" t="s">
        <v>16</v>
      </c>
      <c r="F14" s="23" t="s">
        <v>17</v>
      </c>
      <c r="I14" s="25" t="s">
        <v>18</v>
      </c>
      <c r="J14" s="53"/>
      <c r="L14" s="30"/>
    </row>
    <row r="15" spans="2:46" s="1" customFormat="1" ht="10.95" customHeight="1">
      <c r="B15" s="30"/>
      <c r="L15" s="30"/>
    </row>
    <row r="16" spans="2:46" s="1" customFormat="1" ht="12" customHeight="1">
      <c r="B16" s="30"/>
      <c r="D16" s="25" t="s">
        <v>19</v>
      </c>
      <c r="I16" s="25" t="s">
        <v>20</v>
      </c>
      <c r="J16" s="23" t="s">
        <v>1</v>
      </c>
      <c r="L16" s="30"/>
    </row>
    <row r="17" spans="2:12" s="1" customFormat="1" ht="18" customHeight="1">
      <c r="B17" s="30"/>
      <c r="E17" s="23" t="s">
        <v>21</v>
      </c>
      <c r="I17" s="25" t="s">
        <v>22</v>
      </c>
      <c r="J17" s="23" t="s">
        <v>1</v>
      </c>
      <c r="L17" s="30"/>
    </row>
    <row r="18" spans="2:12" s="1" customFormat="1" ht="7.2" customHeight="1">
      <c r="B18" s="30"/>
      <c r="L18" s="30"/>
    </row>
    <row r="19" spans="2:12" s="1" customFormat="1" ht="12" customHeight="1">
      <c r="B19" s="30"/>
      <c r="D19" s="25" t="s">
        <v>23</v>
      </c>
      <c r="I19" s="25" t="s">
        <v>20</v>
      </c>
      <c r="J19" s="23" t="str">
        <f>'Rekapitulácia stavby'!AN13</f>
        <v/>
      </c>
      <c r="L19" s="30"/>
    </row>
    <row r="20" spans="2:12" s="1" customFormat="1" ht="18" customHeight="1">
      <c r="B20" s="30"/>
      <c r="E20" s="223" t="str">
        <f>'Rekapitulácia stavby'!E14</f>
        <v xml:space="preserve"> </v>
      </c>
      <c r="F20" s="223"/>
      <c r="G20" s="223"/>
      <c r="H20" s="223"/>
      <c r="I20" s="25" t="s">
        <v>22</v>
      </c>
      <c r="J20" s="23" t="str">
        <f>'Rekapitulácia stavby'!AN14</f>
        <v/>
      </c>
      <c r="L20" s="30"/>
    </row>
    <row r="21" spans="2:12" s="1" customFormat="1" ht="7.2" customHeight="1">
      <c r="B21" s="30"/>
      <c r="L21" s="30"/>
    </row>
    <row r="22" spans="2:12" s="1" customFormat="1" ht="12" customHeight="1">
      <c r="B22" s="30"/>
      <c r="D22" s="25" t="s">
        <v>25</v>
      </c>
      <c r="I22" s="25" t="s">
        <v>20</v>
      </c>
      <c r="J22" s="23" t="s">
        <v>1</v>
      </c>
      <c r="L22" s="30"/>
    </row>
    <row r="23" spans="2:12" s="1" customFormat="1" ht="18" customHeight="1">
      <c r="B23" s="30"/>
      <c r="E23" s="23"/>
      <c r="I23" s="25" t="s">
        <v>22</v>
      </c>
      <c r="J23" s="23" t="s">
        <v>1</v>
      </c>
      <c r="L23" s="30"/>
    </row>
    <row r="24" spans="2:12" s="1" customFormat="1" ht="7.2" customHeight="1">
      <c r="B24" s="30"/>
      <c r="L24" s="30"/>
    </row>
    <row r="25" spans="2:12" s="1" customFormat="1" ht="12" customHeight="1">
      <c r="B25" s="30"/>
      <c r="D25" s="25" t="s">
        <v>28</v>
      </c>
      <c r="I25" s="25" t="s">
        <v>20</v>
      </c>
      <c r="J25" s="23" t="str">
        <f>IF('Rekapitulácia stavby'!AN19="","",'Rekapitulácia stavby'!AN19)</f>
        <v/>
      </c>
      <c r="L25" s="30"/>
    </row>
    <row r="26" spans="2:12" s="1" customFormat="1" ht="18" customHeight="1">
      <c r="B26" s="30"/>
      <c r="E26" s="23" t="str">
        <f>IF('Rekapitulácia stavby'!E20="","",'Rekapitulácia stavby'!E20)</f>
        <v xml:space="preserve"> </v>
      </c>
      <c r="I26" s="25" t="s">
        <v>22</v>
      </c>
      <c r="J26" s="23" t="str">
        <f>IF('Rekapitulácia stavby'!AN20="","",'Rekapitulácia stavby'!AN20)</f>
        <v/>
      </c>
      <c r="L26" s="30"/>
    </row>
    <row r="27" spans="2:12" s="1" customFormat="1" ht="7.2" customHeight="1">
      <c r="B27" s="30"/>
      <c r="L27" s="30"/>
    </row>
    <row r="28" spans="2:12" s="1" customFormat="1" ht="12" customHeight="1">
      <c r="B28" s="30"/>
      <c r="D28" s="25" t="s">
        <v>29</v>
      </c>
      <c r="L28" s="30"/>
    </row>
    <row r="29" spans="2:12" s="7" customFormat="1" ht="214.5" customHeight="1">
      <c r="B29" s="98"/>
      <c r="E29" s="226" t="s">
        <v>101</v>
      </c>
      <c r="F29" s="226"/>
      <c r="G29" s="226"/>
      <c r="H29" s="226"/>
      <c r="L29" s="98"/>
    </row>
    <row r="30" spans="2:12" s="1" customFormat="1" ht="7.2" customHeight="1">
      <c r="B30" s="30"/>
      <c r="L30" s="30"/>
    </row>
    <row r="31" spans="2:12" s="1" customFormat="1" ht="7.2" customHeight="1">
      <c r="B31" s="30"/>
      <c r="D31" s="54"/>
      <c r="E31" s="54"/>
      <c r="F31" s="54"/>
      <c r="G31" s="54"/>
      <c r="H31" s="54"/>
      <c r="I31" s="54"/>
      <c r="J31" s="54"/>
      <c r="K31" s="54"/>
      <c r="L31" s="30"/>
    </row>
    <row r="32" spans="2:12" s="1" customFormat="1" ht="14.4" customHeight="1">
      <c r="B32" s="30"/>
      <c r="D32" s="23" t="s">
        <v>102</v>
      </c>
      <c r="J32" s="29">
        <f>J98</f>
        <v>0</v>
      </c>
      <c r="L32" s="30"/>
    </row>
    <row r="33" spans="2:12" s="1" customFormat="1" ht="14.4" customHeight="1">
      <c r="B33" s="30"/>
      <c r="D33" s="28" t="s">
        <v>103</v>
      </c>
      <c r="J33" s="29">
        <f>J103</f>
        <v>0</v>
      </c>
      <c r="L33" s="30"/>
    </row>
    <row r="34" spans="2:12" s="1" customFormat="1" ht="25.35" customHeight="1">
      <c r="B34" s="30"/>
      <c r="D34" s="99" t="s">
        <v>33</v>
      </c>
      <c r="J34" s="66">
        <f>ROUND(J32 + J33, 2)</f>
        <v>0</v>
      </c>
      <c r="L34" s="30"/>
    </row>
    <row r="35" spans="2:12" s="1" customFormat="1" ht="7.2" customHeight="1">
      <c r="B35" s="30"/>
      <c r="D35" s="54"/>
      <c r="E35" s="54"/>
      <c r="F35" s="54"/>
      <c r="G35" s="54"/>
      <c r="H35" s="54"/>
      <c r="I35" s="54"/>
      <c r="J35" s="54"/>
      <c r="K35" s="54"/>
      <c r="L35" s="30"/>
    </row>
    <row r="36" spans="2:12" s="1" customFormat="1" ht="14.4" customHeight="1">
      <c r="B36" s="30"/>
      <c r="F36" s="33" t="s">
        <v>35</v>
      </c>
      <c r="I36" s="33" t="s">
        <v>34</v>
      </c>
      <c r="J36" s="33" t="s">
        <v>36</v>
      </c>
      <c r="L36" s="30"/>
    </row>
    <row r="37" spans="2:12" s="1" customFormat="1" ht="14.4" customHeight="1">
      <c r="B37" s="30"/>
      <c r="D37" s="100" t="s">
        <v>37</v>
      </c>
      <c r="E37" s="35" t="s">
        <v>38</v>
      </c>
      <c r="F37" s="101">
        <f>ROUND((SUM(BE103:BE104) + SUM(BE126:BE129)),  2)</f>
        <v>0</v>
      </c>
      <c r="G37" s="102"/>
      <c r="H37" s="102"/>
      <c r="I37" s="103">
        <v>0.2</v>
      </c>
      <c r="J37" s="101">
        <f>ROUND(((SUM(BE103:BE104) + SUM(BE126:BE129))*I37),  2)</f>
        <v>0</v>
      </c>
      <c r="L37" s="30"/>
    </row>
    <row r="38" spans="2:12" s="1" customFormat="1" ht="14.4" customHeight="1">
      <c r="B38" s="30"/>
      <c r="E38" s="35" t="s">
        <v>39</v>
      </c>
      <c r="F38" s="86">
        <f>ROUND((SUM(BF103:BF104) + SUM(BF126:BF129)),  2)</f>
        <v>0</v>
      </c>
      <c r="I38" s="104">
        <v>0.2</v>
      </c>
      <c r="J38" s="86">
        <f>ROUND(((SUM(BF103:BF104) + SUM(BF126:BF129))*I38),  2)</f>
        <v>0</v>
      </c>
      <c r="L38" s="30"/>
    </row>
    <row r="39" spans="2:12" s="1" customFormat="1" ht="14.4" hidden="1" customHeight="1">
      <c r="B39" s="30"/>
      <c r="E39" s="25" t="s">
        <v>40</v>
      </c>
      <c r="F39" s="86">
        <f>ROUND((SUM(BG103:BG104) + SUM(BG126:BG129)),  2)</f>
        <v>0</v>
      </c>
      <c r="I39" s="104">
        <v>0.2</v>
      </c>
      <c r="J39" s="86">
        <f>0</f>
        <v>0</v>
      </c>
      <c r="L39" s="30"/>
    </row>
    <row r="40" spans="2:12" s="1" customFormat="1" ht="14.4" hidden="1" customHeight="1">
      <c r="B40" s="30"/>
      <c r="E40" s="25" t="s">
        <v>41</v>
      </c>
      <c r="F40" s="86">
        <f>ROUND((SUM(BH103:BH104) + SUM(BH126:BH129)),  2)</f>
        <v>0</v>
      </c>
      <c r="I40" s="104">
        <v>0.2</v>
      </c>
      <c r="J40" s="86">
        <f>0</f>
        <v>0</v>
      </c>
      <c r="L40" s="30"/>
    </row>
    <row r="41" spans="2:12" s="1" customFormat="1" ht="14.4" hidden="1" customHeight="1">
      <c r="B41" s="30"/>
      <c r="E41" s="35" t="s">
        <v>42</v>
      </c>
      <c r="F41" s="101">
        <f>ROUND((SUM(BI103:BI104) + SUM(BI126:BI129)),  2)</f>
        <v>0</v>
      </c>
      <c r="G41" s="102"/>
      <c r="H41" s="102"/>
      <c r="I41" s="103">
        <v>0</v>
      </c>
      <c r="J41" s="101">
        <f>0</f>
        <v>0</v>
      </c>
      <c r="L41" s="30"/>
    </row>
    <row r="42" spans="2:12" s="1" customFormat="1" ht="7.2" customHeight="1">
      <c r="B42" s="30"/>
      <c r="L42" s="30"/>
    </row>
    <row r="43" spans="2:12" s="1" customFormat="1" ht="25.35" customHeight="1">
      <c r="B43" s="30"/>
      <c r="C43" s="95"/>
      <c r="D43" s="105" t="s">
        <v>43</v>
      </c>
      <c r="E43" s="57"/>
      <c r="F43" s="57"/>
      <c r="G43" s="106" t="s">
        <v>44</v>
      </c>
      <c r="H43" s="107" t="s">
        <v>45</v>
      </c>
      <c r="I43" s="57"/>
      <c r="J43" s="108">
        <f>SUM(J34:J41)</f>
        <v>0</v>
      </c>
      <c r="K43" s="109"/>
      <c r="L43" s="30"/>
    </row>
    <row r="44" spans="2:12" s="1" customFormat="1" ht="14.4" customHeight="1">
      <c r="B44" s="30"/>
      <c r="L44" s="30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0"/>
      <c r="D50" s="42" t="s">
        <v>46</v>
      </c>
      <c r="E50" s="43"/>
      <c r="F50" s="43"/>
      <c r="G50" s="42" t="s">
        <v>47</v>
      </c>
      <c r="H50" s="43"/>
      <c r="I50" s="43"/>
      <c r="J50" s="43"/>
      <c r="K50" s="43"/>
      <c r="L50" s="30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30"/>
      <c r="D61" s="44" t="s">
        <v>48</v>
      </c>
      <c r="E61" s="32"/>
      <c r="F61" s="110" t="s">
        <v>49</v>
      </c>
      <c r="G61" s="44" t="s">
        <v>48</v>
      </c>
      <c r="H61" s="32"/>
      <c r="I61" s="32"/>
      <c r="J61" s="111" t="s">
        <v>49</v>
      </c>
      <c r="K61" s="32"/>
      <c r="L61" s="30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30"/>
      <c r="D65" s="42" t="s">
        <v>50</v>
      </c>
      <c r="E65" s="43"/>
      <c r="F65" s="43"/>
      <c r="G65" s="42" t="s">
        <v>51</v>
      </c>
      <c r="H65" s="43"/>
      <c r="I65" s="43"/>
      <c r="J65" s="43"/>
      <c r="K65" s="43"/>
      <c r="L65" s="30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30"/>
      <c r="D76" s="44" t="s">
        <v>48</v>
      </c>
      <c r="E76" s="32"/>
      <c r="F76" s="110" t="s">
        <v>49</v>
      </c>
      <c r="G76" s="44" t="s">
        <v>48</v>
      </c>
      <c r="H76" s="32"/>
      <c r="I76" s="32"/>
      <c r="J76" s="111" t="s">
        <v>49</v>
      </c>
      <c r="K76" s="32"/>
      <c r="L76" s="30"/>
    </row>
    <row r="77" spans="2:12" s="1" customFormat="1" ht="14.4" customHeight="1"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30"/>
    </row>
    <row r="81" spans="2:12" s="1" customFormat="1" ht="7.2" customHeight="1"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30"/>
    </row>
    <row r="82" spans="2:12" s="1" customFormat="1" ht="25.2" customHeight="1">
      <c r="B82" s="30"/>
      <c r="C82" s="20" t="s">
        <v>104</v>
      </c>
      <c r="L82" s="30"/>
    </row>
    <row r="83" spans="2:12" s="1" customFormat="1" ht="7.2" customHeight="1">
      <c r="B83" s="30"/>
      <c r="L83" s="30"/>
    </row>
    <row r="84" spans="2:12" s="1" customFormat="1" ht="12" customHeight="1">
      <c r="B84" s="30"/>
      <c r="C84" s="25" t="s">
        <v>12</v>
      </c>
      <c r="L84" s="30"/>
    </row>
    <row r="85" spans="2:12" s="1" customFormat="1" ht="16.5" customHeight="1">
      <c r="B85" s="30"/>
      <c r="E85" s="243" t="str">
        <f>E7</f>
        <v>VINÁRSTVO - novostavba haly</v>
      </c>
      <c r="F85" s="244"/>
      <c r="G85" s="244"/>
      <c r="H85" s="244"/>
      <c r="L85" s="30"/>
    </row>
    <row r="86" spans="2:12" ht="12" customHeight="1">
      <c r="B86" s="19"/>
      <c r="C86" s="25" t="s">
        <v>99</v>
      </c>
      <c r="L86" s="19"/>
    </row>
    <row r="87" spans="2:12" s="1" customFormat="1" ht="16.5" customHeight="1">
      <c r="B87" s="30"/>
      <c r="E87" s="243" t="s">
        <v>100</v>
      </c>
      <c r="F87" s="242"/>
      <c r="G87" s="242"/>
      <c r="H87" s="242"/>
      <c r="L87" s="30"/>
    </row>
    <row r="88" spans="2:12" s="1" customFormat="1" ht="12" customHeight="1">
      <c r="B88" s="30"/>
      <c r="C88" s="25" t="s">
        <v>562</v>
      </c>
      <c r="L88" s="30"/>
    </row>
    <row r="89" spans="2:12" s="1" customFormat="1" ht="16.5" customHeight="1">
      <c r="B89" s="30"/>
      <c r="E89" s="199" t="str">
        <f>E11</f>
        <v>1_1 - Kúrenie a chladenie</v>
      </c>
      <c r="F89" s="242"/>
      <c r="G89" s="242"/>
      <c r="H89" s="242"/>
      <c r="L89" s="30"/>
    </row>
    <row r="90" spans="2:12" s="1" customFormat="1" ht="7.2" customHeight="1">
      <c r="B90" s="30"/>
      <c r="L90" s="30"/>
    </row>
    <row r="91" spans="2:12" s="1" customFormat="1" ht="12" customHeight="1">
      <c r="B91" s="30"/>
      <c r="C91" s="25" t="s">
        <v>16</v>
      </c>
      <c r="F91" s="23" t="str">
        <f>F14</f>
        <v>Modrany, č. p. 2080/1, 2080/2</v>
      </c>
      <c r="I91" s="25" t="s">
        <v>18</v>
      </c>
      <c r="J91" s="53" t="str">
        <f>IF(J14="","",J14)</f>
        <v/>
      </c>
      <c r="L91" s="30"/>
    </row>
    <row r="92" spans="2:12" s="1" customFormat="1" ht="7.2" customHeight="1">
      <c r="B92" s="30"/>
      <c r="L92" s="30"/>
    </row>
    <row r="93" spans="2:12" s="1" customFormat="1" ht="15.15" customHeight="1">
      <c r="B93" s="30"/>
      <c r="C93" s="25" t="s">
        <v>19</v>
      </c>
      <c r="F93" s="23" t="str">
        <f>E17</f>
        <v>Agropark Modrany s.r.o.</v>
      </c>
      <c r="I93" s="25" t="s">
        <v>25</v>
      </c>
      <c r="J93" s="26"/>
      <c r="L93" s="30"/>
    </row>
    <row r="94" spans="2:12" s="1" customFormat="1" ht="15.15" customHeight="1">
      <c r="B94" s="30"/>
      <c r="C94" s="25" t="s">
        <v>23</v>
      </c>
      <c r="F94" s="23" t="str">
        <f>IF(E20="","",E20)</f>
        <v xml:space="preserve"> </v>
      </c>
      <c r="I94" s="25" t="s">
        <v>28</v>
      </c>
      <c r="J94" s="26" t="str">
        <f>E26</f>
        <v xml:space="preserve"> </v>
      </c>
      <c r="L94" s="30"/>
    </row>
    <row r="95" spans="2:12" s="1" customFormat="1" ht="10.199999999999999" customHeight="1">
      <c r="B95" s="30"/>
      <c r="L95" s="30"/>
    </row>
    <row r="96" spans="2:12" s="1" customFormat="1" ht="29.25" customHeight="1">
      <c r="B96" s="30"/>
      <c r="C96" s="112" t="s">
        <v>105</v>
      </c>
      <c r="D96" s="95"/>
      <c r="E96" s="95"/>
      <c r="F96" s="95"/>
      <c r="G96" s="95"/>
      <c r="H96" s="95"/>
      <c r="I96" s="95"/>
      <c r="J96" s="113" t="s">
        <v>106</v>
      </c>
      <c r="K96" s="95"/>
      <c r="L96" s="30"/>
    </row>
    <row r="97" spans="2:47" s="1" customFormat="1" ht="10.199999999999999" customHeight="1">
      <c r="B97" s="30"/>
      <c r="L97" s="30"/>
    </row>
    <row r="98" spans="2:47" s="1" customFormat="1" ht="22.95" customHeight="1">
      <c r="B98" s="30"/>
      <c r="C98" s="114" t="s">
        <v>107</v>
      </c>
      <c r="J98" s="66">
        <f>J126</f>
        <v>0</v>
      </c>
      <c r="L98" s="30"/>
      <c r="AU98" s="16" t="s">
        <v>108</v>
      </c>
    </row>
    <row r="99" spans="2:47" s="8" customFormat="1" ht="25.2" customHeight="1">
      <c r="B99" s="115"/>
      <c r="D99" s="116" t="s">
        <v>116</v>
      </c>
      <c r="E99" s="117"/>
      <c r="F99" s="117"/>
      <c r="G99" s="117"/>
      <c r="H99" s="117"/>
      <c r="I99" s="117"/>
      <c r="J99" s="118">
        <f>J127</f>
        <v>0</v>
      </c>
      <c r="L99" s="115"/>
    </row>
    <row r="100" spans="2:47" s="9" customFormat="1" ht="19.95" customHeight="1">
      <c r="B100" s="119"/>
      <c r="D100" s="120" t="s">
        <v>564</v>
      </c>
      <c r="E100" s="121"/>
      <c r="F100" s="121"/>
      <c r="G100" s="121"/>
      <c r="H100" s="121"/>
      <c r="I100" s="121"/>
      <c r="J100" s="122">
        <f>J128</f>
        <v>0</v>
      </c>
      <c r="L100" s="119"/>
    </row>
    <row r="101" spans="2:47" s="1" customFormat="1" ht="21.75" customHeight="1">
      <c r="B101" s="30"/>
      <c r="L101" s="30"/>
    </row>
    <row r="102" spans="2:47" s="1" customFormat="1" ht="7.2" customHeight="1">
      <c r="B102" s="30"/>
      <c r="L102" s="30"/>
    </row>
    <row r="103" spans="2:47" s="1" customFormat="1" ht="29.25" customHeight="1">
      <c r="B103" s="30"/>
      <c r="C103" s="114" t="s">
        <v>125</v>
      </c>
      <c r="J103" s="123">
        <v>0</v>
      </c>
      <c r="L103" s="30"/>
      <c r="N103" s="124" t="s">
        <v>37</v>
      </c>
    </row>
    <row r="104" spans="2:47" s="1" customFormat="1" ht="18" customHeight="1">
      <c r="B104" s="30"/>
      <c r="L104" s="30"/>
    </row>
    <row r="105" spans="2:47" s="1" customFormat="1" ht="29.25" customHeight="1">
      <c r="B105" s="30"/>
      <c r="C105" s="94" t="s">
        <v>97</v>
      </c>
      <c r="D105" s="95"/>
      <c r="E105" s="95"/>
      <c r="F105" s="95"/>
      <c r="G105" s="95"/>
      <c r="H105" s="95"/>
      <c r="I105" s="95"/>
      <c r="J105" s="96">
        <f>ROUND(J98+J103,2)</f>
        <v>0</v>
      </c>
      <c r="K105" s="95"/>
      <c r="L105" s="30"/>
    </row>
    <row r="106" spans="2:47" s="1" customFormat="1" ht="7.2" customHeight="1">
      <c r="B106" s="45"/>
      <c r="C106" s="46"/>
      <c r="D106" s="46"/>
      <c r="E106" s="46"/>
      <c r="F106" s="46"/>
      <c r="G106" s="46"/>
      <c r="H106" s="46"/>
      <c r="I106" s="46"/>
      <c r="J106" s="46"/>
      <c r="K106" s="46"/>
      <c r="L106" s="30"/>
    </row>
    <row r="110" spans="2:47" s="1" customFormat="1" ht="7.2" customHeight="1">
      <c r="B110" s="47"/>
      <c r="C110" s="48"/>
      <c r="D110" s="48"/>
      <c r="E110" s="48"/>
      <c r="F110" s="48"/>
      <c r="G110" s="48"/>
      <c r="H110" s="48"/>
      <c r="I110" s="48"/>
      <c r="J110" s="48"/>
      <c r="K110" s="48"/>
      <c r="L110" s="30"/>
    </row>
    <row r="111" spans="2:47" s="1" customFormat="1" ht="25.2" customHeight="1">
      <c r="B111" s="30"/>
      <c r="C111" s="20" t="s">
        <v>126</v>
      </c>
      <c r="L111" s="30"/>
    </row>
    <row r="112" spans="2:47" s="1" customFormat="1" ht="7.2" customHeight="1">
      <c r="B112" s="30"/>
      <c r="L112" s="30"/>
    </row>
    <row r="113" spans="2:63" s="1" customFormat="1" ht="12" customHeight="1">
      <c r="B113" s="30"/>
      <c r="C113" s="25" t="s">
        <v>12</v>
      </c>
      <c r="L113" s="30"/>
    </row>
    <row r="114" spans="2:63" s="1" customFormat="1" ht="16.5" customHeight="1">
      <c r="B114" s="30"/>
      <c r="E114" s="243" t="str">
        <f>E7</f>
        <v>VINÁRSTVO - novostavba haly</v>
      </c>
      <c r="F114" s="244"/>
      <c r="G114" s="244"/>
      <c r="H114" s="244"/>
      <c r="L114" s="30"/>
    </row>
    <row r="115" spans="2:63" ht="12" customHeight="1">
      <c r="B115" s="19"/>
      <c r="C115" s="25" t="s">
        <v>99</v>
      </c>
      <c r="L115" s="19"/>
    </row>
    <row r="116" spans="2:63" s="1" customFormat="1" ht="16.5" customHeight="1">
      <c r="B116" s="30"/>
      <c r="E116" s="243" t="s">
        <v>100</v>
      </c>
      <c r="F116" s="242"/>
      <c r="G116" s="242"/>
      <c r="H116" s="242"/>
      <c r="L116" s="30"/>
    </row>
    <row r="117" spans="2:63" s="1" customFormat="1" ht="12" customHeight="1">
      <c r="B117" s="30"/>
      <c r="C117" s="25" t="s">
        <v>562</v>
      </c>
      <c r="L117" s="30"/>
    </row>
    <row r="118" spans="2:63" s="1" customFormat="1" ht="16.5" customHeight="1">
      <c r="B118" s="30"/>
      <c r="E118" s="199" t="str">
        <f>E11</f>
        <v>1_1 - Kúrenie a chladenie</v>
      </c>
      <c r="F118" s="242"/>
      <c r="G118" s="242"/>
      <c r="H118" s="242"/>
      <c r="L118" s="30"/>
    </row>
    <row r="119" spans="2:63" s="1" customFormat="1" ht="7.2" customHeight="1">
      <c r="B119" s="30"/>
      <c r="L119" s="30"/>
    </row>
    <row r="120" spans="2:63" s="1" customFormat="1" ht="12" customHeight="1">
      <c r="B120" s="30"/>
      <c r="C120" s="25" t="s">
        <v>16</v>
      </c>
      <c r="F120" s="23" t="str">
        <f>F14</f>
        <v>Modrany, č. p. 2080/1, 2080/2</v>
      </c>
      <c r="I120" s="25" t="s">
        <v>18</v>
      </c>
      <c r="J120" s="53" t="str">
        <f>IF(J14="","",J14)</f>
        <v/>
      </c>
      <c r="L120" s="30"/>
    </row>
    <row r="121" spans="2:63" s="1" customFormat="1" ht="7.2" customHeight="1">
      <c r="B121" s="30"/>
      <c r="L121" s="30"/>
    </row>
    <row r="122" spans="2:63" s="1" customFormat="1" ht="15.15" customHeight="1">
      <c r="B122" s="30"/>
      <c r="C122" s="25" t="s">
        <v>19</v>
      </c>
      <c r="F122" s="23" t="str">
        <f>E17</f>
        <v>Agropark Modrany s.r.o.</v>
      </c>
      <c r="I122" s="25" t="s">
        <v>25</v>
      </c>
      <c r="J122" s="26"/>
      <c r="L122" s="30"/>
    </row>
    <row r="123" spans="2:63" s="1" customFormat="1" ht="15.15" customHeight="1">
      <c r="B123" s="30"/>
      <c r="C123" s="25" t="s">
        <v>23</v>
      </c>
      <c r="F123" s="23" t="str">
        <f>IF(E20="","",E20)</f>
        <v xml:space="preserve"> </v>
      </c>
      <c r="I123" s="25" t="s">
        <v>28</v>
      </c>
      <c r="J123" s="26" t="str">
        <f>E26</f>
        <v xml:space="preserve"> </v>
      </c>
      <c r="L123" s="30"/>
    </row>
    <row r="124" spans="2:63" s="1" customFormat="1" ht="10.199999999999999" customHeight="1">
      <c r="B124" s="30"/>
      <c r="L124" s="30"/>
    </row>
    <row r="125" spans="2:63" s="10" customFormat="1" ht="29.25" customHeight="1">
      <c r="B125" s="125"/>
      <c r="C125" s="126" t="s">
        <v>127</v>
      </c>
      <c r="D125" s="127" t="s">
        <v>58</v>
      </c>
      <c r="E125" s="127" t="s">
        <v>54</v>
      </c>
      <c r="F125" s="127" t="s">
        <v>55</v>
      </c>
      <c r="G125" s="127" t="s">
        <v>128</v>
      </c>
      <c r="H125" s="127" t="s">
        <v>129</v>
      </c>
      <c r="I125" s="127" t="s">
        <v>130</v>
      </c>
      <c r="J125" s="128" t="s">
        <v>106</v>
      </c>
      <c r="K125" s="129" t="s">
        <v>131</v>
      </c>
      <c r="L125" s="125"/>
      <c r="M125" s="59" t="s">
        <v>1</v>
      </c>
      <c r="N125" s="60" t="s">
        <v>37</v>
      </c>
      <c r="O125" s="60" t="s">
        <v>132</v>
      </c>
      <c r="P125" s="60" t="s">
        <v>133</v>
      </c>
      <c r="Q125" s="60" t="s">
        <v>134</v>
      </c>
      <c r="R125" s="60" t="s">
        <v>135</v>
      </c>
      <c r="S125" s="60" t="s">
        <v>136</v>
      </c>
      <c r="T125" s="61" t="s">
        <v>137</v>
      </c>
    </row>
    <row r="126" spans="2:63" s="1" customFormat="1" ht="22.95" customHeight="1">
      <c r="B126" s="30"/>
      <c r="C126" s="64" t="s">
        <v>102</v>
      </c>
      <c r="J126" s="130">
        <f>BK126</f>
        <v>0</v>
      </c>
      <c r="L126" s="30"/>
      <c r="M126" s="62"/>
      <c r="N126" s="54"/>
      <c r="O126" s="54"/>
      <c r="P126" s="131">
        <f>P127</f>
        <v>0</v>
      </c>
      <c r="Q126" s="54"/>
      <c r="R126" s="131">
        <f>R127</f>
        <v>0</v>
      </c>
      <c r="S126" s="54"/>
      <c r="T126" s="132">
        <f>T127</f>
        <v>0</v>
      </c>
      <c r="AT126" s="16" t="s">
        <v>72</v>
      </c>
      <c r="AU126" s="16" t="s">
        <v>108</v>
      </c>
      <c r="BK126" s="133">
        <f>BK127</f>
        <v>0</v>
      </c>
    </row>
    <row r="127" spans="2:63" s="11" customFormat="1" ht="25.95" customHeight="1">
      <c r="B127" s="134"/>
      <c r="D127" s="135" t="s">
        <v>72</v>
      </c>
      <c r="E127" s="136" t="s">
        <v>377</v>
      </c>
      <c r="F127" s="136" t="s">
        <v>378</v>
      </c>
      <c r="J127" s="137">
        <f>BK127</f>
        <v>0</v>
      </c>
      <c r="L127" s="134"/>
      <c r="M127" s="138"/>
      <c r="P127" s="139">
        <f>P128</f>
        <v>0</v>
      </c>
      <c r="R127" s="139">
        <f>R128</f>
        <v>0</v>
      </c>
      <c r="T127" s="140">
        <f>T128</f>
        <v>0</v>
      </c>
      <c r="AR127" s="135" t="s">
        <v>83</v>
      </c>
      <c r="AT127" s="141" t="s">
        <v>72</v>
      </c>
      <c r="AU127" s="141" t="s">
        <v>73</v>
      </c>
      <c r="AY127" s="135" t="s">
        <v>140</v>
      </c>
      <c r="BK127" s="142">
        <f>BK128</f>
        <v>0</v>
      </c>
    </row>
    <row r="128" spans="2:63" s="11" customFormat="1" ht="22.95" customHeight="1">
      <c r="B128" s="134"/>
      <c r="D128" s="135" t="s">
        <v>72</v>
      </c>
      <c r="E128" s="143" t="s">
        <v>565</v>
      </c>
      <c r="F128" s="143" t="s">
        <v>566</v>
      </c>
      <c r="J128" s="144">
        <f>BK128</f>
        <v>0</v>
      </c>
      <c r="L128" s="134"/>
      <c r="M128" s="138"/>
      <c r="P128" s="139">
        <f>P129</f>
        <v>0</v>
      </c>
      <c r="R128" s="139">
        <f>R129</f>
        <v>0</v>
      </c>
      <c r="T128" s="140">
        <f>T129</f>
        <v>0</v>
      </c>
      <c r="AR128" s="135" t="s">
        <v>83</v>
      </c>
      <c r="AT128" s="141" t="s">
        <v>72</v>
      </c>
      <c r="AU128" s="141" t="s">
        <v>77</v>
      </c>
      <c r="AY128" s="135" t="s">
        <v>140</v>
      </c>
      <c r="BK128" s="142">
        <f>BK129</f>
        <v>0</v>
      </c>
    </row>
    <row r="129" spans="2:65" s="1" customFormat="1" ht="16.5" customHeight="1">
      <c r="B129" s="145"/>
      <c r="C129" s="146" t="s">
        <v>77</v>
      </c>
      <c r="D129" s="146" t="s">
        <v>142</v>
      </c>
      <c r="E129" s="147" t="s">
        <v>567</v>
      </c>
      <c r="F129" s="148" t="s">
        <v>568</v>
      </c>
      <c r="G129" s="149" t="s">
        <v>569</v>
      </c>
      <c r="H129" s="150">
        <v>1</v>
      </c>
      <c r="I129" s="150"/>
      <c r="J129" s="150">
        <f>ROUND(I129*H129,3)</f>
        <v>0</v>
      </c>
      <c r="K129" s="151"/>
      <c r="L129" s="30"/>
      <c r="M129" s="189" t="s">
        <v>1</v>
      </c>
      <c r="N129" s="190" t="s">
        <v>39</v>
      </c>
      <c r="O129" s="191">
        <v>0</v>
      </c>
      <c r="P129" s="191">
        <f>O129*H129</f>
        <v>0</v>
      </c>
      <c r="Q129" s="191">
        <v>0</v>
      </c>
      <c r="R129" s="191">
        <f>Q129*H129</f>
        <v>0</v>
      </c>
      <c r="S129" s="191">
        <v>0</v>
      </c>
      <c r="T129" s="192">
        <f>S129*H129</f>
        <v>0</v>
      </c>
      <c r="AR129" s="155" t="s">
        <v>219</v>
      </c>
      <c r="AT129" s="155" t="s">
        <v>142</v>
      </c>
      <c r="AU129" s="155" t="s">
        <v>83</v>
      </c>
      <c r="AY129" s="16" t="s">
        <v>140</v>
      </c>
      <c r="BE129" s="156">
        <f>IF(N129="základná",J129,0)</f>
        <v>0</v>
      </c>
      <c r="BF129" s="156">
        <f>IF(N129="znížená",J129,0)</f>
        <v>0</v>
      </c>
      <c r="BG129" s="156">
        <f>IF(N129="zákl. prenesená",J129,0)</f>
        <v>0</v>
      </c>
      <c r="BH129" s="156">
        <f>IF(N129="zníž. prenesená",J129,0)</f>
        <v>0</v>
      </c>
      <c r="BI129" s="156">
        <f>IF(N129="nulová",J129,0)</f>
        <v>0</v>
      </c>
      <c r="BJ129" s="16" t="s">
        <v>83</v>
      </c>
      <c r="BK129" s="157">
        <f>ROUND(I129*H129,3)</f>
        <v>0</v>
      </c>
      <c r="BL129" s="16" t="s">
        <v>219</v>
      </c>
      <c r="BM129" s="155" t="s">
        <v>570</v>
      </c>
    </row>
    <row r="130" spans="2:65" s="1" customFormat="1" ht="7.2" customHeight="1">
      <c r="B130" s="45"/>
      <c r="C130" s="46"/>
      <c r="D130" s="46"/>
      <c r="E130" s="46"/>
      <c r="F130" s="46"/>
      <c r="G130" s="46"/>
      <c r="H130" s="46"/>
      <c r="I130" s="46"/>
      <c r="J130" s="46"/>
      <c r="K130" s="46"/>
      <c r="L130" s="30"/>
    </row>
  </sheetData>
  <autoFilter ref="C125:K129" xr:uid="{00000000-0009-0000-0000-000002000000}"/>
  <mergeCells count="12">
    <mergeCell ref="E118:H118"/>
    <mergeCell ref="L2:V2"/>
    <mergeCell ref="E85:H85"/>
    <mergeCell ref="E87:H87"/>
    <mergeCell ref="E89:H89"/>
    <mergeCell ref="E114:H114"/>
    <mergeCell ref="E116:H11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30"/>
  <sheetViews>
    <sheetView showGridLines="0" topLeftCell="A132" workbookViewId="0">
      <selection activeCell="J122" sqref="J122"/>
    </sheetView>
  </sheetViews>
  <sheetFormatPr defaultRowHeight="10.199999999999999"/>
  <cols>
    <col min="1" max="1" width="8.28515625" customWidth="1"/>
    <col min="2" max="2" width="1.28515625" customWidth="1"/>
    <col min="3" max="3" width="4.140625" customWidth="1"/>
    <col min="4" max="4" width="4.28515625" customWidth="1"/>
    <col min="5" max="5" width="17.140625" customWidth="1"/>
    <col min="6" max="6" width="50.7109375" customWidth="1"/>
    <col min="7" max="7" width="7.42578125" customWidth="1"/>
    <col min="8" max="8" width="14" customWidth="1"/>
    <col min="9" max="9" width="15.7109375" customWidth="1"/>
    <col min="10" max="10" width="22.28515625" customWidth="1"/>
    <col min="11" max="11" width="22.28515625" hidden="1" customWidth="1"/>
    <col min="12" max="12" width="9.28515625" customWidth="1"/>
    <col min="13" max="13" width="10.71093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7.200000000000003" customHeight="1">
      <c r="L2" s="238" t="s">
        <v>5</v>
      </c>
      <c r="M2" s="224"/>
      <c r="N2" s="224"/>
      <c r="O2" s="224"/>
      <c r="P2" s="224"/>
      <c r="Q2" s="224"/>
      <c r="R2" s="224"/>
      <c r="S2" s="224"/>
      <c r="T2" s="224"/>
      <c r="U2" s="224"/>
      <c r="V2" s="224"/>
      <c r="AT2" s="16" t="s">
        <v>90</v>
      </c>
    </row>
    <row r="3" spans="2:46" ht="7.2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73</v>
      </c>
    </row>
    <row r="4" spans="2:46" ht="25.2" customHeight="1">
      <c r="B4" s="19"/>
      <c r="D4" s="20" t="s">
        <v>98</v>
      </c>
      <c r="L4" s="19"/>
      <c r="M4" s="97" t="s">
        <v>9</v>
      </c>
      <c r="AT4" s="16" t="s">
        <v>3</v>
      </c>
    </row>
    <row r="5" spans="2:46" ht="7.2" customHeight="1">
      <c r="B5" s="19"/>
      <c r="L5" s="19"/>
    </row>
    <row r="6" spans="2:46" ht="12" customHeight="1">
      <c r="B6" s="19"/>
      <c r="D6" s="25" t="s">
        <v>12</v>
      </c>
      <c r="L6" s="19"/>
    </row>
    <row r="7" spans="2:46" ht="16.5" customHeight="1">
      <c r="B7" s="19"/>
      <c r="E7" s="243" t="str">
        <f>'Rekapitulácia stavby'!K6</f>
        <v>VINÁRSTVO - novostavba haly</v>
      </c>
      <c r="F7" s="244"/>
      <c r="G7" s="244"/>
      <c r="H7" s="244"/>
      <c r="L7" s="19"/>
    </row>
    <row r="8" spans="2:46" ht="12" customHeight="1">
      <c r="B8" s="19"/>
      <c r="D8" s="25" t="s">
        <v>99</v>
      </c>
      <c r="L8" s="19"/>
    </row>
    <row r="9" spans="2:46" s="1" customFormat="1" ht="16.5" customHeight="1">
      <c r="B9" s="30"/>
      <c r="E9" s="243" t="s">
        <v>100</v>
      </c>
      <c r="F9" s="242"/>
      <c r="G9" s="242"/>
      <c r="H9" s="242"/>
      <c r="L9" s="30"/>
    </row>
    <row r="10" spans="2:46" s="1" customFormat="1" ht="12" customHeight="1">
      <c r="B10" s="30"/>
      <c r="D10" s="25" t="s">
        <v>562</v>
      </c>
      <c r="L10" s="30"/>
    </row>
    <row r="11" spans="2:46" s="1" customFormat="1" ht="16.5" customHeight="1">
      <c r="B11" s="30"/>
      <c r="E11" s="199" t="s">
        <v>571</v>
      </c>
      <c r="F11" s="242"/>
      <c r="G11" s="242"/>
      <c r="H11" s="242"/>
      <c r="L11" s="30"/>
    </row>
    <row r="12" spans="2:46" s="1" customFormat="1">
      <c r="B12" s="30"/>
      <c r="L12" s="30"/>
    </row>
    <row r="13" spans="2:46" s="1" customFormat="1" ht="12" customHeight="1">
      <c r="B13" s="30"/>
      <c r="D13" s="25" t="s">
        <v>14</v>
      </c>
      <c r="F13" s="23" t="s">
        <v>1</v>
      </c>
      <c r="I13" s="25" t="s">
        <v>15</v>
      </c>
      <c r="J13" s="23" t="s">
        <v>1</v>
      </c>
      <c r="L13" s="30"/>
    </row>
    <row r="14" spans="2:46" s="1" customFormat="1" ht="12" customHeight="1">
      <c r="B14" s="30"/>
      <c r="D14" s="25" t="s">
        <v>16</v>
      </c>
      <c r="F14" s="23" t="s">
        <v>17</v>
      </c>
      <c r="I14" s="25" t="s">
        <v>18</v>
      </c>
      <c r="J14" s="53"/>
      <c r="L14" s="30"/>
    </row>
    <row r="15" spans="2:46" s="1" customFormat="1" ht="10.95" customHeight="1">
      <c r="B15" s="30"/>
      <c r="L15" s="30"/>
    </row>
    <row r="16" spans="2:46" s="1" customFormat="1" ht="12" customHeight="1">
      <c r="B16" s="30"/>
      <c r="D16" s="25" t="s">
        <v>19</v>
      </c>
      <c r="I16" s="25" t="s">
        <v>20</v>
      </c>
      <c r="J16" s="23" t="s">
        <v>1</v>
      </c>
      <c r="L16" s="30"/>
    </row>
    <row r="17" spans="2:12" s="1" customFormat="1" ht="18" customHeight="1">
      <c r="B17" s="30"/>
      <c r="E17" s="23" t="s">
        <v>21</v>
      </c>
      <c r="I17" s="25" t="s">
        <v>22</v>
      </c>
      <c r="J17" s="23" t="s">
        <v>1</v>
      </c>
      <c r="L17" s="30"/>
    </row>
    <row r="18" spans="2:12" s="1" customFormat="1" ht="7.2" customHeight="1">
      <c r="B18" s="30"/>
      <c r="L18" s="30"/>
    </row>
    <row r="19" spans="2:12" s="1" customFormat="1" ht="12" customHeight="1">
      <c r="B19" s="30"/>
      <c r="D19" s="25" t="s">
        <v>23</v>
      </c>
      <c r="I19" s="25" t="s">
        <v>20</v>
      </c>
      <c r="J19" s="23" t="str">
        <f>'Rekapitulácia stavby'!AN13</f>
        <v/>
      </c>
      <c r="L19" s="30"/>
    </row>
    <row r="20" spans="2:12" s="1" customFormat="1" ht="18" customHeight="1">
      <c r="B20" s="30"/>
      <c r="E20" s="223" t="str">
        <f>'Rekapitulácia stavby'!E14</f>
        <v xml:space="preserve"> </v>
      </c>
      <c r="F20" s="223"/>
      <c r="G20" s="223"/>
      <c r="H20" s="223"/>
      <c r="I20" s="25" t="s">
        <v>22</v>
      </c>
      <c r="J20" s="23" t="str">
        <f>'Rekapitulácia stavby'!AN14</f>
        <v/>
      </c>
      <c r="L20" s="30"/>
    </row>
    <row r="21" spans="2:12" s="1" customFormat="1" ht="7.2" customHeight="1">
      <c r="B21" s="30"/>
      <c r="L21" s="30"/>
    </row>
    <row r="22" spans="2:12" s="1" customFormat="1" ht="12" customHeight="1">
      <c r="B22" s="30"/>
      <c r="D22" s="25" t="s">
        <v>25</v>
      </c>
      <c r="I22" s="25" t="s">
        <v>20</v>
      </c>
      <c r="J22" s="23" t="s">
        <v>1</v>
      </c>
      <c r="L22" s="30"/>
    </row>
    <row r="23" spans="2:12" s="1" customFormat="1" ht="18" customHeight="1">
      <c r="B23" s="30"/>
      <c r="E23" s="23"/>
      <c r="I23" s="25" t="s">
        <v>22</v>
      </c>
      <c r="J23" s="23" t="s">
        <v>1</v>
      </c>
      <c r="L23" s="30"/>
    </row>
    <row r="24" spans="2:12" s="1" customFormat="1" ht="7.2" customHeight="1">
      <c r="B24" s="30"/>
      <c r="L24" s="30"/>
    </row>
    <row r="25" spans="2:12" s="1" customFormat="1" ht="12" customHeight="1">
      <c r="B25" s="30"/>
      <c r="D25" s="25" t="s">
        <v>28</v>
      </c>
      <c r="I25" s="25" t="s">
        <v>20</v>
      </c>
      <c r="J25" s="23" t="str">
        <f>IF('Rekapitulácia stavby'!AN19="","",'Rekapitulácia stavby'!AN19)</f>
        <v/>
      </c>
      <c r="L25" s="30"/>
    </row>
    <row r="26" spans="2:12" s="1" customFormat="1" ht="18" customHeight="1">
      <c r="B26" s="30"/>
      <c r="E26" s="23" t="str">
        <f>IF('Rekapitulácia stavby'!E20="","",'Rekapitulácia stavby'!E20)</f>
        <v xml:space="preserve"> </v>
      </c>
      <c r="I26" s="25" t="s">
        <v>22</v>
      </c>
      <c r="J26" s="23" t="str">
        <f>IF('Rekapitulácia stavby'!AN20="","",'Rekapitulácia stavby'!AN20)</f>
        <v/>
      </c>
      <c r="L26" s="30"/>
    </row>
    <row r="27" spans="2:12" s="1" customFormat="1" ht="7.2" customHeight="1">
      <c r="B27" s="30"/>
      <c r="L27" s="30"/>
    </row>
    <row r="28" spans="2:12" s="1" customFormat="1" ht="12" customHeight="1">
      <c r="B28" s="30"/>
      <c r="D28" s="25" t="s">
        <v>29</v>
      </c>
      <c r="L28" s="30"/>
    </row>
    <row r="29" spans="2:12" s="7" customFormat="1" ht="214.5" customHeight="1">
      <c r="B29" s="98"/>
      <c r="E29" s="226" t="s">
        <v>101</v>
      </c>
      <c r="F29" s="226"/>
      <c r="G29" s="226"/>
      <c r="H29" s="226"/>
      <c r="L29" s="98"/>
    </row>
    <row r="30" spans="2:12" s="1" customFormat="1" ht="7.2" customHeight="1">
      <c r="B30" s="30"/>
      <c r="L30" s="30"/>
    </row>
    <row r="31" spans="2:12" s="1" customFormat="1" ht="7.2" customHeight="1">
      <c r="B31" s="30"/>
      <c r="D31" s="54"/>
      <c r="E31" s="54"/>
      <c r="F31" s="54"/>
      <c r="G31" s="54"/>
      <c r="H31" s="54"/>
      <c r="I31" s="54"/>
      <c r="J31" s="54"/>
      <c r="K31" s="54"/>
      <c r="L31" s="30"/>
    </row>
    <row r="32" spans="2:12" s="1" customFormat="1" ht="14.4" customHeight="1">
      <c r="B32" s="30"/>
      <c r="D32" s="23" t="s">
        <v>102</v>
      </c>
      <c r="J32" s="29">
        <f>J98</f>
        <v>0</v>
      </c>
      <c r="L32" s="30"/>
    </row>
    <row r="33" spans="2:12" s="1" customFormat="1" ht="14.4" customHeight="1">
      <c r="B33" s="30"/>
      <c r="D33" s="28" t="s">
        <v>103</v>
      </c>
      <c r="J33" s="29">
        <f>J103</f>
        <v>0</v>
      </c>
      <c r="L33" s="30"/>
    </row>
    <row r="34" spans="2:12" s="1" customFormat="1" ht="25.35" customHeight="1">
      <c r="B34" s="30"/>
      <c r="D34" s="99" t="s">
        <v>33</v>
      </c>
      <c r="J34" s="66">
        <f>ROUND(J32 + J33, 2)</f>
        <v>0</v>
      </c>
      <c r="L34" s="30"/>
    </row>
    <row r="35" spans="2:12" s="1" customFormat="1" ht="7.2" customHeight="1">
      <c r="B35" s="30"/>
      <c r="D35" s="54"/>
      <c r="E35" s="54"/>
      <c r="F35" s="54"/>
      <c r="G35" s="54"/>
      <c r="H35" s="54"/>
      <c r="I35" s="54"/>
      <c r="J35" s="54"/>
      <c r="K35" s="54"/>
      <c r="L35" s="30"/>
    </row>
    <row r="36" spans="2:12" s="1" customFormat="1" ht="14.4" customHeight="1">
      <c r="B36" s="30"/>
      <c r="F36" s="33" t="s">
        <v>35</v>
      </c>
      <c r="I36" s="33" t="s">
        <v>34</v>
      </c>
      <c r="J36" s="33" t="s">
        <v>36</v>
      </c>
      <c r="L36" s="30"/>
    </row>
    <row r="37" spans="2:12" s="1" customFormat="1" ht="14.4" customHeight="1">
      <c r="B37" s="30"/>
      <c r="D37" s="100" t="s">
        <v>37</v>
      </c>
      <c r="E37" s="35" t="s">
        <v>38</v>
      </c>
      <c r="F37" s="101">
        <f>ROUND((SUM(BE103:BE104) + SUM(BE126:BE129)),  2)</f>
        <v>0</v>
      </c>
      <c r="G37" s="102"/>
      <c r="H37" s="102"/>
      <c r="I37" s="103">
        <v>0.2</v>
      </c>
      <c r="J37" s="101">
        <f>ROUND(((SUM(BE103:BE104) + SUM(BE126:BE129))*I37),  2)</f>
        <v>0</v>
      </c>
      <c r="L37" s="30"/>
    </row>
    <row r="38" spans="2:12" s="1" customFormat="1" ht="14.4" customHeight="1">
      <c r="B38" s="30"/>
      <c r="E38" s="35" t="s">
        <v>39</v>
      </c>
      <c r="F38" s="86">
        <f>ROUND((SUM(BF103:BF104) + SUM(BF126:BF129)),  2)</f>
        <v>0</v>
      </c>
      <c r="I38" s="104">
        <v>0.2</v>
      </c>
      <c r="J38" s="86">
        <f>ROUND(((SUM(BF103:BF104) + SUM(BF126:BF129))*I38),  2)</f>
        <v>0</v>
      </c>
      <c r="L38" s="30"/>
    </row>
    <row r="39" spans="2:12" s="1" customFormat="1" ht="14.4" hidden="1" customHeight="1">
      <c r="B39" s="30"/>
      <c r="E39" s="25" t="s">
        <v>40</v>
      </c>
      <c r="F39" s="86">
        <f>ROUND((SUM(BG103:BG104) + SUM(BG126:BG129)),  2)</f>
        <v>0</v>
      </c>
      <c r="I39" s="104">
        <v>0.2</v>
      </c>
      <c r="J39" s="86">
        <f>0</f>
        <v>0</v>
      </c>
      <c r="L39" s="30"/>
    </row>
    <row r="40" spans="2:12" s="1" customFormat="1" ht="14.4" hidden="1" customHeight="1">
      <c r="B40" s="30"/>
      <c r="E40" s="25" t="s">
        <v>41</v>
      </c>
      <c r="F40" s="86">
        <f>ROUND((SUM(BH103:BH104) + SUM(BH126:BH129)),  2)</f>
        <v>0</v>
      </c>
      <c r="I40" s="104">
        <v>0.2</v>
      </c>
      <c r="J40" s="86">
        <f>0</f>
        <v>0</v>
      </c>
      <c r="L40" s="30"/>
    </row>
    <row r="41" spans="2:12" s="1" customFormat="1" ht="14.4" hidden="1" customHeight="1">
      <c r="B41" s="30"/>
      <c r="E41" s="35" t="s">
        <v>42</v>
      </c>
      <c r="F41" s="101">
        <f>ROUND((SUM(BI103:BI104) + SUM(BI126:BI129)),  2)</f>
        <v>0</v>
      </c>
      <c r="G41" s="102"/>
      <c r="H41" s="102"/>
      <c r="I41" s="103">
        <v>0</v>
      </c>
      <c r="J41" s="101">
        <f>0</f>
        <v>0</v>
      </c>
      <c r="L41" s="30"/>
    </row>
    <row r="42" spans="2:12" s="1" customFormat="1" ht="7.2" customHeight="1">
      <c r="B42" s="30"/>
      <c r="L42" s="30"/>
    </row>
    <row r="43" spans="2:12" s="1" customFormat="1" ht="25.35" customHeight="1">
      <c r="B43" s="30"/>
      <c r="C43" s="95"/>
      <c r="D43" s="105" t="s">
        <v>43</v>
      </c>
      <c r="E43" s="57"/>
      <c r="F43" s="57"/>
      <c r="G43" s="106" t="s">
        <v>44</v>
      </c>
      <c r="H43" s="107" t="s">
        <v>45</v>
      </c>
      <c r="I43" s="57"/>
      <c r="J43" s="108">
        <f>SUM(J34:J41)</f>
        <v>0</v>
      </c>
      <c r="K43" s="109"/>
      <c r="L43" s="30"/>
    </row>
    <row r="44" spans="2:12" s="1" customFormat="1" ht="14.4" customHeight="1">
      <c r="B44" s="30"/>
      <c r="L44" s="30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0"/>
      <c r="D50" s="42" t="s">
        <v>46</v>
      </c>
      <c r="E50" s="43"/>
      <c r="F50" s="43"/>
      <c r="G50" s="42" t="s">
        <v>47</v>
      </c>
      <c r="H50" s="43"/>
      <c r="I50" s="43"/>
      <c r="J50" s="43"/>
      <c r="K50" s="43"/>
      <c r="L50" s="30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30"/>
      <c r="D61" s="44" t="s">
        <v>48</v>
      </c>
      <c r="E61" s="32"/>
      <c r="F61" s="110" t="s">
        <v>49</v>
      </c>
      <c r="G61" s="44" t="s">
        <v>48</v>
      </c>
      <c r="H61" s="32"/>
      <c r="I61" s="32"/>
      <c r="J61" s="111" t="s">
        <v>49</v>
      </c>
      <c r="K61" s="32"/>
      <c r="L61" s="30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30"/>
      <c r="D65" s="42" t="s">
        <v>50</v>
      </c>
      <c r="E65" s="43"/>
      <c r="F65" s="43"/>
      <c r="G65" s="42" t="s">
        <v>51</v>
      </c>
      <c r="H65" s="43"/>
      <c r="I65" s="43"/>
      <c r="J65" s="43"/>
      <c r="K65" s="43"/>
      <c r="L65" s="30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30"/>
      <c r="D76" s="44" t="s">
        <v>48</v>
      </c>
      <c r="E76" s="32"/>
      <c r="F76" s="110" t="s">
        <v>49</v>
      </c>
      <c r="G76" s="44" t="s">
        <v>48</v>
      </c>
      <c r="H76" s="32"/>
      <c r="I76" s="32"/>
      <c r="J76" s="111" t="s">
        <v>49</v>
      </c>
      <c r="K76" s="32"/>
      <c r="L76" s="30"/>
    </row>
    <row r="77" spans="2:12" s="1" customFormat="1" ht="14.4" customHeight="1"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30"/>
    </row>
    <row r="81" spans="2:12" s="1" customFormat="1" ht="7.2" customHeight="1"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30"/>
    </row>
    <row r="82" spans="2:12" s="1" customFormat="1" ht="25.2" customHeight="1">
      <c r="B82" s="30"/>
      <c r="C82" s="20" t="s">
        <v>104</v>
      </c>
      <c r="L82" s="30"/>
    </row>
    <row r="83" spans="2:12" s="1" customFormat="1" ht="7.2" customHeight="1">
      <c r="B83" s="30"/>
      <c r="L83" s="30"/>
    </row>
    <row r="84" spans="2:12" s="1" customFormat="1" ht="12" customHeight="1">
      <c r="B84" s="30"/>
      <c r="C84" s="25" t="s">
        <v>12</v>
      </c>
      <c r="L84" s="30"/>
    </row>
    <row r="85" spans="2:12" s="1" customFormat="1" ht="16.5" customHeight="1">
      <c r="B85" s="30"/>
      <c r="E85" s="243" t="str">
        <f>E7</f>
        <v>VINÁRSTVO - novostavba haly</v>
      </c>
      <c r="F85" s="244"/>
      <c r="G85" s="244"/>
      <c r="H85" s="244"/>
      <c r="L85" s="30"/>
    </row>
    <row r="86" spans="2:12" ht="12" customHeight="1">
      <c r="B86" s="19"/>
      <c r="C86" s="25" t="s">
        <v>99</v>
      </c>
      <c r="L86" s="19"/>
    </row>
    <row r="87" spans="2:12" s="1" customFormat="1" ht="16.5" customHeight="1">
      <c r="B87" s="30"/>
      <c r="E87" s="243" t="s">
        <v>100</v>
      </c>
      <c r="F87" s="242"/>
      <c r="G87" s="242"/>
      <c r="H87" s="242"/>
      <c r="L87" s="30"/>
    </row>
    <row r="88" spans="2:12" s="1" customFormat="1" ht="12" customHeight="1">
      <c r="B88" s="30"/>
      <c r="C88" s="25" t="s">
        <v>562</v>
      </c>
      <c r="L88" s="30"/>
    </row>
    <row r="89" spans="2:12" s="1" customFormat="1" ht="16.5" customHeight="1">
      <c r="B89" s="30"/>
      <c r="E89" s="199" t="str">
        <f>E11</f>
        <v>1_2 - Odsávanie - vetranie</v>
      </c>
      <c r="F89" s="242"/>
      <c r="G89" s="242"/>
      <c r="H89" s="242"/>
      <c r="L89" s="30"/>
    </row>
    <row r="90" spans="2:12" s="1" customFormat="1" ht="7.2" customHeight="1">
      <c r="B90" s="30"/>
      <c r="L90" s="30"/>
    </row>
    <row r="91" spans="2:12" s="1" customFormat="1" ht="12" customHeight="1">
      <c r="B91" s="30"/>
      <c r="C91" s="25" t="s">
        <v>16</v>
      </c>
      <c r="F91" s="23" t="str">
        <f>F14</f>
        <v>Modrany, č. p. 2080/1, 2080/2</v>
      </c>
      <c r="I91" s="25" t="s">
        <v>18</v>
      </c>
      <c r="J91" s="53" t="str">
        <f>IF(J14="","",J14)</f>
        <v/>
      </c>
      <c r="L91" s="30"/>
    </row>
    <row r="92" spans="2:12" s="1" customFormat="1" ht="7.2" customHeight="1">
      <c r="B92" s="30"/>
      <c r="L92" s="30"/>
    </row>
    <row r="93" spans="2:12" s="1" customFormat="1" ht="15.15" customHeight="1">
      <c r="B93" s="30"/>
      <c r="C93" s="25" t="s">
        <v>19</v>
      </c>
      <c r="F93" s="23" t="str">
        <f>E17</f>
        <v>Agropark Modrany s.r.o.</v>
      </c>
      <c r="I93" s="25" t="s">
        <v>25</v>
      </c>
      <c r="J93" s="26"/>
      <c r="L93" s="30"/>
    </row>
    <row r="94" spans="2:12" s="1" customFormat="1" ht="15.15" customHeight="1">
      <c r="B94" s="30"/>
      <c r="C94" s="25" t="s">
        <v>23</v>
      </c>
      <c r="F94" s="23" t="str">
        <f>IF(E20="","",E20)</f>
        <v xml:space="preserve"> </v>
      </c>
      <c r="I94" s="25" t="s">
        <v>28</v>
      </c>
      <c r="J94" s="26" t="str">
        <f>E26</f>
        <v xml:space="preserve"> </v>
      </c>
      <c r="L94" s="30"/>
    </row>
    <row r="95" spans="2:12" s="1" customFormat="1" ht="10.199999999999999" customHeight="1">
      <c r="B95" s="30"/>
      <c r="L95" s="30"/>
    </row>
    <row r="96" spans="2:12" s="1" customFormat="1" ht="29.25" customHeight="1">
      <c r="B96" s="30"/>
      <c r="C96" s="112" t="s">
        <v>105</v>
      </c>
      <c r="D96" s="95"/>
      <c r="E96" s="95"/>
      <c r="F96" s="95"/>
      <c r="G96" s="95"/>
      <c r="H96" s="95"/>
      <c r="I96" s="95"/>
      <c r="J96" s="113" t="s">
        <v>106</v>
      </c>
      <c r="K96" s="95"/>
      <c r="L96" s="30"/>
    </row>
    <row r="97" spans="2:47" s="1" customFormat="1" ht="10.199999999999999" customHeight="1">
      <c r="B97" s="30"/>
      <c r="L97" s="30"/>
    </row>
    <row r="98" spans="2:47" s="1" customFormat="1" ht="22.95" customHeight="1">
      <c r="B98" s="30"/>
      <c r="C98" s="114" t="s">
        <v>107</v>
      </c>
      <c r="J98" s="66">
        <f>J126</f>
        <v>0</v>
      </c>
      <c r="L98" s="30"/>
      <c r="AU98" s="16" t="s">
        <v>108</v>
      </c>
    </row>
    <row r="99" spans="2:47" s="8" customFormat="1" ht="25.2" customHeight="1">
      <c r="B99" s="115"/>
      <c r="D99" s="116" t="s">
        <v>116</v>
      </c>
      <c r="E99" s="117"/>
      <c r="F99" s="117"/>
      <c r="G99" s="117"/>
      <c r="H99" s="117"/>
      <c r="I99" s="117"/>
      <c r="J99" s="118">
        <f>J127</f>
        <v>0</v>
      </c>
      <c r="L99" s="115"/>
    </row>
    <row r="100" spans="2:47" s="9" customFormat="1" ht="19.95" customHeight="1">
      <c r="B100" s="119"/>
      <c r="D100" s="120" t="s">
        <v>572</v>
      </c>
      <c r="E100" s="121"/>
      <c r="F100" s="121"/>
      <c r="G100" s="121"/>
      <c r="H100" s="121"/>
      <c r="I100" s="121"/>
      <c r="J100" s="122">
        <f>J128</f>
        <v>0</v>
      </c>
      <c r="L100" s="119"/>
    </row>
    <row r="101" spans="2:47" s="1" customFormat="1" ht="21.75" customHeight="1">
      <c r="B101" s="30"/>
      <c r="L101" s="30"/>
    </row>
    <row r="102" spans="2:47" s="1" customFormat="1" ht="7.2" customHeight="1">
      <c r="B102" s="30"/>
      <c r="L102" s="30"/>
    </row>
    <row r="103" spans="2:47" s="1" customFormat="1" ht="29.25" customHeight="1">
      <c r="B103" s="30"/>
      <c r="C103" s="114" t="s">
        <v>125</v>
      </c>
      <c r="J103" s="123">
        <v>0</v>
      </c>
      <c r="L103" s="30"/>
      <c r="N103" s="124" t="s">
        <v>37</v>
      </c>
    </row>
    <row r="104" spans="2:47" s="1" customFormat="1" ht="18" customHeight="1">
      <c r="B104" s="30"/>
      <c r="L104" s="30"/>
    </row>
    <row r="105" spans="2:47" s="1" customFormat="1" ht="29.25" customHeight="1">
      <c r="B105" s="30"/>
      <c r="C105" s="94" t="s">
        <v>97</v>
      </c>
      <c r="D105" s="95"/>
      <c r="E105" s="95"/>
      <c r="F105" s="95"/>
      <c r="G105" s="95"/>
      <c r="H105" s="95"/>
      <c r="I105" s="95"/>
      <c r="J105" s="96">
        <f>ROUND(J98+J103,2)</f>
        <v>0</v>
      </c>
      <c r="K105" s="95"/>
      <c r="L105" s="30"/>
    </row>
    <row r="106" spans="2:47" s="1" customFormat="1" ht="7.2" customHeight="1">
      <c r="B106" s="45"/>
      <c r="C106" s="46"/>
      <c r="D106" s="46"/>
      <c r="E106" s="46"/>
      <c r="F106" s="46"/>
      <c r="G106" s="46"/>
      <c r="H106" s="46"/>
      <c r="I106" s="46"/>
      <c r="J106" s="46"/>
      <c r="K106" s="46"/>
      <c r="L106" s="30"/>
    </row>
    <row r="110" spans="2:47" s="1" customFormat="1" ht="7.2" customHeight="1">
      <c r="B110" s="47"/>
      <c r="C110" s="48"/>
      <c r="D110" s="48"/>
      <c r="E110" s="48"/>
      <c r="F110" s="48"/>
      <c r="G110" s="48"/>
      <c r="H110" s="48"/>
      <c r="I110" s="48"/>
      <c r="J110" s="48"/>
      <c r="K110" s="48"/>
      <c r="L110" s="30"/>
    </row>
    <row r="111" spans="2:47" s="1" customFormat="1" ht="25.2" customHeight="1">
      <c r="B111" s="30"/>
      <c r="C111" s="20" t="s">
        <v>126</v>
      </c>
      <c r="L111" s="30"/>
    </row>
    <row r="112" spans="2:47" s="1" customFormat="1" ht="7.2" customHeight="1">
      <c r="B112" s="30"/>
      <c r="L112" s="30"/>
    </row>
    <row r="113" spans="2:63" s="1" customFormat="1" ht="12" customHeight="1">
      <c r="B113" s="30"/>
      <c r="C113" s="25" t="s">
        <v>12</v>
      </c>
      <c r="L113" s="30"/>
    </row>
    <row r="114" spans="2:63" s="1" customFormat="1" ht="16.5" customHeight="1">
      <c r="B114" s="30"/>
      <c r="E114" s="243" t="str">
        <f>E7</f>
        <v>VINÁRSTVO - novostavba haly</v>
      </c>
      <c r="F114" s="244"/>
      <c r="G114" s="244"/>
      <c r="H114" s="244"/>
      <c r="L114" s="30"/>
    </row>
    <row r="115" spans="2:63" ht="12" customHeight="1">
      <c r="B115" s="19"/>
      <c r="C115" s="25" t="s">
        <v>99</v>
      </c>
      <c r="L115" s="19"/>
    </row>
    <row r="116" spans="2:63" s="1" customFormat="1" ht="16.5" customHeight="1">
      <c r="B116" s="30"/>
      <c r="E116" s="243" t="s">
        <v>100</v>
      </c>
      <c r="F116" s="242"/>
      <c r="G116" s="242"/>
      <c r="H116" s="242"/>
      <c r="L116" s="30"/>
    </row>
    <row r="117" spans="2:63" s="1" customFormat="1" ht="12" customHeight="1">
      <c r="B117" s="30"/>
      <c r="C117" s="25" t="s">
        <v>562</v>
      </c>
      <c r="L117" s="30"/>
    </row>
    <row r="118" spans="2:63" s="1" customFormat="1" ht="16.5" customHeight="1">
      <c r="B118" s="30"/>
      <c r="E118" s="199" t="str">
        <f>E11</f>
        <v>1_2 - Odsávanie - vetranie</v>
      </c>
      <c r="F118" s="242"/>
      <c r="G118" s="242"/>
      <c r="H118" s="242"/>
      <c r="L118" s="30"/>
    </row>
    <row r="119" spans="2:63" s="1" customFormat="1" ht="7.2" customHeight="1">
      <c r="B119" s="30"/>
      <c r="L119" s="30"/>
    </row>
    <row r="120" spans="2:63" s="1" customFormat="1" ht="12" customHeight="1">
      <c r="B120" s="30"/>
      <c r="C120" s="25" t="s">
        <v>16</v>
      </c>
      <c r="F120" s="23" t="str">
        <f>F14</f>
        <v>Modrany, č. p. 2080/1, 2080/2</v>
      </c>
      <c r="I120" s="25" t="s">
        <v>18</v>
      </c>
      <c r="J120" s="53" t="str">
        <f>IF(J14="","",J14)</f>
        <v/>
      </c>
      <c r="L120" s="30"/>
    </row>
    <row r="121" spans="2:63" s="1" customFormat="1" ht="7.2" customHeight="1">
      <c r="B121" s="30"/>
      <c r="L121" s="30"/>
    </row>
    <row r="122" spans="2:63" s="1" customFormat="1" ht="15.15" customHeight="1">
      <c r="B122" s="30"/>
      <c r="C122" s="25" t="s">
        <v>19</v>
      </c>
      <c r="F122" s="23" t="str">
        <f>E17</f>
        <v>Agropark Modrany s.r.o.</v>
      </c>
      <c r="I122" s="25" t="s">
        <v>25</v>
      </c>
      <c r="J122" s="26"/>
      <c r="L122" s="30"/>
    </row>
    <row r="123" spans="2:63" s="1" customFormat="1" ht="15.15" customHeight="1">
      <c r="B123" s="30"/>
      <c r="C123" s="25" t="s">
        <v>23</v>
      </c>
      <c r="F123" s="23" t="str">
        <f>IF(E20="","",E20)</f>
        <v xml:space="preserve"> </v>
      </c>
      <c r="I123" s="25" t="s">
        <v>28</v>
      </c>
      <c r="J123" s="26" t="str">
        <f>E26</f>
        <v xml:space="preserve"> </v>
      </c>
      <c r="L123" s="30"/>
    </row>
    <row r="124" spans="2:63" s="1" customFormat="1" ht="10.199999999999999" customHeight="1">
      <c r="B124" s="30"/>
      <c r="L124" s="30"/>
    </row>
    <row r="125" spans="2:63" s="10" customFormat="1" ht="29.25" customHeight="1">
      <c r="B125" s="125"/>
      <c r="C125" s="126" t="s">
        <v>127</v>
      </c>
      <c r="D125" s="127" t="s">
        <v>58</v>
      </c>
      <c r="E125" s="127" t="s">
        <v>54</v>
      </c>
      <c r="F125" s="127" t="s">
        <v>55</v>
      </c>
      <c r="G125" s="127" t="s">
        <v>128</v>
      </c>
      <c r="H125" s="127" t="s">
        <v>129</v>
      </c>
      <c r="I125" s="127" t="s">
        <v>130</v>
      </c>
      <c r="J125" s="128" t="s">
        <v>106</v>
      </c>
      <c r="K125" s="129" t="s">
        <v>131</v>
      </c>
      <c r="L125" s="125"/>
      <c r="M125" s="59" t="s">
        <v>1</v>
      </c>
      <c r="N125" s="60" t="s">
        <v>37</v>
      </c>
      <c r="O125" s="60" t="s">
        <v>132</v>
      </c>
      <c r="P125" s="60" t="s">
        <v>133</v>
      </c>
      <c r="Q125" s="60" t="s">
        <v>134</v>
      </c>
      <c r="R125" s="60" t="s">
        <v>135</v>
      </c>
      <c r="S125" s="60" t="s">
        <v>136</v>
      </c>
      <c r="T125" s="61" t="s">
        <v>137</v>
      </c>
    </row>
    <row r="126" spans="2:63" s="1" customFormat="1" ht="22.95" customHeight="1">
      <c r="B126" s="30"/>
      <c r="C126" s="64" t="s">
        <v>102</v>
      </c>
      <c r="J126" s="130">
        <f>BK126</f>
        <v>0</v>
      </c>
      <c r="L126" s="30"/>
      <c r="M126" s="62"/>
      <c r="N126" s="54"/>
      <c r="O126" s="54"/>
      <c r="P126" s="131">
        <f>P127</f>
        <v>0</v>
      </c>
      <c r="Q126" s="54"/>
      <c r="R126" s="131">
        <f>R127</f>
        <v>0</v>
      </c>
      <c r="S126" s="54"/>
      <c r="T126" s="132">
        <f>T127</f>
        <v>0</v>
      </c>
      <c r="AT126" s="16" t="s">
        <v>72</v>
      </c>
      <c r="AU126" s="16" t="s">
        <v>108</v>
      </c>
      <c r="BK126" s="133">
        <f>BK127</f>
        <v>0</v>
      </c>
    </row>
    <row r="127" spans="2:63" s="11" customFormat="1" ht="25.95" customHeight="1">
      <c r="B127" s="134"/>
      <c r="D127" s="135" t="s">
        <v>72</v>
      </c>
      <c r="E127" s="136" t="s">
        <v>377</v>
      </c>
      <c r="F127" s="136" t="s">
        <v>378</v>
      </c>
      <c r="J127" s="137">
        <f>BK127</f>
        <v>0</v>
      </c>
      <c r="L127" s="134"/>
      <c r="M127" s="138"/>
      <c r="P127" s="139">
        <f>P128</f>
        <v>0</v>
      </c>
      <c r="R127" s="139">
        <f>R128</f>
        <v>0</v>
      </c>
      <c r="T127" s="140">
        <f>T128</f>
        <v>0</v>
      </c>
      <c r="AR127" s="135" t="s">
        <v>83</v>
      </c>
      <c r="AT127" s="141" t="s">
        <v>72</v>
      </c>
      <c r="AU127" s="141" t="s">
        <v>73</v>
      </c>
      <c r="AY127" s="135" t="s">
        <v>140</v>
      </c>
      <c r="BK127" s="142">
        <f>BK128</f>
        <v>0</v>
      </c>
    </row>
    <row r="128" spans="2:63" s="11" customFormat="1" ht="22.95" customHeight="1">
      <c r="B128" s="134"/>
      <c r="D128" s="135" t="s">
        <v>72</v>
      </c>
      <c r="E128" s="143" t="s">
        <v>573</v>
      </c>
      <c r="F128" s="143" t="s">
        <v>574</v>
      </c>
      <c r="J128" s="144">
        <f>BK128</f>
        <v>0</v>
      </c>
      <c r="L128" s="134"/>
      <c r="M128" s="138"/>
      <c r="P128" s="139">
        <f>P129</f>
        <v>0</v>
      </c>
      <c r="R128" s="139">
        <f>R129</f>
        <v>0</v>
      </c>
      <c r="T128" s="140">
        <f>T129</f>
        <v>0</v>
      </c>
      <c r="AR128" s="135" t="s">
        <v>83</v>
      </c>
      <c r="AT128" s="141" t="s">
        <v>72</v>
      </c>
      <c r="AU128" s="141" t="s">
        <v>77</v>
      </c>
      <c r="AY128" s="135" t="s">
        <v>140</v>
      </c>
      <c r="BK128" s="142">
        <f>BK129</f>
        <v>0</v>
      </c>
    </row>
    <row r="129" spans="2:65" s="1" customFormat="1" ht="16.5" customHeight="1">
      <c r="B129" s="145"/>
      <c r="C129" s="146" t="s">
        <v>77</v>
      </c>
      <c r="D129" s="146" t="s">
        <v>142</v>
      </c>
      <c r="E129" s="147" t="s">
        <v>575</v>
      </c>
      <c r="F129" s="148" t="s">
        <v>576</v>
      </c>
      <c r="G129" s="149" t="s">
        <v>569</v>
      </c>
      <c r="H129" s="150">
        <v>1</v>
      </c>
      <c r="I129" s="150"/>
      <c r="J129" s="150">
        <f>ROUND(I129*H129,3)</f>
        <v>0</v>
      </c>
      <c r="K129" s="151"/>
      <c r="L129" s="30"/>
      <c r="M129" s="189" t="s">
        <v>1</v>
      </c>
      <c r="N129" s="190" t="s">
        <v>39</v>
      </c>
      <c r="O129" s="191">
        <v>0</v>
      </c>
      <c r="P129" s="191">
        <f>O129*H129</f>
        <v>0</v>
      </c>
      <c r="Q129" s="191">
        <v>0</v>
      </c>
      <c r="R129" s="191">
        <f>Q129*H129</f>
        <v>0</v>
      </c>
      <c r="S129" s="191">
        <v>0</v>
      </c>
      <c r="T129" s="192">
        <f>S129*H129</f>
        <v>0</v>
      </c>
      <c r="AR129" s="155" t="s">
        <v>219</v>
      </c>
      <c r="AT129" s="155" t="s">
        <v>142</v>
      </c>
      <c r="AU129" s="155" t="s">
        <v>83</v>
      </c>
      <c r="AY129" s="16" t="s">
        <v>140</v>
      </c>
      <c r="BE129" s="156">
        <f>IF(N129="základná",J129,0)</f>
        <v>0</v>
      </c>
      <c r="BF129" s="156">
        <f>IF(N129="znížená",J129,0)</f>
        <v>0</v>
      </c>
      <c r="BG129" s="156">
        <f>IF(N129="zákl. prenesená",J129,0)</f>
        <v>0</v>
      </c>
      <c r="BH129" s="156">
        <f>IF(N129="zníž. prenesená",J129,0)</f>
        <v>0</v>
      </c>
      <c r="BI129" s="156">
        <f>IF(N129="nulová",J129,0)</f>
        <v>0</v>
      </c>
      <c r="BJ129" s="16" t="s">
        <v>83</v>
      </c>
      <c r="BK129" s="157">
        <f>ROUND(I129*H129,3)</f>
        <v>0</v>
      </c>
      <c r="BL129" s="16" t="s">
        <v>219</v>
      </c>
      <c r="BM129" s="155" t="s">
        <v>577</v>
      </c>
    </row>
    <row r="130" spans="2:65" s="1" customFormat="1" ht="7.2" customHeight="1">
      <c r="B130" s="45"/>
      <c r="C130" s="46"/>
      <c r="D130" s="46"/>
      <c r="E130" s="46"/>
      <c r="F130" s="46"/>
      <c r="G130" s="46"/>
      <c r="H130" s="46"/>
      <c r="I130" s="46"/>
      <c r="J130" s="46"/>
      <c r="K130" s="46"/>
      <c r="L130" s="30"/>
    </row>
  </sheetData>
  <autoFilter ref="C125:K129" xr:uid="{00000000-0009-0000-0000-000003000000}"/>
  <mergeCells count="12">
    <mergeCell ref="E118:H118"/>
    <mergeCell ref="L2:V2"/>
    <mergeCell ref="E85:H85"/>
    <mergeCell ref="E87:H87"/>
    <mergeCell ref="E89:H89"/>
    <mergeCell ref="E114:H114"/>
    <mergeCell ref="E116:H11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30"/>
  <sheetViews>
    <sheetView showGridLines="0" topLeftCell="A171" workbookViewId="0">
      <selection activeCell="E23" sqref="E23"/>
    </sheetView>
  </sheetViews>
  <sheetFormatPr defaultRowHeight="10.199999999999999"/>
  <cols>
    <col min="1" max="1" width="8.28515625" customWidth="1"/>
    <col min="2" max="2" width="1.28515625" customWidth="1"/>
    <col min="3" max="3" width="4.140625" customWidth="1"/>
    <col min="4" max="4" width="4.28515625" customWidth="1"/>
    <col min="5" max="5" width="17.140625" customWidth="1"/>
    <col min="6" max="6" width="50.7109375" customWidth="1"/>
    <col min="7" max="7" width="7.42578125" customWidth="1"/>
    <col min="8" max="8" width="14" customWidth="1"/>
    <col min="9" max="9" width="15.7109375" customWidth="1"/>
    <col min="10" max="10" width="22.28515625" customWidth="1"/>
    <col min="11" max="11" width="22.28515625" hidden="1" customWidth="1"/>
    <col min="12" max="12" width="9.28515625" customWidth="1"/>
    <col min="13" max="13" width="10.71093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7.200000000000003" customHeight="1">
      <c r="L2" s="238" t="s">
        <v>5</v>
      </c>
      <c r="M2" s="224"/>
      <c r="N2" s="224"/>
      <c r="O2" s="224"/>
      <c r="P2" s="224"/>
      <c r="Q2" s="224"/>
      <c r="R2" s="224"/>
      <c r="S2" s="224"/>
      <c r="T2" s="224"/>
      <c r="U2" s="224"/>
      <c r="V2" s="224"/>
      <c r="AT2" s="16" t="s">
        <v>93</v>
      </c>
    </row>
    <row r="3" spans="2:46" ht="7.2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73</v>
      </c>
    </row>
    <row r="4" spans="2:46" ht="25.2" customHeight="1">
      <c r="B4" s="19"/>
      <c r="D4" s="20" t="s">
        <v>98</v>
      </c>
      <c r="L4" s="19"/>
      <c r="M4" s="97" t="s">
        <v>9</v>
      </c>
      <c r="AT4" s="16" t="s">
        <v>3</v>
      </c>
    </row>
    <row r="5" spans="2:46" ht="7.2" customHeight="1">
      <c r="B5" s="19"/>
      <c r="L5" s="19"/>
    </row>
    <row r="6" spans="2:46" ht="12" customHeight="1">
      <c r="B6" s="19"/>
      <c r="D6" s="25" t="s">
        <v>12</v>
      </c>
      <c r="L6" s="19"/>
    </row>
    <row r="7" spans="2:46" ht="16.5" customHeight="1">
      <c r="B7" s="19"/>
      <c r="E7" s="243" t="str">
        <f>'Rekapitulácia stavby'!K6</f>
        <v>VINÁRSTVO - novostavba haly</v>
      </c>
      <c r="F7" s="244"/>
      <c r="G7" s="244"/>
      <c r="H7" s="244"/>
      <c r="L7" s="19"/>
    </row>
    <row r="8" spans="2:46" ht="12" customHeight="1">
      <c r="B8" s="19"/>
      <c r="D8" s="25" t="s">
        <v>99</v>
      </c>
      <c r="L8" s="19"/>
    </row>
    <row r="9" spans="2:46" s="1" customFormat="1" ht="16.5" customHeight="1">
      <c r="B9" s="30"/>
      <c r="E9" s="243" t="s">
        <v>100</v>
      </c>
      <c r="F9" s="242"/>
      <c r="G9" s="242"/>
      <c r="H9" s="242"/>
      <c r="L9" s="30"/>
    </row>
    <row r="10" spans="2:46" s="1" customFormat="1" ht="12" customHeight="1">
      <c r="B10" s="30"/>
      <c r="D10" s="25" t="s">
        <v>562</v>
      </c>
      <c r="L10" s="30"/>
    </row>
    <row r="11" spans="2:46" s="1" customFormat="1" ht="16.5" customHeight="1">
      <c r="B11" s="30"/>
      <c r="E11" s="199" t="s">
        <v>578</v>
      </c>
      <c r="F11" s="242"/>
      <c r="G11" s="242"/>
      <c r="H11" s="242"/>
      <c r="L11" s="30"/>
    </row>
    <row r="12" spans="2:46" s="1" customFormat="1">
      <c r="B12" s="30"/>
      <c r="L12" s="30"/>
    </row>
    <row r="13" spans="2:46" s="1" customFormat="1" ht="12" customHeight="1">
      <c r="B13" s="30"/>
      <c r="D13" s="25" t="s">
        <v>14</v>
      </c>
      <c r="F13" s="23" t="s">
        <v>1</v>
      </c>
      <c r="I13" s="25" t="s">
        <v>15</v>
      </c>
      <c r="J13" s="23"/>
      <c r="L13" s="30"/>
    </row>
    <row r="14" spans="2:46" s="1" customFormat="1" ht="12" customHeight="1">
      <c r="B14" s="30"/>
      <c r="D14" s="25" t="s">
        <v>16</v>
      </c>
      <c r="F14" s="23" t="s">
        <v>17</v>
      </c>
      <c r="I14" s="25" t="s">
        <v>18</v>
      </c>
      <c r="J14" s="53"/>
      <c r="L14" s="30"/>
    </row>
    <row r="15" spans="2:46" s="1" customFormat="1" ht="10.95" customHeight="1">
      <c r="B15" s="30"/>
      <c r="L15" s="30"/>
    </row>
    <row r="16" spans="2:46" s="1" customFormat="1" ht="12" customHeight="1">
      <c r="B16" s="30"/>
      <c r="D16" s="25" t="s">
        <v>19</v>
      </c>
      <c r="I16" s="25" t="s">
        <v>20</v>
      </c>
      <c r="J16" s="23" t="s">
        <v>1</v>
      </c>
      <c r="L16" s="30"/>
    </row>
    <row r="17" spans="2:12" s="1" customFormat="1" ht="18" customHeight="1">
      <c r="B17" s="30"/>
      <c r="E17" s="23" t="s">
        <v>21</v>
      </c>
      <c r="I17" s="25" t="s">
        <v>22</v>
      </c>
      <c r="J17" s="23" t="s">
        <v>1</v>
      </c>
      <c r="L17" s="30"/>
    </row>
    <row r="18" spans="2:12" s="1" customFormat="1" ht="7.2" customHeight="1">
      <c r="B18" s="30"/>
      <c r="L18" s="30"/>
    </row>
    <row r="19" spans="2:12" s="1" customFormat="1" ht="12" customHeight="1">
      <c r="B19" s="30"/>
      <c r="D19" s="25" t="s">
        <v>23</v>
      </c>
      <c r="I19" s="25" t="s">
        <v>20</v>
      </c>
      <c r="J19" s="23" t="str">
        <f>'Rekapitulácia stavby'!AN13</f>
        <v/>
      </c>
      <c r="L19" s="30"/>
    </row>
    <row r="20" spans="2:12" s="1" customFormat="1" ht="18" customHeight="1">
      <c r="B20" s="30"/>
      <c r="E20" s="223" t="str">
        <f>'Rekapitulácia stavby'!E14</f>
        <v xml:space="preserve"> </v>
      </c>
      <c r="F20" s="223"/>
      <c r="G20" s="223"/>
      <c r="H20" s="223"/>
      <c r="I20" s="25" t="s">
        <v>22</v>
      </c>
      <c r="J20" s="23" t="str">
        <f>'Rekapitulácia stavby'!AN14</f>
        <v/>
      </c>
      <c r="L20" s="30"/>
    </row>
    <row r="21" spans="2:12" s="1" customFormat="1" ht="7.2" customHeight="1">
      <c r="B21" s="30"/>
      <c r="L21" s="30"/>
    </row>
    <row r="22" spans="2:12" s="1" customFormat="1" ht="12" customHeight="1">
      <c r="B22" s="30"/>
      <c r="D22" s="25" t="s">
        <v>25</v>
      </c>
      <c r="I22" s="25" t="s">
        <v>20</v>
      </c>
      <c r="J22" s="23" t="s">
        <v>1</v>
      </c>
      <c r="L22" s="30"/>
    </row>
    <row r="23" spans="2:12" s="1" customFormat="1" ht="18" customHeight="1">
      <c r="B23" s="30"/>
      <c r="E23" s="23"/>
      <c r="I23" s="25" t="s">
        <v>22</v>
      </c>
      <c r="J23" s="23" t="s">
        <v>1</v>
      </c>
      <c r="L23" s="30"/>
    </row>
    <row r="24" spans="2:12" s="1" customFormat="1" ht="7.2" customHeight="1">
      <c r="B24" s="30"/>
      <c r="L24" s="30"/>
    </row>
    <row r="25" spans="2:12" s="1" customFormat="1" ht="12" customHeight="1">
      <c r="B25" s="30"/>
      <c r="D25" s="25" t="s">
        <v>28</v>
      </c>
      <c r="I25" s="25" t="s">
        <v>20</v>
      </c>
      <c r="J25" s="23" t="str">
        <f>IF('Rekapitulácia stavby'!AN19="","",'Rekapitulácia stavby'!AN19)</f>
        <v/>
      </c>
      <c r="L25" s="30"/>
    </row>
    <row r="26" spans="2:12" s="1" customFormat="1" ht="18" customHeight="1">
      <c r="B26" s="30"/>
      <c r="E26" s="23" t="str">
        <f>IF('Rekapitulácia stavby'!E20="","",'Rekapitulácia stavby'!E20)</f>
        <v xml:space="preserve"> </v>
      </c>
      <c r="I26" s="25" t="s">
        <v>22</v>
      </c>
      <c r="J26" s="23" t="str">
        <f>IF('Rekapitulácia stavby'!AN20="","",'Rekapitulácia stavby'!AN20)</f>
        <v/>
      </c>
      <c r="L26" s="30"/>
    </row>
    <row r="27" spans="2:12" s="1" customFormat="1" ht="7.2" customHeight="1">
      <c r="B27" s="30"/>
      <c r="L27" s="30"/>
    </row>
    <row r="28" spans="2:12" s="1" customFormat="1" ht="12" customHeight="1">
      <c r="B28" s="30"/>
      <c r="D28" s="25" t="s">
        <v>29</v>
      </c>
      <c r="L28" s="30"/>
    </row>
    <row r="29" spans="2:12" s="7" customFormat="1" ht="214.5" customHeight="1">
      <c r="B29" s="98"/>
      <c r="E29" s="226" t="s">
        <v>101</v>
      </c>
      <c r="F29" s="226"/>
      <c r="G29" s="226"/>
      <c r="H29" s="226"/>
      <c r="L29" s="98"/>
    </row>
    <row r="30" spans="2:12" s="1" customFormat="1" ht="7.2" customHeight="1">
      <c r="B30" s="30"/>
      <c r="L30" s="30"/>
    </row>
    <row r="31" spans="2:12" s="1" customFormat="1" ht="7.2" customHeight="1">
      <c r="B31" s="30"/>
      <c r="D31" s="54"/>
      <c r="E31" s="54"/>
      <c r="F31" s="54"/>
      <c r="G31" s="54"/>
      <c r="H31" s="54"/>
      <c r="I31" s="54"/>
      <c r="J31" s="54"/>
      <c r="K31" s="54"/>
      <c r="L31" s="30"/>
    </row>
    <row r="32" spans="2:12" s="1" customFormat="1" ht="14.4" customHeight="1">
      <c r="B32" s="30"/>
      <c r="D32" s="23" t="s">
        <v>102</v>
      </c>
      <c r="J32" s="29">
        <f>J98</f>
        <v>0</v>
      </c>
      <c r="L32" s="30"/>
    </row>
    <row r="33" spans="2:12" s="1" customFormat="1" ht="14.4" customHeight="1">
      <c r="B33" s="30"/>
      <c r="D33" s="28" t="s">
        <v>103</v>
      </c>
      <c r="J33" s="29">
        <f>J103</f>
        <v>0</v>
      </c>
      <c r="L33" s="30"/>
    </row>
    <row r="34" spans="2:12" s="1" customFormat="1" ht="25.35" customHeight="1">
      <c r="B34" s="30"/>
      <c r="D34" s="99" t="s">
        <v>33</v>
      </c>
      <c r="J34" s="66">
        <f>ROUND(J32 + J33, 2)</f>
        <v>0</v>
      </c>
      <c r="L34" s="30"/>
    </row>
    <row r="35" spans="2:12" s="1" customFormat="1" ht="7.2" customHeight="1">
      <c r="B35" s="30"/>
      <c r="D35" s="54"/>
      <c r="E35" s="54"/>
      <c r="F35" s="54"/>
      <c r="G35" s="54"/>
      <c r="H35" s="54"/>
      <c r="I35" s="54"/>
      <c r="J35" s="54"/>
      <c r="K35" s="54"/>
      <c r="L35" s="30"/>
    </row>
    <row r="36" spans="2:12" s="1" customFormat="1" ht="14.4" customHeight="1">
      <c r="B36" s="30"/>
      <c r="F36" s="33" t="s">
        <v>35</v>
      </c>
      <c r="I36" s="33" t="s">
        <v>34</v>
      </c>
      <c r="J36" s="33" t="s">
        <v>36</v>
      </c>
      <c r="L36" s="30"/>
    </row>
    <row r="37" spans="2:12" s="1" customFormat="1" ht="14.4" customHeight="1">
      <c r="B37" s="30"/>
      <c r="D37" s="100" t="s">
        <v>37</v>
      </c>
      <c r="E37" s="35" t="s">
        <v>38</v>
      </c>
      <c r="F37" s="101">
        <f>ROUND((SUM(BE103:BE104) + SUM(BE126:BE129)),  2)</f>
        <v>0</v>
      </c>
      <c r="G37" s="102"/>
      <c r="H37" s="102"/>
      <c r="I37" s="103">
        <v>0.2</v>
      </c>
      <c r="J37" s="101">
        <f>ROUND(((SUM(BE103:BE104) + SUM(BE126:BE129))*I37),  2)</f>
        <v>0</v>
      </c>
      <c r="L37" s="30"/>
    </row>
    <row r="38" spans="2:12" s="1" customFormat="1" ht="14.4" customHeight="1">
      <c r="B38" s="30"/>
      <c r="E38" s="35" t="s">
        <v>39</v>
      </c>
      <c r="F38" s="86">
        <f>ROUND((SUM(BF103:BF104) + SUM(BF126:BF129)),  2)</f>
        <v>0</v>
      </c>
      <c r="I38" s="104">
        <v>0.2</v>
      </c>
      <c r="J38" s="86">
        <f>ROUND(((SUM(BF103:BF104) + SUM(BF126:BF129))*I38),  2)</f>
        <v>0</v>
      </c>
      <c r="L38" s="30"/>
    </row>
    <row r="39" spans="2:12" s="1" customFormat="1" ht="14.4" hidden="1" customHeight="1">
      <c r="B39" s="30"/>
      <c r="E39" s="25" t="s">
        <v>40</v>
      </c>
      <c r="F39" s="86">
        <f>ROUND((SUM(BG103:BG104) + SUM(BG126:BG129)),  2)</f>
        <v>0</v>
      </c>
      <c r="I39" s="104">
        <v>0.2</v>
      </c>
      <c r="J39" s="86">
        <f>0</f>
        <v>0</v>
      </c>
      <c r="L39" s="30"/>
    </row>
    <row r="40" spans="2:12" s="1" customFormat="1" ht="14.4" hidden="1" customHeight="1">
      <c r="B40" s="30"/>
      <c r="E40" s="25" t="s">
        <v>41</v>
      </c>
      <c r="F40" s="86">
        <f>ROUND((SUM(BH103:BH104) + SUM(BH126:BH129)),  2)</f>
        <v>0</v>
      </c>
      <c r="I40" s="104">
        <v>0.2</v>
      </c>
      <c r="J40" s="86">
        <f>0</f>
        <v>0</v>
      </c>
      <c r="L40" s="30"/>
    </row>
    <row r="41" spans="2:12" s="1" customFormat="1" ht="14.4" hidden="1" customHeight="1">
      <c r="B41" s="30"/>
      <c r="E41" s="35" t="s">
        <v>42</v>
      </c>
      <c r="F41" s="101">
        <f>ROUND((SUM(BI103:BI104) + SUM(BI126:BI129)),  2)</f>
        <v>0</v>
      </c>
      <c r="G41" s="102"/>
      <c r="H41" s="102"/>
      <c r="I41" s="103">
        <v>0</v>
      </c>
      <c r="J41" s="101">
        <f>0</f>
        <v>0</v>
      </c>
      <c r="L41" s="30"/>
    </row>
    <row r="42" spans="2:12" s="1" customFormat="1" ht="7.2" customHeight="1">
      <c r="B42" s="30"/>
      <c r="L42" s="30"/>
    </row>
    <row r="43" spans="2:12" s="1" customFormat="1" ht="25.35" customHeight="1">
      <c r="B43" s="30"/>
      <c r="C43" s="95"/>
      <c r="D43" s="105" t="s">
        <v>43</v>
      </c>
      <c r="E43" s="57"/>
      <c r="F43" s="57"/>
      <c r="G43" s="106" t="s">
        <v>44</v>
      </c>
      <c r="H43" s="107" t="s">
        <v>45</v>
      </c>
      <c r="I43" s="57"/>
      <c r="J43" s="108">
        <f>SUM(J34:J41)</f>
        <v>0</v>
      </c>
      <c r="K43" s="109"/>
      <c r="L43" s="30"/>
    </row>
    <row r="44" spans="2:12" s="1" customFormat="1" ht="14.4" customHeight="1">
      <c r="B44" s="30"/>
      <c r="L44" s="30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0"/>
      <c r="D50" s="42" t="s">
        <v>46</v>
      </c>
      <c r="E50" s="43"/>
      <c r="F50" s="43"/>
      <c r="G50" s="42" t="s">
        <v>47</v>
      </c>
      <c r="H50" s="43"/>
      <c r="I50" s="43"/>
      <c r="J50" s="43"/>
      <c r="K50" s="43"/>
      <c r="L50" s="30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30"/>
      <c r="D61" s="44" t="s">
        <v>48</v>
      </c>
      <c r="E61" s="32"/>
      <c r="F61" s="110" t="s">
        <v>49</v>
      </c>
      <c r="G61" s="44" t="s">
        <v>48</v>
      </c>
      <c r="H61" s="32"/>
      <c r="I61" s="32"/>
      <c r="J61" s="111" t="s">
        <v>49</v>
      </c>
      <c r="K61" s="32"/>
      <c r="L61" s="30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30"/>
      <c r="D65" s="42" t="s">
        <v>50</v>
      </c>
      <c r="E65" s="43"/>
      <c r="F65" s="43"/>
      <c r="G65" s="42" t="s">
        <v>51</v>
      </c>
      <c r="H65" s="43"/>
      <c r="I65" s="43"/>
      <c r="J65" s="43"/>
      <c r="K65" s="43"/>
      <c r="L65" s="30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30"/>
      <c r="D76" s="44" t="s">
        <v>48</v>
      </c>
      <c r="E76" s="32"/>
      <c r="F76" s="110" t="s">
        <v>49</v>
      </c>
      <c r="G76" s="44" t="s">
        <v>48</v>
      </c>
      <c r="H76" s="32"/>
      <c r="I76" s="32"/>
      <c r="J76" s="111" t="s">
        <v>49</v>
      </c>
      <c r="K76" s="32"/>
      <c r="L76" s="30"/>
    </row>
    <row r="77" spans="2:12" s="1" customFormat="1" ht="14.4" customHeight="1"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30"/>
    </row>
    <row r="81" spans="2:12" s="1" customFormat="1" ht="7.2" customHeight="1"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30"/>
    </row>
    <row r="82" spans="2:12" s="1" customFormat="1" ht="25.2" customHeight="1">
      <c r="B82" s="30"/>
      <c r="C82" s="20" t="s">
        <v>104</v>
      </c>
      <c r="L82" s="30"/>
    </row>
    <row r="83" spans="2:12" s="1" customFormat="1" ht="7.2" customHeight="1">
      <c r="B83" s="30"/>
      <c r="L83" s="30"/>
    </row>
    <row r="84" spans="2:12" s="1" customFormat="1" ht="12" customHeight="1">
      <c r="B84" s="30"/>
      <c r="C84" s="25" t="s">
        <v>12</v>
      </c>
      <c r="L84" s="30"/>
    </row>
    <row r="85" spans="2:12" s="1" customFormat="1" ht="16.5" customHeight="1">
      <c r="B85" s="30"/>
      <c r="E85" s="243" t="str">
        <f>E7</f>
        <v>VINÁRSTVO - novostavba haly</v>
      </c>
      <c r="F85" s="244"/>
      <c r="G85" s="244"/>
      <c r="H85" s="244"/>
      <c r="L85" s="30"/>
    </row>
    <row r="86" spans="2:12" ht="12" customHeight="1">
      <c r="B86" s="19"/>
      <c r="C86" s="25" t="s">
        <v>99</v>
      </c>
      <c r="L86" s="19"/>
    </row>
    <row r="87" spans="2:12" s="1" customFormat="1" ht="16.5" customHeight="1">
      <c r="B87" s="30"/>
      <c r="E87" s="243" t="s">
        <v>100</v>
      </c>
      <c r="F87" s="242"/>
      <c r="G87" s="242"/>
      <c r="H87" s="242"/>
      <c r="L87" s="30"/>
    </row>
    <row r="88" spans="2:12" s="1" customFormat="1" ht="12" customHeight="1">
      <c r="B88" s="30"/>
      <c r="C88" s="25" t="s">
        <v>562</v>
      </c>
      <c r="L88" s="30"/>
    </row>
    <row r="89" spans="2:12" s="1" customFormat="1" ht="16.5" customHeight="1">
      <c r="B89" s="30"/>
      <c r="E89" s="199" t="str">
        <f>E11</f>
        <v>1_3 - Elektroinštalácia</v>
      </c>
      <c r="F89" s="242"/>
      <c r="G89" s="242"/>
      <c r="H89" s="242"/>
      <c r="L89" s="30"/>
    </row>
    <row r="90" spans="2:12" s="1" customFormat="1" ht="7.2" customHeight="1">
      <c r="B90" s="30"/>
      <c r="L90" s="30"/>
    </row>
    <row r="91" spans="2:12" s="1" customFormat="1" ht="12" customHeight="1">
      <c r="B91" s="30"/>
      <c r="C91" s="25" t="s">
        <v>16</v>
      </c>
      <c r="F91" s="23" t="str">
        <f>F14</f>
        <v>Modrany, č. p. 2080/1, 2080/2</v>
      </c>
      <c r="I91" s="25" t="s">
        <v>18</v>
      </c>
      <c r="J91" s="53"/>
      <c r="L91" s="30"/>
    </row>
    <row r="92" spans="2:12" s="1" customFormat="1" ht="7.2" customHeight="1">
      <c r="B92" s="30"/>
      <c r="L92" s="30"/>
    </row>
    <row r="93" spans="2:12" s="1" customFormat="1" ht="15.15" customHeight="1">
      <c r="B93" s="30"/>
      <c r="C93" s="25" t="s">
        <v>19</v>
      </c>
      <c r="F93" s="23" t="str">
        <f>E17</f>
        <v>Agropark Modrany s.r.o.</v>
      </c>
      <c r="I93" s="25" t="s">
        <v>25</v>
      </c>
      <c r="J93" s="26"/>
      <c r="L93" s="30"/>
    </row>
    <row r="94" spans="2:12" s="1" customFormat="1" ht="15.15" customHeight="1">
      <c r="B94" s="30"/>
      <c r="C94" s="25" t="s">
        <v>23</v>
      </c>
      <c r="F94" s="23" t="str">
        <f>IF(E20="","",E20)</f>
        <v xml:space="preserve"> </v>
      </c>
      <c r="I94" s="25" t="s">
        <v>28</v>
      </c>
      <c r="J94" s="26" t="str">
        <f>E26</f>
        <v xml:space="preserve"> </v>
      </c>
      <c r="L94" s="30"/>
    </row>
    <row r="95" spans="2:12" s="1" customFormat="1" ht="10.199999999999999" customHeight="1">
      <c r="B95" s="30"/>
      <c r="L95" s="30"/>
    </row>
    <row r="96" spans="2:12" s="1" customFormat="1" ht="29.25" customHeight="1">
      <c r="B96" s="30"/>
      <c r="C96" s="112" t="s">
        <v>105</v>
      </c>
      <c r="D96" s="95"/>
      <c r="E96" s="95"/>
      <c r="F96" s="95"/>
      <c r="G96" s="95"/>
      <c r="H96" s="95"/>
      <c r="I96" s="95"/>
      <c r="J96" s="113" t="s">
        <v>106</v>
      </c>
      <c r="K96" s="95"/>
      <c r="L96" s="30"/>
    </row>
    <row r="97" spans="2:47" s="1" customFormat="1" ht="10.199999999999999" customHeight="1">
      <c r="B97" s="30"/>
      <c r="L97" s="30"/>
    </row>
    <row r="98" spans="2:47" s="1" customFormat="1" ht="22.95" customHeight="1">
      <c r="B98" s="30"/>
      <c r="C98" s="114" t="s">
        <v>107</v>
      </c>
      <c r="J98" s="66">
        <f>J126</f>
        <v>0</v>
      </c>
      <c r="L98" s="30"/>
      <c r="AU98" s="16" t="s">
        <v>108</v>
      </c>
    </row>
    <row r="99" spans="2:47" s="8" customFormat="1" ht="25.2" customHeight="1">
      <c r="B99" s="115"/>
      <c r="D99" s="116" t="s">
        <v>579</v>
      </c>
      <c r="E99" s="117"/>
      <c r="F99" s="117"/>
      <c r="G99" s="117"/>
      <c r="H99" s="117"/>
      <c r="I99" s="117"/>
      <c r="J99" s="118">
        <f>J127</f>
        <v>0</v>
      </c>
      <c r="L99" s="115"/>
    </row>
    <row r="100" spans="2:47" s="9" customFormat="1" ht="19.95" customHeight="1">
      <c r="B100" s="119"/>
      <c r="D100" s="120" t="s">
        <v>580</v>
      </c>
      <c r="E100" s="121"/>
      <c r="F100" s="121"/>
      <c r="G100" s="121"/>
      <c r="H100" s="121"/>
      <c r="I100" s="121"/>
      <c r="J100" s="122">
        <f>J128</f>
        <v>0</v>
      </c>
      <c r="L100" s="119"/>
    </row>
    <row r="101" spans="2:47" s="1" customFormat="1" ht="21.75" customHeight="1">
      <c r="B101" s="30"/>
      <c r="L101" s="30"/>
    </row>
    <row r="102" spans="2:47" s="1" customFormat="1" ht="7.2" customHeight="1">
      <c r="B102" s="30"/>
      <c r="L102" s="30"/>
    </row>
    <row r="103" spans="2:47" s="1" customFormat="1" ht="29.25" customHeight="1">
      <c r="B103" s="30"/>
      <c r="C103" s="114" t="s">
        <v>125</v>
      </c>
      <c r="J103" s="123">
        <v>0</v>
      </c>
      <c r="L103" s="30"/>
      <c r="N103" s="124" t="s">
        <v>37</v>
      </c>
    </row>
    <row r="104" spans="2:47" s="1" customFormat="1" ht="18" customHeight="1">
      <c r="B104" s="30"/>
      <c r="L104" s="30"/>
    </row>
    <row r="105" spans="2:47" s="1" customFormat="1" ht="29.25" customHeight="1">
      <c r="B105" s="30"/>
      <c r="C105" s="94" t="s">
        <v>97</v>
      </c>
      <c r="D105" s="95"/>
      <c r="E105" s="95"/>
      <c r="F105" s="95"/>
      <c r="G105" s="95"/>
      <c r="H105" s="95"/>
      <c r="I105" s="95"/>
      <c r="J105" s="96">
        <f>ROUND(J98+J103,2)</f>
        <v>0</v>
      </c>
      <c r="K105" s="95"/>
      <c r="L105" s="30"/>
    </row>
    <row r="106" spans="2:47" s="1" customFormat="1" ht="7.2" customHeight="1">
      <c r="B106" s="45"/>
      <c r="C106" s="46"/>
      <c r="D106" s="46"/>
      <c r="E106" s="46"/>
      <c r="F106" s="46"/>
      <c r="G106" s="46"/>
      <c r="H106" s="46"/>
      <c r="I106" s="46"/>
      <c r="J106" s="46"/>
      <c r="K106" s="46"/>
      <c r="L106" s="30"/>
    </row>
    <row r="110" spans="2:47" s="1" customFormat="1" ht="7.2" customHeight="1">
      <c r="B110" s="47"/>
      <c r="C110" s="48"/>
      <c r="D110" s="48"/>
      <c r="E110" s="48"/>
      <c r="F110" s="48"/>
      <c r="G110" s="48"/>
      <c r="H110" s="48"/>
      <c r="I110" s="48"/>
      <c r="J110" s="48"/>
      <c r="K110" s="48"/>
      <c r="L110" s="30"/>
    </row>
    <row r="111" spans="2:47" s="1" customFormat="1" ht="25.2" customHeight="1">
      <c r="B111" s="30"/>
      <c r="C111" s="20" t="s">
        <v>126</v>
      </c>
      <c r="L111" s="30"/>
    </row>
    <row r="112" spans="2:47" s="1" customFormat="1" ht="7.2" customHeight="1">
      <c r="B112" s="30"/>
      <c r="L112" s="30"/>
    </row>
    <row r="113" spans="2:63" s="1" customFormat="1" ht="12" customHeight="1">
      <c r="B113" s="30"/>
      <c r="C113" s="25" t="s">
        <v>12</v>
      </c>
      <c r="L113" s="30"/>
    </row>
    <row r="114" spans="2:63" s="1" customFormat="1" ht="16.5" customHeight="1">
      <c r="B114" s="30"/>
      <c r="E114" s="243" t="str">
        <f>E7</f>
        <v>VINÁRSTVO - novostavba haly</v>
      </c>
      <c r="F114" s="244"/>
      <c r="G114" s="244"/>
      <c r="H114" s="244"/>
      <c r="L114" s="30"/>
    </row>
    <row r="115" spans="2:63" ht="12" customHeight="1">
      <c r="B115" s="19"/>
      <c r="C115" s="25" t="s">
        <v>99</v>
      </c>
      <c r="L115" s="19"/>
    </row>
    <row r="116" spans="2:63" s="1" customFormat="1" ht="16.5" customHeight="1">
      <c r="B116" s="30"/>
      <c r="E116" s="243" t="s">
        <v>100</v>
      </c>
      <c r="F116" s="242"/>
      <c r="G116" s="242"/>
      <c r="H116" s="242"/>
      <c r="L116" s="30"/>
    </row>
    <row r="117" spans="2:63" s="1" customFormat="1" ht="12" customHeight="1">
      <c r="B117" s="30"/>
      <c r="C117" s="25" t="s">
        <v>562</v>
      </c>
      <c r="L117" s="30"/>
    </row>
    <row r="118" spans="2:63" s="1" customFormat="1" ht="16.5" customHeight="1">
      <c r="B118" s="30"/>
      <c r="E118" s="199" t="str">
        <f>E11</f>
        <v>1_3 - Elektroinštalácia</v>
      </c>
      <c r="F118" s="242"/>
      <c r="G118" s="242"/>
      <c r="H118" s="242"/>
      <c r="L118" s="30"/>
    </row>
    <row r="119" spans="2:63" s="1" customFormat="1" ht="7.2" customHeight="1">
      <c r="B119" s="30"/>
      <c r="L119" s="30"/>
    </row>
    <row r="120" spans="2:63" s="1" customFormat="1" ht="12" customHeight="1">
      <c r="B120" s="30"/>
      <c r="C120" s="25" t="s">
        <v>16</v>
      </c>
      <c r="F120" s="23" t="str">
        <f>F14</f>
        <v>Modrany, č. p. 2080/1, 2080/2</v>
      </c>
      <c r="I120" s="25" t="s">
        <v>18</v>
      </c>
      <c r="J120" s="53"/>
      <c r="L120" s="30"/>
    </row>
    <row r="121" spans="2:63" s="1" customFormat="1" ht="7.2" customHeight="1">
      <c r="B121" s="30"/>
      <c r="L121" s="30"/>
    </row>
    <row r="122" spans="2:63" s="1" customFormat="1" ht="15.15" customHeight="1">
      <c r="B122" s="30"/>
      <c r="C122" s="25" t="s">
        <v>19</v>
      </c>
      <c r="F122" s="23" t="str">
        <f>E17</f>
        <v>Agropark Modrany s.r.o.</v>
      </c>
      <c r="I122" s="25" t="s">
        <v>25</v>
      </c>
      <c r="J122" s="26"/>
      <c r="L122" s="30"/>
    </row>
    <row r="123" spans="2:63" s="1" customFormat="1" ht="15.15" customHeight="1">
      <c r="B123" s="30"/>
      <c r="C123" s="25" t="s">
        <v>23</v>
      </c>
      <c r="F123" s="23" t="str">
        <f>IF(E20="","",E20)</f>
        <v xml:space="preserve"> </v>
      </c>
      <c r="I123" s="25" t="s">
        <v>28</v>
      </c>
      <c r="J123" s="26" t="str">
        <f>E26</f>
        <v xml:space="preserve"> </v>
      </c>
      <c r="L123" s="30"/>
    </row>
    <row r="124" spans="2:63" s="1" customFormat="1" ht="10.199999999999999" customHeight="1">
      <c r="B124" s="30"/>
      <c r="L124" s="30"/>
    </row>
    <row r="125" spans="2:63" s="10" customFormat="1" ht="29.25" customHeight="1">
      <c r="B125" s="125"/>
      <c r="C125" s="126" t="s">
        <v>127</v>
      </c>
      <c r="D125" s="127" t="s">
        <v>58</v>
      </c>
      <c r="E125" s="127" t="s">
        <v>54</v>
      </c>
      <c r="F125" s="127" t="s">
        <v>55</v>
      </c>
      <c r="G125" s="127" t="s">
        <v>128</v>
      </c>
      <c r="H125" s="127" t="s">
        <v>129</v>
      </c>
      <c r="I125" s="127" t="s">
        <v>130</v>
      </c>
      <c r="J125" s="128" t="s">
        <v>106</v>
      </c>
      <c r="K125" s="129" t="s">
        <v>131</v>
      </c>
      <c r="L125" s="125"/>
      <c r="M125" s="59" t="s">
        <v>1</v>
      </c>
      <c r="N125" s="60" t="s">
        <v>37</v>
      </c>
      <c r="O125" s="60" t="s">
        <v>132</v>
      </c>
      <c r="P125" s="60" t="s">
        <v>133</v>
      </c>
      <c r="Q125" s="60" t="s">
        <v>134</v>
      </c>
      <c r="R125" s="60" t="s">
        <v>135</v>
      </c>
      <c r="S125" s="60" t="s">
        <v>136</v>
      </c>
      <c r="T125" s="61" t="s">
        <v>137</v>
      </c>
    </row>
    <row r="126" spans="2:63" s="1" customFormat="1" ht="22.95" customHeight="1">
      <c r="B126" s="30"/>
      <c r="C126" s="64" t="s">
        <v>102</v>
      </c>
      <c r="J126" s="130">
        <f>BK126</f>
        <v>0</v>
      </c>
      <c r="L126" s="30"/>
      <c r="M126" s="62"/>
      <c r="N126" s="54"/>
      <c r="O126" s="54"/>
      <c r="P126" s="131">
        <f>P127</f>
        <v>0</v>
      </c>
      <c r="Q126" s="54"/>
      <c r="R126" s="131">
        <f>R127</f>
        <v>0</v>
      </c>
      <c r="S126" s="54"/>
      <c r="T126" s="132">
        <f>T127</f>
        <v>0</v>
      </c>
      <c r="AT126" s="16" t="s">
        <v>72</v>
      </c>
      <c r="AU126" s="16" t="s">
        <v>108</v>
      </c>
      <c r="BK126" s="133">
        <f>BK127</f>
        <v>0</v>
      </c>
    </row>
    <row r="127" spans="2:63" s="11" customFormat="1" ht="25.95" customHeight="1">
      <c r="B127" s="134"/>
      <c r="D127" s="135" t="s">
        <v>72</v>
      </c>
      <c r="E127" s="136" t="s">
        <v>351</v>
      </c>
      <c r="F127" s="136" t="s">
        <v>581</v>
      </c>
      <c r="J127" s="137">
        <f>BK127</f>
        <v>0</v>
      </c>
      <c r="L127" s="134"/>
      <c r="M127" s="138"/>
      <c r="P127" s="139">
        <f>P128</f>
        <v>0</v>
      </c>
      <c r="R127" s="139">
        <f>R128</f>
        <v>0</v>
      </c>
      <c r="T127" s="140">
        <f>T128</f>
        <v>0</v>
      </c>
      <c r="AR127" s="135" t="s">
        <v>153</v>
      </c>
      <c r="AT127" s="141" t="s">
        <v>72</v>
      </c>
      <c r="AU127" s="141" t="s">
        <v>73</v>
      </c>
      <c r="AY127" s="135" t="s">
        <v>140</v>
      </c>
      <c r="BK127" s="142">
        <f>BK128</f>
        <v>0</v>
      </c>
    </row>
    <row r="128" spans="2:63" s="11" customFormat="1" ht="22.95" customHeight="1">
      <c r="B128" s="134"/>
      <c r="D128" s="135" t="s">
        <v>72</v>
      </c>
      <c r="E128" s="143" t="s">
        <v>582</v>
      </c>
      <c r="F128" s="143" t="s">
        <v>583</v>
      </c>
      <c r="J128" s="144">
        <f>BK128</f>
        <v>0</v>
      </c>
      <c r="L128" s="134"/>
      <c r="M128" s="138"/>
      <c r="P128" s="139">
        <f>P129</f>
        <v>0</v>
      </c>
      <c r="R128" s="139">
        <f>R129</f>
        <v>0</v>
      </c>
      <c r="T128" s="140">
        <f>T129</f>
        <v>0</v>
      </c>
      <c r="AR128" s="135" t="s">
        <v>153</v>
      </c>
      <c r="AT128" s="141" t="s">
        <v>72</v>
      </c>
      <c r="AU128" s="141" t="s">
        <v>77</v>
      </c>
      <c r="AY128" s="135" t="s">
        <v>140</v>
      </c>
      <c r="BK128" s="142">
        <f>BK129</f>
        <v>0</v>
      </c>
    </row>
    <row r="129" spans="2:65" s="1" customFormat="1" ht="16.5" customHeight="1">
      <c r="B129" s="145"/>
      <c r="C129" s="146" t="s">
        <v>77</v>
      </c>
      <c r="D129" s="146" t="s">
        <v>142</v>
      </c>
      <c r="E129" s="147" t="s">
        <v>584</v>
      </c>
      <c r="F129" s="148" t="s">
        <v>585</v>
      </c>
      <c r="G129" s="149" t="s">
        <v>569</v>
      </c>
      <c r="H129" s="150">
        <v>1</v>
      </c>
      <c r="I129" s="150"/>
      <c r="J129" s="150">
        <f>ROUND(I129*H129,3)</f>
        <v>0</v>
      </c>
      <c r="K129" s="151"/>
      <c r="L129" s="30"/>
      <c r="M129" s="189" t="s">
        <v>1</v>
      </c>
      <c r="N129" s="190" t="s">
        <v>39</v>
      </c>
      <c r="O129" s="191">
        <v>0</v>
      </c>
      <c r="P129" s="191">
        <f>O129*H129</f>
        <v>0</v>
      </c>
      <c r="Q129" s="191">
        <v>0</v>
      </c>
      <c r="R129" s="191">
        <f>Q129*H129</f>
        <v>0</v>
      </c>
      <c r="S129" s="191">
        <v>0</v>
      </c>
      <c r="T129" s="192">
        <f>S129*H129</f>
        <v>0</v>
      </c>
      <c r="AR129" s="155" t="s">
        <v>458</v>
      </c>
      <c r="AT129" s="155" t="s">
        <v>142</v>
      </c>
      <c r="AU129" s="155" t="s">
        <v>83</v>
      </c>
      <c r="AY129" s="16" t="s">
        <v>140</v>
      </c>
      <c r="BE129" s="156">
        <f>IF(N129="základná",J129,0)</f>
        <v>0</v>
      </c>
      <c r="BF129" s="156">
        <f>IF(N129="znížená",J129,0)</f>
        <v>0</v>
      </c>
      <c r="BG129" s="156">
        <f>IF(N129="zákl. prenesená",J129,0)</f>
        <v>0</v>
      </c>
      <c r="BH129" s="156">
        <f>IF(N129="zníž. prenesená",J129,0)</f>
        <v>0</v>
      </c>
      <c r="BI129" s="156">
        <f>IF(N129="nulová",J129,0)</f>
        <v>0</v>
      </c>
      <c r="BJ129" s="16" t="s">
        <v>83</v>
      </c>
      <c r="BK129" s="157">
        <f>ROUND(I129*H129,3)</f>
        <v>0</v>
      </c>
      <c r="BL129" s="16" t="s">
        <v>458</v>
      </c>
      <c r="BM129" s="155" t="s">
        <v>586</v>
      </c>
    </row>
    <row r="130" spans="2:65" s="1" customFormat="1" ht="7.2" customHeight="1">
      <c r="B130" s="45"/>
      <c r="C130" s="46"/>
      <c r="D130" s="46"/>
      <c r="E130" s="46"/>
      <c r="F130" s="46"/>
      <c r="G130" s="46"/>
      <c r="H130" s="46"/>
      <c r="I130" s="46"/>
      <c r="J130" s="46"/>
      <c r="K130" s="46"/>
      <c r="L130" s="30"/>
    </row>
  </sheetData>
  <autoFilter ref="C125:K129" xr:uid="{00000000-0009-0000-0000-000004000000}"/>
  <mergeCells count="12">
    <mergeCell ref="E118:H118"/>
    <mergeCell ref="L2:V2"/>
    <mergeCell ref="E85:H85"/>
    <mergeCell ref="E87:H87"/>
    <mergeCell ref="E89:H89"/>
    <mergeCell ref="E114:H114"/>
    <mergeCell ref="E116:H11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37"/>
  <sheetViews>
    <sheetView showGridLines="0" workbookViewId="0"/>
  </sheetViews>
  <sheetFormatPr defaultRowHeight="10.199999999999999"/>
  <cols>
    <col min="1" max="1" width="8.28515625" customWidth="1"/>
    <col min="2" max="2" width="1.7109375" customWidth="1"/>
    <col min="3" max="3" width="25" customWidth="1"/>
    <col min="4" max="4" width="75.7109375" customWidth="1"/>
    <col min="5" max="5" width="13.28515625" customWidth="1"/>
    <col min="6" max="6" width="20" customWidth="1"/>
    <col min="7" max="7" width="1.7109375" customWidth="1"/>
    <col min="8" max="8" width="8.28515625" customWidth="1"/>
  </cols>
  <sheetData>
    <row r="1" spans="2:8" ht="11.25" customHeight="1"/>
    <row r="2" spans="2:8" ht="37.200000000000003" customHeight="1"/>
    <row r="3" spans="2:8" ht="7.2" customHeight="1">
      <c r="B3" s="17"/>
      <c r="C3" s="18"/>
      <c r="D3" s="18"/>
      <c r="E3" s="18"/>
      <c r="F3" s="18"/>
      <c r="G3" s="18"/>
      <c r="H3" s="19"/>
    </row>
    <row r="4" spans="2:8" ht="25.2" customHeight="1">
      <c r="B4" s="19"/>
      <c r="C4" s="20" t="s">
        <v>587</v>
      </c>
      <c r="H4" s="19"/>
    </row>
    <row r="5" spans="2:8" ht="12" customHeight="1">
      <c r="B5" s="19"/>
      <c r="C5" s="22" t="s">
        <v>10</v>
      </c>
      <c r="D5" s="226" t="s">
        <v>11</v>
      </c>
      <c r="E5" s="224"/>
      <c r="F5" s="224"/>
      <c r="H5" s="19"/>
    </row>
    <row r="6" spans="2:8" ht="37.200000000000003" customHeight="1">
      <c r="B6" s="19"/>
      <c r="C6" s="24" t="s">
        <v>12</v>
      </c>
      <c r="D6" s="225" t="s">
        <v>13</v>
      </c>
      <c r="E6" s="224"/>
      <c r="F6" s="224"/>
      <c r="H6" s="19"/>
    </row>
    <row r="7" spans="2:8" ht="16.5" customHeight="1">
      <c r="B7" s="19"/>
      <c r="C7" s="25" t="s">
        <v>18</v>
      </c>
      <c r="D7" s="53">
        <f>'Rekapitulácia stavby'!AN8</f>
        <v>0</v>
      </c>
      <c r="H7" s="19"/>
    </row>
    <row r="8" spans="2:8" s="1" customFormat="1" ht="10.95" customHeight="1">
      <c r="B8" s="30"/>
      <c r="H8" s="30"/>
    </row>
    <row r="9" spans="2:8" s="10" customFormat="1" ht="29.25" customHeight="1">
      <c r="B9" s="125"/>
      <c r="C9" s="126" t="s">
        <v>54</v>
      </c>
      <c r="D9" s="127" t="s">
        <v>55</v>
      </c>
      <c r="E9" s="127" t="s">
        <v>128</v>
      </c>
      <c r="F9" s="128" t="s">
        <v>588</v>
      </c>
      <c r="H9" s="125"/>
    </row>
    <row r="10" spans="2:8" s="1" customFormat="1" ht="26.4" customHeight="1">
      <c r="B10" s="30"/>
      <c r="C10" s="193" t="s">
        <v>589</v>
      </c>
      <c r="D10" s="193" t="s">
        <v>78</v>
      </c>
      <c r="H10" s="30"/>
    </row>
    <row r="11" spans="2:8" s="1" customFormat="1" ht="16.95" customHeight="1">
      <c r="B11" s="30"/>
      <c r="C11" s="194" t="s">
        <v>590</v>
      </c>
      <c r="D11" s="195" t="s">
        <v>590</v>
      </c>
      <c r="E11" s="196" t="s">
        <v>222</v>
      </c>
      <c r="F11" s="197">
        <v>396.875</v>
      </c>
      <c r="H11" s="30"/>
    </row>
    <row r="12" spans="2:8" s="1" customFormat="1" ht="16.95" customHeight="1">
      <c r="B12" s="30"/>
      <c r="C12" s="194" t="s">
        <v>591</v>
      </c>
      <c r="D12" s="195" t="s">
        <v>591</v>
      </c>
      <c r="E12" s="196" t="s">
        <v>222</v>
      </c>
      <c r="F12" s="197">
        <v>126.209</v>
      </c>
      <c r="H12" s="30"/>
    </row>
    <row r="13" spans="2:8" s="1" customFormat="1" ht="16.95" customHeight="1">
      <c r="B13" s="30"/>
      <c r="C13" s="194" t="s">
        <v>592</v>
      </c>
      <c r="D13" s="195" t="s">
        <v>592</v>
      </c>
      <c r="E13" s="196" t="s">
        <v>222</v>
      </c>
      <c r="F13" s="197">
        <v>184.09</v>
      </c>
      <c r="H13" s="30"/>
    </row>
    <row r="14" spans="2:8" s="1" customFormat="1" ht="16.95" customHeight="1">
      <c r="B14" s="30"/>
      <c r="C14" s="194" t="s">
        <v>593</v>
      </c>
      <c r="D14" s="195" t="s">
        <v>593</v>
      </c>
      <c r="E14" s="196" t="s">
        <v>222</v>
      </c>
      <c r="F14" s="197">
        <v>143.65</v>
      </c>
      <c r="H14" s="30"/>
    </row>
    <row r="15" spans="2:8" s="1" customFormat="1" ht="16.95" customHeight="1">
      <c r="B15" s="30"/>
      <c r="C15" s="198" t="s">
        <v>1</v>
      </c>
      <c r="D15" s="198" t="s">
        <v>594</v>
      </c>
      <c r="E15" s="16" t="s">
        <v>1</v>
      </c>
      <c r="F15" s="157">
        <v>86.45</v>
      </c>
      <c r="H15" s="30"/>
    </row>
    <row r="16" spans="2:8" s="1" customFormat="1" ht="16.95" customHeight="1">
      <c r="B16" s="30"/>
      <c r="C16" s="198" t="s">
        <v>1</v>
      </c>
      <c r="D16" s="198" t="s">
        <v>595</v>
      </c>
      <c r="E16" s="16" t="s">
        <v>1</v>
      </c>
      <c r="F16" s="157">
        <v>28.1</v>
      </c>
      <c r="H16" s="30"/>
    </row>
    <row r="17" spans="2:8" s="1" customFormat="1" ht="16.95" customHeight="1">
      <c r="B17" s="30"/>
      <c r="C17" s="198" t="s">
        <v>1</v>
      </c>
      <c r="D17" s="198" t="s">
        <v>596</v>
      </c>
      <c r="E17" s="16" t="s">
        <v>1</v>
      </c>
      <c r="F17" s="157">
        <v>1.4</v>
      </c>
      <c r="H17" s="30"/>
    </row>
    <row r="18" spans="2:8" s="1" customFormat="1" ht="16.95" customHeight="1">
      <c r="B18" s="30"/>
      <c r="C18" s="198" t="s">
        <v>1</v>
      </c>
      <c r="D18" s="198" t="s">
        <v>596</v>
      </c>
      <c r="E18" s="16" t="s">
        <v>1</v>
      </c>
      <c r="F18" s="157">
        <v>1.4</v>
      </c>
      <c r="H18" s="30"/>
    </row>
    <row r="19" spans="2:8" s="1" customFormat="1" ht="16.95" customHeight="1">
      <c r="B19" s="30"/>
      <c r="C19" s="198" t="s">
        <v>1</v>
      </c>
      <c r="D19" s="198" t="s">
        <v>597</v>
      </c>
      <c r="E19" s="16" t="s">
        <v>1</v>
      </c>
      <c r="F19" s="157">
        <v>3.75</v>
      </c>
      <c r="H19" s="30"/>
    </row>
    <row r="20" spans="2:8" s="1" customFormat="1" ht="16.95" customHeight="1">
      <c r="B20" s="30"/>
      <c r="C20" s="198" t="s">
        <v>1</v>
      </c>
      <c r="D20" s="198" t="s">
        <v>598</v>
      </c>
      <c r="E20" s="16" t="s">
        <v>1</v>
      </c>
      <c r="F20" s="157">
        <v>4.9000000000000004</v>
      </c>
      <c r="H20" s="30"/>
    </row>
    <row r="21" spans="2:8" s="1" customFormat="1" ht="16.95" customHeight="1">
      <c r="B21" s="30"/>
      <c r="C21" s="198" t="s">
        <v>1</v>
      </c>
      <c r="D21" s="198" t="s">
        <v>596</v>
      </c>
      <c r="E21" s="16" t="s">
        <v>1</v>
      </c>
      <c r="F21" s="157">
        <v>1.4</v>
      </c>
      <c r="H21" s="30"/>
    </row>
    <row r="22" spans="2:8" s="1" customFormat="1" ht="16.95" customHeight="1">
      <c r="B22" s="30"/>
      <c r="C22" s="198" t="s">
        <v>1</v>
      </c>
      <c r="D22" s="198" t="s">
        <v>598</v>
      </c>
      <c r="E22" s="16" t="s">
        <v>1</v>
      </c>
      <c r="F22" s="157">
        <v>4.9000000000000004</v>
      </c>
      <c r="H22" s="30"/>
    </row>
    <row r="23" spans="2:8" s="1" customFormat="1" ht="16.95" customHeight="1">
      <c r="B23" s="30"/>
      <c r="C23" s="198" t="s">
        <v>1</v>
      </c>
      <c r="D23" s="198" t="s">
        <v>596</v>
      </c>
      <c r="E23" s="16" t="s">
        <v>1</v>
      </c>
      <c r="F23" s="157">
        <v>1.4</v>
      </c>
      <c r="H23" s="30"/>
    </row>
    <row r="24" spans="2:8" s="1" customFormat="1" ht="16.95" customHeight="1">
      <c r="B24" s="30"/>
      <c r="C24" s="198" t="s">
        <v>1</v>
      </c>
      <c r="D24" s="198" t="s">
        <v>599</v>
      </c>
      <c r="E24" s="16" t="s">
        <v>1</v>
      </c>
      <c r="F24" s="157">
        <v>6.2</v>
      </c>
      <c r="H24" s="30"/>
    </row>
    <row r="25" spans="2:8" s="1" customFormat="1" ht="16.95" customHeight="1">
      <c r="B25" s="30"/>
      <c r="C25" s="198" t="s">
        <v>1</v>
      </c>
      <c r="D25" s="198" t="s">
        <v>597</v>
      </c>
      <c r="E25" s="16" t="s">
        <v>1</v>
      </c>
      <c r="F25" s="157">
        <v>3.75</v>
      </c>
      <c r="H25" s="30"/>
    </row>
    <row r="26" spans="2:8" s="1" customFormat="1" ht="16.95" customHeight="1">
      <c r="B26" s="30"/>
      <c r="C26" s="198" t="s">
        <v>1</v>
      </c>
      <c r="D26" s="198" t="s">
        <v>166</v>
      </c>
      <c r="E26" s="16" t="s">
        <v>1</v>
      </c>
      <c r="F26" s="157">
        <v>143.65</v>
      </c>
      <c r="H26" s="30"/>
    </row>
    <row r="27" spans="2:8" s="1" customFormat="1" ht="16.95" customHeight="1">
      <c r="B27" s="30"/>
      <c r="C27" s="198" t="s">
        <v>1</v>
      </c>
      <c r="D27" s="198" t="s">
        <v>167</v>
      </c>
      <c r="E27" s="16" t="s">
        <v>1</v>
      </c>
      <c r="F27" s="157">
        <v>143.65</v>
      </c>
      <c r="H27" s="30"/>
    </row>
    <row r="28" spans="2:8" s="1" customFormat="1" ht="16.95" customHeight="1">
      <c r="B28" s="30"/>
      <c r="C28" s="194" t="s">
        <v>600</v>
      </c>
      <c r="D28" s="195" t="s">
        <v>600</v>
      </c>
      <c r="E28" s="196" t="s">
        <v>222</v>
      </c>
      <c r="F28" s="197">
        <v>138.59</v>
      </c>
      <c r="H28" s="30"/>
    </row>
    <row r="29" spans="2:8" s="1" customFormat="1" ht="16.95" customHeight="1">
      <c r="B29" s="30"/>
      <c r="C29" s="198" t="s">
        <v>1</v>
      </c>
      <c r="D29" s="198" t="s">
        <v>601</v>
      </c>
      <c r="E29" s="16" t="s">
        <v>1</v>
      </c>
      <c r="F29" s="157">
        <v>138.59</v>
      </c>
      <c r="H29" s="30"/>
    </row>
    <row r="30" spans="2:8" s="1" customFormat="1" ht="16.95" customHeight="1">
      <c r="B30" s="30"/>
      <c r="C30" s="194" t="s">
        <v>602</v>
      </c>
      <c r="D30" s="195" t="s">
        <v>602</v>
      </c>
      <c r="E30" s="196" t="s">
        <v>222</v>
      </c>
      <c r="F30" s="197">
        <v>420</v>
      </c>
      <c r="H30" s="30"/>
    </row>
    <row r="31" spans="2:8" s="1" customFormat="1" ht="16.95" customHeight="1">
      <c r="B31" s="30"/>
      <c r="C31" s="194" t="s">
        <v>603</v>
      </c>
      <c r="D31" s="195" t="s">
        <v>603</v>
      </c>
      <c r="E31" s="196" t="s">
        <v>222</v>
      </c>
      <c r="F31" s="197">
        <v>160.23599999999999</v>
      </c>
      <c r="H31" s="30"/>
    </row>
    <row r="32" spans="2:8" s="1" customFormat="1" ht="16.95" customHeight="1">
      <c r="B32" s="30"/>
      <c r="C32" s="198" t="s">
        <v>1</v>
      </c>
      <c r="D32" s="198" t="s">
        <v>604</v>
      </c>
      <c r="E32" s="16" t="s">
        <v>1</v>
      </c>
      <c r="F32" s="157">
        <v>160.23599999999999</v>
      </c>
      <c r="H32" s="30"/>
    </row>
    <row r="33" spans="2:8" s="1" customFormat="1" ht="16.95" customHeight="1">
      <c r="B33" s="30"/>
      <c r="C33" s="198" t="s">
        <v>1</v>
      </c>
      <c r="D33" s="198" t="s">
        <v>166</v>
      </c>
      <c r="E33" s="16" t="s">
        <v>1</v>
      </c>
      <c r="F33" s="157">
        <v>160.23599999999999</v>
      </c>
      <c r="H33" s="30"/>
    </row>
    <row r="34" spans="2:8" s="1" customFormat="1" ht="16.95" customHeight="1">
      <c r="B34" s="30"/>
      <c r="C34" s="198" t="s">
        <v>1</v>
      </c>
      <c r="D34" s="198" t="s">
        <v>167</v>
      </c>
      <c r="E34" s="16" t="s">
        <v>1</v>
      </c>
      <c r="F34" s="157">
        <v>160.23599999999999</v>
      </c>
      <c r="H34" s="30"/>
    </row>
    <row r="35" spans="2:8" s="1" customFormat="1" ht="16.95" customHeight="1">
      <c r="B35" s="30"/>
      <c r="C35" s="194" t="s">
        <v>605</v>
      </c>
      <c r="D35" s="195" t="s">
        <v>605</v>
      </c>
      <c r="E35" s="196" t="s">
        <v>222</v>
      </c>
      <c r="F35" s="197">
        <v>29.24</v>
      </c>
      <c r="H35" s="30"/>
    </row>
    <row r="36" spans="2:8" s="1" customFormat="1" ht="7.35" customHeight="1">
      <c r="B36" s="45"/>
      <c r="C36" s="46"/>
      <c r="D36" s="46"/>
      <c r="E36" s="46"/>
      <c r="F36" s="46"/>
      <c r="G36" s="46"/>
      <c r="H36" s="30"/>
    </row>
    <row r="37" spans="2:8" s="1" customFormat="1"/>
  </sheetData>
  <mergeCells count="2">
    <mergeCell ref="D5:F5"/>
    <mergeCell ref="D6:F6"/>
  </mergeCells>
  <pageMargins left="0.7" right="0.7" top="0.75" bottom="0.75" header="0.3" footer="0.3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12</vt:i4>
      </vt:variant>
    </vt:vector>
  </HeadingPairs>
  <TitlesOfParts>
    <vt:vector size="18" baseType="lpstr">
      <vt:lpstr>Rekapitulácia stavby</vt:lpstr>
      <vt:lpstr>1 - SO 01 - Výrobná hala ...</vt:lpstr>
      <vt:lpstr>1_1 - Kúrenie a chladenie</vt:lpstr>
      <vt:lpstr>1_2 - Odsávanie - vetranie</vt:lpstr>
      <vt:lpstr>1_3 - Elektroinštalácia</vt:lpstr>
      <vt:lpstr>Zoznam figúr</vt:lpstr>
      <vt:lpstr>'1 - SO 01 - Výrobná hala ...'!Názvy_tlače</vt:lpstr>
      <vt:lpstr>'1_1 - Kúrenie a chladenie'!Názvy_tlače</vt:lpstr>
      <vt:lpstr>'1_2 - Odsávanie - vetranie'!Názvy_tlače</vt:lpstr>
      <vt:lpstr>'1_3 - Elektroinštalácia'!Názvy_tlače</vt:lpstr>
      <vt:lpstr>'Rekapitulácia stavby'!Názvy_tlače</vt:lpstr>
      <vt:lpstr>'Zoznam figúr'!Názvy_tlače</vt:lpstr>
      <vt:lpstr>'1 - SO 01 - Výrobná hala ...'!Oblasť_tlače</vt:lpstr>
      <vt:lpstr>'1_1 - Kúrenie a chladenie'!Oblasť_tlače</vt:lpstr>
      <vt:lpstr>'1_2 - Odsávanie - vetranie'!Oblasť_tlače</vt:lpstr>
      <vt:lpstr>'1_3 - Elektroinštalácia'!Oblasť_tlače</vt:lpstr>
      <vt:lpstr>'Rekapitulácia stavby'!Oblasť_tlače</vt:lpstr>
      <vt:lpstr>'Zoznam figúr'!Oblasť_tlače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Kytka</dc:creator>
  <cp:keywords/>
  <dc:description/>
  <cp:lastModifiedBy>Veronika Bencze</cp:lastModifiedBy>
  <cp:revision/>
  <dcterms:created xsi:type="dcterms:W3CDTF">2022-04-21T16:10:42Z</dcterms:created>
  <dcterms:modified xsi:type="dcterms:W3CDTF">2024-01-09T09:46:31Z</dcterms:modified>
  <cp:category/>
  <cp:contentStatus/>
</cp:coreProperties>
</file>