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05" yWindow="-105" windowWidth="23250" windowHeight="12570"/>
  </bookViews>
  <sheets>
    <sheet name="Rekapitulácia stavby" sheetId="1" r:id="rId1"/>
    <sheet name="01 - SO - 01 Vlastná stavba" sheetId="2" r:id="rId2"/>
    <sheet name="02 - SO - 02 Búracie práce" sheetId="3" r:id="rId3"/>
    <sheet name="03 - SO - 03 Vnútorná ele..." sheetId="4" r:id="rId4"/>
  </sheets>
  <definedNames>
    <definedName name="_xlnm._FilterDatabase" localSheetId="1" hidden="1">'01 - SO - 01 Vlastná stavba'!$C$125:$K$211</definedName>
    <definedName name="_xlnm._FilterDatabase" localSheetId="2" hidden="1">'02 - SO - 02 Búracie práce'!$C$120:$K$143</definedName>
    <definedName name="_xlnm._FilterDatabase" localSheetId="3" hidden="1">'03 - SO - 03 Vnútorná ele...'!$C$117:$K$143</definedName>
    <definedName name="_xlnm.Print_Titles" localSheetId="1">'01 - SO - 01 Vlastná stavba'!$125:$125</definedName>
    <definedName name="_xlnm.Print_Titles" localSheetId="2">'02 - SO - 02 Búracie práce'!$120:$120</definedName>
    <definedName name="_xlnm.Print_Titles" localSheetId="3">'03 - SO - 03 Vnútorná ele...'!$117:$117</definedName>
    <definedName name="_xlnm.Print_Titles" localSheetId="0">'Rekapitulácia stavby'!$92:$92</definedName>
    <definedName name="_xlnm.Print_Area" localSheetId="1">'01 - SO - 01 Vlastná stavba'!$C$4:$J$76,'01 - SO - 01 Vlastná stavba'!$C$82:$J$107,'01 - SO - 01 Vlastná stavba'!$C$113:$J$211</definedName>
    <definedName name="_xlnm.Print_Area" localSheetId="2">'02 - SO - 02 Búracie práce'!$C$4:$J$76,'02 - SO - 02 Búracie práce'!$C$82:$J$102,'02 - SO - 02 Búracie práce'!$C$108:$J$143</definedName>
    <definedName name="_xlnm.Print_Area" localSheetId="3">'03 - SO - 03 Vnútorná ele...'!$C$4:$J$76,'03 - SO - 03 Vnútorná ele...'!$C$82:$J$99,'03 - SO - 03 Vnútorná ele...'!$C$105:$J$143</definedName>
    <definedName name="_xlnm.Print_Area" localSheetId="0">'Rekapitulácia stavby'!$D$4:$AO$76,'Rekapitulácia stavby'!$C$82:$AQ$98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41" i="2"/>
  <c r="P141"/>
  <c r="R141"/>
  <c r="T141"/>
  <c r="BE141"/>
  <c r="BF141"/>
  <c r="BG141"/>
  <c r="BH141"/>
  <c r="BI141"/>
  <c r="BK141"/>
  <c r="J142"/>
  <c r="BF142" s="1"/>
  <c r="P142"/>
  <c r="R142"/>
  <c r="T142"/>
  <c r="BE142"/>
  <c r="BG142"/>
  <c r="BH142"/>
  <c r="BI142"/>
  <c r="BK142"/>
  <c r="J37" i="4"/>
  <c r="J36"/>
  <c r="AY97" i="1" s="1"/>
  <c r="J35" i="4"/>
  <c r="AX97" i="1" s="1"/>
  <c r="BI143" i="4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9"/>
  <c r="BH129"/>
  <c r="BG129"/>
  <c r="BE129"/>
  <c r="T129"/>
  <c r="R129"/>
  <c r="P129"/>
  <c r="BI128"/>
  <c r="BH128"/>
  <c r="BG128"/>
  <c r="BE128"/>
  <c r="T128"/>
  <c r="R128"/>
  <c r="P128"/>
  <c r="BI127"/>
  <c r="BH127"/>
  <c r="BG127"/>
  <c r="BE127"/>
  <c r="T127"/>
  <c r="R127"/>
  <c r="P127"/>
  <c r="BI126"/>
  <c r="BH126"/>
  <c r="BG126"/>
  <c r="BE126"/>
  <c r="T126"/>
  <c r="R126"/>
  <c r="P126"/>
  <c r="BI125"/>
  <c r="BH125"/>
  <c r="BG125"/>
  <c r="BE125"/>
  <c r="T125"/>
  <c r="R125"/>
  <c r="P125"/>
  <c r="BI124"/>
  <c r="BH124"/>
  <c r="BG124"/>
  <c r="BE124"/>
  <c r="T124"/>
  <c r="R124"/>
  <c r="P124"/>
  <c r="BI123"/>
  <c r="BH123"/>
  <c r="BG123"/>
  <c r="BE123"/>
  <c r="T123"/>
  <c r="R123"/>
  <c r="P123"/>
  <c r="BI122"/>
  <c r="BH122"/>
  <c r="BG122"/>
  <c r="BE122"/>
  <c r="T122"/>
  <c r="R122"/>
  <c r="P122"/>
  <c r="BI121"/>
  <c r="BH121"/>
  <c r="BG121"/>
  <c r="BE121"/>
  <c r="T121"/>
  <c r="R121"/>
  <c r="P121"/>
  <c r="J114"/>
  <c r="F114"/>
  <c r="F112"/>
  <c r="E110"/>
  <c r="J91"/>
  <c r="F91"/>
  <c r="F89"/>
  <c r="E87"/>
  <c r="J24"/>
  <c r="E24"/>
  <c r="J92" s="1"/>
  <c r="J23"/>
  <c r="J18"/>
  <c r="E18"/>
  <c r="F92" s="1"/>
  <c r="J17"/>
  <c r="J12"/>
  <c r="J89" s="1"/>
  <c r="E7"/>
  <c r="E108"/>
  <c r="J123" i="3"/>
  <c r="J37"/>
  <c r="J36"/>
  <c r="AY96" i="1"/>
  <c r="J35" i="3"/>
  <c r="AX96" i="1"/>
  <c r="BI142" i="3"/>
  <c r="BH142"/>
  <c r="BG142"/>
  <c r="BE142"/>
  <c r="T142"/>
  <c r="R142"/>
  <c r="P142"/>
  <c r="BI138"/>
  <c r="BH138"/>
  <c r="BG138"/>
  <c r="BE138"/>
  <c r="T138"/>
  <c r="R138"/>
  <c r="P138"/>
  <c r="BI135"/>
  <c r="BH135"/>
  <c r="BG135"/>
  <c r="BE135"/>
  <c r="T135"/>
  <c r="R135"/>
  <c r="P135"/>
  <c r="BI133"/>
  <c r="BH133"/>
  <c r="BG133"/>
  <c r="BE133"/>
  <c r="T133"/>
  <c r="R133"/>
  <c r="P133"/>
  <c r="BI131"/>
  <c r="BH131"/>
  <c r="BG131"/>
  <c r="BE131"/>
  <c r="T131"/>
  <c r="R131"/>
  <c r="P131"/>
  <c r="BI129"/>
  <c r="BH129"/>
  <c r="BG129"/>
  <c r="BE129"/>
  <c r="T129"/>
  <c r="R129"/>
  <c r="P129"/>
  <c r="BI127"/>
  <c r="BH127"/>
  <c r="BG127"/>
  <c r="BE127"/>
  <c r="T127"/>
  <c r="R127"/>
  <c r="P127"/>
  <c r="BI125"/>
  <c r="BH125"/>
  <c r="BG125"/>
  <c r="BE125"/>
  <c r="T125"/>
  <c r="R125"/>
  <c r="P125"/>
  <c r="J98"/>
  <c r="J117"/>
  <c r="F117"/>
  <c r="F115"/>
  <c r="E113"/>
  <c r="J91"/>
  <c r="F91"/>
  <c r="F89"/>
  <c r="E87"/>
  <c r="J24"/>
  <c r="E24"/>
  <c r="J118"/>
  <c r="J23"/>
  <c r="J18"/>
  <c r="E18"/>
  <c r="F118"/>
  <c r="J17"/>
  <c r="J12"/>
  <c r="J89" s="1"/>
  <c r="E7"/>
  <c r="E111" s="1"/>
  <c r="J37" i="2"/>
  <c r="J36"/>
  <c r="AY95" i="1" s="1"/>
  <c r="J35" i="2"/>
  <c r="AX95" i="1"/>
  <c r="BI211" i="2"/>
  <c r="BH211"/>
  <c r="BG211"/>
  <c r="BE211"/>
  <c r="T211"/>
  <c r="R211"/>
  <c r="P211"/>
  <c r="BI210"/>
  <c r="BH210"/>
  <c r="BG210"/>
  <c r="BE210"/>
  <c r="T210"/>
  <c r="R210"/>
  <c r="P210"/>
  <c r="BI208"/>
  <c r="BH208"/>
  <c r="BG208"/>
  <c r="BE208"/>
  <c r="T208"/>
  <c r="R208"/>
  <c r="P208"/>
  <c r="BI207"/>
  <c r="BH207"/>
  <c r="BG207"/>
  <c r="BE207"/>
  <c r="T207"/>
  <c r="R207"/>
  <c r="P207"/>
  <c r="BI205"/>
  <c r="BH205"/>
  <c r="BG205"/>
  <c r="BE205"/>
  <c r="T205"/>
  <c r="R205"/>
  <c r="P205"/>
  <c r="BI203"/>
  <c r="BH203"/>
  <c r="BG203"/>
  <c r="BE203"/>
  <c r="T203"/>
  <c r="R203"/>
  <c r="P203"/>
  <c r="BI201"/>
  <c r="BH201"/>
  <c r="BG201"/>
  <c r="BE201"/>
  <c r="T201"/>
  <c r="R201"/>
  <c r="P201"/>
  <c r="BI199"/>
  <c r="BH199"/>
  <c r="BG199"/>
  <c r="BE199"/>
  <c r="T199"/>
  <c r="R199"/>
  <c r="P199"/>
  <c r="BI198"/>
  <c r="BH198"/>
  <c r="BG198"/>
  <c r="BE198"/>
  <c r="T198"/>
  <c r="R198"/>
  <c r="P198"/>
  <c r="BI196"/>
  <c r="BH196"/>
  <c r="BG196"/>
  <c r="BE196"/>
  <c r="T196"/>
  <c r="R196"/>
  <c r="P196"/>
  <c r="BI194"/>
  <c r="BH194"/>
  <c r="BG194"/>
  <c r="BE194"/>
  <c r="T194"/>
  <c r="R194"/>
  <c r="P194"/>
  <c r="BI193"/>
  <c r="BH193"/>
  <c r="BG193"/>
  <c r="BE193"/>
  <c r="T193"/>
  <c r="R193"/>
  <c r="P193"/>
  <c r="BI191"/>
  <c r="BH191"/>
  <c r="BG191"/>
  <c r="BE191"/>
  <c r="T191"/>
  <c r="R191"/>
  <c r="P191"/>
  <c r="BI186"/>
  <c r="BH186"/>
  <c r="BG186"/>
  <c r="BE186"/>
  <c r="T186"/>
  <c r="R186"/>
  <c r="P186"/>
  <c r="BI184"/>
  <c r="BH184"/>
  <c r="BG184"/>
  <c r="BE184"/>
  <c r="T184"/>
  <c r="R184"/>
  <c r="P184"/>
  <c r="BI181"/>
  <c r="BH181"/>
  <c r="BG181"/>
  <c r="BE181"/>
  <c r="T181"/>
  <c r="R181"/>
  <c r="P181"/>
  <c r="BI178"/>
  <c r="BH178"/>
  <c r="BG178"/>
  <c r="BE178"/>
  <c r="T178"/>
  <c r="T177"/>
  <c r="R178"/>
  <c r="R177" s="1"/>
  <c r="P178"/>
  <c r="P177" s="1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7"/>
  <c r="BH167"/>
  <c r="BG167"/>
  <c r="BE167"/>
  <c r="T167"/>
  <c r="R167"/>
  <c r="P167"/>
  <c r="BI164"/>
  <c r="BH164"/>
  <c r="BG164"/>
  <c r="BE164"/>
  <c r="T164"/>
  <c r="R164"/>
  <c r="P164"/>
  <c r="BI162"/>
  <c r="BH162"/>
  <c r="BG162"/>
  <c r="BE162"/>
  <c r="T162"/>
  <c r="R162"/>
  <c r="P162"/>
  <c r="BI161"/>
  <c r="BH161"/>
  <c r="BG161"/>
  <c r="BE161"/>
  <c r="T161"/>
  <c r="R161"/>
  <c r="P161"/>
  <c r="BI158"/>
  <c r="BH158"/>
  <c r="BG158"/>
  <c r="BE158"/>
  <c r="T158"/>
  <c r="R158"/>
  <c r="P158"/>
  <c r="BI156"/>
  <c r="BH156"/>
  <c r="BG156"/>
  <c r="BE156"/>
  <c r="T156"/>
  <c r="R156"/>
  <c r="P156"/>
  <c r="BI152"/>
  <c r="BH152"/>
  <c r="BG152"/>
  <c r="BE152"/>
  <c r="T152"/>
  <c r="R152"/>
  <c r="P152"/>
  <c r="BI150"/>
  <c r="BH150"/>
  <c r="BG150"/>
  <c r="BE150"/>
  <c r="T150"/>
  <c r="R150"/>
  <c r="P150"/>
  <c r="BI149"/>
  <c r="BH149"/>
  <c r="BG149"/>
  <c r="BE149"/>
  <c r="T149"/>
  <c r="R149"/>
  <c r="P149"/>
  <c r="BI147"/>
  <c r="BH147"/>
  <c r="BG147"/>
  <c r="BE147"/>
  <c r="T147"/>
  <c r="R147"/>
  <c r="P147"/>
  <c r="BI145"/>
  <c r="BH145"/>
  <c r="BG145"/>
  <c r="BE145"/>
  <c r="T145"/>
  <c r="R145"/>
  <c r="P145"/>
  <c r="BI139"/>
  <c r="BH139"/>
  <c r="BG139"/>
  <c r="BE139"/>
  <c r="T139"/>
  <c r="R139"/>
  <c r="P139"/>
  <c r="BI136"/>
  <c r="BH136"/>
  <c r="BG136"/>
  <c r="BE136"/>
  <c r="T136"/>
  <c r="R136"/>
  <c r="P136"/>
  <c r="BI135"/>
  <c r="BH135"/>
  <c r="BG135"/>
  <c r="BE135"/>
  <c r="T135"/>
  <c r="R135"/>
  <c r="P135"/>
  <c r="BI133"/>
  <c r="BH133"/>
  <c r="BG133"/>
  <c r="BE133"/>
  <c r="T133"/>
  <c r="R133"/>
  <c r="P133"/>
  <c r="BI131"/>
  <c r="BH131"/>
  <c r="BG131"/>
  <c r="BE131"/>
  <c r="T131"/>
  <c r="R131"/>
  <c r="P131"/>
  <c r="BI129"/>
  <c r="BH129"/>
  <c r="BG129"/>
  <c r="BE129"/>
  <c r="T129"/>
  <c r="R129"/>
  <c r="P129"/>
  <c r="J122"/>
  <c r="F122"/>
  <c r="F120"/>
  <c r="E118"/>
  <c r="J91"/>
  <c r="F91"/>
  <c r="F89"/>
  <c r="E87"/>
  <c r="J24"/>
  <c r="E24"/>
  <c r="J123" s="1"/>
  <c r="J23"/>
  <c r="J18"/>
  <c r="E18"/>
  <c r="F92" s="1"/>
  <c r="J17"/>
  <c r="J12"/>
  <c r="J120" s="1"/>
  <c r="E7"/>
  <c r="E116" s="1"/>
  <c r="L90" i="1"/>
  <c r="AM90"/>
  <c r="AM89"/>
  <c r="L89"/>
  <c r="AM87"/>
  <c r="L87"/>
  <c r="L85"/>
  <c r="L84"/>
  <c r="J205" i="2"/>
  <c r="BK201"/>
  <c r="BK191"/>
  <c r="BK175"/>
  <c r="J171"/>
  <c r="J156"/>
  <c r="J135"/>
  <c r="J208"/>
  <c r="J203"/>
  <c r="BK193"/>
  <c r="BK184"/>
  <c r="J173"/>
  <c r="BK164"/>
  <c r="BK149"/>
  <c r="J145"/>
  <c r="BK135"/>
  <c r="BK208"/>
  <c r="J201"/>
  <c r="J194"/>
  <c r="J181"/>
  <c r="BK170"/>
  <c r="J164"/>
  <c r="BK150"/>
  <c r="BK133"/>
  <c r="J149"/>
  <c r="J133"/>
  <c r="J135" i="3"/>
  <c r="BK127"/>
  <c r="BK131"/>
  <c r="J131"/>
  <c r="BK141" i="4"/>
  <c r="BK134"/>
  <c r="BK128"/>
  <c r="J141"/>
  <c r="J137"/>
  <c r="J128"/>
  <c r="J122"/>
  <c r="J139"/>
  <c r="BK130"/>
  <c r="BK122"/>
  <c r="BK211" i="2"/>
  <c r="BK203"/>
  <c r="BK196"/>
  <c r="J184"/>
  <c r="BK173"/>
  <c r="BK167"/>
  <c r="BK131"/>
  <c r="J210"/>
  <c r="BK199"/>
  <c r="BK186"/>
  <c r="BK181"/>
  <c r="J175"/>
  <c r="J167"/>
  <c r="J161"/>
  <c r="J129"/>
  <c r="J207"/>
  <c r="J198"/>
  <c r="J193"/>
  <c r="J178"/>
  <c r="BK162"/>
  <c r="BK156"/>
  <c r="J150"/>
  <c r="BK136"/>
  <c r="J133" i="3"/>
  <c r="BK142"/>
  <c r="BK138"/>
  <c r="BK142" i="4"/>
  <c r="BK136"/>
  <c r="BK132"/>
  <c r="J124"/>
  <c r="J121"/>
  <c r="J136"/>
  <c r="J134"/>
  <c r="BK125"/>
  <c r="BK129"/>
  <c r="BK123"/>
  <c r="BK138"/>
  <c r="J129"/>
  <c r="BK210" i="2"/>
  <c r="J199"/>
  <c r="BK194"/>
  <c r="J186"/>
  <c r="J174"/>
  <c r="BK169"/>
  <c r="BK158"/>
  <c r="J136"/>
  <c r="J211"/>
  <c r="BK207"/>
  <c r="BK198"/>
  <c r="BK178"/>
  <c r="BK171"/>
  <c r="J170"/>
  <c r="J162"/>
  <c r="J152"/>
  <c r="BK147"/>
  <c r="BK139"/>
  <c r="BK205"/>
  <c r="J196"/>
  <c r="J191"/>
  <c r="BK174"/>
  <c r="BK161"/>
  <c r="BK152"/>
  <c r="J139"/>
  <c r="J131"/>
  <c r="BK145"/>
  <c r="BK129" i="3"/>
  <c r="J129"/>
  <c r="BK135"/>
  <c r="BK133"/>
  <c r="J125"/>
  <c r="BK137" i="4"/>
  <c r="BK131"/>
  <c r="J127"/>
  <c r="BK139"/>
  <c r="J133"/>
  <c r="J125"/>
  <c r="J140"/>
  <c r="BK133"/>
  <c r="BK127"/>
  <c r="AS94" i="1"/>
  <c r="J169" i="2"/>
  <c r="J158"/>
  <c r="J147"/>
  <c r="BK129"/>
  <c r="J138" i="3"/>
  <c r="BK125"/>
  <c r="J142"/>
  <c r="J127"/>
  <c r="J138" i="4"/>
  <c r="J130"/>
  <c r="J126"/>
  <c r="J123"/>
  <c r="J142"/>
  <c r="J135"/>
  <c r="J131"/>
  <c r="BK121"/>
  <c r="BK143"/>
  <c r="BK140"/>
  <c r="BK135"/>
  <c r="BK126"/>
  <c r="J143"/>
  <c r="J132"/>
  <c r="BK124"/>
  <c r="R124" i="3" l="1"/>
  <c r="R122" s="1"/>
  <c r="T137"/>
  <c r="T136" s="1"/>
  <c r="R128" i="2"/>
  <c r="P138"/>
  <c r="R138"/>
  <c r="P144"/>
  <c r="BK124" i="3"/>
  <c r="J124" s="1"/>
  <c r="J99" s="1"/>
  <c r="BK137"/>
  <c r="BK136" s="1"/>
  <c r="J136" s="1"/>
  <c r="J100" s="1"/>
  <c r="BK120" i="4"/>
  <c r="J120" s="1"/>
  <c r="J98" s="1"/>
  <c r="P120"/>
  <c r="P119" s="1"/>
  <c r="P118" s="1"/>
  <c r="AU97" i="1" s="1"/>
  <c r="BK128" i="2"/>
  <c r="J128" s="1"/>
  <c r="J98" s="1"/>
  <c r="P128"/>
  <c r="BK138"/>
  <c r="J138" s="1"/>
  <c r="J99" s="1"/>
  <c r="BK144"/>
  <c r="J144" s="1"/>
  <c r="J100" s="1"/>
  <c r="R144"/>
  <c r="BK155"/>
  <c r="J155" s="1"/>
  <c r="J101" s="1"/>
  <c r="T155"/>
  <c r="P124" i="3"/>
  <c r="P122" s="1"/>
  <c r="P137"/>
  <c r="P136"/>
  <c r="R120" i="4"/>
  <c r="R119" s="1"/>
  <c r="R118" s="1"/>
  <c r="T128" i="2"/>
  <c r="T138"/>
  <c r="T144"/>
  <c r="P155"/>
  <c r="R155"/>
  <c r="BK166"/>
  <c r="J166" s="1"/>
  <c r="J102" s="1"/>
  <c r="P166"/>
  <c r="R166"/>
  <c r="T166"/>
  <c r="BK180"/>
  <c r="J180"/>
  <c r="J105" s="1"/>
  <c r="P180"/>
  <c r="R180"/>
  <c r="T180"/>
  <c r="BK204"/>
  <c r="J204" s="1"/>
  <c r="J106" s="1"/>
  <c r="P204"/>
  <c r="R204"/>
  <c r="T204"/>
  <c r="T124" i="3"/>
  <c r="T122" s="1"/>
  <c r="T121" s="1"/>
  <c r="R137"/>
  <c r="R136"/>
  <c r="T120" i="4"/>
  <c r="T119" s="1"/>
  <c r="T118" s="1"/>
  <c r="BK177" i="2"/>
  <c r="J177" s="1"/>
  <c r="J103" s="1"/>
  <c r="E85" i="4"/>
  <c r="F115"/>
  <c r="BF122"/>
  <c r="BF130"/>
  <c r="BF139"/>
  <c r="J112"/>
  <c r="J115"/>
  <c r="BF121"/>
  <c r="BF127"/>
  <c r="BF128"/>
  <c r="BF132"/>
  <c r="BF136"/>
  <c r="BF138"/>
  <c r="BF140"/>
  <c r="BF141"/>
  <c r="BF124"/>
  <c r="BF133"/>
  <c r="BF134"/>
  <c r="BF135"/>
  <c r="BF143"/>
  <c r="BF123"/>
  <c r="BF125"/>
  <c r="BF126"/>
  <c r="BF129"/>
  <c r="BF131"/>
  <c r="BF137"/>
  <c r="BF142"/>
  <c r="E85" i="3"/>
  <c r="F92"/>
  <c r="J115"/>
  <c r="BF131"/>
  <c r="BF125"/>
  <c r="BF133"/>
  <c r="BF127"/>
  <c r="BF135"/>
  <c r="BF142"/>
  <c r="J92"/>
  <c r="BF129"/>
  <c r="BF138"/>
  <c r="E85" i="2"/>
  <c r="F123"/>
  <c r="BF147"/>
  <c r="BF149"/>
  <c r="BF152"/>
  <c r="BF164"/>
  <c r="BF129"/>
  <c r="BF131"/>
  <c r="BF136"/>
  <c r="BF145"/>
  <c r="BF167"/>
  <c r="BF169"/>
  <c r="BF171"/>
  <c r="BF181"/>
  <c r="BF184"/>
  <c r="BF186"/>
  <c r="BF198"/>
  <c r="BF201"/>
  <c r="BF205"/>
  <c r="BF207"/>
  <c r="BF208"/>
  <c r="BF210"/>
  <c r="J89"/>
  <c r="J92"/>
  <c r="BF133"/>
  <c r="BF135"/>
  <c r="BF139"/>
  <c r="BF150"/>
  <c r="BF158"/>
  <c r="BF170"/>
  <c r="BF173"/>
  <c r="BF174"/>
  <c r="BF175"/>
  <c r="BF193"/>
  <c r="BF194"/>
  <c r="BF199"/>
  <c r="BF211"/>
  <c r="BF156"/>
  <c r="BF161"/>
  <c r="BF162"/>
  <c r="BF178"/>
  <c r="BF191"/>
  <c r="BF196"/>
  <c r="BF203"/>
  <c r="F36"/>
  <c r="BC95" i="1" s="1"/>
  <c r="F37" i="3"/>
  <c r="BD96" i="1" s="1"/>
  <c r="J33" i="3"/>
  <c r="AV96" i="1" s="1"/>
  <c r="F37" i="4"/>
  <c r="BD97" i="1" s="1"/>
  <c r="J33" i="2"/>
  <c r="AV95" i="1" s="1"/>
  <c r="F33" i="3"/>
  <c r="AZ96" i="1" s="1"/>
  <c r="F35" i="3"/>
  <c r="BB96" i="1" s="1"/>
  <c r="F35" i="4"/>
  <c r="BB97" i="1" s="1"/>
  <c r="F35" i="2"/>
  <c r="BB95" i="1" s="1"/>
  <c r="F36" i="3"/>
  <c r="BC96" i="1" s="1"/>
  <c r="F33" i="4"/>
  <c r="AZ97" i="1" s="1"/>
  <c r="J33" i="4"/>
  <c r="AV97" i="1" s="1"/>
  <c r="F33" i="2"/>
  <c r="AZ95" i="1" s="1"/>
  <c r="F37" i="2"/>
  <c r="BD95" i="1" s="1"/>
  <c r="F36" i="4"/>
  <c r="BC97" i="1" s="1"/>
  <c r="J137" i="3" l="1"/>
  <c r="J101" s="1"/>
  <c r="R179" i="2"/>
  <c r="T127"/>
  <c r="P121" i="3"/>
  <c r="AU96" i="1" s="1"/>
  <c r="P127" i="2"/>
  <c r="R127"/>
  <c r="R126" s="1"/>
  <c r="P179"/>
  <c r="BK127"/>
  <c r="R121" i="3"/>
  <c r="T179" i="2"/>
  <c r="BK122" i="3"/>
  <c r="J122" s="1"/>
  <c r="J97" s="1"/>
  <c r="BK119" i="4"/>
  <c r="J119" s="1"/>
  <c r="J97" s="1"/>
  <c r="BK179" i="2"/>
  <c r="J179" s="1"/>
  <c r="J104" s="1"/>
  <c r="J34"/>
  <c r="AW95" i="1" s="1"/>
  <c r="AT95" s="1"/>
  <c r="BC94"/>
  <c r="AY94" s="1"/>
  <c r="BD94"/>
  <c r="W33" s="1"/>
  <c r="F34" i="2"/>
  <c r="BA95" i="1" s="1"/>
  <c r="AZ94"/>
  <c r="AV94" s="1"/>
  <c r="AK29" s="1"/>
  <c r="J34" i="3"/>
  <c r="AW96" i="1" s="1"/>
  <c r="AT96" s="1"/>
  <c r="BB94"/>
  <c r="W31" s="1"/>
  <c r="F34" i="4"/>
  <c r="BA97" i="1" s="1"/>
  <c r="F34" i="3"/>
  <c r="BA96" i="1" s="1"/>
  <c r="J34" i="4"/>
  <c r="AW97" i="1" s="1"/>
  <c r="AT97" s="1"/>
  <c r="BK126" i="2" l="1"/>
  <c r="J126" s="1"/>
  <c r="J96" s="1"/>
  <c r="P126"/>
  <c r="AU95" i="1" s="1"/>
  <c r="AU94" s="1"/>
  <c r="T126" i="2"/>
  <c r="BK121" i="3"/>
  <c r="J121" s="1"/>
  <c r="J30" s="1"/>
  <c r="AG96" i="1" s="1"/>
  <c r="BK118" i="4"/>
  <c r="J118" s="1"/>
  <c r="J96" s="1"/>
  <c r="J127" i="2"/>
  <c r="J97" s="1"/>
  <c r="AX94" i="1"/>
  <c r="BA94"/>
  <c r="W30" s="1"/>
  <c r="W32"/>
  <c r="W29"/>
  <c r="J39" i="3" l="1"/>
  <c r="J96"/>
  <c r="AN96" i="1"/>
  <c r="J30" i="2"/>
  <c r="AG95" i="1" s="1"/>
  <c r="AW94"/>
  <c r="AK30" s="1"/>
  <c r="J30" i="4"/>
  <c r="AG97" i="1" s="1"/>
  <c r="J39" i="4" l="1"/>
  <c r="J39" i="2"/>
  <c r="AN95" i="1"/>
  <c r="AN97"/>
  <c r="AG94"/>
  <c r="AT94"/>
  <c r="AN94" l="1"/>
  <c r="AK26"/>
  <c r="AK35" s="1"/>
</calcChain>
</file>

<file path=xl/sharedStrings.xml><?xml version="1.0" encoding="utf-8"?>
<sst xmlns="http://schemas.openxmlformats.org/spreadsheetml/2006/main" count="1999" uniqueCount="448">
  <si>
    <t>Export Komplet</t>
  </si>
  <si>
    <t/>
  </si>
  <si>
    <t>2.0</t>
  </si>
  <si>
    <t>False</t>
  </si>
  <si>
    <t>{6bbd7529-a84f-4a26-8887-6355fd2312e2}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</si>
  <si>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</si>
  <si>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</si>
  <si>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</si>
  <si>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</si>
  <si>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</si>
  <si>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</si>
  <si>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</si>
  <si>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99-9</t>
  </si>
  <si>
    <t>Stavba:</t>
  </si>
  <si>
    <t>Stavebné úpravy skladu objemových krmovýn pre ŽV,  č. 176/6, k.ú. Pčoliné okr. Snina</t>
  </si>
  <si>
    <t>JKSO:</t>
  </si>
  <si>
    <t>KS:</t>
  </si>
  <si>
    <t>Miesto:</t>
  </si>
  <si>
    <t xml:space="preserve"> </t>
  </si>
  <si>
    <t>Dátum:</t>
  </si>
  <si>
    <t>Objednávateľ:</t>
  </si>
  <si>
    <t>IČO:</t>
  </si>
  <si>
    <t>36 472 182</t>
  </si>
  <si>
    <t>IČ DPH:</t>
  </si>
  <si>
    <t>SK202 002 5139</t>
  </si>
  <si>
    <t>Zhotoviteľ: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</si>
  <si>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</si>
  <si>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</si>
  <si>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</si>
  <si>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</si>
  <si>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</si>
  <si>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</si>
  <si>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</si>
  <si>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</si>
  <si>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</si>
  <si>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</si>
  <si>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</si>
  <si>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</si>
  <si>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</si>
  <si>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</si>
  <si>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</si>
  <si>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</si>
  <si>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</si>
  <si>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</si>
  <si>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</si>
  <si>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</si>
  <si>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</si>
  <si>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</si>
  <si>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</si>
  <si>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</si>
  <si>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</si>
  <si>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</si>
  <si>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</si>
  <si>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</si>
  <si>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</si>
  <si>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</si>
  <si>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</si>
  <si>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</si>
  <si>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</si>
  <si>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</si>
  <si>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</si>
  <si>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</si>
  <si>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</si>
  <si>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</si>
  <si>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</si>
  <si>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</si>
  <si>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</si>
  <si>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</si>
  <si>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</si>
  <si>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</si>
  <si>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</si>
  <si>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</si>
  <si>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</si>
  <si>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</si>
  <si>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</si>
  <si>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</si>
  <si>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SO - 01 Vlastná stavba</t>
  </si>
  <si>
    <t>STA</t>
  </si>
  <si>
    <t>1</t>
  </si>
  <si>
    <t>{a40acf17-1e23-47bc-a604-45ff5da785e2}</t>
  </si>
  <si>
    <t>02</t>
  </si>
  <si>
    <t>SO - 02 Búracie práce</t>
  </si>
  <si>
    <t>{17a535c2-79ec-426f-8039-783d5de8a6ac}</t>
  </si>
  <si>
    <t>03</t>
  </si>
  <si>
    <t xml:space="preserve">SO - 03 Vnútorná elektroinštalácia a prípojka ELI </t>
  </si>
  <si>
    <t>{6456cb4f-c893-4bd6-b491-61791a4df075}</t>
  </si>
  <si>
    <t>KRYCÍ LIST ROZPOČTU</t>
  </si>
  <si>
    <t>Objekt:</t>
  </si>
  <si>
    <t>01 - SO - 01 Vlastná stavba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</si>
  <si>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</si>
  <si>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</si>
  <si>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</si>
  <si>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</si>
  <si>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</si>
  <si>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</si>
  <si>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</si>
  <si>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</si>
  <si>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</si>
  <si>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</si>
  <si>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</si>
  <si>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</si>
  <si>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</si>
  <si>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767 - Konštrukcie doplnkové kovové</t>
  </si>
  <si>
    <t xml:space="preserve">    783 - Nátery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</si>
  <si>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</si>
  <si>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</si>
  <si>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</si>
  <si>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</si>
  <si>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</si>
  <si>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</si>
  <si>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</si>
  <si>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</si>
  <si>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</si>
  <si>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</si>
  <si>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</si>
  <si>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</si>
  <si>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</si>
  <si>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</si>
  <si>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</si>
  <si>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</si>
  <si>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</si>
  <si>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132201101.S</t>
  </si>
  <si>
    <t>Výkop ryhy do šírky 600 mm v horn.3 do 100 m3</t>
  </si>
  <si>
    <t>m3</t>
  </si>
  <si>
    <t>4</t>
  </si>
  <si>
    <t>2</t>
  </si>
  <si>
    <t>-1228656044</t>
  </si>
  <si>
    <t>VV</t>
  </si>
  <si>
    <t>50,56*0,5*1</t>
  </si>
  <si>
    <t>132201109.S</t>
  </si>
  <si>
    <t>Príplatok k cene za lepivosť pri hĺbení rýh šírky do 600 mm zapažených i nezapažených s urovnaním dna v hornine 3</t>
  </si>
  <si>
    <t>-1525374046</t>
  </si>
  <si>
    <t>25,28*0,3</t>
  </si>
  <si>
    <t>3</t>
  </si>
  <si>
    <t>162201102.S</t>
  </si>
  <si>
    <t>Vodorovné premiestnenie výkopku z horniny 1-4 nad 20-50m</t>
  </si>
  <si>
    <t>1046767453</t>
  </si>
  <si>
    <t>25,28</t>
  </si>
  <si>
    <t>167101102.S</t>
  </si>
  <si>
    <t>Nakladanie neuľahnutého výkopku z hornín tr.1-4 nad 100 do 1000 m3</t>
  </si>
  <si>
    <t>1242036436</t>
  </si>
  <si>
    <t>5</t>
  </si>
  <si>
    <t>171201202.S</t>
  </si>
  <si>
    <t>Uloženie sypaniny na skládky nad 100 do 1000 m3</t>
  </si>
  <si>
    <t>411859447</t>
  </si>
  <si>
    <t>Zakladanie</t>
  </si>
  <si>
    <t>6</t>
  </si>
  <si>
    <t>212572111.S</t>
  </si>
  <si>
    <t>Lôžko pre trativod zo štrkopiesku triedeného</t>
  </si>
  <si>
    <t>527953085</t>
  </si>
  <si>
    <t>50,56*0,5*1-(3,14*0,075*0,075*50,56)</t>
  </si>
  <si>
    <t>7</t>
  </si>
  <si>
    <t>212756235.S</t>
  </si>
  <si>
    <t>Montáž trativodu z drenážnych rúr PVC, bez lôžka,  DN 150</t>
  </si>
  <si>
    <t>m</t>
  </si>
  <si>
    <t>-618452324</t>
  </si>
  <si>
    <t>8</t>
  </si>
  <si>
    <t>M</t>
  </si>
  <si>
    <t>286120012200.S</t>
  </si>
  <si>
    <t>Plnostenná drenážna PVC rúra DN 150, perforovaná</t>
  </si>
  <si>
    <t>93619795</t>
  </si>
  <si>
    <t>50,56*1,05 'Prepočítané koeficientom množstva</t>
  </si>
  <si>
    <t>Zvislé a kompletné konštrukcie</t>
  </si>
  <si>
    <t>9</t>
  </si>
  <si>
    <t>341321410.S</t>
  </si>
  <si>
    <t>Betón stien a priečok, železový (bez výstuže) tr. C 25/30</t>
  </si>
  <si>
    <t>2121064083</t>
  </si>
  <si>
    <t>(50,56+16*2+2,75+3,55-3*2)*0,5*1,35</t>
  </si>
  <si>
    <t>10</t>
  </si>
  <si>
    <t>341351105.S</t>
  </si>
  <si>
    <t>Debnenie stien a priečok obojstranné zhotovenie-dielce</t>
  </si>
  <si>
    <t>m2</t>
  </si>
  <si>
    <t>16</t>
  </si>
  <si>
    <t>-965295334</t>
  </si>
  <si>
    <t>(50,56+16*2+2,75+3,55-3*2)*2*1,35</t>
  </si>
  <si>
    <t>11</t>
  </si>
  <si>
    <t>341351106.S</t>
  </si>
  <si>
    <t>Debnenie stien a priečok obojstranné odstránenie-dielce</t>
  </si>
  <si>
    <t>117009656</t>
  </si>
  <si>
    <t>12</t>
  </si>
  <si>
    <t>341352301.S</t>
  </si>
  <si>
    <t>Denný prenájom ručného systémového debnenia jednoduchých stien, pre výšku debniaceho panela 2400 mm</t>
  </si>
  <si>
    <t>-1664874307</t>
  </si>
  <si>
    <t>223,722*2</t>
  </si>
  <si>
    <t>13</t>
  </si>
  <si>
    <t>341362422.S</t>
  </si>
  <si>
    <t>Výstuž  stien a priečok rovných alebo oblých zo zváraných sietí KARI, priemer drôtu 6/6 mm, veľkosť oka 150x150 mm</t>
  </si>
  <si>
    <t>-268839164</t>
  </si>
  <si>
    <t>(50,56+16*2+2,75+3,55-3*2)*1,35</t>
  </si>
  <si>
    <t>Súčet</t>
  </si>
  <si>
    <t>Úpravy povrchov, podlahy, osadenie</t>
  </si>
  <si>
    <t>14</t>
  </si>
  <si>
    <t>631315611.S</t>
  </si>
  <si>
    <t>Mazanina z betónu prostého (m3) tr. C 16/20 hr.nad 120 do 240 mm</t>
  </si>
  <si>
    <t>1027791359</t>
  </si>
  <si>
    <t>(50,56*16)*0,15</t>
  </si>
  <si>
    <t>15</t>
  </si>
  <si>
    <t>631351101.S</t>
  </si>
  <si>
    <t>Debnenie stien, rýh a otvorov v podlahách zhotovenie</t>
  </si>
  <si>
    <t>1358362249</t>
  </si>
  <si>
    <t>(50,56+16*2)*0,15</t>
  </si>
  <si>
    <t>631351102.S</t>
  </si>
  <si>
    <t>Debnenie stien, rýh a otvorov v podlahách odstránenie</t>
  </si>
  <si>
    <t>-1019067121</t>
  </si>
  <si>
    <t>17</t>
  </si>
  <si>
    <t>631362422.S</t>
  </si>
  <si>
    <t>Výstuž mazanín z betónov (z kameniva) a z ľahkých betónov zo sietí KARI, priemer drôtu 6/6 mm, veľkosť oka 150x150 mm</t>
  </si>
  <si>
    <t>271508796</t>
  </si>
  <si>
    <t>50,56*16</t>
  </si>
  <si>
    <t>18</t>
  </si>
  <si>
    <t>634920033.S</t>
  </si>
  <si>
    <t>Rezanie dilatačných škár v čiastočne zatvrdnutej betónovej mazanine alebo poteru hĺbky nad 50 do 80 mm, šírky nad 10 do 20 mm</t>
  </si>
  <si>
    <t>-707314075</t>
  </si>
  <si>
    <t>50,56+16*9</t>
  </si>
  <si>
    <t>Ostatné konštrukcie a práce-búranie</t>
  </si>
  <si>
    <t>19</t>
  </si>
  <si>
    <t>943943221.S</t>
  </si>
  <si>
    <t>Montáž lešenia priestorového ľahkého bez podláh pri zaťaženie do 2 kPa, výšky do 10 m</t>
  </si>
  <si>
    <t>-443140224</t>
  </si>
  <si>
    <t>3,14*8*8*50,56/2*0,3</t>
  </si>
  <si>
    <t>943943292.S</t>
  </si>
  <si>
    <t>Príplatok za prvý a každý ďalší i začatý mesiac používania lešenia priestorového ľahkého bez podláh výšky do 10 m a nad 10 do 22 m</t>
  </si>
  <si>
    <t>-1384412065</t>
  </si>
  <si>
    <t>21</t>
  </si>
  <si>
    <t>943943821.S</t>
  </si>
  <si>
    <t>Demontáž lešenia priestorového ľahkého bez podláh pri zaťažení do 2 kPa, výšky do 10 m</t>
  </si>
  <si>
    <t>624917249</t>
  </si>
  <si>
    <t>22</t>
  </si>
  <si>
    <t>943955021.S</t>
  </si>
  <si>
    <t>Montáž lešeňovej podlahy s priečnikmi alebo pozdĺžnikmi výšky do do 10 m</t>
  </si>
  <si>
    <t>-1684806280</t>
  </si>
  <si>
    <t>23</t>
  </si>
  <si>
    <t>943955191.S</t>
  </si>
  <si>
    <t>Príplatok za prvý a každý i začatý mesiac použitia lešeňovej podlahy pre všetky výšky do 40 m</t>
  </si>
  <si>
    <t>1114643847</t>
  </si>
  <si>
    <t>24</t>
  </si>
  <si>
    <t>943955821.S</t>
  </si>
  <si>
    <t>Demontáž lešeňovej podlahy s priečnikmi alebo pozdľžnikmi výšky do 10 m</t>
  </si>
  <si>
    <t>1011839728</t>
  </si>
  <si>
    <t>25</t>
  </si>
  <si>
    <t>952901411.S</t>
  </si>
  <si>
    <t>Vyčistenie ostatných objektov (kanálov, zásobníkov a pod.) akejkoľvek výšky</t>
  </si>
  <si>
    <t>1134878862</t>
  </si>
  <si>
    <t>99</t>
  </si>
  <si>
    <t>Presun hmôt HSV</t>
  </si>
  <si>
    <t>26</t>
  </si>
  <si>
    <t>998011002.S</t>
  </si>
  <si>
    <t>Presun hmôt pre budovy (801, 803, 812), zvislá konštr. z tehál, tvárnic, z kovu výšky do 12 m</t>
  </si>
  <si>
    <t>t</t>
  </si>
  <si>
    <t>-1452683638</t>
  </si>
  <si>
    <t>PSV</t>
  </si>
  <si>
    <t>Práce a dodávky PSV</t>
  </si>
  <si>
    <t>767</t>
  </si>
  <si>
    <t>Konštrukcie doplnkové kovové</t>
  </si>
  <si>
    <t>27</t>
  </si>
  <si>
    <t>767137512.S</t>
  </si>
  <si>
    <t>Obloženie plechom tvarovaným skrutkovaním, čelné steny</t>
  </si>
  <si>
    <t>1953499906</t>
  </si>
  <si>
    <t>(3,14*8*8/2-3,3*4,3)*2</t>
  </si>
  <si>
    <t>28</t>
  </si>
  <si>
    <t>138310001100</t>
  </si>
  <si>
    <t>Plech trapézový pozink. hr. 0,5-0,75 mm</t>
  </si>
  <si>
    <t>32</t>
  </si>
  <si>
    <t>-304392716</t>
  </si>
  <si>
    <t>169,744*1,03 'Prepočítané koeficientom množstva</t>
  </si>
  <si>
    <t>29</t>
  </si>
  <si>
    <t>767431001.S</t>
  </si>
  <si>
    <t>Montáž krytiny oceľovej haly z oblúkov z tvarovaných plechov , hala</t>
  </si>
  <si>
    <t>-2012985570</t>
  </si>
  <si>
    <t>-1,35*2*50,56</t>
  </si>
  <si>
    <t>-3,3*4,3*12</t>
  </si>
  <si>
    <t xml:space="preserve"> 2*3,14*8/2*50,56</t>
  </si>
  <si>
    <t>30</t>
  </si>
  <si>
    <t>-604581629</t>
  </si>
  <si>
    <t>963,275*1,0105 'Prepočítané koeficientom množstva</t>
  </si>
  <si>
    <t>31</t>
  </si>
  <si>
    <t>767658911.S</t>
  </si>
  <si>
    <t>Oprava a údržba vrát výmena uzáveru,  -0,00100t</t>
  </si>
  <si>
    <t>ks</t>
  </si>
  <si>
    <t>1821169870</t>
  </si>
  <si>
    <t>767658914.S</t>
  </si>
  <si>
    <t>Oprava a údržba vrát výmena čapového závesu,  -0,00100t</t>
  </si>
  <si>
    <t>1559179142</t>
  </si>
  <si>
    <t>12*3*2*0,5</t>
  </si>
  <si>
    <t>33</t>
  </si>
  <si>
    <t>767920160.S</t>
  </si>
  <si>
    <t xml:space="preserve">Montáž vrát veľ. 3300x4200  </t>
  </si>
  <si>
    <t>1511448398</t>
  </si>
  <si>
    <t>34</t>
  </si>
  <si>
    <t>553410061700.S</t>
  </si>
  <si>
    <t>Vráta oceľové 3300x4200 mm</t>
  </si>
  <si>
    <t>-956512081</t>
  </si>
  <si>
    <t>35</t>
  </si>
  <si>
    <t>767995104.S</t>
  </si>
  <si>
    <t>Montáž ostatných atypických kovových stavebných doplnkových konštrukcií nad 20 do 50 kg- montáž roštu0</t>
  </si>
  <si>
    <t>kg</t>
  </si>
  <si>
    <t>-56492444</t>
  </si>
  <si>
    <t>1081,067*5,5*0,20  " pomocná - doplňujúca konštrukcia</t>
  </si>
  <si>
    <t>36</t>
  </si>
  <si>
    <t>133510002600.S</t>
  </si>
  <si>
    <t>Oceľ pásová valcovaná za tepla - profily na rošt</t>
  </si>
  <si>
    <t>112303812</t>
  </si>
  <si>
    <t>1189,174/1000</t>
  </si>
  <si>
    <t>37</t>
  </si>
  <si>
    <t>998767202.S</t>
  </si>
  <si>
    <t>Presun hmôt pre kovové stavebné doplnkové konštrukcie v objektoch výšky nad 6 do 12 m</t>
  </si>
  <si>
    <t>%</t>
  </si>
  <si>
    <t>585557756</t>
  </si>
  <si>
    <t>783</t>
  </si>
  <si>
    <t>Nátery</t>
  </si>
  <si>
    <t>38</t>
  </si>
  <si>
    <t>783101821.S</t>
  </si>
  <si>
    <t>Odstránenie starých náterov z oceľových konštrukcií ťažkých A opálením alebo oklepaním</t>
  </si>
  <si>
    <t>2028208579</t>
  </si>
  <si>
    <t>15,23*13</t>
  </si>
  <si>
    <t>39</t>
  </si>
  <si>
    <t>783120420.S</t>
  </si>
  <si>
    <t>Syntetický náter - oceľových konštrukcií A , bez masky</t>
  </si>
  <si>
    <t>254156681</t>
  </si>
  <si>
    <t>40</t>
  </si>
  <si>
    <t>783201821.S</t>
  </si>
  <si>
    <t>Odstránenie starých náterov z kovových stavebných doplnkových konštrukcií opálením alebo oklepaním - vráta</t>
  </si>
  <si>
    <t>210744313</t>
  </si>
  <si>
    <t>3,3*4,2*12*2*0,6</t>
  </si>
  <si>
    <t>41</t>
  </si>
  <si>
    <t>783222100.S</t>
  </si>
  <si>
    <t xml:space="preserve">Nátery kov.stav.doplnk.konštr. syntetické farby šedej na vzduchu schnúce dvojnásobné </t>
  </si>
  <si>
    <t>1375206765</t>
  </si>
  <si>
    <t>42</t>
  </si>
  <si>
    <t>783226100.S</t>
  </si>
  <si>
    <t xml:space="preserve">Nátery kov.stav.doplnk.konštr. syntetické na vzduchu schnúce základný </t>
  </si>
  <si>
    <t>-949349982</t>
  </si>
  <si>
    <t>02 - SO - 02 Búracie práce</t>
  </si>
  <si>
    <t xml:space="preserve">    765 - Konštrukcie - krytiny tvrdé</t>
  </si>
  <si>
    <t>968071137.S</t>
  </si>
  <si>
    <t>Vyvesenie kovového krídla vrát  plochy nad 4 m2</t>
  </si>
  <si>
    <t>968578307</t>
  </si>
  <si>
    <t>(12+2)*2</t>
  </si>
  <si>
    <t>979081111.S</t>
  </si>
  <si>
    <t>Odvoz sutiny a vybúraných hmôt na skládku do 1 km</t>
  </si>
  <si>
    <t>-464287441</t>
  </si>
  <si>
    <t>8,792</t>
  </si>
  <si>
    <t>979081121.S</t>
  </si>
  <si>
    <t>Odvoz sutiny a vybúraných hmôt na skládku za každý ďalší 1 km</t>
  </si>
  <si>
    <t>136460832</t>
  </si>
  <si>
    <t>8,792*15 'Prepočítané koeficientom množstva</t>
  </si>
  <si>
    <t>979082111.S</t>
  </si>
  <si>
    <t>Vnútrostavenisková doprava sutiny a vybúraných hmôt do 10 m</t>
  </si>
  <si>
    <t>-895101142</t>
  </si>
  <si>
    <t>979082121.S</t>
  </si>
  <si>
    <t>Vnútrostavenisková doprava sutiny a vybúraných hmôt za každých ďalších 5 m</t>
  </si>
  <si>
    <t>546773885</t>
  </si>
  <si>
    <t>8,792*3 'Prepočítané koeficientom množstva</t>
  </si>
  <si>
    <t>979089012.S</t>
  </si>
  <si>
    <t>Poplatok za skladovanie - betón, tehly, dlaždice (17 01) ostatné</t>
  </si>
  <si>
    <t>-1474475315</t>
  </si>
  <si>
    <t>765</t>
  </si>
  <si>
    <t>Konštrukcie - krytiny tvrdé</t>
  </si>
  <si>
    <t>765356501.S</t>
  </si>
  <si>
    <t>Demontáž krytiny sklolaminátovej, do sutiny, sklon strechy nad 45°, -0,0023t</t>
  </si>
  <si>
    <t>-290231108</t>
  </si>
  <si>
    <t>-3,3*4,2*12</t>
  </si>
  <si>
    <t>765483830.S</t>
  </si>
  <si>
    <t>Demont obkladu sklolaminátového tvaru vlny na konštrukcii na suť   -0.02200 t</t>
  </si>
  <si>
    <t>-6794938</t>
  </si>
  <si>
    <t>(3,14*8*8/2-3,3*4,2)*2</t>
  </si>
  <si>
    <t xml:space="preserve">03 - SO - 03 Vnútorná elektroinštalácia a prípojka ELI </t>
  </si>
  <si>
    <t>M - Práce a dodávky M</t>
  </si>
  <si>
    <t xml:space="preserve">    21-M - Elektromontáže</t>
  </si>
  <si>
    <t>Práce a dodávky M</t>
  </si>
  <si>
    <t>21-M</t>
  </si>
  <si>
    <t>Elektromontáže</t>
  </si>
  <si>
    <t>210010041.S</t>
  </si>
  <si>
    <t>Rúrka elektroinštalačná ohybná kovová typ 3313, uložená pevne</t>
  </si>
  <si>
    <t>64</t>
  </si>
  <si>
    <t>186642146</t>
  </si>
  <si>
    <t>345710008305.S</t>
  </si>
  <si>
    <t>Rúrka ohybná 3313 kovová z vrchnej pozink. oceľovej pásky a vnútornej izolačnej vrstvy, D 18,9 mm</t>
  </si>
  <si>
    <t>128</t>
  </si>
  <si>
    <t>252426275</t>
  </si>
  <si>
    <t>345710036510.S</t>
  </si>
  <si>
    <t>Príchytka obojstranná 3613 z pozinkovanej ocele pre ohybné kovové elektroinštal. rúrky D 13 mm</t>
  </si>
  <si>
    <t>-1029006138</t>
  </si>
  <si>
    <t>210010301</t>
  </si>
  <si>
    <t xml:space="preserve">Škatuľa prístrojová bez zapojenia </t>
  </si>
  <si>
    <t>KUS</t>
  </si>
  <si>
    <t>732560017</t>
  </si>
  <si>
    <t>3450906510</t>
  </si>
  <si>
    <t xml:space="preserve">Krabica  </t>
  </si>
  <si>
    <t>412474085</t>
  </si>
  <si>
    <t>210100002</t>
  </si>
  <si>
    <t>Ukončenie vodičov v rozvádzač. vč. zapojenia a vodičovej koncovky do 6 mm2</t>
  </si>
  <si>
    <t>995688264</t>
  </si>
  <si>
    <t>210110001.S</t>
  </si>
  <si>
    <t>Jednopólový spínač, nástenný , vrátane zapojenia</t>
  </si>
  <si>
    <t>-140129481</t>
  </si>
  <si>
    <t>345340003000.S</t>
  </si>
  <si>
    <t xml:space="preserve">Spínač jednopólový nástenný </t>
  </si>
  <si>
    <t>86336671</t>
  </si>
  <si>
    <t>210111011.S</t>
  </si>
  <si>
    <t xml:space="preserve">Domová zásuvka polozapustená alebo zapustená 250 V  vrátane zapojenia </t>
  </si>
  <si>
    <t>1436568035</t>
  </si>
  <si>
    <t>345350004320.S</t>
  </si>
  <si>
    <t>Rámik jednoduchý pre spínače a zásuvky</t>
  </si>
  <si>
    <t>-971114844</t>
  </si>
  <si>
    <t>345520000430.S</t>
  </si>
  <si>
    <t>Zásuvka jednonásobná polozapustená,  komplet</t>
  </si>
  <si>
    <t>671129279</t>
  </si>
  <si>
    <t>210111102.S</t>
  </si>
  <si>
    <t xml:space="preserve">Priemyslová zásuvka nástenná  vrátane zapojenia, </t>
  </si>
  <si>
    <t>-1324615538</t>
  </si>
  <si>
    <t>345540004210.S</t>
  </si>
  <si>
    <t xml:space="preserve">Zásuvka nástenná priemyslová </t>
  </si>
  <si>
    <t>1255501820</t>
  </si>
  <si>
    <t>210191561.S</t>
  </si>
  <si>
    <t xml:space="preserve">Osadenie skrine rozvádzača  bez murárskych prác a zapojenia vodičov </t>
  </si>
  <si>
    <t>351158828</t>
  </si>
  <si>
    <t>357120011900.S</t>
  </si>
  <si>
    <t xml:space="preserve">Skriňa elektromerová , bez ističa,  možnosť doplnenia </t>
  </si>
  <si>
    <t>-1124745276</t>
  </si>
  <si>
    <t>210203040.S</t>
  </si>
  <si>
    <t>Montáž a zapojenie stropného LED svietidla 3-18 W</t>
  </si>
  <si>
    <t>1299957363</t>
  </si>
  <si>
    <t>348110001604.S</t>
  </si>
  <si>
    <t xml:space="preserve">LED svietidlo závesné  pre LED trubice , </t>
  </si>
  <si>
    <t>-790243681</t>
  </si>
  <si>
    <t>210902372.S</t>
  </si>
  <si>
    <t xml:space="preserve">Vodič silový, uložený v rúrke </t>
  </si>
  <si>
    <t>1017963201</t>
  </si>
  <si>
    <t>341110033100.S</t>
  </si>
  <si>
    <t>Vodič uložený v rurke</t>
  </si>
  <si>
    <t>217273576</t>
  </si>
  <si>
    <t>HZS-001</t>
  </si>
  <si>
    <t>Revízie</t>
  </si>
  <si>
    <t>hod</t>
  </si>
  <si>
    <t>512</t>
  </si>
  <si>
    <t>187448831</t>
  </si>
  <si>
    <t>MV</t>
  </si>
  <si>
    <t>Murárske výpomoci</t>
  </si>
  <si>
    <t>-1997581850</t>
  </si>
  <si>
    <t>PM</t>
  </si>
  <si>
    <t>Podružný materiál</t>
  </si>
  <si>
    <t>1815756442</t>
  </si>
  <si>
    <t>PPV</t>
  </si>
  <si>
    <t>Podiel pridružených výkonov</t>
  </si>
  <si>
    <t>-932915833</t>
  </si>
  <si>
    <t>ROTAX - ARCH spol, s.r.o., Fidlíkova 3, 066 01 Humenné</t>
  </si>
  <si>
    <t>Argo-PK, Projekčná kancelária, Strojárska 3998, Snina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</si>
</sst>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1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1" fillId="4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4" fontId="23" fillId="0" borderId="0" xfId="0" applyNumberFormat="1" applyFont="1"/>
    <xf numFmtId="166" fontId="31" fillId="0" borderId="12" xfId="0" applyNumberFormat="1" applyFont="1" applyBorder="1"/>
    <xf numFmtId="166" fontId="31" fillId="0" borderId="13" xfId="0" applyNumberFormat="1" applyFont="1" applyBorder="1"/>
    <xf numFmtId="4" fontId="32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  <protection locked="0"/>
    </xf>
    <xf numFmtId="0" fontId="35" fillId="0" borderId="22" xfId="0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0" borderId="14" xfId="0" applyFont="1" applyBorder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22" fillId="0" borderId="19" xfId="0" applyFont="1" applyBorder="1" applyAlignment="1">
      <alignment horizontal="left" vertical="center"/>
    </xf>
    <xf numFmtId="0" fontId="22" fillId="0" borderId="20" xfId="0" applyFont="1" applyBorder="1" applyAlignment="1">
      <alignment horizontal="center"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14" fontId="2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right" vertical="center"/>
    </xf>
    <xf numFmtId="0" fontId="21" fillId="4" borderId="8" xfId="0" applyFont="1" applyFill="1" applyBorder="1" applyAlignment="1">
      <alignment horizontal="left" vertical="center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99"/>
  <sheetViews>
    <sheetView showGridLines="0" tabSelected="1" workbookViewId="0">
      <selection activeCell="AM18" sqref="AM18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4" t="s">
        <v>0</v>
      </c>
      <c r="AZ1" s="14" t="s">
        <v>1</v>
      </c>
      <c r="BA1" s="14" t="s">
        <v>2</v>
      </c>
      <c r="BB1" s="14" t="s">
        <v>1</v>
      </c>
      <c r="BT1" s="14" t="s">
        <v>3</v>
      </c>
      <c r="BU1" s="14" t="s">
        <v>3</v>
      </c>
      <c r="BV1" s="14" t="s">
        <v>4</v>
      </c>
    </row>
    <row r="2" spans="1:74" ht="36.950000000000003" customHeight="1">
      <c r="AR2" s="202" t="s">
        <v>5</v>
      </c>
      <c r="AS2" s="180"/>
      <c r="AT2" s="180"/>
      <c r="AU2" s="180"/>
      <c r="AV2" s="180"/>
      <c r="AW2" s="180"/>
      <c r="AX2" s="180"/>
      <c r="AY2" s="180"/>
      <c r="AZ2" s="180"/>
      <c r="BA2" s="180"/>
      <c r="BB2" s="180"/>
      <c r="BC2" s="180"/>
      <c r="BD2" s="180"/>
      <c r="BE2" s="180"/>
      <c r="BS2" s="15" t="s">
        <v>6</v>
      </c>
      <c r="BT2" s="15" t="s">
        <v>7</v>
      </c>
    </row>
    <row r="3" spans="1:74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7</v>
      </c>
    </row>
    <row r="4" spans="1:74" ht="24.95" customHeight="1">
      <c r="B4" s="18"/>
      <c r="D4" s="19" t="s">
        <v>8</v>
      </c>
      <c r="AR4" s="18"/>
      <c r="AS4" s="20" t="s">
        <v>9</v>
      </c>
      <c r="BS4" s="15" t="s">
        <v>10</v>
      </c>
    </row>
    <row r="5" spans="1:74" ht="12" customHeight="1">
      <c r="B5" s="18"/>
      <c r="D5" s="21" t="s">
        <v>11</v>
      </c>
      <c r="K5" s="179" t="s">
        <v>12</v>
      </c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0"/>
      <c r="AN5" s="180"/>
      <c r="AO5" s="180"/>
      <c r="AR5" s="18"/>
      <c r="BS5" s="15" t="s">
        <v>6</v>
      </c>
    </row>
    <row r="6" spans="1:74" ht="36.950000000000003" customHeight="1">
      <c r="B6" s="18"/>
      <c r="D6" s="23" t="s">
        <v>13</v>
      </c>
      <c r="K6" s="181" t="s">
        <v>14</v>
      </c>
      <c r="L6" s="180"/>
      <c r="M6" s="180"/>
      <c r="N6" s="180"/>
      <c r="O6" s="180"/>
      <c r="P6" s="180"/>
      <c r="Q6" s="180"/>
      <c r="R6" s="180"/>
      <c r="S6" s="180"/>
      <c r="T6" s="180"/>
      <c r="U6" s="180"/>
      <c r="V6" s="180"/>
      <c r="W6" s="180"/>
      <c r="X6" s="180"/>
      <c r="Y6" s="180"/>
      <c r="Z6" s="180"/>
      <c r="AA6" s="180"/>
      <c r="AB6" s="180"/>
      <c r="AC6" s="180"/>
      <c r="AD6" s="180"/>
      <c r="AE6" s="180"/>
      <c r="AF6" s="180"/>
      <c r="AG6" s="180"/>
      <c r="AH6" s="180"/>
      <c r="AI6" s="180"/>
      <c r="AJ6" s="180"/>
      <c r="AK6" s="180"/>
      <c r="AL6" s="180"/>
      <c r="AM6" s="180"/>
      <c r="AN6" s="180"/>
      <c r="AO6" s="180"/>
      <c r="AR6" s="18"/>
      <c r="BS6" s="15" t="s">
        <v>6</v>
      </c>
    </row>
    <row r="7" spans="1:74" ht="12" customHeight="1">
      <c r="B7" s="18"/>
      <c r="D7" s="24" t="s">
        <v>15</v>
      </c>
      <c r="K7" s="22" t="s">
        <v>1</v>
      </c>
      <c r="AK7" s="24" t="s">
        <v>16</v>
      </c>
      <c r="AN7" s="22" t="s">
        <v>1</v>
      </c>
      <c r="AR7" s="18"/>
      <c r="BS7" s="15" t="s">
        <v>6</v>
      </c>
    </row>
    <row r="8" spans="1:74" ht="12" customHeight="1">
      <c r="B8" s="18"/>
      <c r="D8" s="24" t="s">
        <v>17</v>
      </c>
      <c r="K8" s="22" t="s">
        <v>18</v>
      </c>
      <c r="AK8" s="24" t="s">
        <v>19</v>
      </c>
      <c r="AN8" s="177">
        <v>45236</v>
      </c>
      <c r="AR8" s="18"/>
      <c r="BS8" s="15" t="s">
        <v>6</v>
      </c>
    </row>
    <row r="9" spans="1:74" ht="14.45" customHeight="1">
      <c r="B9" s="18"/>
      <c r="AR9" s="18"/>
      <c r="BS9" s="15" t="s">
        <v>6</v>
      </c>
    </row>
    <row r="10" spans="1:74" ht="12" customHeight="1">
      <c r="B10" s="18"/>
      <c r="D10" s="24" t="s">
        <v>20</v>
      </c>
      <c r="AK10" s="24" t="s">
        <v>21</v>
      </c>
      <c r="AN10" s="22" t="s">
        <v>22</v>
      </c>
      <c r="AR10" s="18"/>
      <c r="BS10" s="15" t="s">
        <v>6</v>
      </c>
    </row>
    <row r="11" spans="1:74" ht="18.399999999999999" customHeight="1">
      <c r="B11" s="18"/>
      <c r="E11" s="22" t="s">
        <v>446</v>
      </c>
      <c r="AK11" s="24" t="s">
        <v>23</v>
      </c>
      <c r="AN11" s="22" t="s">
        <v>24</v>
      </c>
      <c r="AR11" s="18"/>
      <c r="BS11" s="15" t="s">
        <v>6</v>
      </c>
    </row>
    <row r="12" spans="1:74" ht="6.95" customHeight="1">
      <c r="B12" s="18"/>
      <c r="AR12" s="18"/>
      <c r="BS12" s="15" t="s">
        <v>6</v>
      </c>
    </row>
    <row r="13" spans="1:74" ht="12" customHeight="1">
      <c r="B13" s="18"/>
      <c r="D13" s="24" t="s">
        <v>25</v>
      </c>
      <c r="AK13" s="24" t="s">
        <v>21</v>
      </c>
      <c r="AN13" s="22" t="s">
        <v>1</v>
      </c>
      <c r="AR13" s="18"/>
      <c r="BS13" s="15" t="s">
        <v>6</v>
      </c>
    </row>
    <row r="14" spans="1:74" ht="12.75">
      <c r="B14" s="18"/>
      <c r="E14" s="22" t="s">
        <v>18</v>
      </c>
      <c r="AK14" s="24" t="s">
        <v>23</v>
      </c>
      <c r="AN14" s="22" t="s">
        <v>1</v>
      </c>
      <c r="AR14" s="18"/>
      <c r="BS14" s="15" t="s">
        <v>6</v>
      </c>
    </row>
    <row r="15" spans="1:74" ht="6.95" customHeight="1">
      <c r="B15" s="18"/>
      <c r="AR15" s="18"/>
      <c r="BS15" s="15" t="s">
        <v>3</v>
      </c>
    </row>
    <row r="16" spans="1:74" ht="12" customHeight="1">
      <c r="B16" s="18"/>
      <c r="D16" s="24" t="s">
        <v>26</v>
      </c>
      <c r="AK16" s="24" t="s">
        <v>21</v>
      </c>
      <c r="AN16" s="22" t="s">
        <v>1</v>
      </c>
      <c r="AR16" s="18"/>
      <c r="BS16" s="15" t="s">
        <v>3</v>
      </c>
    </row>
    <row r="17" spans="2:71" ht="18.399999999999999" customHeight="1">
      <c r="B17" s="18"/>
      <c r="E17" s="22" t="s">
        <v>447</v>
      </c>
      <c r="AK17" s="24" t="s">
        <v>23</v>
      </c>
      <c r="AN17" s="22" t="s">
        <v>1</v>
      </c>
      <c r="AR17" s="18"/>
      <c r="BS17" s="15" t="s">
        <v>27</v>
      </c>
    </row>
    <row r="18" spans="2:71" ht="6.95" customHeight="1">
      <c r="B18" s="18"/>
      <c r="AR18" s="18"/>
      <c r="BS18" s="15" t="s">
        <v>6</v>
      </c>
    </row>
    <row r="19" spans="2:71" ht="12" customHeight="1">
      <c r="B19" s="18"/>
      <c r="D19" s="24" t="s">
        <v>28</v>
      </c>
      <c r="AK19" s="24" t="s">
        <v>21</v>
      </c>
      <c r="AN19" s="22" t="s">
        <v>1</v>
      </c>
      <c r="AR19" s="18"/>
      <c r="BS19" s="15" t="s">
        <v>6</v>
      </c>
    </row>
    <row r="20" spans="2:71" ht="18.399999999999999" customHeight="1">
      <c r="B20" s="18"/>
      <c r="E20" s="22" t="s">
        <v>18</v>
      </c>
      <c r="AK20" s="24" t="s">
        <v>23</v>
      </c>
      <c r="AN20" s="22" t="s">
        <v>1</v>
      </c>
      <c r="AR20" s="18"/>
      <c r="BS20" s="15" t="s">
        <v>27</v>
      </c>
    </row>
    <row r="21" spans="2:71" ht="6.95" customHeight="1">
      <c r="B21" s="18"/>
      <c r="AR21" s="18"/>
    </row>
    <row r="22" spans="2:71" ht="12" customHeight="1">
      <c r="B22" s="18"/>
      <c r="D22" s="24" t="s">
        <v>29</v>
      </c>
      <c r="AR22" s="18"/>
    </row>
    <row r="23" spans="2:71" ht="16.5" customHeight="1">
      <c r="B23" s="18"/>
      <c r="E23" s="182" t="s">
        <v>1</v>
      </c>
      <c r="F23" s="182"/>
      <c r="G23" s="182"/>
      <c r="H23" s="182"/>
      <c r="I23" s="182"/>
      <c r="J23" s="182"/>
      <c r="K23" s="182"/>
      <c r="L23" s="182"/>
      <c r="M23" s="182"/>
      <c r="N23" s="182"/>
      <c r="O23" s="182"/>
      <c r="P23" s="182"/>
      <c r="Q23" s="182"/>
      <c r="R23" s="182"/>
      <c r="S23" s="182"/>
      <c r="T23" s="182"/>
      <c r="U23" s="182"/>
      <c r="V23" s="182"/>
      <c r="W23" s="182"/>
      <c r="X23" s="182"/>
      <c r="Y23" s="182"/>
      <c r="Z23" s="182"/>
      <c r="AA23" s="182"/>
      <c r="AB23" s="182"/>
      <c r="AC23" s="182"/>
      <c r="AD23" s="182"/>
      <c r="AE23" s="182"/>
      <c r="AF23" s="182"/>
      <c r="AG23" s="182"/>
      <c r="AH23" s="182"/>
      <c r="AI23" s="182"/>
      <c r="AJ23" s="182"/>
      <c r="AK23" s="182"/>
      <c r="AL23" s="182"/>
      <c r="AM23" s="182"/>
      <c r="AN23" s="182"/>
      <c r="AR23" s="18"/>
    </row>
    <row r="24" spans="2:71" ht="6.95" customHeight="1">
      <c r="B24" s="18"/>
      <c r="AR24" s="18"/>
    </row>
    <row r="25" spans="2:71" ht="6.95" customHeight="1">
      <c r="B25" s="18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R25" s="18"/>
    </row>
    <row r="26" spans="2:71" s="1" customFormat="1" ht="25.9" customHeight="1">
      <c r="B26" s="27"/>
      <c r="D26" s="28" t="s">
        <v>30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83">
        <f>ROUND(AG94,2)</f>
        <v>0</v>
      </c>
      <c r="AL26" s="184"/>
      <c r="AM26" s="184"/>
      <c r="AN26" s="184"/>
      <c r="AO26" s="184"/>
      <c r="AR26" s="27"/>
    </row>
    <row r="27" spans="2:71" s="1" customFormat="1" ht="6.95" customHeight="1">
      <c r="B27" s="27"/>
      <c r="AR27" s="27"/>
    </row>
    <row r="28" spans="2:71" s="1" customFormat="1" ht="12.75">
      <c r="B28" s="27"/>
      <c r="L28" s="185" t="s">
        <v>31</v>
      </c>
      <c r="M28" s="185"/>
      <c r="N28" s="185"/>
      <c r="O28" s="185"/>
      <c r="P28" s="185"/>
      <c r="W28" s="185" t="s">
        <v>32</v>
      </c>
      <c r="X28" s="185"/>
      <c r="Y28" s="185"/>
      <c r="Z28" s="185"/>
      <c r="AA28" s="185"/>
      <c r="AB28" s="185"/>
      <c r="AC28" s="185"/>
      <c r="AD28" s="185"/>
      <c r="AE28" s="185"/>
      <c r="AK28" s="185" t="s">
        <v>33</v>
      </c>
      <c r="AL28" s="185"/>
      <c r="AM28" s="185"/>
      <c r="AN28" s="185"/>
      <c r="AO28" s="185"/>
      <c r="AR28" s="27"/>
    </row>
    <row r="29" spans="2:71" s="2" customFormat="1" ht="14.45" customHeight="1">
      <c r="B29" s="31"/>
      <c r="D29" s="24" t="s">
        <v>34</v>
      </c>
      <c r="F29" s="32" t="s">
        <v>35</v>
      </c>
      <c r="L29" s="188">
        <v>0.2</v>
      </c>
      <c r="M29" s="187"/>
      <c r="N29" s="187"/>
      <c r="O29" s="187"/>
      <c r="P29" s="187"/>
      <c r="Q29" s="33"/>
      <c r="R29" s="33"/>
      <c r="S29" s="33"/>
      <c r="T29" s="33"/>
      <c r="U29" s="33"/>
      <c r="V29" s="33"/>
      <c r="W29" s="186">
        <f>ROUND(AZ94, 2)</f>
        <v>0</v>
      </c>
      <c r="X29" s="187"/>
      <c r="Y29" s="187"/>
      <c r="Z29" s="187"/>
      <c r="AA29" s="187"/>
      <c r="AB29" s="187"/>
      <c r="AC29" s="187"/>
      <c r="AD29" s="187"/>
      <c r="AE29" s="187"/>
      <c r="AF29" s="33"/>
      <c r="AG29" s="33"/>
      <c r="AH29" s="33"/>
      <c r="AI29" s="33"/>
      <c r="AJ29" s="33"/>
      <c r="AK29" s="186">
        <f>ROUND(AV94, 2)</f>
        <v>0</v>
      </c>
      <c r="AL29" s="187"/>
      <c r="AM29" s="187"/>
      <c r="AN29" s="187"/>
      <c r="AO29" s="187"/>
      <c r="AP29" s="33"/>
      <c r="AQ29" s="33"/>
      <c r="AR29" s="34"/>
      <c r="AS29" s="33"/>
      <c r="AT29" s="33"/>
      <c r="AU29" s="33"/>
      <c r="AV29" s="33"/>
      <c r="AW29" s="33"/>
      <c r="AX29" s="33"/>
      <c r="AY29" s="33"/>
      <c r="AZ29" s="33"/>
    </row>
    <row r="30" spans="2:71" s="2" customFormat="1" ht="14.45" customHeight="1">
      <c r="B30" s="31"/>
      <c r="F30" s="32" t="s">
        <v>36</v>
      </c>
      <c r="L30" s="191">
        <v>0.2</v>
      </c>
      <c r="M30" s="190"/>
      <c r="N30" s="190"/>
      <c r="O30" s="190"/>
      <c r="P30" s="190"/>
      <c r="W30" s="189">
        <f>ROUND(BA94, 2)</f>
        <v>0</v>
      </c>
      <c r="X30" s="190"/>
      <c r="Y30" s="190"/>
      <c r="Z30" s="190"/>
      <c r="AA30" s="190"/>
      <c r="AB30" s="190"/>
      <c r="AC30" s="190"/>
      <c r="AD30" s="190"/>
      <c r="AE30" s="190"/>
      <c r="AK30" s="189">
        <f>ROUND(AW94, 2)</f>
        <v>0</v>
      </c>
      <c r="AL30" s="190"/>
      <c r="AM30" s="190"/>
      <c r="AN30" s="190"/>
      <c r="AO30" s="190"/>
      <c r="AR30" s="31"/>
    </row>
    <row r="31" spans="2:71" s="2" customFormat="1" ht="14.45" hidden="1" customHeight="1">
      <c r="B31" s="31"/>
      <c r="F31" s="24" t="s">
        <v>37</v>
      </c>
      <c r="L31" s="191">
        <v>0.2</v>
      </c>
      <c r="M31" s="190"/>
      <c r="N31" s="190"/>
      <c r="O31" s="190"/>
      <c r="P31" s="190"/>
      <c r="W31" s="189">
        <f>ROUND(BB94, 2)</f>
        <v>0</v>
      </c>
      <c r="X31" s="190"/>
      <c r="Y31" s="190"/>
      <c r="Z31" s="190"/>
      <c r="AA31" s="190"/>
      <c r="AB31" s="190"/>
      <c r="AC31" s="190"/>
      <c r="AD31" s="190"/>
      <c r="AE31" s="190"/>
      <c r="AK31" s="189">
        <v>0</v>
      </c>
      <c r="AL31" s="190"/>
      <c r="AM31" s="190"/>
      <c r="AN31" s="190"/>
      <c r="AO31" s="190"/>
      <c r="AR31" s="31"/>
    </row>
    <row r="32" spans="2:71" s="2" customFormat="1" ht="14.45" hidden="1" customHeight="1">
      <c r="B32" s="31"/>
      <c r="F32" s="24" t="s">
        <v>38</v>
      </c>
      <c r="L32" s="191">
        <v>0.2</v>
      </c>
      <c r="M32" s="190"/>
      <c r="N32" s="190"/>
      <c r="O32" s="190"/>
      <c r="P32" s="190"/>
      <c r="W32" s="189">
        <f>ROUND(BC94, 2)</f>
        <v>0</v>
      </c>
      <c r="X32" s="190"/>
      <c r="Y32" s="190"/>
      <c r="Z32" s="190"/>
      <c r="AA32" s="190"/>
      <c r="AB32" s="190"/>
      <c r="AC32" s="190"/>
      <c r="AD32" s="190"/>
      <c r="AE32" s="190"/>
      <c r="AK32" s="189">
        <v>0</v>
      </c>
      <c r="AL32" s="190"/>
      <c r="AM32" s="190"/>
      <c r="AN32" s="190"/>
      <c r="AO32" s="190"/>
      <c r="AR32" s="31"/>
    </row>
    <row r="33" spans="2:52" s="2" customFormat="1" ht="14.45" hidden="1" customHeight="1">
      <c r="B33" s="31"/>
      <c r="F33" s="32" t="s">
        <v>39</v>
      </c>
      <c r="L33" s="188">
        <v>0</v>
      </c>
      <c r="M33" s="187"/>
      <c r="N33" s="187"/>
      <c r="O33" s="187"/>
      <c r="P33" s="187"/>
      <c r="Q33" s="33"/>
      <c r="R33" s="33"/>
      <c r="S33" s="33"/>
      <c r="T33" s="33"/>
      <c r="U33" s="33"/>
      <c r="V33" s="33"/>
      <c r="W33" s="186">
        <f>ROUND(BD94, 2)</f>
        <v>0</v>
      </c>
      <c r="X33" s="187"/>
      <c r="Y33" s="187"/>
      <c r="Z33" s="187"/>
      <c r="AA33" s="187"/>
      <c r="AB33" s="187"/>
      <c r="AC33" s="187"/>
      <c r="AD33" s="187"/>
      <c r="AE33" s="187"/>
      <c r="AF33" s="33"/>
      <c r="AG33" s="33"/>
      <c r="AH33" s="33"/>
      <c r="AI33" s="33"/>
      <c r="AJ33" s="33"/>
      <c r="AK33" s="186">
        <v>0</v>
      </c>
      <c r="AL33" s="187"/>
      <c r="AM33" s="187"/>
      <c r="AN33" s="187"/>
      <c r="AO33" s="187"/>
      <c r="AP33" s="33"/>
      <c r="AQ33" s="33"/>
      <c r="AR33" s="34"/>
      <c r="AS33" s="33"/>
      <c r="AT33" s="33"/>
      <c r="AU33" s="33"/>
      <c r="AV33" s="33"/>
      <c r="AW33" s="33"/>
      <c r="AX33" s="33"/>
      <c r="AY33" s="33"/>
      <c r="AZ33" s="33"/>
    </row>
    <row r="34" spans="2:52" s="1" customFormat="1" ht="6.95" customHeight="1">
      <c r="B34" s="27"/>
      <c r="AR34" s="27"/>
    </row>
    <row r="35" spans="2:52" s="1" customFormat="1" ht="25.9" customHeight="1">
      <c r="B35" s="27"/>
      <c r="C35" s="35"/>
      <c r="D35" s="36" t="s">
        <v>40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 t="s">
        <v>41</v>
      </c>
      <c r="U35" s="37"/>
      <c r="V35" s="37"/>
      <c r="W35" s="37"/>
      <c r="X35" s="212" t="s">
        <v>42</v>
      </c>
      <c r="Y35" s="213"/>
      <c r="Z35" s="213"/>
      <c r="AA35" s="213"/>
      <c r="AB35" s="213"/>
      <c r="AC35" s="37"/>
      <c r="AD35" s="37"/>
      <c r="AE35" s="37"/>
      <c r="AF35" s="37"/>
      <c r="AG35" s="37"/>
      <c r="AH35" s="37"/>
      <c r="AI35" s="37"/>
      <c r="AJ35" s="37"/>
      <c r="AK35" s="214">
        <f>SUM(AK26:AK33)</f>
        <v>0</v>
      </c>
      <c r="AL35" s="213"/>
      <c r="AM35" s="213"/>
      <c r="AN35" s="213"/>
      <c r="AO35" s="215"/>
      <c r="AP35" s="35"/>
      <c r="AQ35" s="35"/>
      <c r="AR35" s="27"/>
    </row>
    <row r="36" spans="2:52" s="1" customFormat="1" ht="6.95" customHeight="1">
      <c r="B36" s="27"/>
      <c r="AR36" s="27"/>
    </row>
    <row r="37" spans="2:52" s="1" customFormat="1" ht="14.45" customHeight="1">
      <c r="B37" s="27"/>
      <c r="AR37" s="27"/>
    </row>
    <row r="38" spans="2:52" ht="14.45" customHeight="1">
      <c r="B38" s="18"/>
      <c r="AR38" s="18"/>
    </row>
    <row r="39" spans="2:52" ht="14.45" customHeight="1">
      <c r="B39" s="18"/>
      <c r="AR39" s="18"/>
    </row>
    <row r="40" spans="2:52" ht="14.45" customHeight="1">
      <c r="B40" s="18"/>
      <c r="AR40" s="18"/>
    </row>
    <row r="41" spans="2:52" ht="14.45" customHeight="1">
      <c r="B41" s="18"/>
      <c r="AR41" s="18"/>
    </row>
    <row r="42" spans="2:52" ht="14.45" customHeight="1">
      <c r="B42" s="18"/>
      <c r="AR42" s="18"/>
    </row>
    <row r="43" spans="2:52" ht="14.45" customHeight="1">
      <c r="B43" s="18"/>
      <c r="AR43" s="18"/>
    </row>
    <row r="44" spans="2:52" ht="14.45" customHeight="1">
      <c r="B44" s="18"/>
      <c r="AR44" s="18"/>
    </row>
    <row r="45" spans="2:52" ht="14.45" customHeight="1">
      <c r="B45" s="18"/>
      <c r="AR45" s="18"/>
    </row>
    <row r="46" spans="2:52" ht="14.45" customHeight="1">
      <c r="B46" s="18"/>
      <c r="AR46" s="18"/>
    </row>
    <row r="47" spans="2:52" ht="14.45" customHeight="1">
      <c r="B47" s="18"/>
      <c r="AR47" s="18"/>
    </row>
    <row r="48" spans="2:52" ht="14.45" customHeight="1">
      <c r="B48" s="18"/>
      <c r="AR48" s="18"/>
    </row>
    <row r="49" spans="2:44" s="1" customFormat="1" ht="14.45" customHeight="1">
      <c r="B49" s="27"/>
      <c r="D49" s="39" t="s">
        <v>43</v>
      </c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39" t="s">
        <v>44</v>
      </c>
      <c r="AI49" s="40"/>
      <c r="AJ49" s="40"/>
      <c r="AK49" s="40"/>
      <c r="AL49" s="40"/>
      <c r="AM49" s="40"/>
      <c r="AN49" s="40"/>
      <c r="AO49" s="40"/>
      <c r="AR49" s="27"/>
    </row>
    <row r="50" spans="2:44">
      <c r="B50" s="18"/>
      <c r="AR50" s="18"/>
    </row>
    <row r="51" spans="2:44">
      <c r="B51" s="18"/>
      <c r="AR51" s="18"/>
    </row>
    <row r="52" spans="2:44">
      <c r="B52" s="18"/>
      <c r="AR52" s="18"/>
    </row>
    <row r="53" spans="2:44">
      <c r="B53" s="18"/>
      <c r="AR53" s="18"/>
    </row>
    <row r="54" spans="2:44">
      <c r="B54" s="18"/>
      <c r="AR54" s="18"/>
    </row>
    <row r="55" spans="2:44">
      <c r="B55" s="18"/>
      <c r="AR55" s="18"/>
    </row>
    <row r="56" spans="2:44">
      <c r="B56" s="18"/>
      <c r="AR56" s="18"/>
    </row>
    <row r="57" spans="2:44">
      <c r="B57" s="18"/>
      <c r="AR57" s="18"/>
    </row>
    <row r="58" spans="2:44">
      <c r="B58" s="18"/>
      <c r="AR58" s="18"/>
    </row>
    <row r="59" spans="2:44">
      <c r="B59" s="18"/>
      <c r="AR59" s="18"/>
    </row>
    <row r="60" spans="2:44" s="1" customFormat="1" ht="12.75">
      <c r="B60" s="27"/>
      <c r="D60" s="41" t="s">
        <v>45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41" t="s">
        <v>46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41" t="s">
        <v>45</v>
      </c>
      <c r="AI60" s="29"/>
      <c r="AJ60" s="29"/>
      <c r="AK60" s="29"/>
      <c r="AL60" s="29"/>
      <c r="AM60" s="41" t="s">
        <v>46</v>
      </c>
      <c r="AN60" s="29"/>
      <c r="AO60" s="29"/>
      <c r="AR60" s="27"/>
    </row>
    <row r="61" spans="2:44">
      <c r="B61" s="18"/>
      <c r="AR61" s="18"/>
    </row>
    <row r="62" spans="2:44">
      <c r="B62" s="18"/>
      <c r="AR62" s="18"/>
    </row>
    <row r="63" spans="2:44">
      <c r="B63" s="18"/>
      <c r="AR63" s="18"/>
    </row>
    <row r="64" spans="2:44" s="1" customFormat="1" ht="12.75">
      <c r="B64" s="27"/>
      <c r="D64" s="39" t="s">
        <v>47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9" t="s">
        <v>48</v>
      </c>
      <c r="AI64" s="40"/>
      <c r="AJ64" s="40"/>
      <c r="AK64" s="40"/>
      <c r="AL64" s="40"/>
      <c r="AM64" s="40"/>
      <c r="AN64" s="40"/>
      <c r="AO64" s="40"/>
      <c r="AR64" s="27"/>
    </row>
    <row r="65" spans="2:44">
      <c r="B65" s="18"/>
      <c r="AR65" s="18"/>
    </row>
    <row r="66" spans="2:44">
      <c r="B66" s="18"/>
      <c r="AR66" s="18"/>
    </row>
    <row r="67" spans="2:44">
      <c r="B67" s="18"/>
      <c r="AR67" s="18"/>
    </row>
    <row r="68" spans="2:44">
      <c r="B68" s="18"/>
      <c r="AR68" s="18"/>
    </row>
    <row r="69" spans="2:44">
      <c r="B69" s="18"/>
      <c r="AR69" s="18"/>
    </row>
    <row r="70" spans="2:44">
      <c r="B70" s="18"/>
      <c r="AR70" s="18"/>
    </row>
    <row r="71" spans="2:44">
      <c r="B71" s="18"/>
      <c r="AR71" s="18"/>
    </row>
    <row r="72" spans="2:44">
      <c r="B72" s="18"/>
      <c r="AR72" s="18"/>
    </row>
    <row r="73" spans="2:44">
      <c r="B73" s="18"/>
      <c r="AR73" s="18"/>
    </row>
    <row r="74" spans="2:44">
      <c r="B74" s="18"/>
      <c r="AR74" s="18"/>
    </row>
    <row r="75" spans="2:44" s="1" customFormat="1" ht="12.75">
      <c r="B75" s="27"/>
      <c r="D75" s="41" t="s">
        <v>45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41" t="s">
        <v>46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41" t="s">
        <v>45</v>
      </c>
      <c r="AI75" s="29"/>
      <c r="AJ75" s="29"/>
      <c r="AK75" s="29"/>
      <c r="AL75" s="29"/>
      <c r="AM75" s="41" t="s">
        <v>46</v>
      </c>
      <c r="AN75" s="29"/>
      <c r="AO75" s="29"/>
      <c r="AR75" s="27"/>
    </row>
    <row r="76" spans="2:44" s="1" customFormat="1">
      <c r="B76" s="27"/>
      <c r="AR76" s="27"/>
    </row>
    <row r="77" spans="2:44" s="1" customFormat="1" ht="6.9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27"/>
    </row>
    <row r="81" spans="1:91" s="1" customFormat="1" ht="6.95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27"/>
    </row>
    <row r="82" spans="1:91" s="1" customFormat="1" ht="24.95" customHeight="1">
      <c r="B82" s="27"/>
      <c r="C82" s="19" t="s">
        <v>49</v>
      </c>
      <c r="AR82" s="27"/>
    </row>
    <row r="83" spans="1:91" s="1" customFormat="1" ht="6.95" customHeight="1">
      <c r="B83" s="27"/>
      <c r="AR83" s="27"/>
    </row>
    <row r="84" spans="1:91" s="3" customFormat="1" ht="12" customHeight="1">
      <c r="B84" s="46"/>
      <c r="C84" s="24" t="s">
        <v>11</v>
      </c>
      <c r="L84" s="3" t="str">
        <f>K5</f>
        <v>99-9</v>
      </c>
      <c r="AR84" s="46"/>
    </row>
    <row r="85" spans="1:91" s="4" customFormat="1" ht="36.950000000000003" customHeight="1">
      <c r="B85" s="47"/>
      <c r="C85" s="48" t="s">
        <v>13</v>
      </c>
      <c r="L85" s="203" t="str">
        <f>K6</f>
        <v>Stavebné úpravy skladu objemových krmovýn pre ŽV,  č. 176/6, k.ú. Pčoliné okr. Snina</v>
      </c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  <c r="AH85" s="204"/>
      <c r="AI85" s="204"/>
      <c r="AJ85" s="204"/>
      <c r="AK85" s="204"/>
      <c r="AL85" s="204"/>
      <c r="AM85" s="204"/>
      <c r="AN85" s="204"/>
      <c r="AO85" s="204"/>
      <c r="AR85" s="47"/>
    </row>
    <row r="86" spans="1:91" s="1" customFormat="1" ht="6.95" customHeight="1">
      <c r="B86" s="27"/>
      <c r="AR86" s="27"/>
    </row>
    <row r="87" spans="1:91" s="1" customFormat="1" ht="12" customHeight="1">
      <c r="B87" s="27"/>
      <c r="C87" s="24" t="s">
        <v>17</v>
      </c>
      <c r="L87" s="49" t="str">
        <f>IF(K8="","",K8)</f>
        <v xml:space="preserve"> </v>
      </c>
      <c r="AI87" s="24" t="s">
        <v>19</v>
      </c>
      <c r="AM87" s="205">
        <f>IF(AN8= "","",AN8)</f>
        <v>45236</v>
      </c>
      <c r="AN87" s="205"/>
      <c r="AR87" s="27"/>
    </row>
    <row r="88" spans="1:91" s="1" customFormat="1" ht="6.95" customHeight="1">
      <c r="B88" s="27"/>
      <c r="AR88" s="27"/>
    </row>
    <row r="89" spans="1:91" s="1" customFormat="1" ht="40.15" customHeight="1">
      <c r="B89" s="27"/>
      <c r="C89" s="24" t="s">
        <v>20</v>
      </c>
      <c r="L89" s="3" t="str">
        <f>IF(E11= "","",E11)</f>
        <v>ROTAX - ARCH spol, s.r.o., Fidlíkova 3, 066 01 Humenné</v>
      </c>
      <c r="AI89" s="24" t="s">
        <v>26</v>
      </c>
      <c r="AM89" s="206" t="str">
        <f>IF(E17="","",E17)</f>
        <v>Argo-PK, Projekčná kancelária, Strojárska 3998, Snina</v>
      </c>
      <c r="AN89" s="207"/>
      <c r="AO89" s="207"/>
      <c r="AP89" s="207"/>
      <c r="AR89" s="27"/>
      <c r="AS89" s="208" t="s">
        <v>50</v>
      </c>
      <c r="AT89" s="209"/>
      <c r="AU89" s="51"/>
      <c r="AV89" s="51"/>
      <c r="AW89" s="51"/>
      <c r="AX89" s="51"/>
      <c r="AY89" s="51"/>
      <c r="AZ89" s="51"/>
      <c r="BA89" s="51"/>
      <c r="BB89" s="51"/>
      <c r="BC89" s="51"/>
      <c r="BD89" s="52"/>
    </row>
    <row r="90" spans="1:91" s="1" customFormat="1" ht="15.2" customHeight="1">
      <c r="B90" s="27"/>
      <c r="C90" s="24" t="s">
        <v>25</v>
      </c>
      <c r="L90" s="3" t="str">
        <f>IF(E14="","",E14)</f>
        <v xml:space="preserve"> </v>
      </c>
      <c r="AI90" s="24" t="s">
        <v>28</v>
      </c>
      <c r="AM90" s="206" t="str">
        <f>IF(E20="","",E20)</f>
        <v xml:space="preserve"> </v>
      </c>
      <c r="AN90" s="207"/>
      <c r="AO90" s="207"/>
      <c r="AP90" s="207"/>
      <c r="AR90" s="27"/>
      <c r="AS90" s="210"/>
      <c r="AT90" s="211"/>
      <c r="BD90" s="53"/>
    </row>
    <row r="91" spans="1:91" s="1" customFormat="1" ht="10.9" customHeight="1">
      <c r="B91" s="27"/>
      <c r="AR91" s="27"/>
      <c r="AS91" s="210"/>
      <c r="AT91" s="211"/>
      <c r="BD91" s="53"/>
    </row>
    <row r="92" spans="1:91" s="1" customFormat="1" ht="29.25" customHeight="1">
      <c r="B92" s="27"/>
      <c r="C92" s="195" t="s">
        <v>51</v>
      </c>
      <c r="D92" s="196"/>
      <c r="E92" s="196"/>
      <c r="F92" s="196"/>
      <c r="G92" s="196"/>
      <c r="H92" s="54"/>
      <c r="I92" s="197" t="s">
        <v>52</v>
      </c>
      <c r="J92" s="196"/>
      <c r="K92" s="196"/>
      <c r="L92" s="196"/>
      <c r="M92" s="196"/>
      <c r="N92" s="196"/>
      <c r="O92" s="196"/>
      <c r="P92" s="196"/>
      <c r="Q92" s="196"/>
      <c r="R92" s="196"/>
      <c r="S92" s="196"/>
      <c r="T92" s="196"/>
      <c r="U92" s="196"/>
      <c r="V92" s="196"/>
      <c r="W92" s="196"/>
      <c r="X92" s="196"/>
      <c r="Y92" s="196"/>
      <c r="Z92" s="196"/>
      <c r="AA92" s="196"/>
      <c r="AB92" s="196"/>
      <c r="AC92" s="196"/>
      <c r="AD92" s="196"/>
      <c r="AE92" s="196"/>
      <c r="AF92" s="196"/>
      <c r="AG92" s="198" t="s">
        <v>53</v>
      </c>
      <c r="AH92" s="196"/>
      <c r="AI92" s="196"/>
      <c r="AJ92" s="196"/>
      <c r="AK92" s="196"/>
      <c r="AL92" s="196"/>
      <c r="AM92" s="196"/>
      <c r="AN92" s="197" t="s">
        <v>54</v>
      </c>
      <c r="AO92" s="196"/>
      <c r="AP92" s="199"/>
      <c r="AQ92" s="55" t="s">
        <v>55</v>
      </c>
      <c r="AR92" s="27"/>
      <c r="AS92" s="56" t="s">
        <v>56</v>
      </c>
      <c r="AT92" s="57" t="s">
        <v>57</v>
      </c>
      <c r="AU92" s="57" t="s">
        <v>58</v>
      </c>
      <c r="AV92" s="57" t="s">
        <v>59</v>
      </c>
      <c r="AW92" s="57" t="s">
        <v>60</v>
      </c>
      <c r="AX92" s="57" t="s">
        <v>61</v>
      </c>
      <c r="AY92" s="57" t="s">
        <v>62</v>
      </c>
      <c r="AZ92" s="57" t="s">
        <v>63</v>
      </c>
      <c r="BA92" s="57" t="s">
        <v>64</v>
      </c>
      <c r="BB92" s="57" t="s">
        <v>65</v>
      </c>
      <c r="BC92" s="57" t="s">
        <v>66</v>
      </c>
      <c r="BD92" s="58" t="s">
        <v>67</v>
      </c>
    </row>
    <row r="93" spans="1:91" s="1" customFormat="1" ht="10.9" customHeight="1">
      <c r="B93" s="27"/>
      <c r="AR93" s="27"/>
      <c r="AS93" s="59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2"/>
    </row>
    <row r="94" spans="1:91" s="5" customFormat="1" ht="32.450000000000003" customHeight="1">
      <c r="B94" s="60"/>
      <c r="C94" s="61" t="s">
        <v>68</v>
      </c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200">
        <f>ROUND(SUM(AG95:AG97),2)</f>
        <v>0</v>
      </c>
      <c r="AH94" s="200"/>
      <c r="AI94" s="200"/>
      <c r="AJ94" s="200"/>
      <c r="AK94" s="200"/>
      <c r="AL94" s="200"/>
      <c r="AM94" s="200"/>
      <c r="AN94" s="201">
        <f>SUM(AG94,AT94)</f>
        <v>0</v>
      </c>
      <c r="AO94" s="201"/>
      <c r="AP94" s="201"/>
      <c r="AQ94" s="64" t="s">
        <v>1</v>
      </c>
      <c r="AR94" s="60"/>
      <c r="AS94" s="65">
        <f>ROUND(SUM(AS95:AS97),2)</f>
        <v>0</v>
      </c>
      <c r="AT94" s="66">
        <f>ROUND(SUM(AV94:AW94),2)</f>
        <v>0</v>
      </c>
      <c r="AU94" s="67">
        <f>ROUND(SUM(AU95:AU97),5)</f>
        <v>2391.9813399999998</v>
      </c>
      <c r="AV94" s="66">
        <f>ROUND(AZ94*L29,2)</f>
        <v>0</v>
      </c>
      <c r="AW94" s="66">
        <f>ROUND(BA94*L30,2)</f>
        <v>0</v>
      </c>
      <c r="AX94" s="66">
        <f>ROUND(BB94*L29,2)</f>
        <v>0</v>
      </c>
      <c r="AY94" s="66">
        <f>ROUND(BC94*L30,2)</f>
        <v>0</v>
      </c>
      <c r="AZ94" s="66">
        <f>ROUND(SUM(AZ95:AZ97),2)</f>
        <v>0</v>
      </c>
      <c r="BA94" s="66">
        <f>ROUND(SUM(BA95:BA97),2)</f>
        <v>0</v>
      </c>
      <c r="BB94" s="66">
        <f>ROUND(SUM(BB95:BB97),2)</f>
        <v>0</v>
      </c>
      <c r="BC94" s="66">
        <f>ROUND(SUM(BC95:BC97),2)</f>
        <v>0</v>
      </c>
      <c r="BD94" s="68">
        <f>ROUND(SUM(BD95:BD97),2)</f>
        <v>0</v>
      </c>
      <c r="BS94" s="69" t="s">
        <v>69</v>
      </c>
      <c r="BT94" s="69" t="s">
        <v>70</v>
      </c>
      <c r="BU94" s="70" t="s">
        <v>71</v>
      </c>
      <c r="BV94" s="69" t="s">
        <v>72</v>
      </c>
      <c r="BW94" s="69" t="s">
        <v>4</v>
      </c>
      <c r="BX94" s="69" t="s">
        <v>73</v>
      </c>
      <c r="CL94" s="69" t="s">
        <v>1</v>
      </c>
    </row>
    <row r="95" spans="1:91" s="6" customFormat="1" ht="16.5" customHeight="1">
      <c r="A95" s="71" t="s">
        <v>74</v>
      </c>
      <c r="B95" s="72"/>
      <c r="C95" s="73"/>
      <c r="D95" s="194" t="s">
        <v>75</v>
      </c>
      <c r="E95" s="194"/>
      <c r="F95" s="194"/>
      <c r="G95" s="194"/>
      <c r="H95" s="194"/>
      <c r="I95" s="74"/>
      <c r="J95" s="194" t="s">
        <v>76</v>
      </c>
      <c r="K95" s="194"/>
      <c r="L95" s="194"/>
      <c r="M95" s="194"/>
      <c r="N95" s="194"/>
      <c r="O95" s="194"/>
      <c r="P95" s="194"/>
      <c r="Q95" s="194"/>
      <c r="R95" s="194"/>
      <c r="S95" s="194"/>
      <c r="T95" s="194"/>
      <c r="U95" s="194"/>
      <c r="V95" s="194"/>
      <c r="W95" s="194"/>
      <c r="X95" s="194"/>
      <c r="Y95" s="194"/>
      <c r="Z95" s="194"/>
      <c r="AA95" s="194"/>
      <c r="AB95" s="194"/>
      <c r="AC95" s="194"/>
      <c r="AD95" s="194"/>
      <c r="AE95" s="194"/>
      <c r="AF95" s="194"/>
      <c r="AG95" s="192">
        <f>'01 - SO - 01 Vlastná stavba'!J30</f>
        <v>0</v>
      </c>
      <c r="AH95" s="193"/>
      <c r="AI95" s="193"/>
      <c r="AJ95" s="193"/>
      <c r="AK95" s="193"/>
      <c r="AL95" s="193"/>
      <c r="AM95" s="193"/>
      <c r="AN95" s="192">
        <f>SUM(AG95,AT95)</f>
        <v>0</v>
      </c>
      <c r="AO95" s="193"/>
      <c r="AP95" s="193"/>
      <c r="AQ95" s="75" t="s">
        <v>77</v>
      </c>
      <c r="AR95" s="72"/>
      <c r="AS95" s="76">
        <v>0</v>
      </c>
      <c r="AT95" s="77">
        <f>ROUND(SUM(AV95:AW95),2)</f>
        <v>0</v>
      </c>
      <c r="AU95" s="78">
        <f>'01 - SO - 01 Vlastná stavba'!P126</f>
        <v>2202.6786529999999</v>
      </c>
      <c r="AV95" s="77">
        <f>'01 - SO - 01 Vlastná stavba'!J33</f>
        <v>0</v>
      </c>
      <c r="AW95" s="77">
        <f>'01 - SO - 01 Vlastná stavba'!J34</f>
        <v>0</v>
      </c>
      <c r="AX95" s="77">
        <f>'01 - SO - 01 Vlastná stavba'!J35</f>
        <v>0</v>
      </c>
      <c r="AY95" s="77">
        <f>'01 - SO - 01 Vlastná stavba'!J36</f>
        <v>0</v>
      </c>
      <c r="AZ95" s="77">
        <f>'01 - SO - 01 Vlastná stavba'!F33</f>
        <v>0</v>
      </c>
      <c r="BA95" s="77">
        <f>'01 - SO - 01 Vlastná stavba'!F34</f>
        <v>0</v>
      </c>
      <c r="BB95" s="77">
        <f>'01 - SO - 01 Vlastná stavba'!F35</f>
        <v>0</v>
      </c>
      <c r="BC95" s="77">
        <f>'01 - SO - 01 Vlastná stavba'!F36</f>
        <v>0</v>
      </c>
      <c r="BD95" s="79">
        <f>'01 - SO - 01 Vlastná stavba'!F37</f>
        <v>0</v>
      </c>
      <c r="BT95" s="80" t="s">
        <v>78</v>
      </c>
      <c r="BV95" s="80" t="s">
        <v>72</v>
      </c>
      <c r="BW95" s="80" t="s">
        <v>79</v>
      </c>
      <c r="BX95" s="80" t="s">
        <v>4</v>
      </c>
      <c r="CL95" s="80" t="s">
        <v>1</v>
      </c>
      <c r="CM95" s="80" t="s">
        <v>70</v>
      </c>
    </row>
    <row r="96" spans="1:91" s="6" customFormat="1" ht="16.5" customHeight="1">
      <c r="A96" s="71" t="s">
        <v>74</v>
      </c>
      <c r="B96" s="72"/>
      <c r="C96" s="73"/>
      <c r="D96" s="194" t="s">
        <v>80</v>
      </c>
      <c r="E96" s="194"/>
      <c r="F96" s="194"/>
      <c r="G96" s="194"/>
      <c r="H96" s="194"/>
      <c r="I96" s="74"/>
      <c r="J96" s="194" t="s">
        <v>81</v>
      </c>
      <c r="K96" s="194"/>
      <c r="L96" s="194"/>
      <c r="M96" s="194"/>
      <c r="N96" s="194"/>
      <c r="O96" s="194"/>
      <c r="P96" s="194"/>
      <c r="Q96" s="194"/>
      <c r="R96" s="194"/>
      <c r="S96" s="194"/>
      <c r="T96" s="194"/>
      <c r="U96" s="194"/>
      <c r="V96" s="194"/>
      <c r="W96" s="194"/>
      <c r="X96" s="194"/>
      <c r="Y96" s="194"/>
      <c r="Z96" s="194"/>
      <c r="AA96" s="194"/>
      <c r="AB96" s="194"/>
      <c r="AC96" s="194"/>
      <c r="AD96" s="194"/>
      <c r="AE96" s="194"/>
      <c r="AF96" s="194"/>
      <c r="AG96" s="192">
        <f>'02 - SO - 02 Búracie práce'!J30</f>
        <v>0</v>
      </c>
      <c r="AH96" s="193"/>
      <c r="AI96" s="193"/>
      <c r="AJ96" s="193"/>
      <c r="AK96" s="193"/>
      <c r="AL96" s="193"/>
      <c r="AM96" s="193"/>
      <c r="AN96" s="192">
        <f>SUM(AG96,AT96)</f>
        <v>0</v>
      </c>
      <c r="AO96" s="193"/>
      <c r="AP96" s="193"/>
      <c r="AQ96" s="75" t="s">
        <v>77</v>
      </c>
      <c r="AR96" s="72"/>
      <c r="AS96" s="76">
        <v>0</v>
      </c>
      <c r="AT96" s="77">
        <f>ROUND(SUM(AV96:AW96),2)</f>
        <v>0</v>
      </c>
      <c r="AU96" s="78">
        <f>'02 - SO - 02 Búracie práce'!P121</f>
        <v>152.33169000000001</v>
      </c>
      <c r="AV96" s="77">
        <f>'02 - SO - 02 Búracie práce'!J33</f>
        <v>0</v>
      </c>
      <c r="AW96" s="77">
        <f>'02 - SO - 02 Búracie práce'!J34</f>
        <v>0</v>
      </c>
      <c r="AX96" s="77">
        <f>'02 - SO - 02 Búracie práce'!J35</f>
        <v>0</v>
      </c>
      <c r="AY96" s="77">
        <f>'02 - SO - 02 Búracie práce'!J36</f>
        <v>0</v>
      </c>
      <c r="AZ96" s="77">
        <f>'02 - SO - 02 Búracie práce'!F33</f>
        <v>0</v>
      </c>
      <c r="BA96" s="77">
        <f>'02 - SO - 02 Búracie práce'!F34</f>
        <v>0</v>
      </c>
      <c r="BB96" s="77">
        <f>'02 - SO - 02 Búracie práce'!F35</f>
        <v>0</v>
      </c>
      <c r="BC96" s="77">
        <f>'02 - SO - 02 Búracie práce'!F36</f>
        <v>0</v>
      </c>
      <c r="BD96" s="79">
        <f>'02 - SO - 02 Búracie práce'!F37</f>
        <v>0</v>
      </c>
      <c r="BT96" s="80" t="s">
        <v>78</v>
      </c>
      <c r="BV96" s="80" t="s">
        <v>72</v>
      </c>
      <c r="BW96" s="80" t="s">
        <v>82</v>
      </c>
      <c r="BX96" s="80" t="s">
        <v>4</v>
      </c>
      <c r="CL96" s="80" t="s">
        <v>1</v>
      </c>
      <c r="CM96" s="80" t="s">
        <v>70</v>
      </c>
    </row>
    <row r="97" spans="1:91" s="6" customFormat="1" ht="24.75" customHeight="1">
      <c r="A97" s="71" t="s">
        <v>74</v>
      </c>
      <c r="B97" s="72"/>
      <c r="C97" s="73"/>
      <c r="D97" s="194" t="s">
        <v>83</v>
      </c>
      <c r="E97" s="194"/>
      <c r="F97" s="194"/>
      <c r="G97" s="194"/>
      <c r="H97" s="194"/>
      <c r="I97" s="74"/>
      <c r="J97" s="194" t="s">
        <v>84</v>
      </c>
      <c r="K97" s="194"/>
      <c r="L97" s="194"/>
      <c r="M97" s="194"/>
      <c r="N97" s="194"/>
      <c r="O97" s="194"/>
      <c r="P97" s="194"/>
      <c r="Q97" s="194"/>
      <c r="R97" s="194"/>
      <c r="S97" s="194"/>
      <c r="T97" s="194"/>
      <c r="U97" s="194"/>
      <c r="V97" s="194"/>
      <c r="W97" s="194"/>
      <c r="X97" s="194"/>
      <c r="Y97" s="194"/>
      <c r="Z97" s="194"/>
      <c r="AA97" s="194"/>
      <c r="AB97" s="194"/>
      <c r="AC97" s="194"/>
      <c r="AD97" s="194"/>
      <c r="AE97" s="194"/>
      <c r="AF97" s="194"/>
      <c r="AG97" s="192">
        <f>'03 - SO - 03 Vnútorná ele...'!J30</f>
        <v>0</v>
      </c>
      <c r="AH97" s="193"/>
      <c r="AI97" s="193"/>
      <c r="AJ97" s="193"/>
      <c r="AK97" s="193"/>
      <c r="AL97" s="193"/>
      <c r="AM97" s="193"/>
      <c r="AN97" s="192">
        <f>SUM(AG97,AT97)</f>
        <v>0</v>
      </c>
      <c r="AO97" s="193"/>
      <c r="AP97" s="193"/>
      <c r="AQ97" s="75" t="s">
        <v>77</v>
      </c>
      <c r="AR97" s="72"/>
      <c r="AS97" s="81">
        <v>0</v>
      </c>
      <c r="AT97" s="82">
        <f>ROUND(SUM(AV97:AW97),2)</f>
        <v>0</v>
      </c>
      <c r="AU97" s="83">
        <f>'03 - SO - 03 Vnútorná ele...'!P118</f>
        <v>36.971000000000004</v>
      </c>
      <c r="AV97" s="82">
        <f>'03 - SO - 03 Vnútorná ele...'!J33</f>
        <v>0</v>
      </c>
      <c r="AW97" s="82">
        <f>'03 - SO - 03 Vnútorná ele...'!J34</f>
        <v>0</v>
      </c>
      <c r="AX97" s="82">
        <f>'03 - SO - 03 Vnútorná ele...'!J35</f>
        <v>0</v>
      </c>
      <c r="AY97" s="82">
        <f>'03 - SO - 03 Vnútorná ele...'!J36</f>
        <v>0</v>
      </c>
      <c r="AZ97" s="82">
        <f>'03 - SO - 03 Vnútorná ele...'!F33</f>
        <v>0</v>
      </c>
      <c r="BA97" s="82">
        <f>'03 - SO - 03 Vnútorná ele...'!F34</f>
        <v>0</v>
      </c>
      <c r="BB97" s="82">
        <f>'03 - SO - 03 Vnútorná ele...'!F35</f>
        <v>0</v>
      </c>
      <c r="BC97" s="82">
        <f>'03 - SO - 03 Vnútorná ele...'!F36</f>
        <v>0</v>
      </c>
      <c r="BD97" s="84">
        <f>'03 - SO - 03 Vnútorná ele...'!F37</f>
        <v>0</v>
      </c>
      <c r="BT97" s="80" t="s">
        <v>78</v>
      </c>
      <c r="BV97" s="80" t="s">
        <v>72</v>
      </c>
      <c r="BW97" s="80" t="s">
        <v>85</v>
      </c>
      <c r="BX97" s="80" t="s">
        <v>4</v>
      </c>
      <c r="CL97" s="80" t="s">
        <v>1</v>
      </c>
      <c r="CM97" s="80" t="s">
        <v>70</v>
      </c>
    </row>
    <row r="98" spans="1:91" s="1" customFormat="1" ht="30" customHeight="1">
      <c r="B98" s="27"/>
      <c r="AR98" s="27"/>
    </row>
    <row r="99" spans="1:91" s="1" customFormat="1" ht="6.95" customHeight="1">
      <c r="B99" s="42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27"/>
    </row>
  </sheetData>
  <mergeCells count="48">
    <mergeCell ref="AR2:BE2"/>
    <mergeCell ref="AN96:AP96"/>
    <mergeCell ref="AG96:AM96"/>
    <mergeCell ref="D96:H96"/>
    <mergeCell ref="J96:AF96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  <mergeCell ref="AN97:AP97"/>
    <mergeCell ref="AG97:AM97"/>
    <mergeCell ref="D97:H97"/>
    <mergeCell ref="J97:AF97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O5"/>
    <mergeCell ref="K6:AO6"/>
    <mergeCell ref="E23:AN23"/>
    <mergeCell ref="AK26:AO26"/>
    <mergeCell ref="L28:P28"/>
    <mergeCell ref="W28:AE28"/>
    <mergeCell ref="AK28:AO28"/>
  </mergeCells>
  <hyperlinks>
    <hyperlink ref="A95" location="'01 - SO - 01 Vlastná stavba'!C2" display="/"/>
    <hyperlink ref="A96" location="'02 - SO - 02 Búracie práce'!C2" display="/"/>
    <hyperlink ref="A97" location="'03 - SO - 03 Vnútorná ele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212"/>
  <sheetViews>
    <sheetView showGridLines="0" topLeftCell="A114" workbookViewId="0">
      <selection activeCell="I129" sqref="I129:I211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2" t="s">
        <v>5</v>
      </c>
      <c r="M2" s="180"/>
      <c r="N2" s="180"/>
      <c r="O2" s="180"/>
      <c r="P2" s="180"/>
      <c r="Q2" s="180"/>
      <c r="R2" s="180"/>
      <c r="S2" s="180"/>
      <c r="T2" s="180"/>
      <c r="U2" s="180"/>
      <c r="V2" s="180"/>
      <c r="AT2" s="15" t="s">
        <v>79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70</v>
      </c>
    </row>
    <row r="4" spans="2:46" ht="24.95" customHeight="1">
      <c r="B4" s="18"/>
      <c r="D4" s="19" t="s">
        <v>86</v>
      </c>
      <c r="L4" s="18"/>
      <c r="M4" s="85" t="s">
        <v>9</v>
      </c>
      <c r="AT4" s="15" t="s">
        <v>3</v>
      </c>
    </row>
    <row r="5" spans="2:46" ht="6.95" customHeight="1">
      <c r="B5" s="18"/>
      <c r="L5" s="18"/>
    </row>
    <row r="6" spans="2:46" ht="12" customHeight="1">
      <c r="B6" s="18"/>
      <c r="D6" s="24" t="s">
        <v>13</v>
      </c>
      <c r="L6" s="18"/>
    </row>
    <row r="7" spans="2:46" ht="26.25" customHeight="1">
      <c r="B7" s="18"/>
      <c r="E7" s="217" t="str">
        <f>'Rekapitulácia stavby'!K6</f>
        <v>Stavebné úpravy skladu objemových krmovýn pre ŽV,  č. 176/6, k.ú. Pčoliné okr. Snina</v>
      </c>
      <c r="F7" s="218"/>
      <c r="G7" s="218"/>
      <c r="H7" s="218"/>
      <c r="L7" s="18"/>
    </row>
    <row r="8" spans="2:46" s="1" customFormat="1" ht="12" customHeight="1">
      <c r="B8" s="27"/>
      <c r="D8" s="24" t="s">
        <v>87</v>
      </c>
      <c r="L8" s="27"/>
    </row>
    <row r="9" spans="2:46" s="1" customFormat="1" ht="16.5" customHeight="1">
      <c r="B9" s="27"/>
      <c r="E9" s="203" t="s">
        <v>88</v>
      </c>
      <c r="F9" s="216"/>
      <c r="G9" s="216"/>
      <c r="H9" s="216"/>
      <c r="L9" s="27"/>
    </row>
    <row r="10" spans="2:46" s="1" customFormat="1">
      <c r="B10" s="27"/>
      <c r="L10" s="27"/>
    </row>
    <row r="11" spans="2:46" s="1" customFormat="1" ht="12" customHeight="1">
      <c r="B11" s="27"/>
      <c r="D11" s="24" t="s">
        <v>15</v>
      </c>
      <c r="F11" s="22" t="s">
        <v>1</v>
      </c>
      <c r="I11" s="24" t="s">
        <v>16</v>
      </c>
      <c r="J11" s="22" t="s">
        <v>1</v>
      </c>
      <c r="L11" s="27"/>
    </row>
    <row r="12" spans="2:46" s="1" customFormat="1" ht="12" customHeight="1">
      <c r="B12" s="27"/>
      <c r="D12" s="24" t="s">
        <v>17</v>
      </c>
      <c r="F12" s="22" t="s">
        <v>18</v>
      </c>
      <c r="I12" s="24" t="s">
        <v>19</v>
      </c>
      <c r="J12" s="50">
        <f>'Rekapitulácia stavby'!AN8</f>
        <v>45236</v>
      </c>
      <c r="L12" s="27"/>
    </row>
    <row r="13" spans="2:46" s="1" customFormat="1" ht="10.9" customHeight="1">
      <c r="B13" s="27"/>
      <c r="L13" s="27"/>
    </row>
    <row r="14" spans="2:46" s="1" customFormat="1" ht="12" customHeight="1">
      <c r="B14" s="27"/>
      <c r="D14" s="24" t="s">
        <v>20</v>
      </c>
      <c r="I14" s="24" t="s">
        <v>21</v>
      </c>
      <c r="J14" s="22" t="s">
        <v>22</v>
      </c>
      <c r="L14" s="27"/>
    </row>
    <row r="15" spans="2:46" s="1" customFormat="1" ht="18" customHeight="1">
      <c r="B15" s="27"/>
      <c r="E15" s="22" t="s">
        <v>446</v>
      </c>
      <c r="I15" s="24" t="s">
        <v>23</v>
      </c>
      <c r="J15" s="22" t="s">
        <v>24</v>
      </c>
      <c r="L15" s="27"/>
    </row>
    <row r="16" spans="2:46" s="1" customFormat="1" ht="6.95" customHeight="1">
      <c r="B16" s="27"/>
      <c r="L16" s="27"/>
    </row>
    <row r="17" spans="2:12" s="1" customFormat="1" ht="12" customHeight="1">
      <c r="B17" s="27"/>
      <c r="D17" s="24" t="s">
        <v>25</v>
      </c>
      <c r="I17" s="24" t="s">
        <v>21</v>
      </c>
      <c r="J17" s="22" t="str">
        <f>'Rekapitulácia stavby'!AN13</f>
        <v/>
      </c>
      <c r="L17" s="27"/>
    </row>
    <row r="18" spans="2:12" s="1" customFormat="1" ht="18" customHeight="1">
      <c r="B18" s="27"/>
      <c r="E18" s="179" t="str">
        <f>'Rekapitulácia stavby'!E14</f>
        <v xml:space="preserve"> </v>
      </c>
      <c r="F18" s="179"/>
      <c r="G18" s="179"/>
      <c r="H18" s="179"/>
      <c r="I18" s="24" t="s">
        <v>23</v>
      </c>
      <c r="J18" s="22" t="str">
        <f>'Rekapitulácia stavby'!AN14</f>
        <v/>
      </c>
      <c r="L18" s="27"/>
    </row>
    <row r="19" spans="2:12" s="1" customFormat="1" ht="6.95" customHeight="1">
      <c r="B19" s="27"/>
      <c r="L19" s="27"/>
    </row>
    <row r="20" spans="2:12" s="1" customFormat="1" ht="12" customHeight="1">
      <c r="B20" s="27"/>
      <c r="D20" s="24" t="s">
        <v>26</v>
      </c>
      <c r="I20" s="24" t="s">
        <v>21</v>
      </c>
      <c r="J20" s="22" t="s">
        <v>1</v>
      </c>
      <c r="L20" s="27"/>
    </row>
    <row r="21" spans="2:12" s="1" customFormat="1" ht="18" customHeight="1">
      <c r="B21" s="27"/>
      <c r="E21" s="22" t="s">
        <v>447</v>
      </c>
      <c r="I21" s="24" t="s">
        <v>23</v>
      </c>
      <c r="J21" s="22" t="s">
        <v>1</v>
      </c>
      <c r="L21" s="27"/>
    </row>
    <row r="22" spans="2:12" s="1" customFormat="1" ht="6.95" customHeight="1">
      <c r="B22" s="27"/>
      <c r="L22" s="27"/>
    </row>
    <row r="23" spans="2:12" s="1" customFormat="1" ht="12" customHeight="1">
      <c r="B23" s="27"/>
      <c r="D23" s="24" t="s">
        <v>28</v>
      </c>
      <c r="I23" s="24" t="s">
        <v>21</v>
      </c>
      <c r="J23" s="22" t="str">
        <f>IF('Rekapitulácia stavby'!AN19="","",'Rekapitulácia stavby'!AN19)</f>
        <v/>
      </c>
      <c r="L23" s="27"/>
    </row>
    <row r="24" spans="2:12" s="1" customFormat="1" ht="18" customHeight="1">
      <c r="B24" s="27"/>
      <c r="E24" s="22" t="str">
        <f>IF('Rekapitulácia stavby'!E20="","",'Rekapitulácia stavby'!E20)</f>
        <v xml:space="preserve"> </v>
      </c>
      <c r="I24" s="24" t="s">
        <v>23</v>
      </c>
      <c r="J24" s="22" t="str">
        <f>IF('Rekapitulácia stavby'!AN20="","",'Rekapitulácia stavby'!AN20)</f>
        <v/>
      </c>
      <c r="L24" s="27"/>
    </row>
    <row r="25" spans="2:12" s="1" customFormat="1" ht="6.95" customHeight="1">
      <c r="B25" s="27"/>
      <c r="L25" s="27"/>
    </row>
    <row r="26" spans="2:12" s="1" customFormat="1" ht="12" customHeight="1">
      <c r="B26" s="27"/>
      <c r="D26" s="24" t="s">
        <v>29</v>
      </c>
      <c r="L26" s="27"/>
    </row>
    <row r="27" spans="2:12" s="7" customFormat="1" ht="16.5" customHeight="1">
      <c r="B27" s="86"/>
      <c r="E27" s="182" t="s">
        <v>1</v>
      </c>
      <c r="F27" s="182"/>
      <c r="G27" s="182"/>
      <c r="H27" s="182"/>
      <c r="L27" s="86"/>
    </row>
    <row r="28" spans="2:12" s="1" customFormat="1" ht="6.95" customHeight="1">
      <c r="B28" s="27"/>
      <c r="L28" s="27"/>
    </row>
    <row r="29" spans="2:12" s="1" customFormat="1" ht="6.95" customHeight="1">
      <c r="B29" s="27"/>
      <c r="D29" s="51"/>
      <c r="E29" s="51"/>
      <c r="F29" s="51"/>
      <c r="G29" s="51"/>
      <c r="H29" s="51"/>
      <c r="I29" s="51"/>
      <c r="J29" s="51"/>
      <c r="K29" s="51"/>
      <c r="L29" s="27"/>
    </row>
    <row r="30" spans="2:12" s="1" customFormat="1" ht="25.35" customHeight="1">
      <c r="B30" s="27"/>
      <c r="D30" s="87" t="s">
        <v>30</v>
      </c>
      <c r="J30" s="63">
        <f>ROUND(J126, 2)</f>
        <v>0</v>
      </c>
      <c r="L30" s="27"/>
    </row>
    <row r="31" spans="2:12" s="1" customFormat="1" ht="6.95" customHeight="1">
      <c r="B31" s="27"/>
      <c r="D31" s="51"/>
      <c r="E31" s="51"/>
      <c r="F31" s="51"/>
      <c r="G31" s="51"/>
      <c r="H31" s="51"/>
      <c r="I31" s="51"/>
      <c r="J31" s="51"/>
      <c r="K31" s="51"/>
      <c r="L31" s="27"/>
    </row>
    <row r="32" spans="2:12" s="1" customFormat="1" ht="14.45" customHeight="1">
      <c r="B32" s="27"/>
      <c r="F32" s="30" t="s">
        <v>32</v>
      </c>
      <c r="I32" s="30" t="s">
        <v>31</v>
      </c>
      <c r="J32" s="30" t="s">
        <v>33</v>
      </c>
      <c r="L32" s="27"/>
    </row>
    <row r="33" spans="2:12" s="1" customFormat="1" ht="14.45" customHeight="1">
      <c r="B33" s="27"/>
      <c r="D33" s="88" t="s">
        <v>34</v>
      </c>
      <c r="E33" s="32" t="s">
        <v>35</v>
      </c>
      <c r="F33" s="89">
        <f>ROUND((SUM(BE126:BE211)),  2)</f>
        <v>0</v>
      </c>
      <c r="G33" s="90"/>
      <c r="H33" s="90"/>
      <c r="I33" s="91">
        <v>0.2</v>
      </c>
      <c r="J33" s="89">
        <f>ROUND(((SUM(BE126:BE211))*I33),  2)</f>
        <v>0</v>
      </c>
      <c r="L33" s="27"/>
    </row>
    <row r="34" spans="2:12" s="1" customFormat="1" ht="14.45" customHeight="1">
      <c r="B34" s="27"/>
      <c r="E34" s="32" t="s">
        <v>36</v>
      </c>
      <c r="F34" s="92">
        <f>ROUND((SUM(BF126:BF211)),  2)</f>
        <v>0</v>
      </c>
      <c r="I34" s="93">
        <v>0.2</v>
      </c>
      <c r="J34" s="92">
        <f>ROUND(((SUM(BF126:BF211))*I34),  2)</f>
        <v>0</v>
      </c>
      <c r="L34" s="27"/>
    </row>
    <row r="35" spans="2:12" s="1" customFormat="1" ht="14.45" hidden="1" customHeight="1">
      <c r="B35" s="27"/>
      <c r="E35" s="24" t="s">
        <v>37</v>
      </c>
      <c r="F35" s="92">
        <f>ROUND((SUM(BG126:BG211)),  2)</f>
        <v>0</v>
      </c>
      <c r="I35" s="93">
        <v>0.2</v>
      </c>
      <c r="J35" s="92">
        <f>0</f>
        <v>0</v>
      </c>
      <c r="L35" s="27"/>
    </row>
    <row r="36" spans="2:12" s="1" customFormat="1" ht="14.45" hidden="1" customHeight="1">
      <c r="B36" s="27"/>
      <c r="E36" s="24" t="s">
        <v>38</v>
      </c>
      <c r="F36" s="92">
        <f>ROUND((SUM(BH126:BH211)),  2)</f>
        <v>0</v>
      </c>
      <c r="I36" s="93">
        <v>0.2</v>
      </c>
      <c r="J36" s="92">
        <f>0</f>
        <v>0</v>
      </c>
      <c r="L36" s="27"/>
    </row>
    <row r="37" spans="2:12" s="1" customFormat="1" ht="14.45" hidden="1" customHeight="1">
      <c r="B37" s="27"/>
      <c r="E37" s="32" t="s">
        <v>39</v>
      </c>
      <c r="F37" s="89">
        <f>ROUND((SUM(BI126:BI211)),  2)</f>
        <v>0</v>
      </c>
      <c r="G37" s="90"/>
      <c r="H37" s="90"/>
      <c r="I37" s="91">
        <v>0</v>
      </c>
      <c r="J37" s="89">
        <f>0</f>
        <v>0</v>
      </c>
      <c r="L37" s="27"/>
    </row>
    <row r="38" spans="2:12" s="1" customFormat="1" ht="6.95" customHeight="1">
      <c r="B38" s="27"/>
      <c r="L38" s="27"/>
    </row>
    <row r="39" spans="2:12" s="1" customFormat="1" ht="25.35" customHeight="1">
      <c r="B39" s="27"/>
      <c r="C39" s="94"/>
      <c r="D39" s="95" t="s">
        <v>40</v>
      </c>
      <c r="E39" s="54"/>
      <c r="F39" s="54"/>
      <c r="G39" s="96" t="s">
        <v>41</v>
      </c>
      <c r="H39" s="97" t="s">
        <v>42</v>
      </c>
      <c r="I39" s="54"/>
      <c r="J39" s="98">
        <f>SUM(J30:J37)</f>
        <v>0</v>
      </c>
      <c r="K39" s="99"/>
      <c r="L39" s="27"/>
    </row>
    <row r="40" spans="2:12" s="1" customFormat="1" ht="14.45" customHeight="1">
      <c r="B40" s="27"/>
      <c r="L40" s="27"/>
    </row>
    <row r="41" spans="2:12" ht="14.45" customHeight="1">
      <c r="B41" s="18"/>
      <c r="L41" s="18"/>
    </row>
    <row r="42" spans="2:12" ht="14.45" customHeight="1">
      <c r="B42" s="18"/>
      <c r="L42" s="18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7"/>
      <c r="D50" s="39" t="s">
        <v>43</v>
      </c>
      <c r="E50" s="40"/>
      <c r="F50" s="40"/>
      <c r="G50" s="39" t="s">
        <v>44</v>
      </c>
      <c r="H50" s="40"/>
      <c r="I50" s="40"/>
      <c r="J50" s="40"/>
      <c r="K50" s="40"/>
      <c r="L50" s="27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2.75">
      <c r="B61" s="27"/>
      <c r="D61" s="41" t="s">
        <v>45</v>
      </c>
      <c r="E61" s="29"/>
      <c r="F61" s="100" t="s">
        <v>46</v>
      </c>
      <c r="G61" s="41" t="s">
        <v>45</v>
      </c>
      <c r="H61" s="29"/>
      <c r="I61" s="29"/>
      <c r="J61" s="101" t="s">
        <v>46</v>
      </c>
      <c r="K61" s="29"/>
      <c r="L61" s="27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2.75">
      <c r="B65" s="27"/>
      <c r="D65" s="39" t="s">
        <v>47</v>
      </c>
      <c r="E65" s="40"/>
      <c r="F65" s="40"/>
      <c r="G65" s="39" t="s">
        <v>48</v>
      </c>
      <c r="H65" s="40"/>
      <c r="I65" s="40"/>
      <c r="J65" s="40"/>
      <c r="K65" s="40"/>
      <c r="L65" s="27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2.75">
      <c r="B76" s="27"/>
      <c r="D76" s="41" t="s">
        <v>45</v>
      </c>
      <c r="E76" s="29"/>
      <c r="F76" s="100" t="s">
        <v>46</v>
      </c>
      <c r="G76" s="41" t="s">
        <v>45</v>
      </c>
      <c r="H76" s="29"/>
      <c r="I76" s="29"/>
      <c r="J76" s="101" t="s">
        <v>46</v>
      </c>
      <c r="K76" s="29"/>
      <c r="L76" s="27"/>
    </row>
    <row r="77" spans="2:12" s="1" customFormat="1" ht="14.4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27"/>
    </row>
    <row r="81" spans="2:47" s="1" customFormat="1" ht="6.95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27"/>
    </row>
    <row r="82" spans="2:47" s="1" customFormat="1" ht="24.95" customHeight="1">
      <c r="B82" s="27"/>
      <c r="C82" s="19" t="s">
        <v>89</v>
      </c>
      <c r="L82" s="27"/>
    </row>
    <row r="83" spans="2:47" s="1" customFormat="1" ht="6.95" customHeight="1">
      <c r="B83" s="27"/>
      <c r="L83" s="27"/>
    </row>
    <row r="84" spans="2:47" s="1" customFormat="1" ht="12" customHeight="1">
      <c r="B84" s="27"/>
      <c r="C84" s="24" t="s">
        <v>13</v>
      </c>
      <c r="L84" s="27"/>
    </row>
    <row r="85" spans="2:47" s="1" customFormat="1" ht="26.25" customHeight="1">
      <c r="B85" s="27"/>
      <c r="E85" s="217" t="str">
        <f>E7</f>
        <v>Stavebné úpravy skladu objemových krmovýn pre ŽV,  č. 176/6, k.ú. Pčoliné okr. Snina</v>
      </c>
      <c r="F85" s="218"/>
      <c r="G85" s="218"/>
      <c r="H85" s="218"/>
      <c r="L85" s="27"/>
    </row>
    <row r="86" spans="2:47" s="1" customFormat="1" ht="12" customHeight="1">
      <c r="B86" s="27"/>
      <c r="C86" s="24" t="s">
        <v>87</v>
      </c>
      <c r="L86" s="27"/>
    </row>
    <row r="87" spans="2:47" s="1" customFormat="1" ht="16.5" customHeight="1">
      <c r="B87" s="27"/>
      <c r="E87" s="203" t="str">
        <f>E9</f>
        <v>01 - SO - 01 Vlastná stavba</v>
      </c>
      <c r="F87" s="216"/>
      <c r="G87" s="216"/>
      <c r="H87" s="216"/>
      <c r="L87" s="27"/>
    </row>
    <row r="88" spans="2:47" s="1" customFormat="1" ht="6.95" customHeight="1">
      <c r="B88" s="27"/>
      <c r="L88" s="27"/>
    </row>
    <row r="89" spans="2:47" s="1" customFormat="1" ht="12" customHeight="1">
      <c r="B89" s="27"/>
      <c r="C89" s="24" t="s">
        <v>17</v>
      </c>
      <c r="F89" s="22" t="str">
        <f>F12</f>
        <v xml:space="preserve"> </v>
      </c>
      <c r="I89" s="24" t="s">
        <v>19</v>
      </c>
      <c r="J89" s="50">
        <f>IF(J12="","",J12)</f>
        <v>45236</v>
      </c>
      <c r="L89" s="27"/>
    </row>
    <row r="90" spans="2:47" s="1" customFormat="1" ht="6.95" customHeight="1">
      <c r="B90" s="27"/>
      <c r="L90" s="27"/>
    </row>
    <row r="91" spans="2:47" s="1" customFormat="1" ht="51">
      <c r="B91" s="27"/>
      <c r="C91" s="24" t="s">
        <v>20</v>
      </c>
      <c r="F91" s="22" t="str">
        <f>E15</f>
        <v>ROTAX - ARCH spol, s.r.o., Fidlíkova 3, 066 01 Humenné</v>
      </c>
      <c r="I91" s="24" t="s">
        <v>26</v>
      </c>
      <c r="J91" s="25" t="str">
        <f>E21</f>
        <v>Argo-PK, Projekčná kancelária, Strojárska 3998, Snina</v>
      </c>
      <c r="L91" s="27"/>
    </row>
    <row r="92" spans="2:47" s="1" customFormat="1" ht="15.2" customHeight="1">
      <c r="B92" s="27"/>
      <c r="C92" s="24" t="s">
        <v>25</v>
      </c>
      <c r="F92" s="22" t="str">
        <f>IF(E18="","",E18)</f>
        <v xml:space="preserve"> </v>
      </c>
      <c r="I92" s="24" t="s">
        <v>28</v>
      </c>
      <c r="J92" s="25" t="str">
        <f>E24</f>
        <v xml:space="preserve"> </v>
      </c>
      <c r="L92" s="27"/>
    </row>
    <row r="93" spans="2:47" s="1" customFormat="1" ht="10.35" customHeight="1">
      <c r="B93" s="27"/>
      <c r="L93" s="27"/>
    </row>
    <row r="94" spans="2:47" s="1" customFormat="1" ht="29.25" customHeight="1">
      <c r="B94" s="27"/>
      <c r="C94" s="102" t="s">
        <v>90</v>
      </c>
      <c r="D94" s="94"/>
      <c r="E94" s="94"/>
      <c r="F94" s="94"/>
      <c r="G94" s="94"/>
      <c r="H94" s="94"/>
      <c r="I94" s="94"/>
      <c r="J94" s="103" t="s">
        <v>91</v>
      </c>
      <c r="K94" s="94"/>
      <c r="L94" s="27"/>
    </row>
    <row r="95" spans="2:47" s="1" customFormat="1" ht="10.35" customHeight="1">
      <c r="B95" s="27"/>
      <c r="L95" s="27"/>
    </row>
    <row r="96" spans="2:47" s="1" customFormat="1" ht="22.9" customHeight="1">
      <c r="B96" s="27"/>
      <c r="C96" s="104" t="s">
        <v>92</v>
      </c>
      <c r="J96" s="63">
        <f>J126</f>
        <v>0</v>
      </c>
      <c r="L96" s="27"/>
      <c r="AU96" s="15" t="s">
        <v>93</v>
      </c>
    </row>
    <row r="97" spans="2:12" s="8" customFormat="1" ht="24.95" customHeight="1">
      <c r="B97" s="105"/>
      <c r="D97" s="106" t="s">
        <v>94</v>
      </c>
      <c r="E97" s="107"/>
      <c r="F97" s="107"/>
      <c r="G97" s="107"/>
      <c r="H97" s="107"/>
      <c r="I97" s="107"/>
      <c r="J97" s="108">
        <f>J127</f>
        <v>0</v>
      </c>
      <c r="L97" s="105"/>
    </row>
    <row r="98" spans="2:12" s="9" customFormat="1" ht="19.899999999999999" customHeight="1">
      <c r="B98" s="109"/>
      <c r="D98" s="110" t="s">
        <v>95</v>
      </c>
      <c r="E98" s="111"/>
      <c r="F98" s="111"/>
      <c r="G98" s="111"/>
      <c r="H98" s="111"/>
      <c r="I98" s="111"/>
      <c r="J98" s="112">
        <f>J128</f>
        <v>0</v>
      </c>
      <c r="L98" s="109"/>
    </row>
    <row r="99" spans="2:12" s="9" customFormat="1" ht="19.899999999999999" customHeight="1">
      <c r="B99" s="109"/>
      <c r="D99" s="110" t="s">
        <v>96</v>
      </c>
      <c r="E99" s="111"/>
      <c r="F99" s="111"/>
      <c r="G99" s="111"/>
      <c r="H99" s="111"/>
      <c r="I99" s="111"/>
      <c r="J99" s="112">
        <f>J138</f>
        <v>0</v>
      </c>
      <c r="L99" s="109"/>
    </row>
    <row r="100" spans="2:12" s="9" customFormat="1" ht="19.899999999999999" customHeight="1">
      <c r="B100" s="109"/>
      <c r="D100" s="110" t="s">
        <v>97</v>
      </c>
      <c r="E100" s="111"/>
      <c r="F100" s="111"/>
      <c r="G100" s="111"/>
      <c r="H100" s="111"/>
      <c r="I100" s="111"/>
      <c r="J100" s="112">
        <f>J144</f>
        <v>0</v>
      </c>
      <c r="L100" s="109"/>
    </row>
    <row r="101" spans="2:12" s="9" customFormat="1" ht="19.899999999999999" customHeight="1">
      <c r="B101" s="109"/>
      <c r="D101" s="110" t="s">
        <v>98</v>
      </c>
      <c r="E101" s="111"/>
      <c r="F101" s="111"/>
      <c r="G101" s="111"/>
      <c r="H101" s="111"/>
      <c r="I101" s="111"/>
      <c r="J101" s="112">
        <f>J155</f>
        <v>0</v>
      </c>
      <c r="L101" s="109"/>
    </row>
    <row r="102" spans="2:12" s="9" customFormat="1" ht="19.899999999999999" customHeight="1">
      <c r="B102" s="109"/>
      <c r="D102" s="110" t="s">
        <v>99</v>
      </c>
      <c r="E102" s="111"/>
      <c r="F102" s="111"/>
      <c r="G102" s="111"/>
      <c r="H102" s="111"/>
      <c r="I102" s="111"/>
      <c r="J102" s="112">
        <f>J166</f>
        <v>0</v>
      </c>
      <c r="L102" s="109"/>
    </row>
    <row r="103" spans="2:12" s="9" customFormat="1" ht="19.899999999999999" customHeight="1">
      <c r="B103" s="109"/>
      <c r="D103" s="110" t="s">
        <v>100</v>
      </c>
      <c r="E103" s="111"/>
      <c r="F103" s="111"/>
      <c r="G103" s="111"/>
      <c r="H103" s="111"/>
      <c r="I103" s="111"/>
      <c r="J103" s="112">
        <f>J177</f>
        <v>0</v>
      </c>
      <c r="L103" s="109"/>
    </row>
    <row r="104" spans="2:12" s="8" customFormat="1" ht="24.95" customHeight="1">
      <c r="B104" s="105"/>
      <c r="D104" s="106" t="s">
        <v>101</v>
      </c>
      <c r="E104" s="107"/>
      <c r="F104" s="107"/>
      <c r="G104" s="107"/>
      <c r="H104" s="107"/>
      <c r="I104" s="107"/>
      <c r="J104" s="108">
        <f>J179</f>
        <v>0</v>
      </c>
      <c r="L104" s="105"/>
    </row>
    <row r="105" spans="2:12" s="9" customFormat="1" ht="19.899999999999999" customHeight="1">
      <c r="B105" s="109"/>
      <c r="D105" s="110" t="s">
        <v>102</v>
      </c>
      <c r="E105" s="111"/>
      <c r="F105" s="111"/>
      <c r="G105" s="111"/>
      <c r="H105" s="111"/>
      <c r="I105" s="111"/>
      <c r="J105" s="112">
        <f>J180</f>
        <v>0</v>
      </c>
      <c r="L105" s="109"/>
    </row>
    <row r="106" spans="2:12" s="9" customFormat="1" ht="19.899999999999999" customHeight="1">
      <c r="B106" s="109"/>
      <c r="D106" s="110" t="s">
        <v>103</v>
      </c>
      <c r="E106" s="111"/>
      <c r="F106" s="111"/>
      <c r="G106" s="111"/>
      <c r="H106" s="111"/>
      <c r="I106" s="111"/>
      <c r="J106" s="112">
        <f>J204</f>
        <v>0</v>
      </c>
      <c r="L106" s="109"/>
    </row>
    <row r="107" spans="2:12" s="1" customFormat="1" ht="21.75" customHeight="1">
      <c r="B107" s="27"/>
      <c r="L107" s="27"/>
    </row>
    <row r="108" spans="2:12" s="1" customFormat="1" ht="6.95" customHeight="1">
      <c r="B108" s="42"/>
      <c r="C108" s="43"/>
      <c r="D108" s="43"/>
      <c r="E108" s="43"/>
      <c r="F108" s="43"/>
      <c r="G108" s="43"/>
      <c r="H108" s="43"/>
      <c r="I108" s="43"/>
      <c r="J108" s="43"/>
      <c r="K108" s="43"/>
      <c r="L108" s="27"/>
    </row>
    <row r="112" spans="2:12" s="1" customFormat="1" ht="6.95" customHeight="1">
      <c r="B112" s="44"/>
      <c r="C112" s="45"/>
      <c r="D112" s="45"/>
      <c r="E112" s="45"/>
      <c r="F112" s="45"/>
      <c r="G112" s="45"/>
      <c r="H112" s="45"/>
      <c r="I112" s="45"/>
      <c r="J112" s="45"/>
      <c r="K112" s="45"/>
      <c r="L112" s="27"/>
    </row>
    <row r="113" spans="2:63" s="1" customFormat="1" ht="24.95" customHeight="1">
      <c r="B113" s="27"/>
      <c r="C113" s="19" t="s">
        <v>104</v>
      </c>
      <c r="L113" s="27"/>
    </row>
    <row r="114" spans="2:63" s="1" customFormat="1" ht="6.95" customHeight="1">
      <c r="B114" s="27"/>
      <c r="L114" s="27"/>
    </row>
    <row r="115" spans="2:63" s="1" customFormat="1" ht="12" customHeight="1">
      <c r="B115" s="27"/>
      <c r="C115" s="24" t="s">
        <v>13</v>
      </c>
      <c r="L115" s="27"/>
    </row>
    <row r="116" spans="2:63" s="1" customFormat="1" ht="26.25" customHeight="1">
      <c r="B116" s="27"/>
      <c r="E116" s="217" t="str">
        <f>E7</f>
        <v>Stavebné úpravy skladu objemových krmovýn pre ŽV,  č. 176/6, k.ú. Pčoliné okr. Snina</v>
      </c>
      <c r="F116" s="218"/>
      <c r="G116" s="218"/>
      <c r="H116" s="218"/>
      <c r="L116" s="27"/>
    </row>
    <row r="117" spans="2:63" s="1" customFormat="1" ht="12" customHeight="1">
      <c r="B117" s="27"/>
      <c r="C117" s="24" t="s">
        <v>87</v>
      </c>
      <c r="L117" s="27"/>
    </row>
    <row r="118" spans="2:63" s="1" customFormat="1" ht="16.5" customHeight="1">
      <c r="B118" s="27"/>
      <c r="E118" s="203" t="str">
        <f>E9</f>
        <v>01 - SO - 01 Vlastná stavba</v>
      </c>
      <c r="F118" s="216"/>
      <c r="G118" s="216"/>
      <c r="H118" s="216"/>
      <c r="L118" s="27"/>
    </row>
    <row r="119" spans="2:63" s="1" customFormat="1" ht="6.95" customHeight="1">
      <c r="B119" s="27"/>
      <c r="L119" s="27"/>
    </row>
    <row r="120" spans="2:63" s="1" customFormat="1" ht="12" customHeight="1">
      <c r="B120" s="27"/>
      <c r="C120" s="24" t="s">
        <v>17</v>
      </c>
      <c r="F120" s="22" t="str">
        <f>F12</f>
        <v xml:space="preserve"> </v>
      </c>
      <c r="I120" s="24" t="s">
        <v>19</v>
      </c>
      <c r="J120" s="50">
        <f>IF(J12="","",J12)</f>
        <v>45236</v>
      </c>
      <c r="L120" s="27"/>
    </row>
    <row r="121" spans="2:63" s="1" customFormat="1" ht="6.95" customHeight="1">
      <c r="B121" s="27"/>
      <c r="L121" s="27"/>
    </row>
    <row r="122" spans="2:63" s="1" customFormat="1" ht="40.15" customHeight="1">
      <c r="B122" s="27"/>
      <c r="C122" s="24" t="s">
        <v>20</v>
      </c>
      <c r="F122" s="22" t="str">
        <f>E15</f>
        <v>ROTAX - ARCH spol, s.r.o., Fidlíkova 3, 066 01 Humenné</v>
      </c>
      <c r="I122" s="24" t="s">
        <v>26</v>
      </c>
      <c r="J122" s="178" t="str">
        <f>E21</f>
        <v>Argo-PK, Projekčná kancelária, Strojárska 3998, Snina</v>
      </c>
      <c r="L122" s="27"/>
    </row>
    <row r="123" spans="2:63" s="1" customFormat="1" ht="15.2" customHeight="1">
      <c r="B123" s="27"/>
      <c r="C123" s="24" t="s">
        <v>25</v>
      </c>
      <c r="F123" s="22" t="str">
        <f>IF(E18="","",E18)</f>
        <v xml:space="preserve"> </v>
      </c>
      <c r="I123" s="24" t="s">
        <v>28</v>
      </c>
      <c r="J123" s="25" t="str">
        <f>E24</f>
        <v xml:space="preserve"> </v>
      </c>
      <c r="L123" s="27"/>
    </row>
    <row r="124" spans="2:63" s="1" customFormat="1" ht="10.35" customHeight="1">
      <c r="B124" s="27"/>
      <c r="L124" s="27"/>
    </row>
    <row r="125" spans="2:63" s="10" customFormat="1" ht="29.25" customHeight="1">
      <c r="B125" s="113"/>
      <c r="C125" s="114" t="s">
        <v>105</v>
      </c>
      <c r="D125" s="115" t="s">
        <v>55</v>
      </c>
      <c r="E125" s="115" t="s">
        <v>51</v>
      </c>
      <c r="F125" s="115" t="s">
        <v>52</v>
      </c>
      <c r="G125" s="115" t="s">
        <v>106</v>
      </c>
      <c r="H125" s="115" t="s">
        <v>107</v>
      </c>
      <c r="I125" s="115" t="s">
        <v>108</v>
      </c>
      <c r="J125" s="116" t="s">
        <v>91</v>
      </c>
      <c r="K125" s="117" t="s">
        <v>109</v>
      </c>
      <c r="L125" s="113"/>
      <c r="M125" s="56" t="s">
        <v>1</v>
      </c>
      <c r="N125" s="57" t="s">
        <v>34</v>
      </c>
      <c r="O125" s="57" t="s">
        <v>110</v>
      </c>
      <c r="P125" s="57" t="s">
        <v>111</v>
      </c>
      <c r="Q125" s="57" t="s">
        <v>112</v>
      </c>
      <c r="R125" s="57" t="s">
        <v>113</v>
      </c>
      <c r="S125" s="57" t="s">
        <v>114</v>
      </c>
      <c r="T125" s="58" t="s">
        <v>115</v>
      </c>
    </row>
    <row r="126" spans="2:63" s="1" customFormat="1" ht="22.9" customHeight="1">
      <c r="B126" s="27"/>
      <c r="C126" s="61" t="s">
        <v>92</v>
      </c>
      <c r="J126" s="118">
        <f>BK126</f>
        <v>0</v>
      </c>
      <c r="L126" s="27"/>
      <c r="M126" s="59"/>
      <c r="N126" s="51"/>
      <c r="O126" s="51"/>
      <c r="P126" s="119">
        <f>P127+P179</f>
        <v>2202.6786529999999</v>
      </c>
      <c r="Q126" s="51"/>
      <c r="R126" s="119">
        <f>R127+R179</f>
        <v>545.98781306000001</v>
      </c>
      <c r="S126" s="51"/>
      <c r="T126" s="120">
        <f>T127+T179</f>
        <v>4.8000000000000001E-2</v>
      </c>
      <c r="AT126" s="15" t="s">
        <v>69</v>
      </c>
      <c r="AU126" s="15" t="s">
        <v>93</v>
      </c>
      <c r="BK126" s="121">
        <f>BK127+BK179</f>
        <v>0</v>
      </c>
    </row>
    <row r="127" spans="2:63" s="11" customFormat="1" ht="25.9" customHeight="1">
      <c r="B127" s="122"/>
      <c r="D127" s="123" t="s">
        <v>69</v>
      </c>
      <c r="E127" s="124" t="s">
        <v>116</v>
      </c>
      <c r="F127" s="124" t="s">
        <v>117</v>
      </c>
      <c r="J127" s="125">
        <f>BK127</f>
        <v>0</v>
      </c>
      <c r="L127" s="122"/>
      <c r="M127" s="126"/>
      <c r="P127" s="127">
        <f>P128+P138+P144+P155+P166+P177</f>
        <v>1100.8783129999999</v>
      </c>
      <c r="R127" s="127">
        <f>R128+R138+R144+R155+R166+R177</f>
        <v>535.15478430999997</v>
      </c>
      <c r="T127" s="128">
        <f>T128+T138+T144+T155+T166+T177</f>
        <v>0</v>
      </c>
      <c r="AR127" s="123" t="s">
        <v>78</v>
      </c>
      <c r="AT127" s="129" t="s">
        <v>69</v>
      </c>
      <c r="AU127" s="129" t="s">
        <v>70</v>
      </c>
      <c r="AY127" s="123" t="s">
        <v>118</v>
      </c>
      <c r="BK127" s="130">
        <f>BK128+BK138+BK144+BK155+BK166+BK177</f>
        <v>0</v>
      </c>
    </row>
    <row r="128" spans="2:63" s="11" customFormat="1" ht="22.9" customHeight="1">
      <c r="B128" s="122"/>
      <c r="D128" s="123" t="s">
        <v>69</v>
      </c>
      <c r="E128" s="131" t="s">
        <v>78</v>
      </c>
      <c r="F128" s="131" t="s">
        <v>119</v>
      </c>
      <c r="J128" s="132">
        <f>BK128</f>
        <v>0</v>
      </c>
      <c r="L128" s="122"/>
      <c r="M128" s="126"/>
      <c r="P128" s="127">
        <f>SUM(P129:P137)</f>
        <v>72.348832000000002</v>
      </c>
      <c r="R128" s="127">
        <f>SUM(R129:R137)</f>
        <v>0</v>
      </c>
      <c r="T128" s="128">
        <f>SUM(T129:T137)</f>
        <v>0</v>
      </c>
      <c r="AR128" s="123" t="s">
        <v>78</v>
      </c>
      <c r="AT128" s="129" t="s">
        <v>69</v>
      </c>
      <c r="AU128" s="129" t="s">
        <v>78</v>
      </c>
      <c r="AY128" s="123" t="s">
        <v>118</v>
      </c>
      <c r="BK128" s="130">
        <f>SUM(BK129:BK137)</f>
        <v>0</v>
      </c>
    </row>
    <row r="129" spans="2:65" s="1" customFormat="1" ht="21.75" customHeight="1">
      <c r="B129" s="133"/>
      <c r="C129" s="134" t="s">
        <v>78</v>
      </c>
      <c r="D129" s="134" t="s">
        <v>120</v>
      </c>
      <c r="E129" s="135" t="s">
        <v>121</v>
      </c>
      <c r="F129" s="136" t="s">
        <v>122</v>
      </c>
      <c r="G129" s="137" t="s">
        <v>123</v>
      </c>
      <c r="H129" s="138">
        <v>25.28</v>
      </c>
      <c r="I129" s="139"/>
      <c r="J129" s="139">
        <f>ROUND(I129*H129,2)</f>
        <v>0</v>
      </c>
      <c r="K129" s="140"/>
      <c r="L129" s="27"/>
      <c r="M129" s="141" t="s">
        <v>1</v>
      </c>
      <c r="N129" s="142" t="s">
        <v>36</v>
      </c>
      <c r="O129" s="143">
        <v>2.5139999999999998</v>
      </c>
      <c r="P129" s="143">
        <f>O129*H129</f>
        <v>63.553919999999998</v>
      </c>
      <c r="Q129" s="143">
        <v>0</v>
      </c>
      <c r="R129" s="143">
        <f>Q129*H129</f>
        <v>0</v>
      </c>
      <c r="S129" s="143">
        <v>0</v>
      </c>
      <c r="T129" s="144">
        <f>S129*H129</f>
        <v>0</v>
      </c>
      <c r="AR129" s="145" t="s">
        <v>124</v>
      </c>
      <c r="AT129" s="145" t="s">
        <v>120</v>
      </c>
      <c r="AU129" s="145" t="s">
        <v>125</v>
      </c>
      <c r="AY129" s="15" t="s">
        <v>118</v>
      </c>
      <c r="BE129" s="146">
        <f>IF(N129="základná",J129,0)</f>
        <v>0</v>
      </c>
      <c r="BF129" s="146">
        <f>IF(N129="znížená",J129,0)</f>
        <v>0</v>
      </c>
      <c r="BG129" s="146">
        <f>IF(N129="zákl. prenesená",J129,0)</f>
        <v>0</v>
      </c>
      <c r="BH129" s="146">
        <f>IF(N129="zníž. prenesená",J129,0)</f>
        <v>0</v>
      </c>
      <c r="BI129" s="146">
        <f>IF(N129="nulová",J129,0)</f>
        <v>0</v>
      </c>
      <c r="BJ129" s="15" t="s">
        <v>125</v>
      </c>
      <c r="BK129" s="146">
        <f>ROUND(I129*H129,2)</f>
        <v>0</v>
      </c>
      <c r="BL129" s="15" t="s">
        <v>124</v>
      </c>
      <c r="BM129" s="145" t="s">
        <v>126</v>
      </c>
    </row>
    <row r="130" spans="2:65" s="12" customFormat="1">
      <c r="B130" s="147"/>
      <c r="D130" s="148" t="s">
        <v>127</v>
      </c>
      <c r="E130" s="149" t="s">
        <v>1</v>
      </c>
      <c r="F130" s="150" t="s">
        <v>128</v>
      </c>
      <c r="H130" s="151">
        <v>25.28</v>
      </c>
      <c r="L130" s="147"/>
      <c r="M130" s="152"/>
      <c r="T130" s="153"/>
      <c r="AT130" s="149" t="s">
        <v>127</v>
      </c>
      <c r="AU130" s="149" t="s">
        <v>125</v>
      </c>
      <c r="AV130" s="12" t="s">
        <v>125</v>
      </c>
      <c r="AW130" s="12" t="s">
        <v>27</v>
      </c>
      <c r="AX130" s="12" t="s">
        <v>78</v>
      </c>
      <c r="AY130" s="149" t="s">
        <v>118</v>
      </c>
    </row>
    <row r="131" spans="2:65" s="1" customFormat="1" ht="37.9" customHeight="1">
      <c r="B131" s="133"/>
      <c r="C131" s="134" t="s">
        <v>125</v>
      </c>
      <c r="D131" s="134" t="s">
        <v>120</v>
      </c>
      <c r="E131" s="135" t="s">
        <v>129</v>
      </c>
      <c r="F131" s="136" t="s">
        <v>130</v>
      </c>
      <c r="G131" s="137" t="s">
        <v>123</v>
      </c>
      <c r="H131" s="138">
        <v>7.5839999999999996</v>
      </c>
      <c r="I131" s="139"/>
      <c r="J131" s="139">
        <f>ROUND(I131*H131,2)</f>
        <v>0</v>
      </c>
      <c r="K131" s="140"/>
      <c r="L131" s="27"/>
      <c r="M131" s="141" t="s">
        <v>1</v>
      </c>
      <c r="N131" s="142" t="s">
        <v>36</v>
      </c>
      <c r="O131" s="143">
        <v>0.61299999999999999</v>
      </c>
      <c r="P131" s="143">
        <f>O131*H131</f>
        <v>4.6489919999999998</v>
      </c>
      <c r="Q131" s="143">
        <v>0</v>
      </c>
      <c r="R131" s="143">
        <f>Q131*H131</f>
        <v>0</v>
      </c>
      <c r="S131" s="143">
        <v>0</v>
      </c>
      <c r="T131" s="144">
        <f>S131*H131</f>
        <v>0</v>
      </c>
      <c r="AR131" s="145" t="s">
        <v>124</v>
      </c>
      <c r="AT131" s="145" t="s">
        <v>120</v>
      </c>
      <c r="AU131" s="145" t="s">
        <v>125</v>
      </c>
      <c r="AY131" s="15" t="s">
        <v>118</v>
      </c>
      <c r="BE131" s="146">
        <f>IF(N131="základná",J131,0)</f>
        <v>0</v>
      </c>
      <c r="BF131" s="146">
        <f>IF(N131="znížená",J131,0)</f>
        <v>0</v>
      </c>
      <c r="BG131" s="146">
        <f>IF(N131="zákl. prenesená",J131,0)</f>
        <v>0</v>
      </c>
      <c r="BH131" s="146">
        <f>IF(N131="zníž. prenesená",J131,0)</f>
        <v>0</v>
      </c>
      <c r="BI131" s="146">
        <f>IF(N131="nulová",J131,0)</f>
        <v>0</v>
      </c>
      <c r="BJ131" s="15" t="s">
        <v>125</v>
      </c>
      <c r="BK131" s="146">
        <f>ROUND(I131*H131,2)</f>
        <v>0</v>
      </c>
      <c r="BL131" s="15" t="s">
        <v>124</v>
      </c>
      <c r="BM131" s="145" t="s">
        <v>131</v>
      </c>
    </row>
    <row r="132" spans="2:65" s="12" customFormat="1">
      <c r="B132" s="147"/>
      <c r="D132" s="148" t="s">
        <v>127</v>
      </c>
      <c r="E132" s="149" t="s">
        <v>1</v>
      </c>
      <c r="F132" s="150" t="s">
        <v>132</v>
      </c>
      <c r="H132" s="151">
        <v>7.5839999999999996</v>
      </c>
      <c r="L132" s="147"/>
      <c r="M132" s="152"/>
      <c r="T132" s="153"/>
      <c r="AT132" s="149" t="s">
        <v>127</v>
      </c>
      <c r="AU132" s="149" t="s">
        <v>125</v>
      </c>
      <c r="AV132" s="12" t="s">
        <v>125</v>
      </c>
      <c r="AW132" s="12" t="s">
        <v>27</v>
      </c>
      <c r="AX132" s="12" t="s">
        <v>78</v>
      </c>
      <c r="AY132" s="149" t="s">
        <v>118</v>
      </c>
    </row>
    <row r="133" spans="2:65" s="1" customFormat="1" ht="24.2" customHeight="1">
      <c r="B133" s="133"/>
      <c r="C133" s="134" t="s">
        <v>133</v>
      </c>
      <c r="D133" s="134" t="s">
        <v>120</v>
      </c>
      <c r="E133" s="135" t="s">
        <v>134</v>
      </c>
      <c r="F133" s="136" t="s">
        <v>135</v>
      </c>
      <c r="G133" s="137" t="s">
        <v>123</v>
      </c>
      <c r="H133" s="138">
        <v>25.28</v>
      </c>
      <c r="I133" s="139"/>
      <c r="J133" s="139">
        <f>ROUND(I133*H133,2)</f>
        <v>0</v>
      </c>
      <c r="K133" s="140"/>
      <c r="L133" s="27"/>
      <c r="M133" s="141" t="s">
        <v>1</v>
      </c>
      <c r="N133" s="142" t="s">
        <v>36</v>
      </c>
      <c r="O133" s="143">
        <v>6.9000000000000006E-2</v>
      </c>
      <c r="P133" s="143">
        <f>O133*H133</f>
        <v>1.7443200000000003</v>
      </c>
      <c r="Q133" s="143">
        <v>0</v>
      </c>
      <c r="R133" s="143">
        <f>Q133*H133</f>
        <v>0</v>
      </c>
      <c r="S133" s="143">
        <v>0</v>
      </c>
      <c r="T133" s="144">
        <f>S133*H133</f>
        <v>0</v>
      </c>
      <c r="AR133" s="145" t="s">
        <v>124</v>
      </c>
      <c r="AT133" s="145" t="s">
        <v>120</v>
      </c>
      <c r="AU133" s="145" t="s">
        <v>125</v>
      </c>
      <c r="AY133" s="15" t="s">
        <v>118</v>
      </c>
      <c r="BE133" s="146">
        <f>IF(N133="základná",J133,0)</f>
        <v>0</v>
      </c>
      <c r="BF133" s="146">
        <f>IF(N133="znížená",J133,0)</f>
        <v>0</v>
      </c>
      <c r="BG133" s="146">
        <f>IF(N133="zákl. prenesená",J133,0)</f>
        <v>0</v>
      </c>
      <c r="BH133" s="146">
        <f>IF(N133="zníž. prenesená",J133,0)</f>
        <v>0</v>
      </c>
      <c r="BI133" s="146">
        <f>IF(N133="nulová",J133,0)</f>
        <v>0</v>
      </c>
      <c r="BJ133" s="15" t="s">
        <v>125</v>
      </c>
      <c r="BK133" s="146">
        <f>ROUND(I133*H133,2)</f>
        <v>0</v>
      </c>
      <c r="BL133" s="15" t="s">
        <v>124</v>
      </c>
      <c r="BM133" s="145" t="s">
        <v>136</v>
      </c>
    </row>
    <row r="134" spans="2:65" s="12" customFormat="1">
      <c r="B134" s="147"/>
      <c r="D134" s="148" t="s">
        <v>127</v>
      </c>
      <c r="E134" s="149" t="s">
        <v>1</v>
      </c>
      <c r="F134" s="150" t="s">
        <v>137</v>
      </c>
      <c r="H134" s="151">
        <v>25.28</v>
      </c>
      <c r="L134" s="147"/>
      <c r="M134" s="152"/>
      <c r="T134" s="153"/>
      <c r="AT134" s="149" t="s">
        <v>127</v>
      </c>
      <c r="AU134" s="149" t="s">
        <v>125</v>
      </c>
      <c r="AV134" s="12" t="s">
        <v>125</v>
      </c>
      <c r="AW134" s="12" t="s">
        <v>27</v>
      </c>
      <c r="AX134" s="12" t="s">
        <v>78</v>
      </c>
      <c r="AY134" s="149" t="s">
        <v>118</v>
      </c>
    </row>
    <row r="135" spans="2:65" s="1" customFormat="1" ht="24.2" customHeight="1">
      <c r="B135" s="133"/>
      <c r="C135" s="134" t="s">
        <v>124</v>
      </c>
      <c r="D135" s="134" t="s">
        <v>120</v>
      </c>
      <c r="E135" s="135" t="s">
        <v>138</v>
      </c>
      <c r="F135" s="136" t="s">
        <v>139</v>
      </c>
      <c r="G135" s="137" t="s">
        <v>123</v>
      </c>
      <c r="H135" s="138">
        <v>25.28</v>
      </c>
      <c r="I135" s="139"/>
      <c r="J135" s="139">
        <f>ROUND(I135*H135,2)</f>
        <v>0</v>
      </c>
      <c r="K135" s="140"/>
      <c r="L135" s="27"/>
      <c r="M135" s="141" t="s">
        <v>1</v>
      </c>
      <c r="N135" s="142" t="s">
        <v>36</v>
      </c>
      <c r="O135" s="143">
        <v>8.6999999999999994E-2</v>
      </c>
      <c r="P135" s="143">
        <f>O135*H135</f>
        <v>2.19936</v>
      </c>
      <c r="Q135" s="143">
        <v>0</v>
      </c>
      <c r="R135" s="143">
        <f>Q135*H135</f>
        <v>0</v>
      </c>
      <c r="S135" s="143">
        <v>0</v>
      </c>
      <c r="T135" s="144">
        <f>S135*H135</f>
        <v>0</v>
      </c>
      <c r="AR135" s="145" t="s">
        <v>124</v>
      </c>
      <c r="AT135" s="145" t="s">
        <v>120</v>
      </c>
      <c r="AU135" s="145" t="s">
        <v>125</v>
      </c>
      <c r="AY135" s="15" t="s">
        <v>118</v>
      </c>
      <c r="BE135" s="146">
        <f>IF(N135="základná",J135,0)</f>
        <v>0</v>
      </c>
      <c r="BF135" s="146">
        <f>IF(N135="znížená",J135,0)</f>
        <v>0</v>
      </c>
      <c r="BG135" s="146">
        <f>IF(N135="zákl. prenesená",J135,0)</f>
        <v>0</v>
      </c>
      <c r="BH135" s="146">
        <f>IF(N135="zníž. prenesená",J135,0)</f>
        <v>0</v>
      </c>
      <c r="BI135" s="146">
        <f>IF(N135="nulová",J135,0)</f>
        <v>0</v>
      </c>
      <c r="BJ135" s="15" t="s">
        <v>125</v>
      </c>
      <c r="BK135" s="146">
        <f>ROUND(I135*H135,2)</f>
        <v>0</v>
      </c>
      <c r="BL135" s="15" t="s">
        <v>124</v>
      </c>
      <c r="BM135" s="145" t="s">
        <v>140</v>
      </c>
    </row>
    <row r="136" spans="2:65" s="1" customFormat="1" ht="21.75" customHeight="1">
      <c r="B136" s="133"/>
      <c r="C136" s="134" t="s">
        <v>141</v>
      </c>
      <c r="D136" s="134" t="s">
        <v>120</v>
      </c>
      <c r="E136" s="135" t="s">
        <v>142</v>
      </c>
      <c r="F136" s="136" t="s">
        <v>143</v>
      </c>
      <c r="G136" s="137" t="s">
        <v>123</v>
      </c>
      <c r="H136" s="138">
        <v>25.28</v>
      </c>
      <c r="I136" s="139"/>
      <c r="J136" s="139">
        <f>ROUND(I136*H136,2)</f>
        <v>0</v>
      </c>
      <c r="K136" s="140"/>
      <c r="L136" s="27"/>
      <c r="M136" s="141" t="s">
        <v>1</v>
      </c>
      <c r="N136" s="142" t="s">
        <v>36</v>
      </c>
      <c r="O136" s="143">
        <v>8.0000000000000002E-3</v>
      </c>
      <c r="P136" s="143">
        <f>O136*H136</f>
        <v>0.20224</v>
      </c>
      <c r="Q136" s="143">
        <v>0</v>
      </c>
      <c r="R136" s="143">
        <f>Q136*H136</f>
        <v>0</v>
      </c>
      <c r="S136" s="143">
        <v>0</v>
      </c>
      <c r="T136" s="144">
        <f>S136*H136</f>
        <v>0</v>
      </c>
      <c r="AR136" s="145" t="s">
        <v>124</v>
      </c>
      <c r="AT136" s="145" t="s">
        <v>120</v>
      </c>
      <c r="AU136" s="145" t="s">
        <v>125</v>
      </c>
      <c r="AY136" s="15" t="s">
        <v>118</v>
      </c>
      <c r="BE136" s="146">
        <f>IF(N136="základná",J136,0)</f>
        <v>0</v>
      </c>
      <c r="BF136" s="146">
        <f>IF(N136="znížená",J136,0)</f>
        <v>0</v>
      </c>
      <c r="BG136" s="146">
        <f>IF(N136="zákl. prenesená",J136,0)</f>
        <v>0</v>
      </c>
      <c r="BH136" s="146">
        <f>IF(N136="zníž. prenesená",J136,0)</f>
        <v>0</v>
      </c>
      <c r="BI136" s="146">
        <f>IF(N136="nulová",J136,0)</f>
        <v>0</v>
      </c>
      <c r="BJ136" s="15" t="s">
        <v>125</v>
      </c>
      <c r="BK136" s="146">
        <f>ROUND(I136*H136,2)</f>
        <v>0</v>
      </c>
      <c r="BL136" s="15" t="s">
        <v>124</v>
      </c>
      <c r="BM136" s="145" t="s">
        <v>144</v>
      </c>
    </row>
    <row r="137" spans="2:65" s="12" customFormat="1">
      <c r="B137" s="147"/>
      <c r="D137" s="148" t="s">
        <v>127</v>
      </c>
      <c r="E137" s="149" t="s">
        <v>1</v>
      </c>
      <c r="F137" s="150" t="s">
        <v>137</v>
      </c>
      <c r="H137" s="151">
        <v>25.28</v>
      </c>
      <c r="L137" s="147"/>
      <c r="M137" s="152"/>
      <c r="T137" s="153"/>
      <c r="AT137" s="149" t="s">
        <v>127</v>
      </c>
      <c r="AU137" s="149" t="s">
        <v>125</v>
      </c>
      <c r="AV137" s="12" t="s">
        <v>125</v>
      </c>
      <c r="AW137" s="12" t="s">
        <v>27</v>
      </c>
      <c r="AX137" s="12" t="s">
        <v>78</v>
      </c>
      <c r="AY137" s="149" t="s">
        <v>118</v>
      </c>
    </row>
    <row r="138" spans="2:65" s="11" customFormat="1" ht="22.9" customHeight="1">
      <c r="B138" s="122"/>
      <c r="D138" s="123" t="s">
        <v>69</v>
      </c>
      <c r="E138" s="131" t="s">
        <v>125</v>
      </c>
      <c r="F138" s="131" t="s">
        <v>145</v>
      </c>
      <c r="J138" s="132">
        <f>BK138</f>
        <v>0</v>
      </c>
      <c r="L138" s="122"/>
      <c r="M138" s="126"/>
      <c r="P138" s="127">
        <f>SUM(P139:P143)</f>
        <v>30.054947999999996</v>
      </c>
      <c r="R138" s="127">
        <f>SUM(R139:R143)</f>
        <v>46.888321500000004</v>
      </c>
      <c r="T138" s="128">
        <f>SUM(T139:T143)</f>
        <v>0</v>
      </c>
      <c r="AR138" s="123" t="s">
        <v>78</v>
      </c>
      <c r="AT138" s="129" t="s">
        <v>69</v>
      </c>
      <c r="AU138" s="129" t="s">
        <v>78</v>
      </c>
      <c r="AY138" s="123" t="s">
        <v>118</v>
      </c>
      <c r="BK138" s="130">
        <f>SUM(BK139:BK143)</f>
        <v>0</v>
      </c>
    </row>
    <row r="139" spans="2:65" s="1" customFormat="1" ht="16.5" customHeight="1">
      <c r="B139" s="133"/>
      <c r="C139" s="134" t="s">
        <v>146</v>
      </c>
      <c r="D139" s="134" t="s">
        <v>120</v>
      </c>
      <c r="E139" s="135" t="s">
        <v>147</v>
      </c>
      <c r="F139" s="136" t="s">
        <v>148</v>
      </c>
      <c r="G139" s="137" t="s">
        <v>123</v>
      </c>
      <c r="H139" s="138">
        <v>24.387</v>
      </c>
      <c r="I139" s="139"/>
      <c r="J139" s="139">
        <f>ROUND(I139*H139,2)</f>
        <v>0</v>
      </c>
      <c r="K139" s="140"/>
      <c r="L139" s="27"/>
      <c r="M139" s="141" t="s">
        <v>1</v>
      </c>
      <c r="N139" s="142" t="s">
        <v>36</v>
      </c>
      <c r="O139" s="143">
        <v>1.1639999999999999</v>
      </c>
      <c r="P139" s="143">
        <f>O139*H139</f>
        <v>28.386467999999997</v>
      </c>
      <c r="Q139" s="143">
        <v>1.9205000000000001</v>
      </c>
      <c r="R139" s="143">
        <f>Q139*H139</f>
        <v>46.835233500000001</v>
      </c>
      <c r="S139" s="143">
        <v>0</v>
      </c>
      <c r="T139" s="144">
        <f>S139*H139</f>
        <v>0</v>
      </c>
      <c r="AR139" s="145" t="s">
        <v>124</v>
      </c>
      <c r="AT139" s="145" t="s">
        <v>120</v>
      </c>
      <c r="AU139" s="145" t="s">
        <v>125</v>
      </c>
      <c r="AY139" s="15" t="s">
        <v>118</v>
      </c>
      <c r="BE139" s="146">
        <f>IF(N139="základná",J139,0)</f>
        <v>0</v>
      </c>
      <c r="BF139" s="146">
        <f>IF(N139="znížená",J139,0)</f>
        <v>0</v>
      </c>
      <c r="BG139" s="146">
        <f>IF(N139="zákl. prenesená",J139,0)</f>
        <v>0</v>
      </c>
      <c r="BH139" s="146">
        <f>IF(N139="zníž. prenesená",J139,0)</f>
        <v>0</v>
      </c>
      <c r="BI139" s="146">
        <f>IF(N139="nulová",J139,0)</f>
        <v>0</v>
      </c>
      <c r="BJ139" s="15" t="s">
        <v>125</v>
      </c>
      <c r="BK139" s="146">
        <f>ROUND(I139*H139,2)</f>
        <v>0</v>
      </c>
      <c r="BL139" s="15" t="s">
        <v>124</v>
      </c>
      <c r="BM139" s="145" t="s">
        <v>149</v>
      </c>
    </row>
    <row r="140" spans="2:65" s="12" customFormat="1">
      <c r="B140" s="147"/>
      <c r="D140" s="148" t="s">
        <v>127</v>
      </c>
      <c r="E140" s="149" t="s">
        <v>1</v>
      </c>
      <c r="F140" s="150" t="s">
        <v>150</v>
      </c>
      <c r="H140" s="151">
        <v>24.387</v>
      </c>
      <c r="L140" s="147"/>
      <c r="M140" s="152"/>
      <c r="T140" s="153"/>
      <c r="AT140" s="149" t="s">
        <v>127</v>
      </c>
      <c r="AU140" s="149" t="s">
        <v>125</v>
      </c>
      <c r="AV140" s="12" t="s">
        <v>125</v>
      </c>
      <c r="AW140" s="12" t="s">
        <v>27</v>
      </c>
      <c r="AX140" s="12" t="s">
        <v>78</v>
      </c>
      <c r="AY140" s="149" t="s">
        <v>118</v>
      </c>
    </row>
    <row r="141" spans="2:65" s="1" customFormat="1" ht="24.2" customHeight="1">
      <c r="B141" s="133"/>
      <c r="C141" s="134" t="s">
        <v>151</v>
      </c>
      <c r="D141" s="134" t="s">
        <v>120</v>
      </c>
      <c r="E141" s="135" t="s">
        <v>152</v>
      </c>
      <c r="F141" s="136" t="s">
        <v>153</v>
      </c>
      <c r="G141" s="137" t="s">
        <v>154</v>
      </c>
      <c r="H141" s="138">
        <v>50.56</v>
      </c>
      <c r="I141" s="139"/>
      <c r="J141" s="139">
        <f>ROUND(I141*H141,2)</f>
        <v>0</v>
      </c>
      <c r="K141" s="140"/>
      <c r="L141" s="27"/>
      <c r="M141" s="141" t="s">
        <v>1</v>
      </c>
      <c r="N141" s="142" t="s">
        <v>36</v>
      </c>
      <c r="O141" s="143">
        <v>3.3000000000000002E-2</v>
      </c>
      <c r="P141" s="143">
        <f>O141*H141</f>
        <v>1.6684800000000002</v>
      </c>
      <c r="Q141" s="143">
        <v>0</v>
      </c>
      <c r="R141" s="143">
        <f>Q141*H141</f>
        <v>0</v>
      </c>
      <c r="S141" s="143">
        <v>0</v>
      </c>
      <c r="T141" s="144">
        <f>S141*H141</f>
        <v>0</v>
      </c>
      <c r="AR141" s="145" t="s">
        <v>124</v>
      </c>
      <c r="AT141" s="145" t="s">
        <v>120</v>
      </c>
      <c r="AU141" s="145" t="s">
        <v>125</v>
      </c>
      <c r="AY141" s="15" t="s">
        <v>118</v>
      </c>
      <c r="BE141" s="146">
        <f>IF(N141="základná",J141,0)</f>
        <v>0</v>
      </c>
      <c r="BF141" s="146">
        <f>IF(N141="znížená",J141,0)</f>
        <v>0</v>
      </c>
      <c r="BG141" s="146">
        <f>IF(N141="zákl. prenesená",J141,0)</f>
        <v>0</v>
      </c>
      <c r="BH141" s="146">
        <f>IF(N141="zníž. prenesená",J141,0)</f>
        <v>0</v>
      </c>
      <c r="BI141" s="146">
        <f>IF(N141="nulová",J141,0)</f>
        <v>0</v>
      </c>
      <c r="BJ141" s="15" t="s">
        <v>125</v>
      </c>
      <c r="BK141" s="146">
        <f>ROUND(I141*H141,2)</f>
        <v>0</v>
      </c>
      <c r="BL141" s="15" t="s">
        <v>124</v>
      </c>
      <c r="BM141" s="145" t="s">
        <v>155</v>
      </c>
    </row>
    <row r="142" spans="2:65" s="1" customFormat="1" ht="21.75" customHeight="1">
      <c r="B142" s="133"/>
      <c r="C142" s="154" t="s">
        <v>156</v>
      </c>
      <c r="D142" s="154" t="s">
        <v>157</v>
      </c>
      <c r="E142" s="155" t="s">
        <v>158</v>
      </c>
      <c r="F142" s="156" t="s">
        <v>159</v>
      </c>
      <c r="G142" s="157" t="s">
        <v>154</v>
      </c>
      <c r="H142" s="158">
        <v>53.088000000000001</v>
      </c>
      <c r="I142" s="159"/>
      <c r="J142" s="159">
        <f>ROUND(I142*H142,2)</f>
        <v>0</v>
      </c>
      <c r="K142" s="160"/>
      <c r="L142" s="161"/>
      <c r="M142" s="162" t="s">
        <v>1</v>
      </c>
      <c r="N142" s="163" t="s">
        <v>36</v>
      </c>
      <c r="O142" s="143">
        <v>0</v>
      </c>
      <c r="P142" s="143">
        <f>O142*H142</f>
        <v>0</v>
      </c>
      <c r="Q142" s="143">
        <v>1E-3</v>
      </c>
      <c r="R142" s="143">
        <f>Q142*H142</f>
        <v>5.3088000000000003E-2</v>
      </c>
      <c r="S142" s="143">
        <v>0</v>
      </c>
      <c r="T142" s="144">
        <f>S142*H142</f>
        <v>0</v>
      </c>
      <c r="AR142" s="145" t="s">
        <v>156</v>
      </c>
      <c r="AT142" s="145" t="s">
        <v>157</v>
      </c>
      <c r="AU142" s="145" t="s">
        <v>125</v>
      </c>
      <c r="AY142" s="15" t="s">
        <v>118</v>
      </c>
      <c r="BE142" s="146">
        <f>IF(N142="základná",J142,0)</f>
        <v>0</v>
      </c>
      <c r="BF142" s="146">
        <f>IF(N142="znížená",J142,0)</f>
        <v>0</v>
      </c>
      <c r="BG142" s="146">
        <f>IF(N142="zákl. prenesená",J142,0)</f>
        <v>0</v>
      </c>
      <c r="BH142" s="146">
        <f>IF(N142="zníž. prenesená",J142,0)</f>
        <v>0</v>
      </c>
      <c r="BI142" s="146">
        <f>IF(N142="nulová",J142,0)</f>
        <v>0</v>
      </c>
      <c r="BJ142" s="15" t="s">
        <v>125</v>
      </c>
      <c r="BK142" s="146">
        <f>ROUND(I142*H142,2)</f>
        <v>0</v>
      </c>
      <c r="BL142" s="15" t="s">
        <v>124</v>
      </c>
      <c r="BM142" s="145" t="s">
        <v>160</v>
      </c>
    </row>
    <row r="143" spans="2:65" s="12" customFormat="1">
      <c r="B143" s="147"/>
      <c r="D143" s="148" t="s">
        <v>127</v>
      </c>
      <c r="F143" s="150" t="s">
        <v>161</v>
      </c>
      <c r="H143" s="151">
        <v>53.088000000000001</v>
      </c>
      <c r="L143" s="147"/>
      <c r="M143" s="152"/>
      <c r="T143" s="153"/>
      <c r="AT143" s="149" t="s">
        <v>127</v>
      </c>
      <c r="AU143" s="149" t="s">
        <v>125</v>
      </c>
      <c r="AV143" s="12" t="s">
        <v>125</v>
      </c>
      <c r="AW143" s="12" t="s">
        <v>3</v>
      </c>
      <c r="AX143" s="12" t="s">
        <v>78</v>
      </c>
      <c r="AY143" s="149" t="s">
        <v>118</v>
      </c>
    </row>
    <row r="144" spans="2:65" s="11" customFormat="1" ht="22.9" customHeight="1">
      <c r="B144" s="122"/>
      <c r="D144" s="123" t="s">
        <v>69</v>
      </c>
      <c r="E144" s="131" t="s">
        <v>133</v>
      </c>
      <c r="F144" s="131" t="s">
        <v>162</v>
      </c>
      <c r="J144" s="132">
        <f>BK144</f>
        <v>0</v>
      </c>
      <c r="L144" s="122"/>
      <c r="M144" s="126"/>
      <c r="P144" s="127">
        <f>SUM(P145:P154)</f>
        <v>242.34747000000002</v>
      </c>
      <c r="R144" s="127">
        <f>SUM(R145:R154)</f>
        <v>135.07391769</v>
      </c>
      <c r="T144" s="128">
        <f>SUM(T145:T154)</f>
        <v>0</v>
      </c>
      <c r="AR144" s="123" t="s">
        <v>78</v>
      </c>
      <c r="AT144" s="129" t="s">
        <v>69</v>
      </c>
      <c r="AU144" s="129" t="s">
        <v>78</v>
      </c>
      <c r="AY144" s="123" t="s">
        <v>118</v>
      </c>
      <c r="BK144" s="130">
        <f>SUM(BK145:BK154)</f>
        <v>0</v>
      </c>
    </row>
    <row r="145" spans="2:65" s="1" customFormat="1" ht="21.75" customHeight="1">
      <c r="B145" s="133"/>
      <c r="C145" s="134" t="s">
        <v>163</v>
      </c>
      <c r="D145" s="134" t="s">
        <v>120</v>
      </c>
      <c r="E145" s="135" t="s">
        <v>164</v>
      </c>
      <c r="F145" s="136" t="s">
        <v>165</v>
      </c>
      <c r="G145" s="137" t="s">
        <v>123</v>
      </c>
      <c r="H145" s="138">
        <v>55.930999999999997</v>
      </c>
      <c r="I145" s="139"/>
      <c r="J145" s="139">
        <f>ROUND(I145*H145,2)</f>
        <v>0</v>
      </c>
      <c r="K145" s="140"/>
      <c r="L145" s="27"/>
      <c r="M145" s="141" t="s">
        <v>1</v>
      </c>
      <c r="N145" s="142" t="s">
        <v>36</v>
      </c>
      <c r="O145" s="143">
        <v>1.2270000000000001</v>
      </c>
      <c r="P145" s="143">
        <f>O145*H145</f>
        <v>68.627336999999997</v>
      </c>
      <c r="Q145" s="143">
        <v>2.40177</v>
      </c>
      <c r="R145" s="143">
        <f>Q145*H145</f>
        <v>134.33339787</v>
      </c>
      <c r="S145" s="143">
        <v>0</v>
      </c>
      <c r="T145" s="144">
        <f>S145*H145</f>
        <v>0</v>
      </c>
      <c r="AR145" s="145" t="s">
        <v>124</v>
      </c>
      <c r="AT145" s="145" t="s">
        <v>120</v>
      </c>
      <c r="AU145" s="145" t="s">
        <v>125</v>
      </c>
      <c r="AY145" s="15" t="s">
        <v>118</v>
      </c>
      <c r="BE145" s="146">
        <f>IF(N145="základná",J145,0)</f>
        <v>0</v>
      </c>
      <c r="BF145" s="146">
        <f>IF(N145="znížená",J145,0)</f>
        <v>0</v>
      </c>
      <c r="BG145" s="146">
        <f>IF(N145="zákl. prenesená",J145,0)</f>
        <v>0</v>
      </c>
      <c r="BH145" s="146">
        <f>IF(N145="zníž. prenesená",J145,0)</f>
        <v>0</v>
      </c>
      <c r="BI145" s="146">
        <f>IF(N145="nulová",J145,0)</f>
        <v>0</v>
      </c>
      <c r="BJ145" s="15" t="s">
        <v>125</v>
      </c>
      <c r="BK145" s="146">
        <f>ROUND(I145*H145,2)</f>
        <v>0</v>
      </c>
      <c r="BL145" s="15" t="s">
        <v>124</v>
      </c>
      <c r="BM145" s="145" t="s">
        <v>166</v>
      </c>
    </row>
    <row r="146" spans="2:65" s="12" customFormat="1">
      <c r="B146" s="147"/>
      <c r="D146" s="148" t="s">
        <v>127</v>
      </c>
      <c r="E146" s="149" t="s">
        <v>1</v>
      </c>
      <c r="F146" s="150" t="s">
        <v>167</v>
      </c>
      <c r="H146" s="151">
        <v>55.930999999999997</v>
      </c>
      <c r="L146" s="147"/>
      <c r="M146" s="152"/>
      <c r="T146" s="153"/>
      <c r="AT146" s="149" t="s">
        <v>127</v>
      </c>
      <c r="AU146" s="149" t="s">
        <v>125</v>
      </c>
      <c r="AV146" s="12" t="s">
        <v>125</v>
      </c>
      <c r="AW146" s="12" t="s">
        <v>27</v>
      </c>
      <c r="AX146" s="12" t="s">
        <v>78</v>
      </c>
      <c r="AY146" s="149" t="s">
        <v>118</v>
      </c>
    </row>
    <row r="147" spans="2:65" s="1" customFormat="1" ht="24.2" customHeight="1">
      <c r="B147" s="133"/>
      <c r="C147" s="134" t="s">
        <v>168</v>
      </c>
      <c r="D147" s="134" t="s">
        <v>120</v>
      </c>
      <c r="E147" s="135" t="s">
        <v>169</v>
      </c>
      <c r="F147" s="136" t="s">
        <v>170</v>
      </c>
      <c r="G147" s="137" t="s">
        <v>171</v>
      </c>
      <c r="H147" s="138">
        <v>223.72200000000001</v>
      </c>
      <c r="I147" s="139"/>
      <c r="J147" s="139">
        <f>ROUND(I147*H147,2)</f>
        <v>0</v>
      </c>
      <c r="K147" s="140"/>
      <c r="L147" s="27"/>
      <c r="M147" s="141" t="s">
        <v>1</v>
      </c>
      <c r="N147" s="142" t="s">
        <v>36</v>
      </c>
      <c r="O147" s="143">
        <v>0.443</v>
      </c>
      <c r="P147" s="143">
        <f>O147*H147</f>
        <v>99.108846</v>
      </c>
      <c r="Q147" s="143">
        <v>1.5499999999999999E-3</v>
      </c>
      <c r="R147" s="143">
        <f>Q147*H147</f>
        <v>0.3467691</v>
      </c>
      <c r="S147" s="143">
        <v>0</v>
      </c>
      <c r="T147" s="144">
        <f>S147*H147</f>
        <v>0</v>
      </c>
      <c r="AR147" s="145" t="s">
        <v>172</v>
      </c>
      <c r="AT147" s="145" t="s">
        <v>120</v>
      </c>
      <c r="AU147" s="145" t="s">
        <v>125</v>
      </c>
      <c r="AY147" s="15" t="s">
        <v>118</v>
      </c>
      <c r="BE147" s="146">
        <f>IF(N147="základná",J147,0)</f>
        <v>0</v>
      </c>
      <c r="BF147" s="146">
        <f>IF(N147="znížená",J147,0)</f>
        <v>0</v>
      </c>
      <c r="BG147" s="146">
        <f>IF(N147="zákl. prenesená",J147,0)</f>
        <v>0</v>
      </c>
      <c r="BH147" s="146">
        <f>IF(N147="zníž. prenesená",J147,0)</f>
        <v>0</v>
      </c>
      <c r="BI147" s="146">
        <f>IF(N147="nulová",J147,0)</f>
        <v>0</v>
      </c>
      <c r="BJ147" s="15" t="s">
        <v>125</v>
      </c>
      <c r="BK147" s="146">
        <f>ROUND(I147*H147,2)</f>
        <v>0</v>
      </c>
      <c r="BL147" s="15" t="s">
        <v>172</v>
      </c>
      <c r="BM147" s="145" t="s">
        <v>173</v>
      </c>
    </row>
    <row r="148" spans="2:65" s="12" customFormat="1">
      <c r="B148" s="147"/>
      <c r="D148" s="148" t="s">
        <v>127</v>
      </c>
      <c r="E148" s="149" t="s">
        <v>1</v>
      </c>
      <c r="F148" s="150" t="s">
        <v>174</v>
      </c>
      <c r="H148" s="151">
        <v>223.72200000000001</v>
      </c>
      <c r="L148" s="147"/>
      <c r="M148" s="152"/>
      <c r="T148" s="153"/>
      <c r="AT148" s="149" t="s">
        <v>127</v>
      </c>
      <c r="AU148" s="149" t="s">
        <v>125</v>
      </c>
      <c r="AV148" s="12" t="s">
        <v>125</v>
      </c>
      <c r="AW148" s="12" t="s">
        <v>27</v>
      </c>
      <c r="AX148" s="12" t="s">
        <v>78</v>
      </c>
      <c r="AY148" s="149" t="s">
        <v>118</v>
      </c>
    </row>
    <row r="149" spans="2:65" s="1" customFormat="1" ht="24.2" customHeight="1">
      <c r="B149" s="133"/>
      <c r="C149" s="134" t="s">
        <v>175</v>
      </c>
      <c r="D149" s="134" t="s">
        <v>120</v>
      </c>
      <c r="E149" s="135" t="s">
        <v>176</v>
      </c>
      <c r="F149" s="136" t="s">
        <v>177</v>
      </c>
      <c r="G149" s="137" t="s">
        <v>171</v>
      </c>
      <c r="H149" s="138">
        <v>223.72200000000001</v>
      </c>
      <c r="I149" s="139"/>
      <c r="J149" s="139">
        <f>ROUND(I149*H149,2)</f>
        <v>0</v>
      </c>
      <c r="K149" s="140"/>
      <c r="L149" s="27"/>
      <c r="M149" s="141" t="s">
        <v>1</v>
      </c>
      <c r="N149" s="142" t="s">
        <v>36</v>
      </c>
      <c r="O149" s="143">
        <v>0.314</v>
      </c>
      <c r="P149" s="143">
        <f>O149*H149</f>
        <v>70.248708000000008</v>
      </c>
      <c r="Q149" s="143">
        <v>0</v>
      </c>
      <c r="R149" s="143">
        <f>Q149*H149</f>
        <v>0</v>
      </c>
      <c r="S149" s="143">
        <v>0</v>
      </c>
      <c r="T149" s="144">
        <f>S149*H149</f>
        <v>0</v>
      </c>
      <c r="AR149" s="145" t="s">
        <v>124</v>
      </c>
      <c r="AT149" s="145" t="s">
        <v>120</v>
      </c>
      <c r="AU149" s="145" t="s">
        <v>125</v>
      </c>
      <c r="AY149" s="15" t="s">
        <v>118</v>
      </c>
      <c r="BE149" s="146">
        <f>IF(N149="základná",J149,0)</f>
        <v>0</v>
      </c>
      <c r="BF149" s="146">
        <f>IF(N149="znížená",J149,0)</f>
        <v>0</v>
      </c>
      <c r="BG149" s="146">
        <f>IF(N149="zákl. prenesená",J149,0)</f>
        <v>0</v>
      </c>
      <c r="BH149" s="146">
        <f>IF(N149="zníž. prenesená",J149,0)</f>
        <v>0</v>
      </c>
      <c r="BI149" s="146">
        <f>IF(N149="nulová",J149,0)</f>
        <v>0</v>
      </c>
      <c r="BJ149" s="15" t="s">
        <v>125</v>
      </c>
      <c r="BK149" s="146">
        <f>ROUND(I149*H149,2)</f>
        <v>0</v>
      </c>
      <c r="BL149" s="15" t="s">
        <v>124</v>
      </c>
      <c r="BM149" s="145" t="s">
        <v>178</v>
      </c>
    </row>
    <row r="150" spans="2:65" s="1" customFormat="1" ht="37.9" customHeight="1">
      <c r="B150" s="133"/>
      <c r="C150" s="134" t="s">
        <v>179</v>
      </c>
      <c r="D150" s="134" t="s">
        <v>120</v>
      </c>
      <c r="E150" s="135" t="s">
        <v>180</v>
      </c>
      <c r="F150" s="136" t="s">
        <v>181</v>
      </c>
      <c r="G150" s="137" t="s">
        <v>171</v>
      </c>
      <c r="H150" s="138">
        <v>447.44400000000002</v>
      </c>
      <c r="I150" s="139"/>
      <c r="J150" s="139">
        <f>ROUND(I150*H150,2)</f>
        <v>0</v>
      </c>
      <c r="K150" s="140"/>
      <c r="L150" s="27"/>
      <c r="M150" s="141" t="s">
        <v>1</v>
      </c>
      <c r="N150" s="142" t="s">
        <v>36</v>
      </c>
      <c r="O150" s="143">
        <v>0</v>
      </c>
      <c r="P150" s="143">
        <f>O150*H150</f>
        <v>0</v>
      </c>
      <c r="Q150" s="143">
        <v>0</v>
      </c>
      <c r="R150" s="143">
        <f>Q150*H150</f>
        <v>0</v>
      </c>
      <c r="S150" s="143">
        <v>0</v>
      </c>
      <c r="T150" s="144">
        <f>S150*H150</f>
        <v>0</v>
      </c>
      <c r="AR150" s="145" t="s">
        <v>124</v>
      </c>
      <c r="AT150" s="145" t="s">
        <v>120</v>
      </c>
      <c r="AU150" s="145" t="s">
        <v>125</v>
      </c>
      <c r="AY150" s="15" t="s">
        <v>118</v>
      </c>
      <c r="BE150" s="146">
        <f>IF(N150="základná",J150,0)</f>
        <v>0</v>
      </c>
      <c r="BF150" s="146">
        <f>IF(N150="znížená",J150,0)</f>
        <v>0</v>
      </c>
      <c r="BG150" s="146">
        <f>IF(N150="zákl. prenesená",J150,0)</f>
        <v>0</v>
      </c>
      <c r="BH150" s="146">
        <f>IF(N150="zníž. prenesená",J150,0)</f>
        <v>0</v>
      </c>
      <c r="BI150" s="146">
        <f>IF(N150="nulová",J150,0)</f>
        <v>0</v>
      </c>
      <c r="BJ150" s="15" t="s">
        <v>125</v>
      </c>
      <c r="BK150" s="146">
        <f>ROUND(I150*H150,2)</f>
        <v>0</v>
      </c>
      <c r="BL150" s="15" t="s">
        <v>124</v>
      </c>
      <c r="BM150" s="145" t="s">
        <v>182</v>
      </c>
    </row>
    <row r="151" spans="2:65" s="12" customFormat="1">
      <c r="B151" s="147"/>
      <c r="D151" s="148" t="s">
        <v>127</v>
      </c>
      <c r="E151" s="149" t="s">
        <v>1</v>
      </c>
      <c r="F151" s="150" t="s">
        <v>183</v>
      </c>
      <c r="H151" s="151">
        <v>447.44400000000002</v>
      </c>
      <c r="L151" s="147"/>
      <c r="M151" s="152"/>
      <c r="T151" s="153"/>
      <c r="AT151" s="149" t="s">
        <v>127</v>
      </c>
      <c r="AU151" s="149" t="s">
        <v>125</v>
      </c>
      <c r="AV151" s="12" t="s">
        <v>125</v>
      </c>
      <c r="AW151" s="12" t="s">
        <v>27</v>
      </c>
      <c r="AX151" s="12" t="s">
        <v>78</v>
      </c>
      <c r="AY151" s="149" t="s">
        <v>118</v>
      </c>
    </row>
    <row r="152" spans="2:65" s="1" customFormat="1" ht="37.9" customHeight="1">
      <c r="B152" s="133"/>
      <c r="C152" s="134" t="s">
        <v>184</v>
      </c>
      <c r="D152" s="134" t="s">
        <v>120</v>
      </c>
      <c r="E152" s="135" t="s">
        <v>185</v>
      </c>
      <c r="F152" s="136" t="s">
        <v>186</v>
      </c>
      <c r="G152" s="137" t="s">
        <v>171</v>
      </c>
      <c r="H152" s="138">
        <v>111.861</v>
      </c>
      <c r="I152" s="139"/>
      <c r="J152" s="139">
        <f>ROUND(I152*H152,2)</f>
        <v>0</v>
      </c>
      <c r="K152" s="140"/>
      <c r="L152" s="27"/>
      <c r="M152" s="141" t="s">
        <v>1</v>
      </c>
      <c r="N152" s="142" t="s">
        <v>36</v>
      </c>
      <c r="O152" s="143">
        <v>3.9E-2</v>
      </c>
      <c r="P152" s="143">
        <f>O152*H152</f>
        <v>4.3625790000000002</v>
      </c>
      <c r="Q152" s="143">
        <v>3.5200000000000001E-3</v>
      </c>
      <c r="R152" s="143">
        <f>Q152*H152</f>
        <v>0.39375072000000005</v>
      </c>
      <c r="S152" s="143">
        <v>0</v>
      </c>
      <c r="T152" s="144">
        <f>S152*H152</f>
        <v>0</v>
      </c>
      <c r="AR152" s="145" t="s">
        <v>124</v>
      </c>
      <c r="AT152" s="145" t="s">
        <v>120</v>
      </c>
      <c r="AU152" s="145" t="s">
        <v>125</v>
      </c>
      <c r="AY152" s="15" t="s">
        <v>118</v>
      </c>
      <c r="BE152" s="146">
        <f>IF(N152="základná",J152,0)</f>
        <v>0</v>
      </c>
      <c r="BF152" s="146">
        <f>IF(N152="znížená",J152,0)</f>
        <v>0</v>
      </c>
      <c r="BG152" s="146">
        <f>IF(N152="zákl. prenesená",J152,0)</f>
        <v>0</v>
      </c>
      <c r="BH152" s="146">
        <f>IF(N152="zníž. prenesená",J152,0)</f>
        <v>0</v>
      </c>
      <c r="BI152" s="146">
        <f>IF(N152="nulová",J152,0)</f>
        <v>0</v>
      </c>
      <c r="BJ152" s="15" t="s">
        <v>125</v>
      </c>
      <c r="BK152" s="146">
        <f>ROUND(I152*H152,2)</f>
        <v>0</v>
      </c>
      <c r="BL152" s="15" t="s">
        <v>124</v>
      </c>
      <c r="BM152" s="145" t="s">
        <v>187</v>
      </c>
    </row>
    <row r="153" spans="2:65" s="12" customFormat="1">
      <c r="B153" s="147"/>
      <c r="D153" s="148" t="s">
        <v>127</v>
      </c>
      <c r="E153" s="149" t="s">
        <v>1</v>
      </c>
      <c r="F153" s="150" t="s">
        <v>188</v>
      </c>
      <c r="H153" s="151">
        <v>111.861</v>
      </c>
      <c r="L153" s="147"/>
      <c r="M153" s="152"/>
      <c r="T153" s="153"/>
      <c r="AT153" s="149" t="s">
        <v>127</v>
      </c>
      <c r="AU153" s="149" t="s">
        <v>125</v>
      </c>
      <c r="AV153" s="12" t="s">
        <v>125</v>
      </c>
      <c r="AW153" s="12" t="s">
        <v>27</v>
      </c>
      <c r="AX153" s="12" t="s">
        <v>70</v>
      </c>
      <c r="AY153" s="149" t="s">
        <v>118</v>
      </c>
    </row>
    <row r="154" spans="2:65" s="13" customFormat="1">
      <c r="B154" s="164"/>
      <c r="D154" s="148" t="s">
        <v>127</v>
      </c>
      <c r="E154" s="165" t="s">
        <v>1</v>
      </c>
      <c r="F154" s="166" t="s">
        <v>189</v>
      </c>
      <c r="H154" s="167">
        <v>111.861</v>
      </c>
      <c r="L154" s="164"/>
      <c r="M154" s="168"/>
      <c r="T154" s="169"/>
      <c r="AT154" s="165" t="s">
        <v>127</v>
      </c>
      <c r="AU154" s="165" t="s">
        <v>125</v>
      </c>
      <c r="AV154" s="13" t="s">
        <v>124</v>
      </c>
      <c r="AW154" s="13" t="s">
        <v>27</v>
      </c>
      <c r="AX154" s="13" t="s">
        <v>78</v>
      </c>
      <c r="AY154" s="165" t="s">
        <v>118</v>
      </c>
    </row>
    <row r="155" spans="2:65" s="11" customFormat="1" ht="22.9" customHeight="1">
      <c r="B155" s="122"/>
      <c r="D155" s="123" t="s">
        <v>69</v>
      </c>
      <c r="E155" s="131" t="s">
        <v>146</v>
      </c>
      <c r="F155" s="131" t="s">
        <v>190</v>
      </c>
      <c r="J155" s="132">
        <f>BK155</f>
        <v>0</v>
      </c>
      <c r="L155" s="122"/>
      <c r="M155" s="126"/>
      <c r="P155" s="127">
        <f>SUM(P156:P165)</f>
        <v>414.07036800000003</v>
      </c>
      <c r="R155" s="127">
        <f>SUM(R156:R165)</f>
        <v>269.20306912000001</v>
      </c>
      <c r="T155" s="128">
        <f>SUM(T156:T165)</f>
        <v>0</v>
      </c>
      <c r="AR155" s="123" t="s">
        <v>78</v>
      </c>
      <c r="AT155" s="129" t="s">
        <v>69</v>
      </c>
      <c r="AU155" s="129" t="s">
        <v>78</v>
      </c>
      <c r="AY155" s="123" t="s">
        <v>118</v>
      </c>
      <c r="BK155" s="130">
        <f>SUM(BK156:BK165)</f>
        <v>0</v>
      </c>
    </row>
    <row r="156" spans="2:65" s="1" customFormat="1" ht="24.2" customHeight="1">
      <c r="B156" s="133"/>
      <c r="C156" s="134" t="s">
        <v>191</v>
      </c>
      <c r="D156" s="134" t="s">
        <v>120</v>
      </c>
      <c r="E156" s="135" t="s">
        <v>192</v>
      </c>
      <c r="F156" s="136" t="s">
        <v>193</v>
      </c>
      <c r="G156" s="137" t="s">
        <v>123</v>
      </c>
      <c r="H156" s="138">
        <v>121.34399999999999</v>
      </c>
      <c r="I156" s="139"/>
      <c r="J156" s="139">
        <f>ROUND(I156*H156,2)</f>
        <v>0</v>
      </c>
      <c r="K156" s="140"/>
      <c r="L156" s="27"/>
      <c r="M156" s="141" t="s">
        <v>1</v>
      </c>
      <c r="N156" s="142" t="s">
        <v>36</v>
      </c>
      <c r="O156" s="143">
        <v>2.3199999999999998</v>
      </c>
      <c r="P156" s="143">
        <f>O156*H156</f>
        <v>281.51807999999994</v>
      </c>
      <c r="Q156" s="143">
        <v>2.19407</v>
      </c>
      <c r="R156" s="143">
        <f>Q156*H156</f>
        <v>266.23723007999996</v>
      </c>
      <c r="S156" s="143">
        <v>0</v>
      </c>
      <c r="T156" s="144">
        <f>S156*H156</f>
        <v>0</v>
      </c>
      <c r="AR156" s="145" t="s">
        <v>124</v>
      </c>
      <c r="AT156" s="145" t="s">
        <v>120</v>
      </c>
      <c r="AU156" s="145" t="s">
        <v>125</v>
      </c>
      <c r="AY156" s="15" t="s">
        <v>118</v>
      </c>
      <c r="BE156" s="146">
        <f>IF(N156="základná",J156,0)</f>
        <v>0</v>
      </c>
      <c r="BF156" s="146">
        <f>IF(N156="znížená",J156,0)</f>
        <v>0</v>
      </c>
      <c r="BG156" s="146">
        <f>IF(N156="zákl. prenesená",J156,0)</f>
        <v>0</v>
      </c>
      <c r="BH156" s="146">
        <f>IF(N156="zníž. prenesená",J156,0)</f>
        <v>0</v>
      </c>
      <c r="BI156" s="146">
        <f>IF(N156="nulová",J156,0)</f>
        <v>0</v>
      </c>
      <c r="BJ156" s="15" t="s">
        <v>125</v>
      </c>
      <c r="BK156" s="146">
        <f>ROUND(I156*H156,2)</f>
        <v>0</v>
      </c>
      <c r="BL156" s="15" t="s">
        <v>124</v>
      </c>
      <c r="BM156" s="145" t="s">
        <v>194</v>
      </c>
    </row>
    <row r="157" spans="2:65" s="12" customFormat="1">
      <c r="B157" s="147"/>
      <c r="D157" s="148" t="s">
        <v>127</v>
      </c>
      <c r="E157" s="149" t="s">
        <v>1</v>
      </c>
      <c r="F157" s="150" t="s">
        <v>195</v>
      </c>
      <c r="H157" s="151">
        <v>121.34399999999999</v>
      </c>
      <c r="L157" s="147"/>
      <c r="M157" s="152"/>
      <c r="T157" s="153"/>
      <c r="AT157" s="149" t="s">
        <v>127</v>
      </c>
      <c r="AU157" s="149" t="s">
        <v>125</v>
      </c>
      <c r="AV157" s="12" t="s">
        <v>125</v>
      </c>
      <c r="AW157" s="12" t="s">
        <v>27</v>
      </c>
      <c r="AX157" s="12" t="s">
        <v>78</v>
      </c>
      <c r="AY157" s="149" t="s">
        <v>118</v>
      </c>
    </row>
    <row r="158" spans="2:65" s="1" customFormat="1" ht="21.75" customHeight="1">
      <c r="B158" s="133"/>
      <c r="C158" s="134" t="s">
        <v>196</v>
      </c>
      <c r="D158" s="134" t="s">
        <v>120</v>
      </c>
      <c r="E158" s="135" t="s">
        <v>197</v>
      </c>
      <c r="F158" s="136" t="s">
        <v>198</v>
      </c>
      <c r="G158" s="137" t="s">
        <v>171</v>
      </c>
      <c r="H158" s="138">
        <v>12.384</v>
      </c>
      <c r="I158" s="139"/>
      <c r="J158" s="139">
        <f>ROUND(I158*H158,2)</f>
        <v>0</v>
      </c>
      <c r="K158" s="140"/>
      <c r="L158" s="27"/>
      <c r="M158" s="141" t="s">
        <v>1</v>
      </c>
      <c r="N158" s="142" t="s">
        <v>36</v>
      </c>
      <c r="O158" s="143">
        <v>0.40899999999999997</v>
      </c>
      <c r="P158" s="143">
        <f>O158*H158</f>
        <v>5.0650560000000002</v>
      </c>
      <c r="Q158" s="143">
        <v>8.6099999999999996E-3</v>
      </c>
      <c r="R158" s="143">
        <f>Q158*H158</f>
        <v>0.10662624</v>
      </c>
      <c r="S158" s="143">
        <v>0</v>
      </c>
      <c r="T158" s="144">
        <f>S158*H158</f>
        <v>0</v>
      </c>
      <c r="AR158" s="145" t="s">
        <v>124</v>
      </c>
      <c r="AT158" s="145" t="s">
        <v>120</v>
      </c>
      <c r="AU158" s="145" t="s">
        <v>125</v>
      </c>
      <c r="AY158" s="15" t="s">
        <v>118</v>
      </c>
      <c r="BE158" s="146">
        <f>IF(N158="základná",J158,0)</f>
        <v>0</v>
      </c>
      <c r="BF158" s="146">
        <f>IF(N158="znížená",J158,0)</f>
        <v>0</v>
      </c>
      <c r="BG158" s="146">
        <f>IF(N158="zákl. prenesená",J158,0)</f>
        <v>0</v>
      </c>
      <c r="BH158" s="146">
        <f>IF(N158="zníž. prenesená",J158,0)</f>
        <v>0</v>
      </c>
      <c r="BI158" s="146">
        <f>IF(N158="nulová",J158,0)</f>
        <v>0</v>
      </c>
      <c r="BJ158" s="15" t="s">
        <v>125</v>
      </c>
      <c r="BK158" s="146">
        <f>ROUND(I158*H158,2)</f>
        <v>0</v>
      </c>
      <c r="BL158" s="15" t="s">
        <v>124</v>
      </c>
      <c r="BM158" s="145" t="s">
        <v>199</v>
      </c>
    </row>
    <row r="159" spans="2:65" s="12" customFormat="1">
      <c r="B159" s="147"/>
      <c r="D159" s="148" t="s">
        <v>127</v>
      </c>
      <c r="E159" s="149" t="s">
        <v>1</v>
      </c>
      <c r="F159" s="150" t="s">
        <v>200</v>
      </c>
      <c r="H159" s="151">
        <v>12.384</v>
      </c>
      <c r="L159" s="147"/>
      <c r="M159" s="152"/>
      <c r="T159" s="153"/>
      <c r="AT159" s="149" t="s">
        <v>127</v>
      </c>
      <c r="AU159" s="149" t="s">
        <v>125</v>
      </c>
      <c r="AV159" s="12" t="s">
        <v>125</v>
      </c>
      <c r="AW159" s="12" t="s">
        <v>27</v>
      </c>
      <c r="AX159" s="12" t="s">
        <v>70</v>
      </c>
      <c r="AY159" s="149" t="s">
        <v>118</v>
      </c>
    </row>
    <row r="160" spans="2:65" s="13" customFormat="1">
      <c r="B160" s="164"/>
      <c r="D160" s="148" t="s">
        <v>127</v>
      </c>
      <c r="E160" s="165" t="s">
        <v>1</v>
      </c>
      <c r="F160" s="166" t="s">
        <v>189</v>
      </c>
      <c r="H160" s="167">
        <v>12.384</v>
      </c>
      <c r="L160" s="164"/>
      <c r="M160" s="168"/>
      <c r="T160" s="169"/>
      <c r="AT160" s="165" t="s">
        <v>127</v>
      </c>
      <c r="AU160" s="165" t="s">
        <v>125</v>
      </c>
      <c r="AV160" s="13" t="s">
        <v>124</v>
      </c>
      <c r="AW160" s="13" t="s">
        <v>27</v>
      </c>
      <c r="AX160" s="13" t="s">
        <v>78</v>
      </c>
      <c r="AY160" s="165" t="s">
        <v>118</v>
      </c>
    </row>
    <row r="161" spans="2:65" s="1" customFormat="1" ht="21.75" customHeight="1">
      <c r="B161" s="133"/>
      <c r="C161" s="134" t="s">
        <v>172</v>
      </c>
      <c r="D161" s="134" t="s">
        <v>120</v>
      </c>
      <c r="E161" s="135" t="s">
        <v>201</v>
      </c>
      <c r="F161" s="136" t="s">
        <v>202</v>
      </c>
      <c r="G161" s="137" t="s">
        <v>171</v>
      </c>
      <c r="H161" s="138">
        <v>12.384</v>
      </c>
      <c r="I161" s="139"/>
      <c r="J161" s="139">
        <f>ROUND(I161*H161,2)</f>
        <v>0</v>
      </c>
      <c r="K161" s="140"/>
      <c r="L161" s="27"/>
      <c r="M161" s="141" t="s">
        <v>1</v>
      </c>
      <c r="N161" s="142" t="s">
        <v>36</v>
      </c>
      <c r="O161" s="143">
        <v>0.248</v>
      </c>
      <c r="P161" s="143">
        <f>O161*H161</f>
        <v>3.0712320000000002</v>
      </c>
      <c r="Q161" s="143">
        <v>0</v>
      </c>
      <c r="R161" s="143">
        <f>Q161*H161</f>
        <v>0</v>
      </c>
      <c r="S161" s="143">
        <v>0</v>
      </c>
      <c r="T161" s="144">
        <f>S161*H161</f>
        <v>0</v>
      </c>
      <c r="AR161" s="145" t="s">
        <v>124</v>
      </c>
      <c r="AT161" s="145" t="s">
        <v>120</v>
      </c>
      <c r="AU161" s="145" t="s">
        <v>125</v>
      </c>
      <c r="AY161" s="15" t="s">
        <v>118</v>
      </c>
      <c r="BE161" s="146">
        <f>IF(N161="základná",J161,0)</f>
        <v>0</v>
      </c>
      <c r="BF161" s="146">
        <f>IF(N161="znížená",J161,0)</f>
        <v>0</v>
      </c>
      <c r="BG161" s="146">
        <f>IF(N161="zákl. prenesená",J161,0)</f>
        <v>0</v>
      </c>
      <c r="BH161" s="146">
        <f>IF(N161="zníž. prenesená",J161,0)</f>
        <v>0</v>
      </c>
      <c r="BI161" s="146">
        <f>IF(N161="nulová",J161,0)</f>
        <v>0</v>
      </c>
      <c r="BJ161" s="15" t="s">
        <v>125</v>
      </c>
      <c r="BK161" s="146">
        <f>ROUND(I161*H161,2)</f>
        <v>0</v>
      </c>
      <c r="BL161" s="15" t="s">
        <v>124</v>
      </c>
      <c r="BM161" s="145" t="s">
        <v>203</v>
      </c>
    </row>
    <row r="162" spans="2:65" s="1" customFormat="1" ht="37.9" customHeight="1">
      <c r="B162" s="133"/>
      <c r="C162" s="134" t="s">
        <v>204</v>
      </c>
      <c r="D162" s="134" t="s">
        <v>120</v>
      </c>
      <c r="E162" s="135" t="s">
        <v>205</v>
      </c>
      <c r="F162" s="136" t="s">
        <v>206</v>
      </c>
      <c r="G162" s="137" t="s">
        <v>171</v>
      </c>
      <c r="H162" s="138">
        <v>808.96</v>
      </c>
      <c r="I162" s="139"/>
      <c r="J162" s="139">
        <f>ROUND(I162*H162,2)</f>
        <v>0</v>
      </c>
      <c r="K162" s="140"/>
      <c r="L162" s="27"/>
      <c r="M162" s="141" t="s">
        <v>1</v>
      </c>
      <c r="N162" s="142" t="s">
        <v>36</v>
      </c>
      <c r="O162" s="143">
        <v>4.1000000000000002E-2</v>
      </c>
      <c r="P162" s="143">
        <f>O162*H162</f>
        <v>33.167360000000002</v>
      </c>
      <c r="Q162" s="143">
        <v>3.5200000000000001E-3</v>
      </c>
      <c r="R162" s="143">
        <f>Q162*H162</f>
        <v>2.8475392000000004</v>
      </c>
      <c r="S162" s="143">
        <v>0</v>
      </c>
      <c r="T162" s="144">
        <f>S162*H162</f>
        <v>0</v>
      </c>
      <c r="AR162" s="145" t="s">
        <v>124</v>
      </c>
      <c r="AT162" s="145" t="s">
        <v>120</v>
      </c>
      <c r="AU162" s="145" t="s">
        <v>125</v>
      </c>
      <c r="AY162" s="15" t="s">
        <v>118</v>
      </c>
      <c r="BE162" s="146">
        <f>IF(N162="základná",J162,0)</f>
        <v>0</v>
      </c>
      <c r="BF162" s="146">
        <f>IF(N162="znížená",J162,0)</f>
        <v>0</v>
      </c>
      <c r="BG162" s="146">
        <f>IF(N162="zákl. prenesená",J162,0)</f>
        <v>0</v>
      </c>
      <c r="BH162" s="146">
        <f>IF(N162="zníž. prenesená",J162,0)</f>
        <v>0</v>
      </c>
      <c r="BI162" s="146">
        <f>IF(N162="nulová",J162,0)</f>
        <v>0</v>
      </c>
      <c r="BJ162" s="15" t="s">
        <v>125</v>
      </c>
      <c r="BK162" s="146">
        <f>ROUND(I162*H162,2)</f>
        <v>0</v>
      </c>
      <c r="BL162" s="15" t="s">
        <v>124</v>
      </c>
      <c r="BM162" s="145" t="s">
        <v>207</v>
      </c>
    </row>
    <row r="163" spans="2:65" s="12" customFormat="1">
      <c r="B163" s="147"/>
      <c r="D163" s="148" t="s">
        <v>127</v>
      </c>
      <c r="E163" s="149" t="s">
        <v>1</v>
      </c>
      <c r="F163" s="150" t="s">
        <v>208</v>
      </c>
      <c r="H163" s="151">
        <v>808.96</v>
      </c>
      <c r="L163" s="147"/>
      <c r="M163" s="152"/>
      <c r="T163" s="153"/>
      <c r="AT163" s="149" t="s">
        <v>127</v>
      </c>
      <c r="AU163" s="149" t="s">
        <v>125</v>
      </c>
      <c r="AV163" s="12" t="s">
        <v>125</v>
      </c>
      <c r="AW163" s="12" t="s">
        <v>27</v>
      </c>
      <c r="AX163" s="12" t="s">
        <v>78</v>
      </c>
      <c r="AY163" s="149" t="s">
        <v>118</v>
      </c>
    </row>
    <row r="164" spans="2:65" s="1" customFormat="1" ht="37.9" customHeight="1">
      <c r="B164" s="133"/>
      <c r="C164" s="134" t="s">
        <v>209</v>
      </c>
      <c r="D164" s="134" t="s">
        <v>120</v>
      </c>
      <c r="E164" s="135" t="s">
        <v>210</v>
      </c>
      <c r="F164" s="136" t="s">
        <v>211</v>
      </c>
      <c r="G164" s="137" t="s">
        <v>154</v>
      </c>
      <c r="H164" s="138">
        <v>194.56</v>
      </c>
      <c r="I164" s="139"/>
      <c r="J164" s="139">
        <f>ROUND(I164*H164,2)</f>
        <v>0</v>
      </c>
      <c r="K164" s="140"/>
      <c r="L164" s="27"/>
      <c r="M164" s="141" t="s">
        <v>1</v>
      </c>
      <c r="N164" s="142" t="s">
        <v>36</v>
      </c>
      <c r="O164" s="143">
        <v>0.46899999999999997</v>
      </c>
      <c r="P164" s="143">
        <f>O164*H164</f>
        <v>91.248639999999995</v>
      </c>
      <c r="Q164" s="143">
        <v>6.0000000000000002E-5</v>
      </c>
      <c r="R164" s="143">
        <f>Q164*H164</f>
        <v>1.1673600000000001E-2</v>
      </c>
      <c r="S164" s="143">
        <v>0</v>
      </c>
      <c r="T164" s="144">
        <f>S164*H164</f>
        <v>0</v>
      </c>
      <c r="AR164" s="145" t="s">
        <v>124</v>
      </c>
      <c r="AT164" s="145" t="s">
        <v>120</v>
      </c>
      <c r="AU164" s="145" t="s">
        <v>125</v>
      </c>
      <c r="AY164" s="15" t="s">
        <v>118</v>
      </c>
      <c r="BE164" s="146">
        <f>IF(N164="základná",J164,0)</f>
        <v>0</v>
      </c>
      <c r="BF164" s="146">
        <f>IF(N164="znížená",J164,0)</f>
        <v>0</v>
      </c>
      <c r="BG164" s="146">
        <f>IF(N164="zákl. prenesená",J164,0)</f>
        <v>0</v>
      </c>
      <c r="BH164" s="146">
        <f>IF(N164="zníž. prenesená",J164,0)</f>
        <v>0</v>
      </c>
      <c r="BI164" s="146">
        <f>IF(N164="nulová",J164,0)</f>
        <v>0</v>
      </c>
      <c r="BJ164" s="15" t="s">
        <v>125</v>
      </c>
      <c r="BK164" s="146">
        <f>ROUND(I164*H164,2)</f>
        <v>0</v>
      </c>
      <c r="BL164" s="15" t="s">
        <v>124</v>
      </c>
      <c r="BM164" s="145" t="s">
        <v>212</v>
      </c>
    </row>
    <row r="165" spans="2:65" s="12" customFormat="1">
      <c r="B165" s="147"/>
      <c r="D165" s="148" t="s">
        <v>127</v>
      </c>
      <c r="E165" s="149" t="s">
        <v>1</v>
      </c>
      <c r="F165" s="150" t="s">
        <v>213</v>
      </c>
      <c r="H165" s="151">
        <v>194.56</v>
      </c>
      <c r="L165" s="147"/>
      <c r="M165" s="152"/>
      <c r="T165" s="153"/>
      <c r="AT165" s="149" t="s">
        <v>127</v>
      </c>
      <c r="AU165" s="149" t="s">
        <v>125</v>
      </c>
      <c r="AV165" s="12" t="s">
        <v>125</v>
      </c>
      <c r="AW165" s="12" t="s">
        <v>27</v>
      </c>
      <c r="AX165" s="12" t="s">
        <v>78</v>
      </c>
      <c r="AY165" s="149" t="s">
        <v>118</v>
      </c>
    </row>
    <row r="166" spans="2:65" s="11" customFormat="1" ht="22.9" customHeight="1">
      <c r="B166" s="122"/>
      <c r="D166" s="123" t="s">
        <v>69</v>
      </c>
      <c r="E166" s="131" t="s">
        <v>163</v>
      </c>
      <c r="F166" s="131" t="s">
        <v>214</v>
      </c>
      <c r="J166" s="132">
        <f>BK166</f>
        <v>0</v>
      </c>
      <c r="L166" s="122"/>
      <c r="M166" s="126"/>
      <c r="P166" s="127">
        <f>SUM(P167:P176)</f>
        <v>321.65869499999997</v>
      </c>
      <c r="R166" s="127">
        <f>SUM(R167:R176)</f>
        <v>83.989475999999982</v>
      </c>
      <c r="T166" s="128">
        <f>SUM(T167:T176)</f>
        <v>0</v>
      </c>
      <c r="AR166" s="123" t="s">
        <v>78</v>
      </c>
      <c r="AT166" s="129" t="s">
        <v>69</v>
      </c>
      <c r="AU166" s="129" t="s">
        <v>78</v>
      </c>
      <c r="AY166" s="123" t="s">
        <v>118</v>
      </c>
      <c r="BK166" s="130">
        <f>SUM(BK167:BK176)</f>
        <v>0</v>
      </c>
    </row>
    <row r="167" spans="2:65" s="1" customFormat="1" ht="24.2" customHeight="1">
      <c r="B167" s="133"/>
      <c r="C167" s="134" t="s">
        <v>215</v>
      </c>
      <c r="D167" s="134" t="s">
        <v>120</v>
      </c>
      <c r="E167" s="135" t="s">
        <v>216</v>
      </c>
      <c r="F167" s="136" t="s">
        <v>217</v>
      </c>
      <c r="G167" s="137" t="s">
        <v>123</v>
      </c>
      <c r="H167" s="138">
        <v>1524.0809999999999</v>
      </c>
      <c r="I167" s="139"/>
      <c r="J167" s="139">
        <f>ROUND(I167*H167,2)</f>
        <v>0</v>
      </c>
      <c r="K167" s="140"/>
      <c r="L167" s="27"/>
      <c r="M167" s="141" t="s">
        <v>1</v>
      </c>
      <c r="N167" s="142" t="s">
        <v>36</v>
      </c>
      <c r="O167" s="143">
        <v>3.3000000000000002E-2</v>
      </c>
      <c r="P167" s="143">
        <f>O167*H167</f>
        <v>50.294672999999996</v>
      </c>
      <c r="Q167" s="143">
        <v>1.7999999999999999E-2</v>
      </c>
      <c r="R167" s="143">
        <f>Q167*H167</f>
        <v>27.433457999999995</v>
      </c>
      <c r="S167" s="143">
        <v>0</v>
      </c>
      <c r="T167" s="144">
        <f>S167*H167</f>
        <v>0</v>
      </c>
      <c r="AR167" s="145" t="s">
        <v>124</v>
      </c>
      <c r="AT167" s="145" t="s">
        <v>120</v>
      </c>
      <c r="AU167" s="145" t="s">
        <v>125</v>
      </c>
      <c r="AY167" s="15" t="s">
        <v>118</v>
      </c>
      <c r="BE167" s="146">
        <f>IF(N167="základná",J167,0)</f>
        <v>0</v>
      </c>
      <c r="BF167" s="146">
        <f>IF(N167="znížená",J167,0)</f>
        <v>0</v>
      </c>
      <c r="BG167" s="146">
        <f>IF(N167="zákl. prenesená",J167,0)</f>
        <v>0</v>
      </c>
      <c r="BH167" s="146">
        <f>IF(N167="zníž. prenesená",J167,0)</f>
        <v>0</v>
      </c>
      <c r="BI167" s="146">
        <f>IF(N167="nulová",J167,0)</f>
        <v>0</v>
      </c>
      <c r="BJ167" s="15" t="s">
        <v>125</v>
      </c>
      <c r="BK167" s="146">
        <f>ROUND(I167*H167,2)</f>
        <v>0</v>
      </c>
      <c r="BL167" s="15" t="s">
        <v>124</v>
      </c>
      <c r="BM167" s="145" t="s">
        <v>218</v>
      </c>
    </row>
    <row r="168" spans="2:65" s="12" customFormat="1">
      <c r="B168" s="147"/>
      <c r="D168" s="148" t="s">
        <v>127</v>
      </c>
      <c r="E168" s="149" t="s">
        <v>1</v>
      </c>
      <c r="F168" s="150" t="s">
        <v>219</v>
      </c>
      <c r="H168" s="151">
        <v>1524.0809999999999</v>
      </c>
      <c r="L168" s="147"/>
      <c r="M168" s="152"/>
      <c r="T168" s="153"/>
      <c r="AT168" s="149" t="s">
        <v>127</v>
      </c>
      <c r="AU168" s="149" t="s">
        <v>125</v>
      </c>
      <c r="AV168" s="12" t="s">
        <v>125</v>
      </c>
      <c r="AW168" s="12" t="s">
        <v>27</v>
      </c>
      <c r="AX168" s="12" t="s">
        <v>78</v>
      </c>
      <c r="AY168" s="149" t="s">
        <v>118</v>
      </c>
    </row>
    <row r="169" spans="2:65" s="1" customFormat="1" ht="37.9" customHeight="1">
      <c r="B169" s="133"/>
      <c r="C169" s="134" t="s">
        <v>7</v>
      </c>
      <c r="D169" s="134" t="s">
        <v>120</v>
      </c>
      <c r="E169" s="135" t="s">
        <v>220</v>
      </c>
      <c r="F169" s="136" t="s">
        <v>221</v>
      </c>
      <c r="G169" s="137" t="s">
        <v>123</v>
      </c>
      <c r="H169" s="138">
        <v>1524.0809999999999</v>
      </c>
      <c r="I169" s="139"/>
      <c r="J169" s="139">
        <f>ROUND(I169*H169,2)</f>
        <v>0</v>
      </c>
      <c r="K169" s="140"/>
      <c r="L169" s="27"/>
      <c r="M169" s="141" t="s">
        <v>1</v>
      </c>
      <c r="N169" s="142" t="s">
        <v>36</v>
      </c>
      <c r="O169" s="143">
        <v>2E-3</v>
      </c>
      <c r="P169" s="143">
        <f>O169*H169</f>
        <v>3.048162</v>
      </c>
      <c r="Q169" s="143">
        <v>0</v>
      </c>
      <c r="R169" s="143">
        <f>Q169*H169</f>
        <v>0</v>
      </c>
      <c r="S169" s="143">
        <v>0</v>
      </c>
      <c r="T169" s="144">
        <f>S169*H169</f>
        <v>0</v>
      </c>
      <c r="AR169" s="145" t="s">
        <v>124</v>
      </c>
      <c r="AT169" s="145" t="s">
        <v>120</v>
      </c>
      <c r="AU169" s="145" t="s">
        <v>125</v>
      </c>
      <c r="AY169" s="15" t="s">
        <v>118</v>
      </c>
      <c r="BE169" s="146">
        <f>IF(N169="základná",J169,0)</f>
        <v>0</v>
      </c>
      <c r="BF169" s="146">
        <f>IF(N169="znížená",J169,0)</f>
        <v>0</v>
      </c>
      <c r="BG169" s="146">
        <f>IF(N169="zákl. prenesená",J169,0)</f>
        <v>0</v>
      </c>
      <c r="BH169" s="146">
        <f>IF(N169="zníž. prenesená",J169,0)</f>
        <v>0</v>
      </c>
      <c r="BI169" s="146">
        <f>IF(N169="nulová",J169,0)</f>
        <v>0</v>
      </c>
      <c r="BJ169" s="15" t="s">
        <v>125</v>
      </c>
      <c r="BK169" s="146">
        <f>ROUND(I169*H169,2)</f>
        <v>0</v>
      </c>
      <c r="BL169" s="15" t="s">
        <v>124</v>
      </c>
      <c r="BM169" s="145" t="s">
        <v>222</v>
      </c>
    </row>
    <row r="170" spans="2:65" s="1" customFormat="1" ht="24.2" customHeight="1">
      <c r="B170" s="133"/>
      <c r="C170" s="134" t="s">
        <v>223</v>
      </c>
      <c r="D170" s="134" t="s">
        <v>120</v>
      </c>
      <c r="E170" s="135" t="s">
        <v>224</v>
      </c>
      <c r="F170" s="136" t="s">
        <v>225</v>
      </c>
      <c r="G170" s="137" t="s">
        <v>123</v>
      </c>
      <c r="H170" s="138">
        <v>1524.0809999999999</v>
      </c>
      <c r="I170" s="139"/>
      <c r="J170" s="139">
        <f>ROUND(I170*H170,2)</f>
        <v>0</v>
      </c>
      <c r="K170" s="140"/>
      <c r="L170" s="27"/>
      <c r="M170" s="141" t="s">
        <v>1</v>
      </c>
      <c r="N170" s="142" t="s">
        <v>36</v>
      </c>
      <c r="O170" s="143">
        <v>0.02</v>
      </c>
      <c r="P170" s="143">
        <f>O170*H170</f>
        <v>30.481619999999999</v>
      </c>
      <c r="Q170" s="143">
        <v>1.7999999999999999E-2</v>
      </c>
      <c r="R170" s="143">
        <f>Q170*H170</f>
        <v>27.433457999999995</v>
      </c>
      <c r="S170" s="143">
        <v>0</v>
      </c>
      <c r="T170" s="144">
        <f>S170*H170</f>
        <v>0</v>
      </c>
      <c r="AR170" s="145" t="s">
        <v>124</v>
      </c>
      <c r="AT170" s="145" t="s">
        <v>120</v>
      </c>
      <c r="AU170" s="145" t="s">
        <v>125</v>
      </c>
      <c r="AY170" s="15" t="s">
        <v>118</v>
      </c>
      <c r="BE170" s="146">
        <f>IF(N170="základná",J170,0)</f>
        <v>0</v>
      </c>
      <c r="BF170" s="146">
        <f>IF(N170="znížená",J170,0)</f>
        <v>0</v>
      </c>
      <c r="BG170" s="146">
        <f>IF(N170="zákl. prenesená",J170,0)</f>
        <v>0</v>
      </c>
      <c r="BH170" s="146">
        <f>IF(N170="zníž. prenesená",J170,0)</f>
        <v>0</v>
      </c>
      <c r="BI170" s="146">
        <f>IF(N170="nulová",J170,0)</f>
        <v>0</v>
      </c>
      <c r="BJ170" s="15" t="s">
        <v>125</v>
      </c>
      <c r="BK170" s="146">
        <f>ROUND(I170*H170,2)</f>
        <v>0</v>
      </c>
      <c r="BL170" s="15" t="s">
        <v>124</v>
      </c>
      <c r="BM170" s="145" t="s">
        <v>226</v>
      </c>
    </row>
    <row r="171" spans="2:65" s="1" customFormat="1" ht="24.2" customHeight="1">
      <c r="B171" s="133"/>
      <c r="C171" s="134" t="s">
        <v>227</v>
      </c>
      <c r="D171" s="134" t="s">
        <v>120</v>
      </c>
      <c r="E171" s="135" t="s">
        <v>228</v>
      </c>
      <c r="F171" s="136" t="s">
        <v>229</v>
      </c>
      <c r="G171" s="137" t="s">
        <v>171</v>
      </c>
      <c r="H171" s="138">
        <v>808.96</v>
      </c>
      <c r="I171" s="139"/>
      <c r="J171" s="139">
        <f>ROUND(I171*H171,2)</f>
        <v>0</v>
      </c>
      <c r="K171" s="140"/>
      <c r="L171" s="27"/>
      <c r="M171" s="141" t="s">
        <v>1</v>
      </c>
      <c r="N171" s="142" t="s">
        <v>36</v>
      </c>
      <c r="O171" s="143">
        <v>8.2000000000000003E-2</v>
      </c>
      <c r="P171" s="143">
        <f>O171*H171</f>
        <v>66.334720000000004</v>
      </c>
      <c r="Q171" s="143">
        <v>1.7999999999999999E-2</v>
      </c>
      <c r="R171" s="143">
        <f>Q171*H171</f>
        <v>14.56128</v>
      </c>
      <c r="S171" s="143">
        <v>0</v>
      </c>
      <c r="T171" s="144">
        <f>S171*H171</f>
        <v>0</v>
      </c>
      <c r="AR171" s="145" t="s">
        <v>124</v>
      </c>
      <c r="AT171" s="145" t="s">
        <v>120</v>
      </c>
      <c r="AU171" s="145" t="s">
        <v>125</v>
      </c>
      <c r="AY171" s="15" t="s">
        <v>118</v>
      </c>
      <c r="BE171" s="146">
        <f>IF(N171="základná",J171,0)</f>
        <v>0</v>
      </c>
      <c r="BF171" s="146">
        <f>IF(N171="znížená",J171,0)</f>
        <v>0</v>
      </c>
      <c r="BG171" s="146">
        <f>IF(N171="zákl. prenesená",J171,0)</f>
        <v>0</v>
      </c>
      <c r="BH171" s="146">
        <f>IF(N171="zníž. prenesená",J171,0)</f>
        <v>0</v>
      </c>
      <c r="BI171" s="146">
        <f>IF(N171="nulová",J171,0)</f>
        <v>0</v>
      </c>
      <c r="BJ171" s="15" t="s">
        <v>125</v>
      </c>
      <c r="BK171" s="146">
        <f>ROUND(I171*H171,2)</f>
        <v>0</v>
      </c>
      <c r="BL171" s="15" t="s">
        <v>124</v>
      </c>
      <c r="BM171" s="145" t="s">
        <v>230</v>
      </c>
    </row>
    <row r="172" spans="2:65" s="12" customFormat="1">
      <c r="B172" s="147"/>
      <c r="D172" s="148" t="s">
        <v>127</v>
      </c>
      <c r="E172" s="149" t="s">
        <v>1</v>
      </c>
      <c r="F172" s="150" t="s">
        <v>208</v>
      </c>
      <c r="H172" s="151">
        <v>808.96</v>
      </c>
      <c r="L172" s="147"/>
      <c r="M172" s="152"/>
      <c r="T172" s="153"/>
      <c r="AT172" s="149" t="s">
        <v>127</v>
      </c>
      <c r="AU172" s="149" t="s">
        <v>125</v>
      </c>
      <c r="AV172" s="12" t="s">
        <v>125</v>
      </c>
      <c r="AW172" s="12" t="s">
        <v>27</v>
      </c>
      <c r="AX172" s="12" t="s">
        <v>78</v>
      </c>
      <c r="AY172" s="149" t="s">
        <v>118</v>
      </c>
    </row>
    <row r="173" spans="2:65" s="1" customFormat="1" ht="33" customHeight="1">
      <c r="B173" s="133"/>
      <c r="C173" s="134" t="s">
        <v>231</v>
      </c>
      <c r="D173" s="134" t="s">
        <v>120</v>
      </c>
      <c r="E173" s="135" t="s">
        <v>232</v>
      </c>
      <c r="F173" s="136" t="s">
        <v>233</v>
      </c>
      <c r="G173" s="137" t="s">
        <v>171</v>
      </c>
      <c r="H173" s="138">
        <v>808.96</v>
      </c>
      <c r="I173" s="139"/>
      <c r="J173" s="139">
        <f>ROUND(I173*H173,2)</f>
        <v>0</v>
      </c>
      <c r="K173" s="140"/>
      <c r="L173" s="27"/>
      <c r="M173" s="141" t="s">
        <v>1</v>
      </c>
      <c r="N173" s="142" t="s">
        <v>36</v>
      </c>
      <c r="O173" s="143">
        <v>2E-3</v>
      </c>
      <c r="P173" s="143">
        <f>O173*H173</f>
        <v>1.61792</v>
      </c>
      <c r="Q173" s="143">
        <v>0</v>
      </c>
      <c r="R173" s="143">
        <f>Q173*H173</f>
        <v>0</v>
      </c>
      <c r="S173" s="143">
        <v>0</v>
      </c>
      <c r="T173" s="144">
        <f>S173*H173</f>
        <v>0</v>
      </c>
      <c r="AR173" s="145" t="s">
        <v>124</v>
      </c>
      <c r="AT173" s="145" t="s">
        <v>120</v>
      </c>
      <c r="AU173" s="145" t="s">
        <v>125</v>
      </c>
      <c r="AY173" s="15" t="s">
        <v>118</v>
      </c>
      <c r="BE173" s="146">
        <f>IF(N173="základná",J173,0)</f>
        <v>0</v>
      </c>
      <c r="BF173" s="146">
        <f>IF(N173="znížená",J173,0)</f>
        <v>0</v>
      </c>
      <c r="BG173" s="146">
        <f>IF(N173="zákl. prenesená",J173,0)</f>
        <v>0</v>
      </c>
      <c r="BH173" s="146">
        <f>IF(N173="zníž. prenesená",J173,0)</f>
        <v>0</v>
      </c>
      <c r="BI173" s="146">
        <f>IF(N173="nulová",J173,0)</f>
        <v>0</v>
      </c>
      <c r="BJ173" s="15" t="s">
        <v>125</v>
      </c>
      <c r="BK173" s="146">
        <f>ROUND(I173*H173,2)</f>
        <v>0</v>
      </c>
      <c r="BL173" s="15" t="s">
        <v>124</v>
      </c>
      <c r="BM173" s="145" t="s">
        <v>234</v>
      </c>
    </row>
    <row r="174" spans="2:65" s="1" customFormat="1" ht="24.2" customHeight="1">
      <c r="B174" s="133"/>
      <c r="C174" s="134" t="s">
        <v>235</v>
      </c>
      <c r="D174" s="134" t="s">
        <v>120</v>
      </c>
      <c r="E174" s="135" t="s">
        <v>236</v>
      </c>
      <c r="F174" s="136" t="s">
        <v>237</v>
      </c>
      <c r="G174" s="137" t="s">
        <v>171</v>
      </c>
      <c r="H174" s="138">
        <v>808.96</v>
      </c>
      <c r="I174" s="139"/>
      <c r="J174" s="139">
        <f>ROUND(I174*H174,2)</f>
        <v>0</v>
      </c>
      <c r="K174" s="140"/>
      <c r="L174" s="27"/>
      <c r="M174" s="141" t="s">
        <v>1</v>
      </c>
      <c r="N174" s="142" t="s">
        <v>36</v>
      </c>
      <c r="O174" s="143">
        <v>6.4000000000000001E-2</v>
      </c>
      <c r="P174" s="143">
        <f>O174*H174</f>
        <v>51.773440000000001</v>
      </c>
      <c r="Q174" s="143">
        <v>1.7999999999999999E-2</v>
      </c>
      <c r="R174" s="143">
        <f>Q174*H174</f>
        <v>14.56128</v>
      </c>
      <c r="S174" s="143">
        <v>0</v>
      </c>
      <c r="T174" s="144">
        <f>S174*H174</f>
        <v>0</v>
      </c>
      <c r="AR174" s="145" t="s">
        <v>124</v>
      </c>
      <c r="AT174" s="145" t="s">
        <v>120</v>
      </c>
      <c r="AU174" s="145" t="s">
        <v>125</v>
      </c>
      <c r="AY174" s="15" t="s">
        <v>118</v>
      </c>
      <c r="BE174" s="146">
        <f>IF(N174="základná",J174,0)</f>
        <v>0</v>
      </c>
      <c r="BF174" s="146">
        <f>IF(N174="znížená",J174,0)</f>
        <v>0</v>
      </c>
      <c r="BG174" s="146">
        <f>IF(N174="zákl. prenesená",J174,0)</f>
        <v>0</v>
      </c>
      <c r="BH174" s="146">
        <f>IF(N174="zníž. prenesená",J174,0)</f>
        <v>0</v>
      </c>
      <c r="BI174" s="146">
        <f>IF(N174="nulová",J174,0)</f>
        <v>0</v>
      </c>
      <c r="BJ174" s="15" t="s">
        <v>125</v>
      </c>
      <c r="BK174" s="146">
        <f>ROUND(I174*H174,2)</f>
        <v>0</v>
      </c>
      <c r="BL174" s="15" t="s">
        <v>124</v>
      </c>
      <c r="BM174" s="145" t="s">
        <v>238</v>
      </c>
    </row>
    <row r="175" spans="2:65" s="1" customFormat="1" ht="24.2" customHeight="1">
      <c r="B175" s="133"/>
      <c r="C175" s="134" t="s">
        <v>239</v>
      </c>
      <c r="D175" s="134" t="s">
        <v>120</v>
      </c>
      <c r="E175" s="135" t="s">
        <v>240</v>
      </c>
      <c r="F175" s="136" t="s">
        <v>241</v>
      </c>
      <c r="G175" s="137" t="s">
        <v>171</v>
      </c>
      <c r="H175" s="138">
        <v>808.96</v>
      </c>
      <c r="I175" s="139"/>
      <c r="J175" s="139">
        <f>ROUND(I175*H175,2)</f>
        <v>0</v>
      </c>
      <c r="K175" s="140"/>
      <c r="L175" s="27"/>
      <c r="M175" s="141" t="s">
        <v>1</v>
      </c>
      <c r="N175" s="142" t="s">
        <v>36</v>
      </c>
      <c r="O175" s="143">
        <v>0.14599999999999999</v>
      </c>
      <c r="P175" s="143">
        <f>O175*H175</f>
        <v>118.10816</v>
      </c>
      <c r="Q175" s="143">
        <v>0</v>
      </c>
      <c r="R175" s="143">
        <f>Q175*H175</f>
        <v>0</v>
      </c>
      <c r="S175" s="143">
        <v>0</v>
      </c>
      <c r="T175" s="144">
        <f>S175*H175</f>
        <v>0</v>
      </c>
      <c r="AR175" s="145" t="s">
        <v>124</v>
      </c>
      <c r="AT175" s="145" t="s">
        <v>120</v>
      </c>
      <c r="AU175" s="145" t="s">
        <v>125</v>
      </c>
      <c r="AY175" s="15" t="s">
        <v>118</v>
      </c>
      <c r="BE175" s="146">
        <f>IF(N175="základná",J175,0)</f>
        <v>0</v>
      </c>
      <c r="BF175" s="146">
        <f>IF(N175="znížená",J175,0)</f>
        <v>0</v>
      </c>
      <c r="BG175" s="146">
        <f>IF(N175="zákl. prenesená",J175,0)</f>
        <v>0</v>
      </c>
      <c r="BH175" s="146">
        <f>IF(N175="zníž. prenesená",J175,0)</f>
        <v>0</v>
      </c>
      <c r="BI175" s="146">
        <f>IF(N175="nulová",J175,0)</f>
        <v>0</v>
      </c>
      <c r="BJ175" s="15" t="s">
        <v>125</v>
      </c>
      <c r="BK175" s="146">
        <f>ROUND(I175*H175,2)</f>
        <v>0</v>
      </c>
      <c r="BL175" s="15" t="s">
        <v>124</v>
      </c>
      <c r="BM175" s="145" t="s">
        <v>242</v>
      </c>
    </row>
    <row r="176" spans="2:65" s="12" customFormat="1">
      <c r="B176" s="147"/>
      <c r="D176" s="148" t="s">
        <v>127</v>
      </c>
      <c r="E176" s="149" t="s">
        <v>1</v>
      </c>
      <c r="F176" s="150" t="s">
        <v>208</v>
      </c>
      <c r="H176" s="151">
        <v>808.96</v>
      </c>
      <c r="L176" s="147"/>
      <c r="M176" s="152"/>
      <c r="T176" s="153"/>
      <c r="AT176" s="149" t="s">
        <v>127</v>
      </c>
      <c r="AU176" s="149" t="s">
        <v>125</v>
      </c>
      <c r="AV176" s="12" t="s">
        <v>125</v>
      </c>
      <c r="AW176" s="12" t="s">
        <v>27</v>
      </c>
      <c r="AX176" s="12" t="s">
        <v>78</v>
      </c>
      <c r="AY176" s="149" t="s">
        <v>118</v>
      </c>
    </row>
    <row r="177" spans="2:65" s="11" customFormat="1" ht="22.9" customHeight="1">
      <c r="B177" s="122"/>
      <c r="D177" s="123" t="s">
        <v>69</v>
      </c>
      <c r="E177" s="131" t="s">
        <v>243</v>
      </c>
      <c r="F177" s="131" t="s">
        <v>244</v>
      </c>
      <c r="J177" s="132">
        <f>BK177</f>
        <v>0</v>
      </c>
      <c r="L177" s="122"/>
      <c r="M177" s="126"/>
      <c r="P177" s="127">
        <f>P178</f>
        <v>20.398</v>
      </c>
      <c r="R177" s="127">
        <f>R178</f>
        <v>0</v>
      </c>
      <c r="T177" s="128">
        <f>T178</f>
        <v>0</v>
      </c>
      <c r="AR177" s="123" t="s">
        <v>78</v>
      </c>
      <c r="AT177" s="129" t="s">
        <v>69</v>
      </c>
      <c r="AU177" s="129" t="s">
        <v>78</v>
      </c>
      <c r="AY177" s="123" t="s">
        <v>118</v>
      </c>
      <c r="BK177" s="130">
        <f>BK178</f>
        <v>0</v>
      </c>
    </row>
    <row r="178" spans="2:65" s="1" customFormat="1" ht="24.2" customHeight="1">
      <c r="B178" s="133"/>
      <c r="C178" s="134" t="s">
        <v>245</v>
      </c>
      <c r="D178" s="134" t="s">
        <v>120</v>
      </c>
      <c r="E178" s="135" t="s">
        <v>246</v>
      </c>
      <c r="F178" s="136" t="s">
        <v>247</v>
      </c>
      <c r="G178" s="137" t="s">
        <v>248</v>
      </c>
      <c r="H178" s="138">
        <v>62</v>
      </c>
      <c r="I178" s="139"/>
      <c r="J178" s="139">
        <f>ROUND(I178*H178,2)</f>
        <v>0</v>
      </c>
      <c r="K178" s="140"/>
      <c r="L178" s="27"/>
      <c r="M178" s="141" t="s">
        <v>1</v>
      </c>
      <c r="N178" s="142" t="s">
        <v>36</v>
      </c>
      <c r="O178" s="143">
        <v>0.32900000000000001</v>
      </c>
      <c r="P178" s="143">
        <f>O178*H178</f>
        <v>20.398</v>
      </c>
      <c r="Q178" s="143">
        <v>0</v>
      </c>
      <c r="R178" s="143">
        <f>Q178*H178</f>
        <v>0</v>
      </c>
      <c r="S178" s="143">
        <v>0</v>
      </c>
      <c r="T178" s="144">
        <f>S178*H178</f>
        <v>0</v>
      </c>
      <c r="AR178" s="145" t="s">
        <v>124</v>
      </c>
      <c r="AT178" s="145" t="s">
        <v>120</v>
      </c>
      <c r="AU178" s="145" t="s">
        <v>125</v>
      </c>
      <c r="AY178" s="15" t="s">
        <v>118</v>
      </c>
      <c r="BE178" s="146">
        <f>IF(N178="základná",J178,0)</f>
        <v>0</v>
      </c>
      <c r="BF178" s="146">
        <f>IF(N178="znížená",J178,0)</f>
        <v>0</v>
      </c>
      <c r="BG178" s="146">
        <f>IF(N178="zákl. prenesená",J178,0)</f>
        <v>0</v>
      </c>
      <c r="BH178" s="146">
        <f>IF(N178="zníž. prenesená",J178,0)</f>
        <v>0</v>
      </c>
      <c r="BI178" s="146">
        <f>IF(N178="nulová",J178,0)</f>
        <v>0</v>
      </c>
      <c r="BJ178" s="15" t="s">
        <v>125</v>
      </c>
      <c r="BK178" s="146">
        <f>ROUND(I178*H178,2)</f>
        <v>0</v>
      </c>
      <c r="BL178" s="15" t="s">
        <v>124</v>
      </c>
      <c r="BM178" s="145" t="s">
        <v>249</v>
      </c>
    </row>
    <row r="179" spans="2:65" s="11" customFormat="1" ht="25.9" customHeight="1">
      <c r="B179" s="122"/>
      <c r="D179" s="123" t="s">
        <v>69</v>
      </c>
      <c r="E179" s="124" t="s">
        <v>250</v>
      </c>
      <c r="F179" s="124" t="s">
        <v>251</v>
      </c>
      <c r="J179" s="125">
        <f>BK179</f>
        <v>0</v>
      </c>
      <c r="L179" s="122"/>
      <c r="M179" s="126"/>
      <c r="P179" s="127">
        <f>P180+P204</f>
        <v>1101.8003400000002</v>
      </c>
      <c r="R179" s="127">
        <f>R180+R204</f>
        <v>10.833028750000002</v>
      </c>
      <c r="T179" s="128">
        <f>T180+T204</f>
        <v>4.8000000000000001E-2</v>
      </c>
      <c r="AR179" s="123" t="s">
        <v>125</v>
      </c>
      <c r="AT179" s="129" t="s">
        <v>69</v>
      </c>
      <c r="AU179" s="129" t="s">
        <v>70</v>
      </c>
      <c r="AY179" s="123" t="s">
        <v>118</v>
      </c>
      <c r="BK179" s="130">
        <f>BK180+BK204</f>
        <v>0</v>
      </c>
    </row>
    <row r="180" spans="2:65" s="11" customFormat="1" ht="22.9" customHeight="1">
      <c r="B180" s="122"/>
      <c r="D180" s="123" t="s">
        <v>69</v>
      </c>
      <c r="E180" s="131" t="s">
        <v>252</v>
      </c>
      <c r="F180" s="131" t="s">
        <v>253</v>
      </c>
      <c r="J180" s="132">
        <f>BK180</f>
        <v>0</v>
      </c>
      <c r="L180" s="122"/>
      <c r="M180" s="126"/>
      <c r="P180" s="127">
        <f>SUM(P181:P203)</f>
        <v>774.12177100000008</v>
      </c>
      <c r="R180" s="127">
        <f>SUM(R181:R203)</f>
        <v>10.509182950000001</v>
      </c>
      <c r="T180" s="128">
        <f>SUM(T181:T203)</f>
        <v>4.8000000000000001E-2</v>
      </c>
      <c r="AR180" s="123" t="s">
        <v>125</v>
      </c>
      <c r="AT180" s="129" t="s">
        <v>69</v>
      </c>
      <c r="AU180" s="129" t="s">
        <v>78</v>
      </c>
      <c r="AY180" s="123" t="s">
        <v>118</v>
      </c>
      <c r="BK180" s="130">
        <f>SUM(BK181:BK203)</f>
        <v>0</v>
      </c>
    </row>
    <row r="181" spans="2:65" s="1" customFormat="1" ht="24.2" customHeight="1">
      <c r="B181" s="133"/>
      <c r="C181" s="134" t="s">
        <v>254</v>
      </c>
      <c r="D181" s="134" t="s">
        <v>120</v>
      </c>
      <c r="E181" s="135" t="s">
        <v>255</v>
      </c>
      <c r="F181" s="136" t="s">
        <v>256</v>
      </c>
      <c r="G181" s="137" t="s">
        <v>171</v>
      </c>
      <c r="H181" s="138">
        <v>172.58</v>
      </c>
      <c r="I181" s="139"/>
      <c r="J181" s="139">
        <f>ROUND(I181*H181,2)</f>
        <v>0</v>
      </c>
      <c r="K181" s="140"/>
      <c r="L181" s="27"/>
      <c r="M181" s="141" t="s">
        <v>1</v>
      </c>
      <c r="N181" s="142" t="s">
        <v>36</v>
      </c>
      <c r="O181" s="143">
        <v>0.33900000000000002</v>
      </c>
      <c r="P181" s="143">
        <f>O181*H181</f>
        <v>58.50462000000001</v>
      </c>
      <c r="Q181" s="143">
        <v>8.4999999999999995E-4</v>
      </c>
      <c r="R181" s="143">
        <f>Q181*H181</f>
        <v>0.14669299999999999</v>
      </c>
      <c r="S181" s="143">
        <v>0</v>
      </c>
      <c r="T181" s="144">
        <f>S181*H181</f>
        <v>0</v>
      </c>
      <c r="AR181" s="145" t="s">
        <v>172</v>
      </c>
      <c r="AT181" s="145" t="s">
        <v>120</v>
      </c>
      <c r="AU181" s="145" t="s">
        <v>125</v>
      </c>
      <c r="AY181" s="15" t="s">
        <v>118</v>
      </c>
      <c r="BE181" s="146">
        <f>IF(N181="základná",J181,0)</f>
        <v>0</v>
      </c>
      <c r="BF181" s="146">
        <f>IF(N181="znížená",J181,0)</f>
        <v>0</v>
      </c>
      <c r="BG181" s="146">
        <f>IF(N181="zákl. prenesená",J181,0)</f>
        <v>0</v>
      </c>
      <c r="BH181" s="146">
        <f>IF(N181="zníž. prenesená",J181,0)</f>
        <v>0</v>
      </c>
      <c r="BI181" s="146">
        <f>IF(N181="nulová",J181,0)</f>
        <v>0</v>
      </c>
      <c r="BJ181" s="15" t="s">
        <v>125</v>
      </c>
      <c r="BK181" s="146">
        <f>ROUND(I181*H181,2)</f>
        <v>0</v>
      </c>
      <c r="BL181" s="15" t="s">
        <v>172</v>
      </c>
      <c r="BM181" s="145" t="s">
        <v>257</v>
      </c>
    </row>
    <row r="182" spans="2:65" s="12" customFormat="1">
      <c r="B182" s="147"/>
      <c r="D182" s="148" t="s">
        <v>127</v>
      </c>
      <c r="E182" s="149" t="s">
        <v>1</v>
      </c>
      <c r="F182" s="150" t="s">
        <v>258</v>
      </c>
      <c r="H182" s="151">
        <v>172.58</v>
      </c>
      <c r="L182" s="147"/>
      <c r="M182" s="152"/>
      <c r="T182" s="153"/>
      <c r="AT182" s="149" t="s">
        <v>127</v>
      </c>
      <c r="AU182" s="149" t="s">
        <v>125</v>
      </c>
      <c r="AV182" s="12" t="s">
        <v>125</v>
      </c>
      <c r="AW182" s="12" t="s">
        <v>27</v>
      </c>
      <c r="AX182" s="12" t="s">
        <v>70</v>
      </c>
      <c r="AY182" s="149" t="s">
        <v>118</v>
      </c>
    </row>
    <row r="183" spans="2:65" s="13" customFormat="1">
      <c r="B183" s="164"/>
      <c r="D183" s="148" t="s">
        <v>127</v>
      </c>
      <c r="E183" s="165" t="s">
        <v>1</v>
      </c>
      <c r="F183" s="166" t="s">
        <v>189</v>
      </c>
      <c r="H183" s="167">
        <v>172.58</v>
      </c>
      <c r="L183" s="164"/>
      <c r="M183" s="168"/>
      <c r="T183" s="169"/>
      <c r="AT183" s="165" t="s">
        <v>127</v>
      </c>
      <c r="AU183" s="165" t="s">
        <v>125</v>
      </c>
      <c r="AV183" s="13" t="s">
        <v>124</v>
      </c>
      <c r="AW183" s="13" t="s">
        <v>27</v>
      </c>
      <c r="AX183" s="13" t="s">
        <v>78</v>
      </c>
      <c r="AY183" s="165" t="s">
        <v>118</v>
      </c>
    </row>
    <row r="184" spans="2:65" s="1" customFormat="1" ht="16.5" customHeight="1">
      <c r="B184" s="133"/>
      <c r="C184" s="154" t="s">
        <v>259</v>
      </c>
      <c r="D184" s="154" t="s">
        <v>157</v>
      </c>
      <c r="E184" s="155" t="s">
        <v>260</v>
      </c>
      <c r="F184" s="156" t="s">
        <v>261</v>
      </c>
      <c r="G184" s="157" t="s">
        <v>171</v>
      </c>
      <c r="H184" s="158">
        <v>174.83600000000001</v>
      </c>
      <c r="I184" s="159"/>
      <c r="J184" s="159">
        <f>ROUND(I184*H184,2)</f>
        <v>0</v>
      </c>
      <c r="K184" s="160"/>
      <c r="L184" s="161"/>
      <c r="M184" s="162" t="s">
        <v>1</v>
      </c>
      <c r="N184" s="163" t="s">
        <v>36</v>
      </c>
      <c r="O184" s="143">
        <v>0</v>
      </c>
      <c r="P184" s="143">
        <f>O184*H184</f>
        <v>0</v>
      </c>
      <c r="Q184" s="143">
        <v>7.2500000000000004E-3</v>
      </c>
      <c r="R184" s="143">
        <f>Q184*H184</f>
        <v>1.2675610000000002</v>
      </c>
      <c r="S184" s="143">
        <v>0</v>
      </c>
      <c r="T184" s="144">
        <f>S184*H184</f>
        <v>0</v>
      </c>
      <c r="AR184" s="145" t="s">
        <v>262</v>
      </c>
      <c r="AT184" s="145" t="s">
        <v>157</v>
      </c>
      <c r="AU184" s="145" t="s">
        <v>125</v>
      </c>
      <c r="AY184" s="15" t="s">
        <v>118</v>
      </c>
      <c r="BE184" s="146">
        <f>IF(N184="základná",J184,0)</f>
        <v>0</v>
      </c>
      <c r="BF184" s="146">
        <f>IF(N184="znížená",J184,0)</f>
        <v>0</v>
      </c>
      <c r="BG184" s="146">
        <f>IF(N184="zákl. prenesená",J184,0)</f>
        <v>0</v>
      </c>
      <c r="BH184" s="146">
        <f>IF(N184="zníž. prenesená",J184,0)</f>
        <v>0</v>
      </c>
      <c r="BI184" s="146">
        <f>IF(N184="nulová",J184,0)</f>
        <v>0</v>
      </c>
      <c r="BJ184" s="15" t="s">
        <v>125</v>
      </c>
      <c r="BK184" s="146">
        <f>ROUND(I184*H184,2)</f>
        <v>0</v>
      </c>
      <c r="BL184" s="15" t="s">
        <v>172</v>
      </c>
      <c r="BM184" s="145" t="s">
        <v>263</v>
      </c>
    </row>
    <row r="185" spans="2:65" s="12" customFormat="1">
      <c r="B185" s="147"/>
      <c r="D185" s="148" t="s">
        <v>127</v>
      </c>
      <c r="F185" s="150" t="s">
        <v>264</v>
      </c>
      <c r="H185" s="151">
        <v>174.83600000000001</v>
      </c>
      <c r="L185" s="147"/>
      <c r="M185" s="152"/>
      <c r="T185" s="153"/>
      <c r="AT185" s="149" t="s">
        <v>127</v>
      </c>
      <c r="AU185" s="149" t="s">
        <v>125</v>
      </c>
      <c r="AV185" s="12" t="s">
        <v>125</v>
      </c>
      <c r="AW185" s="12" t="s">
        <v>3</v>
      </c>
      <c r="AX185" s="12" t="s">
        <v>78</v>
      </c>
      <c r="AY185" s="149" t="s">
        <v>118</v>
      </c>
    </row>
    <row r="186" spans="2:65" s="1" customFormat="1" ht="24.2" customHeight="1">
      <c r="B186" s="133"/>
      <c r="C186" s="134" t="s">
        <v>265</v>
      </c>
      <c r="D186" s="134" t="s">
        <v>120</v>
      </c>
      <c r="E186" s="135" t="s">
        <v>266</v>
      </c>
      <c r="F186" s="136" t="s">
        <v>267</v>
      </c>
      <c r="G186" s="137" t="s">
        <v>171</v>
      </c>
      <c r="H186" s="138">
        <v>963.27499999999998</v>
      </c>
      <c r="I186" s="139"/>
      <c r="J186" s="139">
        <f>ROUND(I186*H186,2)</f>
        <v>0</v>
      </c>
      <c r="K186" s="140"/>
      <c r="L186" s="27"/>
      <c r="M186" s="141" t="s">
        <v>1</v>
      </c>
      <c r="N186" s="142" t="s">
        <v>36</v>
      </c>
      <c r="O186" s="143">
        <v>0.56699999999999995</v>
      </c>
      <c r="P186" s="143">
        <f>O186*H186</f>
        <v>546.17692499999998</v>
      </c>
      <c r="Q186" s="143">
        <v>0</v>
      </c>
      <c r="R186" s="143">
        <f>Q186*H186</f>
        <v>0</v>
      </c>
      <c r="S186" s="143">
        <v>0</v>
      </c>
      <c r="T186" s="144">
        <f>S186*H186</f>
        <v>0</v>
      </c>
      <c r="AR186" s="145" t="s">
        <v>172</v>
      </c>
      <c r="AT186" s="145" t="s">
        <v>120</v>
      </c>
      <c r="AU186" s="145" t="s">
        <v>125</v>
      </c>
      <c r="AY186" s="15" t="s">
        <v>118</v>
      </c>
      <c r="BE186" s="146">
        <f>IF(N186="základná",J186,0)</f>
        <v>0</v>
      </c>
      <c r="BF186" s="146">
        <f>IF(N186="znížená",J186,0)</f>
        <v>0</v>
      </c>
      <c r="BG186" s="146">
        <f>IF(N186="zákl. prenesená",J186,0)</f>
        <v>0</v>
      </c>
      <c r="BH186" s="146">
        <f>IF(N186="zníž. prenesená",J186,0)</f>
        <v>0</v>
      </c>
      <c r="BI186" s="146">
        <f>IF(N186="nulová",J186,0)</f>
        <v>0</v>
      </c>
      <c r="BJ186" s="15" t="s">
        <v>125</v>
      </c>
      <c r="BK186" s="146">
        <f>ROUND(I186*H186,2)</f>
        <v>0</v>
      </c>
      <c r="BL186" s="15" t="s">
        <v>172</v>
      </c>
      <c r="BM186" s="145" t="s">
        <v>268</v>
      </c>
    </row>
    <row r="187" spans="2:65" s="12" customFormat="1">
      <c r="B187" s="147"/>
      <c r="D187" s="148" t="s">
        <v>127</v>
      </c>
      <c r="E187" s="149" t="s">
        <v>1</v>
      </c>
      <c r="F187" s="150" t="s">
        <v>269</v>
      </c>
      <c r="H187" s="151">
        <v>-136.512</v>
      </c>
      <c r="L187" s="147"/>
      <c r="M187" s="152"/>
      <c r="T187" s="153"/>
      <c r="AT187" s="149" t="s">
        <v>127</v>
      </c>
      <c r="AU187" s="149" t="s">
        <v>125</v>
      </c>
      <c r="AV187" s="12" t="s">
        <v>125</v>
      </c>
      <c r="AW187" s="12" t="s">
        <v>27</v>
      </c>
      <c r="AX187" s="12" t="s">
        <v>70</v>
      </c>
      <c r="AY187" s="149" t="s">
        <v>118</v>
      </c>
    </row>
    <row r="188" spans="2:65" s="12" customFormat="1">
      <c r="B188" s="147"/>
      <c r="D188" s="148" t="s">
        <v>127</v>
      </c>
      <c r="E188" s="149" t="s">
        <v>1</v>
      </c>
      <c r="F188" s="150" t="s">
        <v>270</v>
      </c>
      <c r="H188" s="151">
        <v>-170.28</v>
      </c>
      <c r="L188" s="147"/>
      <c r="M188" s="152"/>
      <c r="T188" s="153"/>
      <c r="AT188" s="149" t="s">
        <v>127</v>
      </c>
      <c r="AU188" s="149" t="s">
        <v>125</v>
      </c>
      <c r="AV188" s="12" t="s">
        <v>125</v>
      </c>
      <c r="AW188" s="12" t="s">
        <v>27</v>
      </c>
      <c r="AX188" s="12" t="s">
        <v>70</v>
      </c>
      <c r="AY188" s="149" t="s">
        <v>118</v>
      </c>
    </row>
    <row r="189" spans="2:65" s="12" customFormat="1">
      <c r="B189" s="147"/>
      <c r="D189" s="148" t="s">
        <v>127</v>
      </c>
      <c r="E189" s="149" t="s">
        <v>1</v>
      </c>
      <c r="F189" s="150" t="s">
        <v>271</v>
      </c>
      <c r="H189" s="151">
        <v>1270.067</v>
      </c>
      <c r="L189" s="147"/>
      <c r="M189" s="152"/>
      <c r="T189" s="153"/>
      <c r="AT189" s="149" t="s">
        <v>127</v>
      </c>
      <c r="AU189" s="149" t="s">
        <v>125</v>
      </c>
      <c r="AV189" s="12" t="s">
        <v>125</v>
      </c>
      <c r="AW189" s="12" t="s">
        <v>27</v>
      </c>
      <c r="AX189" s="12" t="s">
        <v>70</v>
      </c>
      <c r="AY189" s="149" t="s">
        <v>118</v>
      </c>
    </row>
    <row r="190" spans="2:65" s="13" customFormat="1">
      <c r="B190" s="164"/>
      <c r="D190" s="148" t="s">
        <v>127</v>
      </c>
      <c r="E190" s="165" t="s">
        <v>1</v>
      </c>
      <c r="F190" s="166" t="s">
        <v>189</v>
      </c>
      <c r="H190" s="167">
        <v>963.27499999999998</v>
      </c>
      <c r="L190" s="164"/>
      <c r="M190" s="168"/>
      <c r="T190" s="169"/>
      <c r="AT190" s="165" t="s">
        <v>127</v>
      </c>
      <c r="AU190" s="165" t="s">
        <v>125</v>
      </c>
      <c r="AV190" s="13" t="s">
        <v>124</v>
      </c>
      <c r="AW190" s="13" t="s">
        <v>27</v>
      </c>
      <c r="AX190" s="13" t="s">
        <v>78</v>
      </c>
      <c r="AY190" s="165" t="s">
        <v>118</v>
      </c>
    </row>
    <row r="191" spans="2:65" s="1" customFormat="1" ht="16.5" customHeight="1">
      <c r="B191" s="133"/>
      <c r="C191" s="154" t="s">
        <v>272</v>
      </c>
      <c r="D191" s="154" t="s">
        <v>157</v>
      </c>
      <c r="E191" s="155" t="s">
        <v>260</v>
      </c>
      <c r="F191" s="156" t="s">
        <v>261</v>
      </c>
      <c r="G191" s="157" t="s">
        <v>171</v>
      </c>
      <c r="H191" s="158">
        <v>973.38900000000001</v>
      </c>
      <c r="I191" s="159"/>
      <c r="J191" s="159">
        <f>ROUND(I191*H191,2)</f>
        <v>0</v>
      </c>
      <c r="K191" s="160"/>
      <c r="L191" s="161"/>
      <c r="M191" s="162" t="s">
        <v>1</v>
      </c>
      <c r="N191" s="163" t="s">
        <v>36</v>
      </c>
      <c r="O191" s="143">
        <v>0</v>
      </c>
      <c r="P191" s="143">
        <f>O191*H191</f>
        <v>0</v>
      </c>
      <c r="Q191" s="143">
        <v>7.2500000000000004E-3</v>
      </c>
      <c r="R191" s="143">
        <f>Q191*H191</f>
        <v>7.0570702500000007</v>
      </c>
      <c r="S191" s="143">
        <v>0</v>
      </c>
      <c r="T191" s="144">
        <f>S191*H191</f>
        <v>0</v>
      </c>
      <c r="AR191" s="145" t="s">
        <v>262</v>
      </c>
      <c r="AT191" s="145" t="s">
        <v>157</v>
      </c>
      <c r="AU191" s="145" t="s">
        <v>125</v>
      </c>
      <c r="AY191" s="15" t="s">
        <v>118</v>
      </c>
      <c r="BE191" s="146">
        <f>IF(N191="základná",J191,0)</f>
        <v>0</v>
      </c>
      <c r="BF191" s="146">
        <f>IF(N191="znížená",J191,0)</f>
        <v>0</v>
      </c>
      <c r="BG191" s="146">
        <f>IF(N191="zákl. prenesená",J191,0)</f>
        <v>0</v>
      </c>
      <c r="BH191" s="146">
        <f>IF(N191="zníž. prenesená",J191,0)</f>
        <v>0</v>
      </c>
      <c r="BI191" s="146">
        <f>IF(N191="nulová",J191,0)</f>
        <v>0</v>
      </c>
      <c r="BJ191" s="15" t="s">
        <v>125</v>
      </c>
      <c r="BK191" s="146">
        <f>ROUND(I191*H191,2)</f>
        <v>0</v>
      </c>
      <c r="BL191" s="15" t="s">
        <v>172</v>
      </c>
      <c r="BM191" s="145" t="s">
        <v>273</v>
      </c>
    </row>
    <row r="192" spans="2:65" s="12" customFormat="1">
      <c r="B192" s="147"/>
      <c r="D192" s="148" t="s">
        <v>127</v>
      </c>
      <c r="F192" s="150" t="s">
        <v>274</v>
      </c>
      <c r="H192" s="151">
        <v>973.38900000000001</v>
      </c>
      <c r="L192" s="147"/>
      <c r="M192" s="152"/>
      <c r="T192" s="153"/>
      <c r="AT192" s="149" t="s">
        <v>127</v>
      </c>
      <c r="AU192" s="149" t="s">
        <v>125</v>
      </c>
      <c r="AV192" s="12" t="s">
        <v>125</v>
      </c>
      <c r="AW192" s="12" t="s">
        <v>3</v>
      </c>
      <c r="AX192" s="12" t="s">
        <v>78</v>
      </c>
      <c r="AY192" s="149" t="s">
        <v>118</v>
      </c>
    </row>
    <row r="193" spans="2:65" s="1" customFormat="1" ht="21.75" customHeight="1">
      <c r="B193" s="133"/>
      <c r="C193" s="134" t="s">
        <v>275</v>
      </c>
      <c r="D193" s="134" t="s">
        <v>120</v>
      </c>
      <c r="E193" s="135" t="s">
        <v>276</v>
      </c>
      <c r="F193" s="136" t="s">
        <v>277</v>
      </c>
      <c r="G193" s="137" t="s">
        <v>278</v>
      </c>
      <c r="H193" s="138">
        <v>12</v>
      </c>
      <c r="I193" s="139"/>
      <c r="J193" s="139">
        <f>ROUND(I193*H193,2)</f>
        <v>0</v>
      </c>
      <c r="K193" s="140"/>
      <c r="L193" s="27"/>
      <c r="M193" s="141" t="s">
        <v>1</v>
      </c>
      <c r="N193" s="142" t="s">
        <v>36</v>
      </c>
      <c r="O193" s="143">
        <v>0.60699999999999998</v>
      </c>
      <c r="P193" s="143">
        <f>O193*H193</f>
        <v>7.2839999999999998</v>
      </c>
      <c r="Q193" s="143">
        <v>5.0000000000000002E-5</v>
      </c>
      <c r="R193" s="143">
        <f>Q193*H193</f>
        <v>6.0000000000000006E-4</v>
      </c>
      <c r="S193" s="143">
        <v>1E-3</v>
      </c>
      <c r="T193" s="144">
        <f>S193*H193</f>
        <v>1.2E-2</v>
      </c>
      <c r="AR193" s="145" t="s">
        <v>172</v>
      </c>
      <c r="AT193" s="145" t="s">
        <v>120</v>
      </c>
      <c r="AU193" s="145" t="s">
        <v>125</v>
      </c>
      <c r="AY193" s="15" t="s">
        <v>118</v>
      </c>
      <c r="BE193" s="146">
        <f>IF(N193="základná",J193,0)</f>
        <v>0</v>
      </c>
      <c r="BF193" s="146">
        <f>IF(N193="znížená",J193,0)</f>
        <v>0</v>
      </c>
      <c r="BG193" s="146">
        <f>IF(N193="zákl. prenesená",J193,0)</f>
        <v>0</v>
      </c>
      <c r="BH193" s="146">
        <f>IF(N193="zníž. prenesená",J193,0)</f>
        <v>0</v>
      </c>
      <c r="BI193" s="146">
        <f>IF(N193="nulová",J193,0)</f>
        <v>0</v>
      </c>
      <c r="BJ193" s="15" t="s">
        <v>125</v>
      </c>
      <c r="BK193" s="146">
        <f>ROUND(I193*H193,2)</f>
        <v>0</v>
      </c>
      <c r="BL193" s="15" t="s">
        <v>172</v>
      </c>
      <c r="BM193" s="145" t="s">
        <v>279</v>
      </c>
    </row>
    <row r="194" spans="2:65" s="1" customFormat="1" ht="24.2" customHeight="1">
      <c r="B194" s="133"/>
      <c r="C194" s="134" t="s">
        <v>262</v>
      </c>
      <c r="D194" s="134" t="s">
        <v>120</v>
      </c>
      <c r="E194" s="135" t="s">
        <v>280</v>
      </c>
      <c r="F194" s="136" t="s">
        <v>281</v>
      </c>
      <c r="G194" s="137" t="s">
        <v>278</v>
      </c>
      <c r="H194" s="138">
        <v>36</v>
      </c>
      <c r="I194" s="139"/>
      <c r="J194" s="139">
        <f>ROUND(I194*H194,2)</f>
        <v>0</v>
      </c>
      <c r="K194" s="140"/>
      <c r="L194" s="27"/>
      <c r="M194" s="141" t="s">
        <v>1</v>
      </c>
      <c r="N194" s="142" t="s">
        <v>36</v>
      </c>
      <c r="O194" s="143">
        <v>0.84899999999999998</v>
      </c>
      <c r="P194" s="143">
        <f>O194*H194</f>
        <v>30.564</v>
      </c>
      <c r="Q194" s="143">
        <v>5.0000000000000002E-5</v>
      </c>
      <c r="R194" s="143">
        <f>Q194*H194</f>
        <v>1.8000000000000002E-3</v>
      </c>
      <c r="S194" s="143">
        <v>1E-3</v>
      </c>
      <c r="T194" s="144">
        <f>S194*H194</f>
        <v>3.6000000000000004E-2</v>
      </c>
      <c r="AR194" s="145" t="s">
        <v>172</v>
      </c>
      <c r="AT194" s="145" t="s">
        <v>120</v>
      </c>
      <c r="AU194" s="145" t="s">
        <v>125</v>
      </c>
      <c r="AY194" s="15" t="s">
        <v>118</v>
      </c>
      <c r="BE194" s="146">
        <f>IF(N194="základná",J194,0)</f>
        <v>0</v>
      </c>
      <c r="BF194" s="146">
        <f>IF(N194="znížená",J194,0)</f>
        <v>0</v>
      </c>
      <c r="BG194" s="146">
        <f>IF(N194="zákl. prenesená",J194,0)</f>
        <v>0</v>
      </c>
      <c r="BH194" s="146">
        <f>IF(N194="zníž. prenesená",J194,0)</f>
        <v>0</v>
      </c>
      <c r="BI194" s="146">
        <f>IF(N194="nulová",J194,0)</f>
        <v>0</v>
      </c>
      <c r="BJ194" s="15" t="s">
        <v>125</v>
      </c>
      <c r="BK194" s="146">
        <f>ROUND(I194*H194,2)</f>
        <v>0</v>
      </c>
      <c r="BL194" s="15" t="s">
        <v>172</v>
      </c>
      <c r="BM194" s="145" t="s">
        <v>282</v>
      </c>
    </row>
    <row r="195" spans="2:65" s="12" customFormat="1">
      <c r="B195" s="147"/>
      <c r="D195" s="148" t="s">
        <v>127</v>
      </c>
      <c r="E195" s="149" t="s">
        <v>1</v>
      </c>
      <c r="F195" s="150" t="s">
        <v>283</v>
      </c>
      <c r="H195" s="151">
        <v>36</v>
      </c>
      <c r="L195" s="147"/>
      <c r="M195" s="152"/>
      <c r="T195" s="153"/>
      <c r="AT195" s="149" t="s">
        <v>127</v>
      </c>
      <c r="AU195" s="149" t="s">
        <v>125</v>
      </c>
      <c r="AV195" s="12" t="s">
        <v>125</v>
      </c>
      <c r="AW195" s="12" t="s">
        <v>27</v>
      </c>
      <c r="AX195" s="12" t="s">
        <v>78</v>
      </c>
      <c r="AY195" s="149" t="s">
        <v>118</v>
      </c>
    </row>
    <row r="196" spans="2:65" s="1" customFormat="1" ht="16.5" customHeight="1">
      <c r="B196" s="133"/>
      <c r="C196" s="134" t="s">
        <v>284</v>
      </c>
      <c r="D196" s="134" t="s">
        <v>120</v>
      </c>
      <c r="E196" s="135" t="s">
        <v>285</v>
      </c>
      <c r="F196" s="136" t="s">
        <v>286</v>
      </c>
      <c r="G196" s="137" t="s">
        <v>278</v>
      </c>
      <c r="H196" s="138">
        <v>2</v>
      </c>
      <c r="I196" s="139"/>
      <c r="J196" s="139">
        <f>ROUND(I196*H196,2)</f>
        <v>0</v>
      </c>
      <c r="K196" s="140"/>
      <c r="L196" s="27"/>
      <c r="M196" s="141" t="s">
        <v>1</v>
      </c>
      <c r="N196" s="142" t="s">
        <v>36</v>
      </c>
      <c r="O196" s="143">
        <v>6.9320000000000004</v>
      </c>
      <c r="P196" s="143">
        <f>O196*H196</f>
        <v>13.864000000000001</v>
      </c>
      <c r="Q196" s="143">
        <v>0</v>
      </c>
      <c r="R196" s="143">
        <f>Q196*H196</f>
        <v>0</v>
      </c>
      <c r="S196" s="143">
        <v>0</v>
      </c>
      <c r="T196" s="144">
        <f>S196*H196</f>
        <v>0</v>
      </c>
      <c r="AR196" s="145" t="s">
        <v>172</v>
      </c>
      <c r="AT196" s="145" t="s">
        <v>120</v>
      </c>
      <c r="AU196" s="145" t="s">
        <v>125</v>
      </c>
      <c r="AY196" s="15" t="s">
        <v>118</v>
      </c>
      <c r="BE196" s="146">
        <f>IF(N196="základná",J196,0)</f>
        <v>0</v>
      </c>
      <c r="BF196" s="146">
        <f>IF(N196="znížená",J196,0)</f>
        <v>0</v>
      </c>
      <c r="BG196" s="146">
        <f>IF(N196="zákl. prenesená",J196,0)</f>
        <v>0</v>
      </c>
      <c r="BH196" s="146">
        <f>IF(N196="zníž. prenesená",J196,0)</f>
        <v>0</v>
      </c>
      <c r="BI196" s="146">
        <f>IF(N196="nulová",J196,0)</f>
        <v>0</v>
      </c>
      <c r="BJ196" s="15" t="s">
        <v>125</v>
      </c>
      <c r="BK196" s="146">
        <f>ROUND(I196*H196,2)</f>
        <v>0</v>
      </c>
      <c r="BL196" s="15" t="s">
        <v>172</v>
      </c>
      <c r="BM196" s="145" t="s">
        <v>287</v>
      </c>
    </row>
    <row r="197" spans="2:65" s="12" customFormat="1">
      <c r="B197" s="147"/>
      <c r="D197" s="148" t="s">
        <v>127</v>
      </c>
      <c r="E197" s="149" t="s">
        <v>1</v>
      </c>
      <c r="F197" s="150" t="s">
        <v>125</v>
      </c>
      <c r="H197" s="151">
        <v>2</v>
      </c>
      <c r="L197" s="147"/>
      <c r="M197" s="152"/>
      <c r="T197" s="153"/>
      <c r="AT197" s="149" t="s">
        <v>127</v>
      </c>
      <c r="AU197" s="149" t="s">
        <v>125</v>
      </c>
      <c r="AV197" s="12" t="s">
        <v>125</v>
      </c>
      <c r="AW197" s="12" t="s">
        <v>27</v>
      </c>
      <c r="AX197" s="12" t="s">
        <v>78</v>
      </c>
      <c r="AY197" s="149" t="s">
        <v>118</v>
      </c>
    </row>
    <row r="198" spans="2:65" s="1" customFormat="1" ht="16.5" customHeight="1">
      <c r="B198" s="133"/>
      <c r="C198" s="154" t="s">
        <v>288</v>
      </c>
      <c r="D198" s="154" t="s">
        <v>157</v>
      </c>
      <c r="E198" s="155" t="s">
        <v>289</v>
      </c>
      <c r="F198" s="156" t="s">
        <v>290</v>
      </c>
      <c r="G198" s="157" t="s">
        <v>278</v>
      </c>
      <c r="H198" s="158">
        <v>2</v>
      </c>
      <c r="I198" s="159"/>
      <c r="J198" s="159">
        <f>ROUND(I198*H198,2)</f>
        <v>0</v>
      </c>
      <c r="K198" s="160"/>
      <c r="L198" s="161"/>
      <c r="M198" s="162" t="s">
        <v>1</v>
      </c>
      <c r="N198" s="163" t="s">
        <v>36</v>
      </c>
      <c r="O198" s="143">
        <v>0</v>
      </c>
      <c r="P198" s="143">
        <f>O198*H198</f>
        <v>0</v>
      </c>
      <c r="Q198" s="143">
        <v>0.39350000000000002</v>
      </c>
      <c r="R198" s="143">
        <f>Q198*H198</f>
        <v>0.78700000000000003</v>
      </c>
      <c r="S198" s="143">
        <v>0</v>
      </c>
      <c r="T198" s="144">
        <f>S198*H198</f>
        <v>0</v>
      </c>
      <c r="AR198" s="145" t="s">
        <v>262</v>
      </c>
      <c r="AT198" s="145" t="s">
        <v>157</v>
      </c>
      <c r="AU198" s="145" t="s">
        <v>125</v>
      </c>
      <c r="AY198" s="15" t="s">
        <v>118</v>
      </c>
      <c r="BE198" s="146">
        <f>IF(N198="základná",J198,0)</f>
        <v>0</v>
      </c>
      <c r="BF198" s="146">
        <f>IF(N198="znížená",J198,0)</f>
        <v>0</v>
      </c>
      <c r="BG198" s="146">
        <f>IF(N198="zákl. prenesená",J198,0)</f>
        <v>0</v>
      </c>
      <c r="BH198" s="146">
        <f>IF(N198="zníž. prenesená",J198,0)</f>
        <v>0</v>
      </c>
      <c r="BI198" s="146">
        <f>IF(N198="nulová",J198,0)</f>
        <v>0</v>
      </c>
      <c r="BJ198" s="15" t="s">
        <v>125</v>
      </c>
      <c r="BK198" s="146">
        <f>ROUND(I198*H198,2)</f>
        <v>0</v>
      </c>
      <c r="BL198" s="15" t="s">
        <v>172</v>
      </c>
      <c r="BM198" s="145" t="s">
        <v>291</v>
      </c>
    </row>
    <row r="199" spans="2:65" s="1" customFormat="1" ht="37.9" customHeight="1">
      <c r="B199" s="133"/>
      <c r="C199" s="134" t="s">
        <v>292</v>
      </c>
      <c r="D199" s="134" t="s">
        <v>120</v>
      </c>
      <c r="E199" s="135" t="s">
        <v>293</v>
      </c>
      <c r="F199" s="136" t="s">
        <v>294</v>
      </c>
      <c r="G199" s="137" t="s">
        <v>295</v>
      </c>
      <c r="H199" s="138">
        <v>1189.174</v>
      </c>
      <c r="I199" s="139"/>
      <c r="J199" s="139">
        <f>ROUND(I199*H199,2)</f>
        <v>0</v>
      </c>
      <c r="K199" s="140"/>
      <c r="L199" s="27"/>
      <c r="M199" s="141" t="s">
        <v>1</v>
      </c>
      <c r="N199" s="142" t="s">
        <v>36</v>
      </c>
      <c r="O199" s="143">
        <v>9.9000000000000005E-2</v>
      </c>
      <c r="P199" s="143">
        <f>O199*H199</f>
        <v>117.72822600000001</v>
      </c>
      <c r="Q199" s="143">
        <v>5.0000000000000002E-5</v>
      </c>
      <c r="R199" s="143">
        <f>Q199*H199</f>
        <v>5.9458700000000003E-2</v>
      </c>
      <c r="S199" s="143">
        <v>0</v>
      </c>
      <c r="T199" s="144">
        <f>S199*H199</f>
        <v>0</v>
      </c>
      <c r="AR199" s="145" t="s">
        <v>172</v>
      </c>
      <c r="AT199" s="145" t="s">
        <v>120</v>
      </c>
      <c r="AU199" s="145" t="s">
        <v>125</v>
      </c>
      <c r="AY199" s="15" t="s">
        <v>118</v>
      </c>
      <c r="BE199" s="146">
        <f>IF(N199="základná",J199,0)</f>
        <v>0</v>
      </c>
      <c r="BF199" s="146">
        <f>IF(N199="znížená",J199,0)</f>
        <v>0</v>
      </c>
      <c r="BG199" s="146">
        <f>IF(N199="zákl. prenesená",J199,0)</f>
        <v>0</v>
      </c>
      <c r="BH199" s="146">
        <f>IF(N199="zníž. prenesená",J199,0)</f>
        <v>0</v>
      </c>
      <c r="BI199" s="146">
        <f>IF(N199="nulová",J199,0)</f>
        <v>0</v>
      </c>
      <c r="BJ199" s="15" t="s">
        <v>125</v>
      </c>
      <c r="BK199" s="146">
        <f>ROUND(I199*H199,2)</f>
        <v>0</v>
      </c>
      <c r="BL199" s="15" t="s">
        <v>172</v>
      </c>
      <c r="BM199" s="145" t="s">
        <v>296</v>
      </c>
    </row>
    <row r="200" spans="2:65" s="12" customFormat="1">
      <c r="B200" s="147"/>
      <c r="D200" s="148" t="s">
        <v>127</v>
      </c>
      <c r="E200" s="149" t="s">
        <v>1</v>
      </c>
      <c r="F200" s="150" t="s">
        <v>297</v>
      </c>
      <c r="H200" s="151">
        <v>1189.174</v>
      </c>
      <c r="L200" s="147"/>
      <c r="M200" s="152"/>
      <c r="T200" s="153"/>
      <c r="AT200" s="149" t="s">
        <v>127</v>
      </c>
      <c r="AU200" s="149" t="s">
        <v>125</v>
      </c>
      <c r="AV200" s="12" t="s">
        <v>125</v>
      </c>
      <c r="AW200" s="12" t="s">
        <v>27</v>
      </c>
      <c r="AX200" s="12" t="s">
        <v>78</v>
      </c>
      <c r="AY200" s="149" t="s">
        <v>118</v>
      </c>
    </row>
    <row r="201" spans="2:65" s="1" customFormat="1" ht="21.75" customHeight="1">
      <c r="B201" s="133"/>
      <c r="C201" s="154" t="s">
        <v>298</v>
      </c>
      <c r="D201" s="154" t="s">
        <v>157</v>
      </c>
      <c r="E201" s="155" t="s">
        <v>299</v>
      </c>
      <c r="F201" s="156" t="s">
        <v>300</v>
      </c>
      <c r="G201" s="157" t="s">
        <v>248</v>
      </c>
      <c r="H201" s="158">
        <v>1.1890000000000001</v>
      </c>
      <c r="I201" s="159"/>
      <c r="J201" s="159">
        <f>ROUND(I201*H201,2)</f>
        <v>0</v>
      </c>
      <c r="K201" s="160"/>
      <c r="L201" s="161"/>
      <c r="M201" s="162" t="s">
        <v>1</v>
      </c>
      <c r="N201" s="163" t="s">
        <v>36</v>
      </c>
      <c r="O201" s="143">
        <v>0</v>
      </c>
      <c r="P201" s="143">
        <f>O201*H201</f>
        <v>0</v>
      </c>
      <c r="Q201" s="143">
        <v>1</v>
      </c>
      <c r="R201" s="143">
        <f>Q201*H201</f>
        <v>1.1890000000000001</v>
      </c>
      <c r="S201" s="143">
        <v>0</v>
      </c>
      <c r="T201" s="144">
        <f>S201*H201</f>
        <v>0</v>
      </c>
      <c r="AR201" s="145" t="s">
        <v>262</v>
      </c>
      <c r="AT201" s="145" t="s">
        <v>157</v>
      </c>
      <c r="AU201" s="145" t="s">
        <v>125</v>
      </c>
      <c r="AY201" s="15" t="s">
        <v>118</v>
      </c>
      <c r="BE201" s="146">
        <f>IF(N201="základná",J201,0)</f>
        <v>0</v>
      </c>
      <c r="BF201" s="146">
        <f>IF(N201="znížená",J201,0)</f>
        <v>0</v>
      </c>
      <c r="BG201" s="146">
        <f>IF(N201="zákl. prenesená",J201,0)</f>
        <v>0</v>
      </c>
      <c r="BH201" s="146">
        <f>IF(N201="zníž. prenesená",J201,0)</f>
        <v>0</v>
      </c>
      <c r="BI201" s="146">
        <f>IF(N201="nulová",J201,0)</f>
        <v>0</v>
      </c>
      <c r="BJ201" s="15" t="s">
        <v>125</v>
      </c>
      <c r="BK201" s="146">
        <f>ROUND(I201*H201,2)</f>
        <v>0</v>
      </c>
      <c r="BL201" s="15" t="s">
        <v>172</v>
      </c>
      <c r="BM201" s="145" t="s">
        <v>301</v>
      </c>
    </row>
    <row r="202" spans="2:65" s="12" customFormat="1">
      <c r="B202" s="147"/>
      <c r="D202" s="148" t="s">
        <v>127</v>
      </c>
      <c r="E202" s="149" t="s">
        <v>1</v>
      </c>
      <c r="F202" s="150" t="s">
        <v>302</v>
      </c>
      <c r="H202" s="151">
        <v>1.1890000000000001</v>
      </c>
      <c r="L202" s="147"/>
      <c r="M202" s="152"/>
      <c r="T202" s="153"/>
      <c r="AT202" s="149" t="s">
        <v>127</v>
      </c>
      <c r="AU202" s="149" t="s">
        <v>125</v>
      </c>
      <c r="AV202" s="12" t="s">
        <v>125</v>
      </c>
      <c r="AW202" s="12" t="s">
        <v>27</v>
      </c>
      <c r="AX202" s="12" t="s">
        <v>78</v>
      </c>
      <c r="AY202" s="149" t="s">
        <v>118</v>
      </c>
    </row>
    <row r="203" spans="2:65" s="1" customFormat="1" ht="24.2" customHeight="1">
      <c r="B203" s="133"/>
      <c r="C203" s="134" t="s">
        <v>303</v>
      </c>
      <c r="D203" s="134" t="s">
        <v>120</v>
      </c>
      <c r="E203" s="135" t="s">
        <v>304</v>
      </c>
      <c r="F203" s="136" t="s">
        <v>305</v>
      </c>
      <c r="G203" s="137" t="s">
        <v>306</v>
      </c>
      <c r="H203" s="138">
        <v>434.07600000000002</v>
      </c>
      <c r="I203" s="139"/>
      <c r="J203" s="139">
        <f>ROUND(I203*H203,2)</f>
        <v>0</v>
      </c>
      <c r="K203" s="140"/>
      <c r="L203" s="27"/>
      <c r="M203" s="141" t="s">
        <v>1</v>
      </c>
      <c r="N203" s="142" t="s">
        <v>36</v>
      </c>
      <c r="O203" s="143">
        <v>0</v>
      </c>
      <c r="P203" s="143">
        <f>O203*H203</f>
        <v>0</v>
      </c>
      <c r="Q203" s="143">
        <v>0</v>
      </c>
      <c r="R203" s="143">
        <f>Q203*H203</f>
        <v>0</v>
      </c>
      <c r="S203" s="143">
        <v>0</v>
      </c>
      <c r="T203" s="144">
        <f>S203*H203</f>
        <v>0</v>
      </c>
      <c r="AR203" s="145" t="s">
        <v>172</v>
      </c>
      <c r="AT203" s="145" t="s">
        <v>120</v>
      </c>
      <c r="AU203" s="145" t="s">
        <v>125</v>
      </c>
      <c r="AY203" s="15" t="s">
        <v>118</v>
      </c>
      <c r="BE203" s="146">
        <f>IF(N203="základná",J203,0)</f>
        <v>0</v>
      </c>
      <c r="BF203" s="146">
        <f>IF(N203="znížená",J203,0)</f>
        <v>0</v>
      </c>
      <c r="BG203" s="146">
        <f>IF(N203="zákl. prenesená",J203,0)</f>
        <v>0</v>
      </c>
      <c r="BH203" s="146">
        <f>IF(N203="zníž. prenesená",J203,0)</f>
        <v>0</v>
      </c>
      <c r="BI203" s="146">
        <f>IF(N203="nulová",J203,0)</f>
        <v>0</v>
      </c>
      <c r="BJ203" s="15" t="s">
        <v>125</v>
      </c>
      <c r="BK203" s="146">
        <f>ROUND(I203*H203,2)</f>
        <v>0</v>
      </c>
      <c r="BL203" s="15" t="s">
        <v>172</v>
      </c>
      <c r="BM203" s="145" t="s">
        <v>307</v>
      </c>
    </row>
    <row r="204" spans="2:65" s="11" customFormat="1" ht="22.9" customHeight="1">
      <c r="B204" s="122"/>
      <c r="D204" s="123" t="s">
        <v>69</v>
      </c>
      <c r="E204" s="131" t="s">
        <v>308</v>
      </c>
      <c r="F204" s="131" t="s">
        <v>309</v>
      </c>
      <c r="J204" s="132">
        <f>BK204</f>
        <v>0</v>
      </c>
      <c r="L204" s="122"/>
      <c r="M204" s="126"/>
      <c r="P204" s="127">
        <f>SUM(P205:P211)</f>
        <v>327.67856900000004</v>
      </c>
      <c r="R204" s="127">
        <f>SUM(R205:R211)</f>
        <v>0.32384580000000002</v>
      </c>
      <c r="T204" s="128">
        <f>SUM(T205:T211)</f>
        <v>0</v>
      </c>
      <c r="AR204" s="123" t="s">
        <v>125</v>
      </c>
      <c r="AT204" s="129" t="s">
        <v>69</v>
      </c>
      <c r="AU204" s="129" t="s">
        <v>78</v>
      </c>
      <c r="AY204" s="123" t="s">
        <v>118</v>
      </c>
      <c r="BK204" s="130">
        <f>SUM(BK205:BK211)</f>
        <v>0</v>
      </c>
    </row>
    <row r="205" spans="2:65" s="1" customFormat="1" ht="24.2" customHeight="1">
      <c r="B205" s="133"/>
      <c r="C205" s="134" t="s">
        <v>310</v>
      </c>
      <c r="D205" s="134" t="s">
        <v>120</v>
      </c>
      <c r="E205" s="135" t="s">
        <v>311</v>
      </c>
      <c r="F205" s="136" t="s">
        <v>312</v>
      </c>
      <c r="G205" s="137" t="s">
        <v>171</v>
      </c>
      <c r="H205" s="138">
        <v>197.99</v>
      </c>
      <c r="I205" s="139"/>
      <c r="J205" s="139">
        <f>ROUND(I205*H205,2)</f>
        <v>0</v>
      </c>
      <c r="K205" s="140"/>
      <c r="L205" s="27"/>
      <c r="M205" s="141" t="s">
        <v>1</v>
      </c>
      <c r="N205" s="142" t="s">
        <v>36</v>
      </c>
      <c r="O205" s="143">
        <v>0.32700000000000001</v>
      </c>
      <c r="P205" s="143">
        <f>O205*H205</f>
        <v>64.742730000000009</v>
      </c>
      <c r="Q205" s="143">
        <v>2.3000000000000001E-4</v>
      </c>
      <c r="R205" s="143">
        <f>Q205*H205</f>
        <v>4.55377E-2</v>
      </c>
      <c r="S205" s="143">
        <v>0</v>
      </c>
      <c r="T205" s="144">
        <f>S205*H205</f>
        <v>0</v>
      </c>
      <c r="AR205" s="145" t="s">
        <v>172</v>
      </c>
      <c r="AT205" s="145" t="s">
        <v>120</v>
      </c>
      <c r="AU205" s="145" t="s">
        <v>125</v>
      </c>
      <c r="AY205" s="15" t="s">
        <v>118</v>
      </c>
      <c r="BE205" s="146">
        <f>IF(N205="základná",J205,0)</f>
        <v>0</v>
      </c>
      <c r="BF205" s="146">
        <f>IF(N205="znížená",J205,0)</f>
        <v>0</v>
      </c>
      <c r="BG205" s="146">
        <f>IF(N205="zákl. prenesená",J205,0)</f>
        <v>0</v>
      </c>
      <c r="BH205" s="146">
        <f>IF(N205="zníž. prenesená",J205,0)</f>
        <v>0</v>
      </c>
      <c r="BI205" s="146">
        <f>IF(N205="nulová",J205,0)</f>
        <v>0</v>
      </c>
      <c r="BJ205" s="15" t="s">
        <v>125</v>
      </c>
      <c r="BK205" s="146">
        <f>ROUND(I205*H205,2)</f>
        <v>0</v>
      </c>
      <c r="BL205" s="15" t="s">
        <v>172</v>
      </c>
      <c r="BM205" s="145" t="s">
        <v>313</v>
      </c>
    </row>
    <row r="206" spans="2:65" s="12" customFormat="1">
      <c r="B206" s="147"/>
      <c r="D206" s="148" t="s">
        <v>127</v>
      </c>
      <c r="E206" s="149" t="s">
        <v>1</v>
      </c>
      <c r="F206" s="150" t="s">
        <v>314</v>
      </c>
      <c r="H206" s="151">
        <v>197.99</v>
      </c>
      <c r="L206" s="147"/>
      <c r="M206" s="152"/>
      <c r="T206" s="153"/>
      <c r="AT206" s="149" t="s">
        <v>127</v>
      </c>
      <c r="AU206" s="149" t="s">
        <v>125</v>
      </c>
      <c r="AV206" s="12" t="s">
        <v>125</v>
      </c>
      <c r="AW206" s="12" t="s">
        <v>27</v>
      </c>
      <c r="AX206" s="12" t="s">
        <v>78</v>
      </c>
      <c r="AY206" s="149" t="s">
        <v>118</v>
      </c>
    </row>
    <row r="207" spans="2:65" s="1" customFormat="1" ht="21.75" customHeight="1">
      <c r="B207" s="133"/>
      <c r="C207" s="134" t="s">
        <v>315</v>
      </c>
      <c r="D207" s="134" t="s">
        <v>120</v>
      </c>
      <c r="E207" s="135" t="s">
        <v>316</v>
      </c>
      <c r="F207" s="136" t="s">
        <v>317</v>
      </c>
      <c r="G207" s="137" t="s">
        <v>171</v>
      </c>
      <c r="H207" s="138">
        <v>197.999</v>
      </c>
      <c r="I207" s="139"/>
      <c r="J207" s="139">
        <f>ROUND(I207*H207,2)</f>
        <v>0</v>
      </c>
      <c r="K207" s="140"/>
      <c r="L207" s="27"/>
      <c r="M207" s="141" t="s">
        <v>1</v>
      </c>
      <c r="N207" s="142" t="s">
        <v>36</v>
      </c>
      <c r="O207" s="143">
        <v>0.24099999999999999</v>
      </c>
      <c r="P207" s="143">
        <f>O207*H207</f>
        <v>47.717758999999994</v>
      </c>
      <c r="Q207" s="143">
        <v>6.9999999999999999E-4</v>
      </c>
      <c r="R207" s="143">
        <f>Q207*H207</f>
        <v>0.13859930000000001</v>
      </c>
      <c r="S207" s="143">
        <v>0</v>
      </c>
      <c r="T207" s="144">
        <f>S207*H207</f>
        <v>0</v>
      </c>
      <c r="AR207" s="145" t="s">
        <v>172</v>
      </c>
      <c r="AT207" s="145" t="s">
        <v>120</v>
      </c>
      <c r="AU207" s="145" t="s">
        <v>125</v>
      </c>
      <c r="AY207" s="15" t="s">
        <v>118</v>
      </c>
      <c r="BE207" s="146">
        <f>IF(N207="základná",J207,0)</f>
        <v>0</v>
      </c>
      <c r="BF207" s="146">
        <f>IF(N207="znížená",J207,0)</f>
        <v>0</v>
      </c>
      <c r="BG207" s="146">
        <f>IF(N207="zákl. prenesená",J207,0)</f>
        <v>0</v>
      </c>
      <c r="BH207" s="146">
        <f>IF(N207="zníž. prenesená",J207,0)</f>
        <v>0</v>
      </c>
      <c r="BI207" s="146">
        <f>IF(N207="nulová",J207,0)</f>
        <v>0</v>
      </c>
      <c r="BJ207" s="15" t="s">
        <v>125</v>
      </c>
      <c r="BK207" s="146">
        <f>ROUND(I207*H207,2)</f>
        <v>0</v>
      </c>
      <c r="BL207" s="15" t="s">
        <v>172</v>
      </c>
      <c r="BM207" s="145" t="s">
        <v>318</v>
      </c>
    </row>
    <row r="208" spans="2:65" s="1" customFormat="1" ht="37.9" customHeight="1">
      <c r="B208" s="133"/>
      <c r="C208" s="134" t="s">
        <v>319</v>
      </c>
      <c r="D208" s="134" t="s">
        <v>120</v>
      </c>
      <c r="E208" s="135" t="s">
        <v>320</v>
      </c>
      <c r="F208" s="136" t="s">
        <v>321</v>
      </c>
      <c r="G208" s="137" t="s">
        <v>171</v>
      </c>
      <c r="H208" s="138">
        <v>199.584</v>
      </c>
      <c r="I208" s="139"/>
      <c r="J208" s="139">
        <f>ROUND(I208*H208,2)</f>
        <v>0</v>
      </c>
      <c r="K208" s="140"/>
      <c r="L208" s="27"/>
      <c r="M208" s="141" t="s">
        <v>1</v>
      </c>
      <c r="N208" s="142" t="s">
        <v>36</v>
      </c>
      <c r="O208" s="143">
        <v>0.39</v>
      </c>
      <c r="P208" s="143">
        <f>O208*H208</f>
        <v>77.837760000000003</v>
      </c>
      <c r="Q208" s="143">
        <v>2.9999999999999997E-4</v>
      </c>
      <c r="R208" s="143">
        <f>Q208*H208</f>
        <v>5.9875199999999996E-2</v>
      </c>
      <c r="S208" s="143">
        <v>0</v>
      </c>
      <c r="T208" s="144">
        <f>S208*H208</f>
        <v>0</v>
      </c>
      <c r="AR208" s="145" t="s">
        <v>172</v>
      </c>
      <c r="AT208" s="145" t="s">
        <v>120</v>
      </c>
      <c r="AU208" s="145" t="s">
        <v>125</v>
      </c>
      <c r="AY208" s="15" t="s">
        <v>118</v>
      </c>
      <c r="BE208" s="146">
        <f>IF(N208="základná",J208,0)</f>
        <v>0</v>
      </c>
      <c r="BF208" s="146">
        <f>IF(N208="znížená",J208,0)</f>
        <v>0</v>
      </c>
      <c r="BG208" s="146">
        <f>IF(N208="zákl. prenesená",J208,0)</f>
        <v>0</v>
      </c>
      <c r="BH208" s="146">
        <f>IF(N208="zníž. prenesená",J208,0)</f>
        <v>0</v>
      </c>
      <c r="BI208" s="146">
        <f>IF(N208="nulová",J208,0)</f>
        <v>0</v>
      </c>
      <c r="BJ208" s="15" t="s">
        <v>125</v>
      </c>
      <c r="BK208" s="146">
        <f>ROUND(I208*H208,2)</f>
        <v>0</v>
      </c>
      <c r="BL208" s="15" t="s">
        <v>172</v>
      </c>
      <c r="BM208" s="145" t="s">
        <v>322</v>
      </c>
    </row>
    <row r="209" spans="2:65" s="12" customFormat="1">
      <c r="B209" s="147"/>
      <c r="D209" s="148" t="s">
        <v>127</v>
      </c>
      <c r="E209" s="149" t="s">
        <v>1</v>
      </c>
      <c r="F209" s="150" t="s">
        <v>323</v>
      </c>
      <c r="H209" s="151">
        <v>199.584</v>
      </c>
      <c r="L209" s="147"/>
      <c r="M209" s="152"/>
      <c r="T209" s="153"/>
      <c r="AT209" s="149" t="s">
        <v>127</v>
      </c>
      <c r="AU209" s="149" t="s">
        <v>125</v>
      </c>
      <c r="AV209" s="12" t="s">
        <v>125</v>
      </c>
      <c r="AW209" s="12" t="s">
        <v>27</v>
      </c>
      <c r="AX209" s="12" t="s">
        <v>78</v>
      </c>
      <c r="AY209" s="149" t="s">
        <v>118</v>
      </c>
    </row>
    <row r="210" spans="2:65" s="1" customFormat="1" ht="24.2" customHeight="1">
      <c r="B210" s="133"/>
      <c r="C210" s="134" t="s">
        <v>324</v>
      </c>
      <c r="D210" s="134" t="s">
        <v>120</v>
      </c>
      <c r="E210" s="135" t="s">
        <v>325</v>
      </c>
      <c r="F210" s="136" t="s">
        <v>326</v>
      </c>
      <c r="G210" s="137" t="s">
        <v>171</v>
      </c>
      <c r="H210" s="138">
        <v>332.64</v>
      </c>
      <c r="I210" s="139"/>
      <c r="J210" s="139">
        <f>ROUND(I210*H210,2)</f>
        <v>0</v>
      </c>
      <c r="K210" s="140"/>
      <c r="L210" s="27"/>
      <c r="M210" s="141" t="s">
        <v>1</v>
      </c>
      <c r="N210" s="142" t="s">
        <v>36</v>
      </c>
      <c r="O210" s="143">
        <v>0.26500000000000001</v>
      </c>
      <c r="P210" s="143">
        <f>O210*H210</f>
        <v>88.149600000000007</v>
      </c>
      <c r="Q210" s="143">
        <v>1.6000000000000001E-4</v>
      </c>
      <c r="R210" s="143">
        <f>Q210*H210</f>
        <v>5.3222400000000003E-2</v>
      </c>
      <c r="S210" s="143">
        <v>0</v>
      </c>
      <c r="T210" s="144">
        <f>S210*H210</f>
        <v>0</v>
      </c>
      <c r="AR210" s="145" t="s">
        <v>172</v>
      </c>
      <c r="AT210" s="145" t="s">
        <v>120</v>
      </c>
      <c r="AU210" s="145" t="s">
        <v>125</v>
      </c>
      <c r="AY210" s="15" t="s">
        <v>118</v>
      </c>
      <c r="BE210" s="146">
        <f>IF(N210="základná",J210,0)</f>
        <v>0</v>
      </c>
      <c r="BF210" s="146">
        <f>IF(N210="znížená",J210,0)</f>
        <v>0</v>
      </c>
      <c r="BG210" s="146">
        <f>IF(N210="zákl. prenesená",J210,0)</f>
        <v>0</v>
      </c>
      <c r="BH210" s="146">
        <f>IF(N210="zníž. prenesená",J210,0)</f>
        <v>0</v>
      </c>
      <c r="BI210" s="146">
        <f>IF(N210="nulová",J210,0)</f>
        <v>0</v>
      </c>
      <c r="BJ210" s="15" t="s">
        <v>125</v>
      </c>
      <c r="BK210" s="146">
        <f>ROUND(I210*H210,2)</f>
        <v>0</v>
      </c>
      <c r="BL210" s="15" t="s">
        <v>172</v>
      </c>
      <c r="BM210" s="145" t="s">
        <v>327</v>
      </c>
    </row>
    <row r="211" spans="2:65" s="1" customFormat="1" ht="24.2" customHeight="1">
      <c r="B211" s="133"/>
      <c r="C211" s="134" t="s">
        <v>328</v>
      </c>
      <c r="D211" s="134" t="s">
        <v>120</v>
      </c>
      <c r="E211" s="135" t="s">
        <v>329</v>
      </c>
      <c r="F211" s="136" t="s">
        <v>330</v>
      </c>
      <c r="G211" s="137" t="s">
        <v>171</v>
      </c>
      <c r="H211" s="138">
        <v>332.64</v>
      </c>
      <c r="I211" s="139"/>
      <c r="J211" s="139">
        <f>ROUND(I211*H211,2)</f>
        <v>0</v>
      </c>
      <c r="K211" s="140"/>
      <c r="L211" s="27"/>
      <c r="M211" s="170" t="s">
        <v>1</v>
      </c>
      <c r="N211" s="171" t="s">
        <v>36</v>
      </c>
      <c r="O211" s="172">
        <v>0.14799999999999999</v>
      </c>
      <c r="P211" s="172">
        <f>O211*H211</f>
        <v>49.230719999999998</v>
      </c>
      <c r="Q211" s="172">
        <v>8.0000000000000007E-5</v>
      </c>
      <c r="R211" s="172">
        <f>Q211*H211</f>
        <v>2.6611200000000002E-2</v>
      </c>
      <c r="S211" s="172">
        <v>0</v>
      </c>
      <c r="T211" s="173">
        <f>S211*H211</f>
        <v>0</v>
      </c>
      <c r="AR211" s="145" t="s">
        <v>172</v>
      </c>
      <c r="AT211" s="145" t="s">
        <v>120</v>
      </c>
      <c r="AU211" s="145" t="s">
        <v>125</v>
      </c>
      <c r="AY211" s="15" t="s">
        <v>118</v>
      </c>
      <c r="BE211" s="146">
        <f>IF(N211="základná",J211,0)</f>
        <v>0</v>
      </c>
      <c r="BF211" s="146">
        <f>IF(N211="znížená",J211,0)</f>
        <v>0</v>
      </c>
      <c r="BG211" s="146">
        <f>IF(N211="zákl. prenesená",J211,0)</f>
        <v>0</v>
      </c>
      <c r="BH211" s="146">
        <f>IF(N211="zníž. prenesená",J211,0)</f>
        <v>0</v>
      </c>
      <c r="BI211" s="146">
        <f>IF(N211="nulová",J211,0)</f>
        <v>0</v>
      </c>
      <c r="BJ211" s="15" t="s">
        <v>125</v>
      </c>
      <c r="BK211" s="146">
        <f>ROUND(I211*H211,2)</f>
        <v>0</v>
      </c>
      <c r="BL211" s="15" t="s">
        <v>172</v>
      </c>
      <c r="BM211" s="145" t="s">
        <v>331</v>
      </c>
    </row>
    <row r="212" spans="2:65" s="1" customFormat="1" ht="6.95" customHeight="1">
      <c r="B212" s="42"/>
      <c r="C212" s="43"/>
      <c r="D212" s="43"/>
      <c r="E212" s="43"/>
      <c r="F212" s="43"/>
      <c r="G212" s="43"/>
      <c r="H212" s="43"/>
      <c r="I212" s="43"/>
      <c r="J212" s="43"/>
      <c r="K212" s="43"/>
      <c r="L212" s="27"/>
    </row>
  </sheetData>
  <autoFilter ref="C125:K211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144"/>
  <sheetViews>
    <sheetView showGridLines="0" topLeftCell="A142" workbookViewId="0">
      <selection activeCell="I125" sqref="I125:I144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2" t="s">
        <v>5</v>
      </c>
      <c r="M2" s="180"/>
      <c r="N2" s="180"/>
      <c r="O2" s="180"/>
      <c r="P2" s="180"/>
      <c r="Q2" s="180"/>
      <c r="R2" s="180"/>
      <c r="S2" s="180"/>
      <c r="T2" s="180"/>
      <c r="U2" s="180"/>
      <c r="V2" s="180"/>
      <c r="AT2" s="15" t="s">
        <v>82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70</v>
      </c>
    </row>
    <row r="4" spans="2:46" ht="24.95" customHeight="1">
      <c r="B4" s="18"/>
      <c r="D4" s="19" t="s">
        <v>86</v>
      </c>
      <c r="L4" s="18"/>
      <c r="M4" s="85" t="s">
        <v>9</v>
      </c>
      <c r="AT4" s="15" t="s">
        <v>3</v>
      </c>
    </row>
    <row r="5" spans="2:46" ht="6.95" customHeight="1">
      <c r="B5" s="18"/>
      <c r="L5" s="18"/>
    </row>
    <row r="6" spans="2:46" ht="12" customHeight="1">
      <c r="B6" s="18"/>
      <c r="D6" s="24" t="s">
        <v>13</v>
      </c>
      <c r="L6" s="18"/>
    </row>
    <row r="7" spans="2:46" ht="26.25" customHeight="1">
      <c r="B7" s="18"/>
      <c r="E7" s="217" t="str">
        <f>'Rekapitulácia stavby'!K6</f>
        <v>Stavebné úpravy skladu objemových krmovýn pre ŽV,  č. 176/6, k.ú. Pčoliné okr. Snina</v>
      </c>
      <c r="F7" s="218"/>
      <c r="G7" s="218"/>
      <c r="H7" s="218"/>
      <c r="L7" s="18"/>
    </row>
    <row r="8" spans="2:46" s="1" customFormat="1" ht="12" customHeight="1">
      <c r="B8" s="27"/>
      <c r="D8" s="24" t="s">
        <v>87</v>
      </c>
      <c r="L8" s="27"/>
    </row>
    <row r="9" spans="2:46" s="1" customFormat="1" ht="16.5" customHeight="1">
      <c r="B9" s="27"/>
      <c r="E9" s="203" t="s">
        <v>332</v>
      </c>
      <c r="F9" s="216"/>
      <c r="G9" s="216"/>
      <c r="H9" s="216"/>
      <c r="L9" s="27"/>
    </row>
    <row r="10" spans="2:46" s="1" customFormat="1">
      <c r="B10" s="27"/>
      <c r="L10" s="27"/>
    </row>
    <row r="11" spans="2:46" s="1" customFormat="1" ht="12" customHeight="1">
      <c r="B11" s="27"/>
      <c r="D11" s="24" t="s">
        <v>15</v>
      </c>
      <c r="F11" s="22" t="s">
        <v>1</v>
      </c>
      <c r="I11" s="24" t="s">
        <v>16</v>
      </c>
      <c r="J11" s="22" t="s">
        <v>1</v>
      </c>
      <c r="L11" s="27"/>
    </row>
    <row r="12" spans="2:46" s="1" customFormat="1" ht="12" customHeight="1">
      <c r="B12" s="27"/>
      <c r="D12" s="24" t="s">
        <v>17</v>
      </c>
      <c r="F12" s="22" t="s">
        <v>18</v>
      </c>
      <c r="I12" s="24" t="s">
        <v>19</v>
      </c>
      <c r="J12" s="50">
        <f>'Rekapitulácia stavby'!AN8</f>
        <v>45236</v>
      </c>
      <c r="L12" s="27"/>
    </row>
    <row r="13" spans="2:46" s="1" customFormat="1" ht="10.9" customHeight="1">
      <c r="B13" s="27"/>
      <c r="L13" s="27"/>
    </row>
    <row r="14" spans="2:46" s="1" customFormat="1" ht="12" customHeight="1">
      <c r="B14" s="27"/>
      <c r="D14" s="24" t="s">
        <v>20</v>
      </c>
      <c r="I14" s="24" t="s">
        <v>21</v>
      </c>
      <c r="J14" s="22" t="s">
        <v>22</v>
      </c>
      <c r="L14" s="27"/>
    </row>
    <row r="15" spans="2:46" s="1" customFormat="1" ht="18" customHeight="1">
      <c r="B15" s="27"/>
      <c r="E15" s="22" t="s">
        <v>446</v>
      </c>
      <c r="I15" s="24" t="s">
        <v>23</v>
      </c>
      <c r="J15" s="22" t="s">
        <v>24</v>
      </c>
      <c r="L15" s="27"/>
    </row>
    <row r="16" spans="2:46" s="1" customFormat="1" ht="6.95" customHeight="1">
      <c r="B16" s="27"/>
      <c r="L16" s="27"/>
    </row>
    <row r="17" spans="2:12" s="1" customFormat="1" ht="12" customHeight="1">
      <c r="B17" s="27"/>
      <c r="D17" s="24" t="s">
        <v>25</v>
      </c>
      <c r="I17" s="24" t="s">
        <v>21</v>
      </c>
      <c r="J17" s="22" t="str">
        <f>'Rekapitulácia stavby'!AN13</f>
        <v/>
      </c>
      <c r="L17" s="27"/>
    </row>
    <row r="18" spans="2:12" s="1" customFormat="1" ht="18" customHeight="1">
      <c r="B18" s="27"/>
      <c r="E18" s="179" t="str">
        <f>'Rekapitulácia stavby'!E14</f>
        <v xml:space="preserve"> </v>
      </c>
      <c r="F18" s="179"/>
      <c r="G18" s="179"/>
      <c r="H18" s="179"/>
      <c r="I18" s="24" t="s">
        <v>23</v>
      </c>
      <c r="J18" s="22" t="str">
        <f>'Rekapitulácia stavby'!AN14</f>
        <v/>
      </c>
      <c r="L18" s="27"/>
    </row>
    <row r="19" spans="2:12" s="1" customFormat="1" ht="6.95" customHeight="1">
      <c r="B19" s="27"/>
      <c r="L19" s="27"/>
    </row>
    <row r="20" spans="2:12" s="1" customFormat="1" ht="12" customHeight="1">
      <c r="B20" s="27"/>
      <c r="D20" s="24" t="s">
        <v>26</v>
      </c>
      <c r="I20" s="24" t="s">
        <v>21</v>
      </c>
      <c r="J20" s="22" t="s">
        <v>1</v>
      </c>
      <c r="L20" s="27"/>
    </row>
    <row r="21" spans="2:12" s="1" customFormat="1" ht="18" customHeight="1">
      <c r="B21" s="27"/>
      <c r="E21" s="22" t="s">
        <v>447</v>
      </c>
      <c r="I21" s="24" t="s">
        <v>23</v>
      </c>
      <c r="J21" s="22" t="s">
        <v>1</v>
      </c>
      <c r="L21" s="27"/>
    </row>
    <row r="22" spans="2:12" s="1" customFormat="1" ht="6.95" customHeight="1">
      <c r="B22" s="27"/>
      <c r="L22" s="27"/>
    </row>
    <row r="23" spans="2:12" s="1" customFormat="1" ht="12" customHeight="1">
      <c r="B23" s="27"/>
      <c r="D23" s="24" t="s">
        <v>28</v>
      </c>
      <c r="I23" s="24" t="s">
        <v>21</v>
      </c>
      <c r="J23" s="22" t="str">
        <f>IF('Rekapitulácia stavby'!AN19="","",'Rekapitulácia stavby'!AN19)</f>
        <v/>
      </c>
      <c r="L23" s="27"/>
    </row>
    <row r="24" spans="2:12" s="1" customFormat="1" ht="18" customHeight="1">
      <c r="B24" s="27"/>
      <c r="E24" s="22" t="str">
        <f>IF('Rekapitulácia stavby'!E20="","",'Rekapitulácia stavby'!E20)</f>
        <v xml:space="preserve"> </v>
      </c>
      <c r="I24" s="24" t="s">
        <v>23</v>
      </c>
      <c r="J24" s="22" t="str">
        <f>IF('Rekapitulácia stavby'!AN20="","",'Rekapitulácia stavby'!AN20)</f>
        <v/>
      </c>
      <c r="L24" s="27"/>
    </row>
    <row r="25" spans="2:12" s="1" customFormat="1" ht="6.95" customHeight="1">
      <c r="B25" s="27"/>
      <c r="L25" s="27"/>
    </row>
    <row r="26" spans="2:12" s="1" customFormat="1" ht="12" customHeight="1">
      <c r="B26" s="27"/>
      <c r="D26" s="24" t="s">
        <v>29</v>
      </c>
      <c r="L26" s="27"/>
    </row>
    <row r="27" spans="2:12" s="7" customFormat="1" ht="16.5" customHeight="1">
      <c r="B27" s="86"/>
      <c r="E27" s="182" t="s">
        <v>1</v>
      </c>
      <c r="F27" s="182"/>
      <c r="G27" s="182"/>
      <c r="H27" s="182"/>
      <c r="L27" s="86"/>
    </row>
    <row r="28" spans="2:12" s="1" customFormat="1" ht="6.95" customHeight="1">
      <c r="B28" s="27"/>
      <c r="L28" s="27"/>
    </row>
    <row r="29" spans="2:12" s="1" customFormat="1" ht="6.95" customHeight="1">
      <c r="B29" s="27"/>
      <c r="D29" s="51"/>
      <c r="E29" s="51"/>
      <c r="F29" s="51"/>
      <c r="G29" s="51"/>
      <c r="H29" s="51"/>
      <c r="I29" s="51"/>
      <c r="J29" s="51"/>
      <c r="K29" s="51"/>
      <c r="L29" s="27"/>
    </row>
    <row r="30" spans="2:12" s="1" customFormat="1" ht="25.35" customHeight="1">
      <c r="B30" s="27"/>
      <c r="D30" s="87" t="s">
        <v>30</v>
      </c>
      <c r="J30" s="63">
        <f>ROUND(J121, 2)</f>
        <v>0</v>
      </c>
      <c r="L30" s="27"/>
    </row>
    <row r="31" spans="2:12" s="1" customFormat="1" ht="6.95" customHeight="1">
      <c r="B31" s="27"/>
      <c r="D31" s="51"/>
      <c r="E31" s="51"/>
      <c r="F31" s="51"/>
      <c r="G31" s="51"/>
      <c r="H31" s="51"/>
      <c r="I31" s="51"/>
      <c r="J31" s="51"/>
      <c r="K31" s="51"/>
      <c r="L31" s="27"/>
    </row>
    <row r="32" spans="2:12" s="1" customFormat="1" ht="14.45" customHeight="1">
      <c r="B32" s="27"/>
      <c r="F32" s="30" t="s">
        <v>32</v>
      </c>
      <c r="I32" s="30" t="s">
        <v>31</v>
      </c>
      <c r="J32" s="30" t="s">
        <v>33</v>
      </c>
      <c r="L32" s="27"/>
    </row>
    <row r="33" spans="2:12" s="1" customFormat="1" ht="14.45" customHeight="1">
      <c r="B33" s="27"/>
      <c r="D33" s="88" t="s">
        <v>34</v>
      </c>
      <c r="E33" s="32" t="s">
        <v>35</v>
      </c>
      <c r="F33" s="89">
        <f>ROUND((SUM(BE121:BE143)),  2)</f>
        <v>0</v>
      </c>
      <c r="G33" s="90"/>
      <c r="H33" s="90"/>
      <c r="I33" s="91">
        <v>0.2</v>
      </c>
      <c r="J33" s="89">
        <f>ROUND(((SUM(BE121:BE143))*I33),  2)</f>
        <v>0</v>
      </c>
      <c r="L33" s="27"/>
    </row>
    <row r="34" spans="2:12" s="1" customFormat="1" ht="14.45" customHeight="1">
      <c r="B34" s="27"/>
      <c r="E34" s="32" t="s">
        <v>36</v>
      </c>
      <c r="F34" s="92">
        <f>ROUND((SUM(BF121:BF143)),  2)</f>
        <v>0</v>
      </c>
      <c r="I34" s="93">
        <v>0.2</v>
      </c>
      <c r="J34" s="92">
        <f>ROUND(((SUM(BF121:BF143))*I34),  2)</f>
        <v>0</v>
      </c>
      <c r="L34" s="27"/>
    </row>
    <row r="35" spans="2:12" s="1" customFormat="1" ht="14.45" hidden="1" customHeight="1">
      <c r="B35" s="27"/>
      <c r="E35" s="24" t="s">
        <v>37</v>
      </c>
      <c r="F35" s="92">
        <f>ROUND((SUM(BG121:BG143)),  2)</f>
        <v>0</v>
      </c>
      <c r="I35" s="93">
        <v>0.2</v>
      </c>
      <c r="J35" s="92">
        <f>0</f>
        <v>0</v>
      </c>
      <c r="L35" s="27"/>
    </row>
    <row r="36" spans="2:12" s="1" customFormat="1" ht="14.45" hidden="1" customHeight="1">
      <c r="B36" s="27"/>
      <c r="E36" s="24" t="s">
        <v>38</v>
      </c>
      <c r="F36" s="92">
        <f>ROUND((SUM(BH121:BH143)),  2)</f>
        <v>0</v>
      </c>
      <c r="I36" s="93">
        <v>0.2</v>
      </c>
      <c r="J36" s="92">
        <f>0</f>
        <v>0</v>
      </c>
      <c r="L36" s="27"/>
    </row>
    <row r="37" spans="2:12" s="1" customFormat="1" ht="14.45" hidden="1" customHeight="1">
      <c r="B37" s="27"/>
      <c r="E37" s="32" t="s">
        <v>39</v>
      </c>
      <c r="F37" s="89">
        <f>ROUND((SUM(BI121:BI143)),  2)</f>
        <v>0</v>
      </c>
      <c r="G37" s="90"/>
      <c r="H37" s="90"/>
      <c r="I37" s="91">
        <v>0</v>
      </c>
      <c r="J37" s="89">
        <f>0</f>
        <v>0</v>
      </c>
      <c r="L37" s="27"/>
    </row>
    <row r="38" spans="2:12" s="1" customFormat="1" ht="6.95" customHeight="1">
      <c r="B38" s="27"/>
      <c r="L38" s="27"/>
    </row>
    <row r="39" spans="2:12" s="1" customFormat="1" ht="25.35" customHeight="1">
      <c r="B39" s="27"/>
      <c r="C39" s="94"/>
      <c r="D39" s="95" t="s">
        <v>40</v>
      </c>
      <c r="E39" s="54"/>
      <c r="F39" s="54"/>
      <c r="G39" s="96" t="s">
        <v>41</v>
      </c>
      <c r="H39" s="97" t="s">
        <v>42</v>
      </c>
      <c r="I39" s="54"/>
      <c r="J39" s="98">
        <f>SUM(J30:J37)</f>
        <v>0</v>
      </c>
      <c r="K39" s="99"/>
      <c r="L39" s="27"/>
    </row>
    <row r="40" spans="2:12" s="1" customFormat="1" ht="14.45" customHeight="1">
      <c r="B40" s="27"/>
      <c r="L40" s="27"/>
    </row>
    <row r="41" spans="2:12" ht="14.45" customHeight="1">
      <c r="B41" s="18"/>
      <c r="L41" s="18"/>
    </row>
    <row r="42" spans="2:12" ht="14.45" customHeight="1">
      <c r="B42" s="18"/>
      <c r="L42" s="18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7"/>
      <c r="D50" s="39" t="s">
        <v>43</v>
      </c>
      <c r="E50" s="40"/>
      <c r="F50" s="40"/>
      <c r="G50" s="39" t="s">
        <v>44</v>
      </c>
      <c r="H50" s="40"/>
      <c r="I50" s="40"/>
      <c r="J50" s="40"/>
      <c r="K50" s="40"/>
      <c r="L50" s="27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2.75">
      <c r="B61" s="27"/>
      <c r="D61" s="41" t="s">
        <v>45</v>
      </c>
      <c r="E61" s="29"/>
      <c r="F61" s="100" t="s">
        <v>46</v>
      </c>
      <c r="G61" s="41" t="s">
        <v>45</v>
      </c>
      <c r="H61" s="29"/>
      <c r="I61" s="29"/>
      <c r="J61" s="101" t="s">
        <v>46</v>
      </c>
      <c r="K61" s="29"/>
      <c r="L61" s="27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2.75">
      <c r="B65" s="27"/>
      <c r="D65" s="39" t="s">
        <v>47</v>
      </c>
      <c r="E65" s="40"/>
      <c r="F65" s="40"/>
      <c r="G65" s="39" t="s">
        <v>48</v>
      </c>
      <c r="H65" s="40"/>
      <c r="I65" s="40"/>
      <c r="J65" s="40"/>
      <c r="K65" s="40"/>
      <c r="L65" s="27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2.75">
      <c r="B76" s="27"/>
      <c r="D76" s="41" t="s">
        <v>45</v>
      </c>
      <c r="E76" s="29"/>
      <c r="F76" s="100" t="s">
        <v>46</v>
      </c>
      <c r="G76" s="41" t="s">
        <v>45</v>
      </c>
      <c r="H76" s="29"/>
      <c r="I76" s="29"/>
      <c r="J76" s="101" t="s">
        <v>46</v>
      </c>
      <c r="K76" s="29"/>
      <c r="L76" s="27"/>
    </row>
    <row r="77" spans="2:12" s="1" customFormat="1" ht="14.4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27"/>
    </row>
    <row r="81" spans="2:47" s="1" customFormat="1" ht="6.95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27"/>
    </row>
    <row r="82" spans="2:47" s="1" customFormat="1" ht="24.95" customHeight="1">
      <c r="B82" s="27"/>
      <c r="C82" s="19" t="s">
        <v>89</v>
      </c>
      <c r="L82" s="27"/>
    </row>
    <row r="83" spans="2:47" s="1" customFormat="1" ht="6.95" customHeight="1">
      <c r="B83" s="27"/>
      <c r="L83" s="27"/>
    </row>
    <row r="84" spans="2:47" s="1" customFormat="1" ht="12" customHeight="1">
      <c r="B84" s="27"/>
      <c r="C84" s="24" t="s">
        <v>13</v>
      </c>
      <c r="L84" s="27"/>
    </row>
    <row r="85" spans="2:47" s="1" customFormat="1" ht="26.25" customHeight="1">
      <c r="B85" s="27"/>
      <c r="E85" s="217" t="str">
        <f>E7</f>
        <v>Stavebné úpravy skladu objemových krmovýn pre ŽV,  č. 176/6, k.ú. Pčoliné okr. Snina</v>
      </c>
      <c r="F85" s="218"/>
      <c r="G85" s="218"/>
      <c r="H85" s="218"/>
      <c r="L85" s="27"/>
    </row>
    <row r="86" spans="2:47" s="1" customFormat="1" ht="12" customHeight="1">
      <c r="B86" s="27"/>
      <c r="C86" s="24" t="s">
        <v>87</v>
      </c>
      <c r="L86" s="27"/>
    </row>
    <row r="87" spans="2:47" s="1" customFormat="1" ht="16.5" customHeight="1">
      <c r="B87" s="27"/>
      <c r="E87" s="203" t="str">
        <f>E9</f>
        <v>02 - SO - 02 Búracie práce</v>
      </c>
      <c r="F87" s="216"/>
      <c r="G87" s="216"/>
      <c r="H87" s="216"/>
      <c r="L87" s="27"/>
    </row>
    <row r="88" spans="2:47" s="1" customFormat="1" ht="6.95" customHeight="1">
      <c r="B88" s="27"/>
      <c r="L88" s="27"/>
    </row>
    <row r="89" spans="2:47" s="1" customFormat="1" ht="12" customHeight="1">
      <c r="B89" s="27"/>
      <c r="C89" s="24" t="s">
        <v>17</v>
      </c>
      <c r="F89" s="22" t="str">
        <f>F12</f>
        <v xml:space="preserve"> </v>
      </c>
      <c r="I89" s="24" t="s">
        <v>19</v>
      </c>
      <c r="J89" s="50">
        <f>IF(J12="","",J12)</f>
        <v>45236</v>
      </c>
      <c r="L89" s="27"/>
    </row>
    <row r="90" spans="2:47" s="1" customFormat="1" ht="6.95" customHeight="1">
      <c r="B90" s="27"/>
      <c r="L90" s="27"/>
    </row>
    <row r="91" spans="2:47" s="1" customFormat="1" ht="51">
      <c r="B91" s="27"/>
      <c r="C91" s="24" t="s">
        <v>20</v>
      </c>
      <c r="F91" s="22" t="str">
        <f>E15</f>
        <v>ROTAX - ARCH spol, s.r.o., Fidlíkova 3, 066 01 Humenné</v>
      </c>
      <c r="I91" s="24" t="s">
        <v>26</v>
      </c>
      <c r="J91" s="25" t="str">
        <f>E21</f>
        <v>Argo-PK, Projekčná kancelária, Strojárska 3998, Snina</v>
      </c>
      <c r="L91" s="27"/>
    </row>
    <row r="92" spans="2:47" s="1" customFormat="1" ht="15.2" customHeight="1">
      <c r="B92" s="27"/>
      <c r="C92" s="24" t="s">
        <v>25</v>
      </c>
      <c r="F92" s="22" t="str">
        <f>IF(E18="","",E18)</f>
        <v xml:space="preserve"> </v>
      </c>
      <c r="I92" s="24" t="s">
        <v>28</v>
      </c>
      <c r="J92" s="25" t="str">
        <f>E24</f>
        <v xml:space="preserve"> </v>
      </c>
      <c r="L92" s="27"/>
    </row>
    <row r="93" spans="2:47" s="1" customFormat="1" ht="10.35" customHeight="1">
      <c r="B93" s="27"/>
      <c r="L93" s="27"/>
    </row>
    <row r="94" spans="2:47" s="1" customFormat="1" ht="29.25" customHeight="1">
      <c r="B94" s="27"/>
      <c r="C94" s="102" t="s">
        <v>90</v>
      </c>
      <c r="D94" s="94"/>
      <c r="E94" s="94"/>
      <c r="F94" s="94"/>
      <c r="G94" s="94"/>
      <c r="H94" s="94"/>
      <c r="I94" s="94"/>
      <c r="J94" s="103" t="s">
        <v>91</v>
      </c>
      <c r="K94" s="94"/>
      <c r="L94" s="27"/>
    </row>
    <row r="95" spans="2:47" s="1" customFormat="1" ht="10.35" customHeight="1">
      <c r="B95" s="27"/>
      <c r="L95" s="27"/>
    </row>
    <row r="96" spans="2:47" s="1" customFormat="1" ht="22.9" customHeight="1">
      <c r="B96" s="27"/>
      <c r="C96" s="104" t="s">
        <v>92</v>
      </c>
      <c r="J96" s="63">
        <f>J121</f>
        <v>0</v>
      </c>
      <c r="L96" s="27"/>
      <c r="AU96" s="15" t="s">
        <v>93</v>
      </c>
    </row>
    <row r="97" spans="2:12" s="8" customFormat="1" ht="24.95" customHeight="1">
      <c r="B97" s="105"/>
      <c r="D97" s="106" t="s">
        <v>94</v>
      </c>
      <c r="E97" s="107"/>
      <c r="F97" s="107"/>
      <c r="G97" s="107"/>
      <c r="H97" s="107"/>
      <c r="I97" s="107"/>
      <c r="J97" s="108">
        <f>J122</f>
        <v>0</v>
      </c>
      <c r="L97" s="105"/>
    </row>
    <row r="98" spans="2:12" s="9" customFormat="1" ht="19.899999999999999" customHeight="1">
      <c r="B98" s="109"/>
      <c r="D98" s="110" t="s">
        <v>95</v>
      </c>
      <c r="E98" s="111"/>
      <c r="F98" s="111"/>
      <c r="G98" s="111"/>
      <c r="H98" s="111"/>
      <c r="I98" s="111"/>
      <c r="J98" s="112">
        <f>J123</f>
        <v>0</v>
      </c>
      <c r="L98" s="109"/>
    </row>
    <row r="99" spans="2:12" s="9" customFormat="1" ht="19.899999999999999" customHeight="1">
      <c r="B99" s="109"/>
      <c r="D99" s="110" t="s">
        <v>99</v>
      </c>
      <c r="E99" s="111"/>
      <c r="F99" s="111"/>
      <c r="G99" s="111"/>
      <c r="H99" s="111"/>
      <c r="I99" s="111"/>
      <c r="J99" s="112">
        <f>J124</f>
        <v>0</v>
      </c>
      <c r="L99" s="109"/>
    </row>
    <row r="100" spans="2:12" s="8" customFormat="1" ht="24.95" customHeight="1">
      <c r="B100" s="105"/>
      <c r="D100" s="106" t="s">
        <v>101</v>
      </c>
      <c r="E100" s="107"/>
      <c r="F100" s="107"/>
      <c r="G100" s="107"/>
      <c r="H100" s="107"/>
      <c r="I100" s="107"/>
      <c r="J100" s="108">
        <f>J136</f>
        <v>0</v>
      </c>
      <c r="L100" s="105"/>
    </row>
    <row r="101" spans="2:12" s="9" customFormat="1" ht="19.899999999999999" customHeight="1">
      <c r="B101" s="109"/>
      <c r="D101" s="110" t="s">
        <v>333</v>
      </c>
      <c r="E101" s="111"/>
      <c r="F101" s="111"/>
      <c r="G101" s="111"/>
      <c r="H101" s="111"/>
      <c r="I101" s="111"/>
      <c r="J101" s="112">
        <f>J137</f>
        <v>0</v>
      </c>
      <c r="L101" s="109"/>
    </row>
    <row r="102" spans="2:12" s="1" customFormat="1" ht="21.75" customHeight="1">
      <c r="B102" s="27"/>
      <c r="L102" s="27"/>
    </row>
    <row r="103" spans="2:12" s="1" customFormat="1" ht="6.95" customHeight="1">
      <c r="B103" s="42"/>
      <c r="C103" s="43"/>
      <c r="D103" s="43"/>
      <c r="E103" s="43"/>
      <c r="F103" s="43"/>
      <c r="G103" s="43"/>
      <c r="H103" s="43"/>
      <c r="I103" s="43"/>
      <c r="J103" s="43"/>
      <c r="K103" s="43"/>
      <c r="L103" s="27"/>
    </row>
    <row r="107" spans="2:12" s="1" customFormat="1" ht="6.95" customHeight="1">
      <c r="B107" s="44"/>
      <c r="C107" s="45"/>
      <c r="D107" s="45"/>
      <c r="E107" s="45"/>
      <c r="F107" s="45"/>
      <c r="G107" s="45"/>
      <c r="H107" s="45"/>
      <c r="I107" s="45"/>
      <c r="J107" s="45"/>
      <c r="K107" s="45"/>
      <c r="L107" s="27"/>
    </row>
    <row r="108" spans="2:12" s="1" customFormat="1" ht="24.95" customHeight="1">
      <c r="B108" s="27"/>
      <c r="C108" s="19" t="s">
        <v>104</v>
      </c>
      <c r="L108" s="27"/>
    </row>
    <row r="109" spans="2:12" s="1" customFormat="1" ht="6.95" customHeight="1">
      <c r="B109" s="27"/>
      <c r="L109" s="27"/>
    </row>
    <row r="110" spans="2:12" s="1" customFormat="1" ht="12" customHeight="1">
      <c r="B110" s="27"/>
      <c r="C110" s="24" t="s">
        <v>13</v>
      </c>
      <c r="L110" s="27"/>
    </row>
    <row r="111" spans="2:12" s="1" customFormat="1" ht="26.25" customHeight="1">
      <c r="B111" s="27"/>
      <c r="E111" s="217" t="str">
        <f>E7</f>
        <v>Stavebné úpravy skladu objemových krmovýn pre ŽV,  č. 176/6, k.ú. Pčoliné okr. Snina</v>
      </c>
      <c r="F111" s="218"/>
      <c r="G111" s="218"/>
      <c r="H111" s="218"/>
      <c r="L111" s="27"/>
    </row>
    <row r="112" spans="2:12" s="1" customFormat="1" ht="12" customHeight="1">
      <c r="B112" s="27"/>
      <c r="C112" s="24" t="s">
        <v>87</v>
      </c>
      <c r="L112" s="27"/>
    </row>
    <row r="113" spans="2:65" s="1" customFormat="1" ht="16.5" customHeight="1">
      <c r="B113" s="27"/>
      <c r="E113" s="203" t="str">
        <f>E9</f>
        <v>02 - SO - 02 Búracie práce</v>
      </c>
      <c r="F113" s="216"/>
      <c r="G113" s="216"/>
      <c r="H113" s="216"/>
      <c r="L113" s="27"/>
    </row>
    <row r="114" spans="2:65" s="1" customFormat="1" ht="6.95" customHeight="1">
      <c r="B114" s="27"/>
      <c r="L114" s="27"/>
    </row>
    <row r="115" spans="2:65" s="1" customFormat="1" ht="12" customHeight="1">
      <c r="B115" s="27"/>
      <c r="C115" s="24" t="s">
        <v>17</v>
      </c>
      <c r="F115" s="22" t="str">
        <f>F12</f>
        <v xml:space="preserve"> </v>
      </c>
      <c r="I115" s="24" t="s">
        <v>19</v>
      </c>
      <c r="J115" s="50">
        <f>IF(J12="","",J12)</f>
        <v>45236</v>
      </c>
      <c r="L115" s="27"/>
    </row>
    <row r="116" spans="2:65" s="1" customFormat="1" ht="6.95" customHeight="1">
      <c r="B116" s="27"/>
      <c r="L116" s="27"/>
    </row>
    <row r="117" spans="2:65" s="1" customFormat="1" ht="40.15" customHeight="1">
      <c r="B117" s="27"/>
      <c r="C117" s="24" t="s">
        <v>20</v>
      </c>
      <c r="F117" s="22" t="str">
        <f>E15</f>
        <v>ROTAX - ARCH spol, s.r.o., Fidlíkova 3, 066 01 Humenné</v>
      </c>
      <c r="I117" s="24" t="s">
        <v>26</v>
      </c>
      <c r="J117" s="178" t="str">
        <f>E21</f>
        <v>Argo-PK, Projekčná kancelária, Strojárska 3998, Snina</v>
      </c>
      <c r="L117" s="27"/>
    </row>
    <row r="118" spans="2:65" s="1" customFormat="1" ht="15.2" customHeight="1">
      <c r="B118" s="27"/>
      <c r="C118" s="24" t="s">
        <v>25</v>
      </c>
      <c r="F118" s="22" t="str">
        <f>IF(E18="","",E18)</f>
        <v xml:space="preserve"> </v>
      </c>
      <c r="I118" s="24" t="s">
        <v>28</v>
      </c>
      <c r="J118" s="25" t="str">
        <f>E24</f>
        <v xml:space="preserve"> </v>
      </c>
      <c r="L118" s="27"/>
    </row>
    <row r="119" spans="2:65" s="1" customFormat="1" ht="10.35" customHeight="1">
      <c r="B119" s="27"/>
      <c r="L119" s="27"/>
    </row>
    <row r="120" spans="2:65" s="10" customFormat="1" ht="29.25" customHeight="1">
      <c r="B120" s="113"/>
      <c r="C120" s="114" t="s">
        <v>105</v>
      </c>
      <c r="D120" s="115" t="s">
        <v>55</v>
      </c>
      <c r="E120" s="115" t="s">
        <v>51</v>
      </c>
      <c r="F120" s="115" t="s">
        <v>52</v>
      </c>
      <c r="G120" s="115" t="s">
        <v>106</v>
      </c>
      <c r="H120" s="115" t="s">
        <v>107</v>
      </c>
      <c r="I120" s="115" t="s">
        <v>108</v>
      </c>
      <c r="J120" s="116" t="s">
        <v>91</v>
      </c>
      <c r="K120" s="117" t="s">
        <v>109</v>
      </c>
      <c r="L120" s="113"/>
      <c r="M120" s="56" t="s">
        <v>1</v>
      </c>
      <c r="N120" s="57" t="s">
        <v>34</v>
      </c>
      <c r="O120" s="57" t="s">
        <v>110</v>
      </c>
      <c r="P120" s="57" t="s">
        <v>111</v>
      </c>
      <c r="Q120" s="57" t="s">
        <v>112</v>
      </c>
      <c r="R120" s="57" t="s">
        <v>113</v>
      </c>
      <c r="S120" s="57" t="s">
        <v>114</v>
      </c>
      <c r="T120" s="58" t="s">
        <v>115</v>
      </c>
    </row>
    <row r="121" spans="2:65" s="1" customFormat="1" ht="22.9" customHeight="1">
      <c r="B121" s="27"/>
      <c r="C121" s="61" t="s">
        <v>92</v>
      </c>
      <c r="J121" s="118">
        <f>BK121</f>
        <v>0</v>
      </c>
      <c r="L121" s="27"/>
      <c r="M121" s="59"/>
      <c r="N121" s="51"/>
      <c r="O121" s="51"/>
      <c r="P121" s="119">
        <f>P122+P136</f>
        <v>152.33169000000001</v>
      </c>
      <c r="Q121" s="51"/>
      <c r="R121" s="119">
        <f>R122+R136</f>
        <v>0</v>
      </c>
      <c r="S121" s="51"/>
      <c r="T121" s="120">
        <f>T122+T136</f>
        <v>8.7920557000000006</v>
      </c>
      <c r="AT121" s="15" t="s">
        <v>69</v>
      </c>
      <c r="AU121" s="15" t="s">
        <v>93</v>
      </c>
      <c r="BK121" s="121">
        <f>BK122+BK136</f>
        <v>0</v>
      </c>
    </row>
    <row r="122" spans="2:65" s="11" customFormat="1" ht="25.9" customHeight="1">
      <c r="B122" s="122"/>
      <c r="D122" s="123" t="s">
        <v>69</v>
      </c>
      <c r="E122" s="124" t="s">
        <v>116</v>
      </c>
      <c r="F122" s="124" t="s">
        <v>117</v>
      </c>
      <c r="J122" s="125">
        <f>BK122</f>
        <v>0</v>
      </c>
      <c r="L122" s="122"/>
      <c r="M122" s="126"/>
      <c r="P122" s="127">
        <f>P123+P124</f>
        <v>26.583255999999999</v>
      </c>
      <c r="R122" s="127">
        <f>R123+R124</f>
        <v>0</v>
      </c>
      <c r="T122" s="128">
        <f>T123+T124</f>
        <v>0</v>
      </c>
      <c r="AR122" s="123" t="s">
        <v>78</v>
      </c>
      <c r="AT122" s="129" t="s">
        <v>69</v>
      </c>
      <c r="AU122" s="129" t="s">
        <v>70</v>
      </c>
      <c r="AY122" s="123" t="s">
        <v>118</v>
      </c>
      <c r="BK122" s="130">
        <f>BK123+BK124</f>
        <v>0</v>
      </c>
    </row>
    <row r="123" spans="2:65" s="11" customFormat="1" ht="22.9" customHeight="1">
      <c r="B123" s="122"/>
      <c r="D123" s="123" t="s">
        <v>69</v>
      </c>
      <c r="E123" s="131" t="s">
        <v>78</v>
      </c>
      <c r="F123" s="131" t="s">
        <v>119</v>
      </c>
      <c r="J123" s="132">
        <f>BK123</f>
        <v>0</v>
      </c>
      <c r="L123" s="122"/>
      <c r="M123" s="126"/>
      <c r="P123" s="127">
        <v>0</v>
      </c>
      <c r="R123" s="127">
        <v>0</v>
      </c>
      <c r="T123" s="128">
        <v>0</v>
      </c>
      <c r="AR123" s="123" t="s">
        <v>78</v>
      </c>
      <c r="AT123" s="129" t="s">
        <v>69</v>
      </c>
      <c r="AU123" s="129" t="s">
        <v>78</v>
      </c>
      <c r="AY123" s="123" t="s">
        <v>118</v>
      </c>
      <c r="BK123" s="130">
        <v>0</v>
      </c>
    </row>
    <row r="124" spans="2:65" s="11" customFormat="1" ht="22.9" customHeight="1">
      <c r="B124" s="122"/>
      <c r="D124" s="123" t="s">
        <v>69</v>
      </c>
      <c r="E124" s="131" t="s">
        <v>163</v>
      </c>
      <c r="F124" s="131" t="s">
        <v>214</v>
      </c>
      <c r="J124" s="132">
        <f>BK124</f>
        <v>0</v>
      </c>
      <c r="L124" s="122"/>
      <c r="M124" s="126"/>
      <c r="P124" s="127">
        <f>SUM(P125:P135)</f>
        <v>26.583255999999999</v>
      </c>
      <c r="R124" s="127">
        <f>SUM(R125:R135)</f>
        <v>0</v>
      </c>
      <c r="T124" s="128">
        <f>SUM(T125:T135)</f>
        <v>0</v>
      </c>
      <c r="AR124" s="123" t="s">
        <v>78</v>
      </c>
      <c r="AT124" s="129" t="s">
        <v>69</v>
      </c>
      <c r="AU124" s="129" t="s">
        <v>78</v>
      </c>
      <c r="AY124" s="123" t="s">
        <v>118</v>
      </c>
      <c r="BK124" s="130">
        <f>SUM(BK125:BK135)</f>
        <v>0</v>
      </c>
    </row>
    <row r="125" spans="2:65" s="1" customFormat="1" ht="21.75" customHeight="1">
      <c r="B125" s="133"/>
      <c r="C125" s="134" t="s">
        <v>78</v>
      </c>
      <c r="D125" s="134" t="s">
        <v>120</v>
      </c>
      <c r="E125" s="135" t="s">
        <v>334</v>
      </c>
      <c r="F125" s="136" t="s">
        <v>335</v>
      </c>
      <c r="G125" s="137" t="s">
        <v>278</v>
      </c>
      <c r="H125" s="138">
        <v>28</v>
      </c>
      <c r="I125" s="139"/>
      <c r="J125" s="139">
        <f>ROUND(I125*H125,2)</f>
        <v>0</v>
      </c>
      <c r="K125" s="140"/>
      <c r="L125" s="27"/>
      <c r="M125" s="141" t="s">
        <v>1</v>
      </c>
      <c r="N125" s="142" t="s">
        <v>36</v>
      </c>
      <c r="O125" s="143">
        <v>0.35499999999999998</v>
      </c>
      <c r="P125" s="143">
        <f>O125*H125</f>
        <v>9.94</v>
      </c>
      <c r="Q125" s="143">
        <v>0</v>
      </c>
      <c r="R125" s="143">
        <f>Q125*H125</f>
        <v>0</v>
      </c>
      <c r="S125" s="143">
        <v>0</v>
      </c>
      <c r="T125" s="144">
        <f>S125*H125</f>
        <v>0</v>
      </c>
      <c r="AR125" s="145" t="s">
        <v>124</v>
      </c>
      <c r="AT125" s="145" t="s">
        <v>120</v>
      </c>
      <c r="AU125" s="145" t="s">
        <v>125</v>
      </c>
      <c r="AY125" s="15" t="s">
        <v>118</v>
      </c>
      <c r="BE125" s="146">
        <f>IF(N125="základná",J125,0)</f>
        <v>0</v>
      </c>
      <c r="BF125" s="146">
        <f>IF(N125="znížená",J125,0)</f>
        <v>0</v>
      </c>
      <c r="BG125" s="146">
        <f>IF(N125="zákl. prenesená",J125,0)</f>
        <v>0</v>
      </c>
      <c r="BH125" s="146">
        <f>IF(N125="zníž. prenesená",J125,0)</f>
        <v>0</v>
      </c>
      <c r="BI125" s="146">
        <f>IF(N125="nulová",J125,0)</f>
        <v>0</v>
      </c>
      <c r="BJ125" s="15" t="s">
        <v>125</v>
      </c>
      <c r="BK125" s="146">
        <f>ROUND(I125*H125,2)</f>
        <v>0</v>
      </c>
      <c r="BL125" s="15" t="s">
        <v>124</v>
      </c>
      <c r="BM125" s="145" t="s">
        <v>336</v>
      </c>
    </row>
    <row r="126" spans="2:65" s="12" customFormat="1">
      <c r="B126" s="147"/>
      <c r="D126" s="148" t="s">
        <v>127</v>
      </c>
      <c r="E126" s="149" t="s">
        <v>1</v>
      </c>
      <c r="F126" s="150" t="s">
        <v>337</v>
      </c>
      <c r="H126" s="151">
        <v>28</v>
      </c>
      <c r="L126" s="147"/>
      <c r="M126" s="152"/>
      <c r="T126" s="153"/>
      <c r="AT126" s="149" t="s">
        <v>127</v>
      </c>
      <c r="AU126" s="149" t="s">
        <v>125</v>
      </c>
      <c r="AV126" s="12" t="s">
        <v>125</v>
      </c>
      <c r="AW126" s="12" t="s">
        <v>27</v>
      </c>
      <c r="AX126" s="12" t="s">
        <v>78</v>
      </c>
      <c r="AY126" s="149" t="s">
        <v>118</v>
      </c>
    </row>
    <row r="127" spans="2:65" s="1" customFormat="1" ht="21.75" customHeight="1">
      <c r="B127" s="133"/>
      <c r="C127" s="134" t="s">
        <v>125</v>
      </c>
      <c r="D127" s="134" t="s">
        <v>120</v>
      </c>
      <c r="E127" s="135" t="s">
        <v>338</v>
      </c>
      <c r="F127" s="136" t="s">
        <v>339</v>
      </c>
      <c r="G127" s="137" t="s">
        <v>248</v>
      </c>
      <c r="H127" s="138">
        <v>8.7919999999999998</v>
      </c>
      <c r="I127" s="139"/>
      <c r="J127" s="139">
        <f>ROUND(I127*H127,2)</f>
        <v>0</v>
      </c>
      <c r="K127" s="140"/>
      <c r="L127" s="27"/>
      <c r="M127" s="141" t="s">
        <v>1</v>
      </c>
      <c r="N127" s="142" t="s">
        <v>36</v>
      </c>
      <c r="O127" s="143">
        <v>0.59799999999999998</v>
      </c>
      <c r="P127" s="143">
        <f>O127*H127</f>
        <v>5.2576159999999996</v>
      </c>
      <c r="Q127" s="143">
        <v>0</v>
      </c>
      <c r="R127" s="143">
        <f>Q127*H127</f>
        <v>0</v>
      </c>
      <c r="S127" s="143">
        <v>0</v>
      </c>
      <c r="T127" s="144">
        <f>S127*H127</f>
        <v>0</v>
      </c>
      <c r="AR127" s="145" t="s">
        <v>124</v>
      </c>
      <c r="AT127" s="145" t="s">
        <v>120</v>
      </c>
      <c r="AU127" s="145" t="s">
        <v>125</v>
      </c>
      <c r="AY127" s="15" t="s">
        <v>118</v>
      </c>
      <c r="BE127" s="146">
        <f>IF(N127="základná",J127,0)</f>
        <v>0</v>
      </c>
      <c r="BF127" s="146">
        <f>IF(N127="znížená",J127,0)</f>
        <v>0</v>
      </c>
      <c r="BG127" s="146">
        <f>IF(N127="zákl. prenesená",J127,0)</f>
        <v>0</v>
      </c>
      <c r="BH127" s="146">
        <f>IF(N127="zníž. prenesená",J127,0)</f>
        <v>0</v>
      </c>
      <c r="BI127" s="146">
        <f>IF(N127="nulová",J127,0)</f>
        <v>0</v>
      </c>
      <c r="BJ127" s="15" t="s">
        <v>125</v>
      </c>
      <c r="BK127" s="146">
        <f>ROUND(I127*H127,2)</f>
        <v>0</v>
      </c>
      <c r="BL127" s="15" t="s">
        <v>124</v>
      </c>
      <c r="BM127" s="145" t="s">
        <v>340</v>
      </c>
    </row>
    <row r="128" spans="2:65" s="12" customFormat="1">
      <c r="B128" s="147"/>
      <c r="D128" s="148" t="s">
        <v>127</v>
      </c>
      <c r="E128" s="149" t="s">
        <v>1</v>
      </c>
      <c r="F128" s="150" t="s">
        <v>341</v>
      </c>
      <c r="H128" s="151">
        <v>8.7919999999999998</v>
      </c>
      <c r="L128" s="147"/>
      <c r="M128" s="152"/>
      <c r="T128" s="153"/>
      <c r="AT128" s="149" t="s">
        <v>127</v>
      </c>
      <c r="AU128" s="149" t="s">
        <v>125</v>
      </c>
      <c r="AV128" s="12" t="s">
        <v>125</v>
      </c>
      <c r="AW128" s="12" t="s">
        <v>27</v>
      </c>
      <c r="AX128" s="12" t="s">
        <v>78</v>
      </c>
      <c r="AY128" s="149" t="s">
        <v>118</v>
      </c>
    </row>
    <row r="129" spans="2:65" s="1" customFormat="1" ht="24.2" customHeight="1">
      <c r="B129" s="133"/>
      <c r="C129" s="134" t="s">
        <v>133</v>
      </c>
      <c r="D129" s="134" t="s">
        <v>120</v>
      </c>
      <c r="E129" s="135" t="s">
        <v>342</v>
      </c>
      <c r="F129" s="136" t="s">
        <v>343</v>
      </c>
      <c r="G129" s="137" t="s">
        <v>248</v>
      </c>
      <c r="H129" s="138">
        <v>131.88</v>
      </c>
      <c r="I129" s="139"/>
      <c r="J129" s="139">
        <f>ROUND(I129*H129,2)</f>
        <v>0</v>
      </c>
      <c r="K129" s="140"/>
      <c r="L129" s="27"/>
      <c r="M129" s="141" t="s">
        <v>1</v>
      </c>
      <c r="N129" s="142" t="s">
        <v>36</v>
      </c>
      <c r="O129" s="143">
        <v>7.0000000000000001E-3</v>
      </c>
      <c r="P129" s="143">
        <f>O129*H129</f>
        <v>0.92315999999999998</v>
      </c>
      <c r="Q129" s="143">
        <v>0</v>
      </c>
      <c r="R129" s="143">
        <f>Q129*H129</f>
        <v>0</v>
      </c>
      <c r="S129" s="143">
        <v>0</v>
      </c>
      <c r="T129" s="144">
        <f>S129*H129</f>
        <v>0</v>
      </c>
      <c r="AR129" s="145" t="s">
        <v>124</v>
      </c>
      <c r="AT129" s="145" t="s">
        <v>120</v>
      </c>
      <c r="AU129" s="145" t="s">
        <v>125</v>
      </c>
      <c r="AY129" s="15" t="s">
        <v>118</v>
      </c>
      <c r="BE129" s="146">
        <f>IF(N129="základná",J129,0)</f>
        <v>0</v>
      </c>
      <c r="BF129" s="146">
        <f>IF(N129="znížená",J129,0)</f>
        <v>0</v>
      </c>
      <c r="BG129" s="146">
        <f>IF(N129="zákl. prenesená",J129,0)</f>
        <v>0</v>
      </c>
      <c r="BH129" s="146">
        <f>IF(N129="zníž. prenesená",J129,0)</f>
        <v>0</v>
      </c>
      <c r="BI129" s="146">
        <f>IF(N129="nulová",J129,0)</f>
        <v>0</v>
      </c>
      <c r="BJ129" s="15" t="s">
        <v>125</v>
      </c>
      <c r="BK129" s="146">
        <f>ROUND(I129*H129,2)</f>
        <v>0</v>
      </c>
      <c r="BL129" s="15" t="s">
        <v>124</v>
      </c>
      <c r="BM129" s="145" t="s">
        <v>344</v>
      </c>
    </row>
    <row r="130" spans="2:65" s="12" customFormat="1">
      <c r="B130" s="147"/>
      <c r="D130" s="148" t="s">
        <v>127</v>
      </c>
      <c r="F130" s="150" t="s">
        <v>345</v>
      </c>
      <c r="H130" s="151">
        <v>131.88</v>
      </c>
      <c r="L130" s="147"/>
      <c r="M130" s="152"/>
      <c r="T130" s="153"/>
      <c r="AT130" s="149" t="s">
        <v>127</v>
      </c>
      <c r="AU130" s="149" t="s">
        <v>125</v>
      </c>
      <c r="AV130" s="12" t="s">
        <v>125</v>
      </c>
      <c r="AW130" s="12" t="s">
        <v>3</v>
      </c>
      <c r="AX130" s="12" t="s">
        <v>78</v>
      </c>
      <c r="AY130" s="149" t="s">
        <v>118</v>
      </c>
    </row>
    <row r="131" spans="2:65" s="1" customFormat="1" ht="24.2" customHeight="1">
      <c r="B131" s="133"/>
      <c r="C131" s="134" t="s">
        <v>124</v>
      </c>
      <c r="D131" s="134" t="s">
        <v>120</v>
      </c>
      <c r="E131" s="135" t="s">
        <v>346</v>
      </c>
      <c r="F131" s="136" t="s">
        <v>347</v>
      </c>
      <c r="G131" s="137" t="s">
        <v>248</v>
      </c>
      <c r="H131" s="138">
        <v>8.7919999999999998</v>
      </c>
      <c r="I131" s="139"/>
      <c r="J131" s="139">
        <f>ROUND(I131*H131,2)</f>
        <v>0</v>
      </c>
      <c r="K131" s="140"/>
      <c r="L131" s="27"/>
      <c r="M131" s="141" t="s">
        <v>1</v>
      </c>
      <c r="N131" s="142" t="s">
        <v>36</v>
      </c>
      <c r="O131" s="143">
        <v>0.89</v>
      </c>
      <c r="P131" s="143">
        <f>O131*H131</f>
        <v>7.8248800000000003</v>
      </c>
      <c r="Q131" s="143">
        <v>0</v>
      </c>
      <c r="R131" s="143">
        <f>Q131*H131</f>
        <v>0</v>
      </c>
      <c r="S131" s="143">
        <v>0</v>
      </c>
      <c r="T131" s="144">
        <f>S131*H131</f>
        <v>0</v>
      </c>
      <c r="AR131" s="145" t="s">
        <v>124</v>
      </c>
      <c r="AT131" s="145" t="s">
        <v>120</v>
      </c>
      <c r="AU131" s="145" t="s">
        <v>125</v>
      </c>
      <c r="AY131" s="15" t="s">
        <v>118</v>
      </c>
      <c r="BE131" s="146">
        <f>IF(N131="základná",J131,0)</f>
        <v>0</v>
      </c>
      <c r="BF131" s="146">
        <f>IF(N131="znížená",J131,0)</f>
        <v>0</v>
      </c>
      <c r="BG131" s="146">
        <f>IF(N131="zákl. prenesená",J131,0)</f>
        <v>0</v>
      </c>
      <c r="BH131" s="146">
        <f>IF(N131="zníž. prenesená",J131,0)</f>
        <v>0</v>
      </c>
      <c r="BI131" s="146">
        <f>IF(N131="nulová",J131,0)</f>
        <v>0</v>
      </c>
      <c r="BJ131" s="15" t="s">
        <v>125</v>
      </c>
      <c r="BK131" s="146">
        <f>ROUND(I131*H131,2)</f>
        <v>0</v>
      </c>
      <c r="BL131" s="15" t="s">
        <v>124</v>
      </c>
      <c r="BM131" s="145" t="s">
        <v>348</v>
      </c>
    </row>
    <row r="132" spans="2:65" s="12" customFormat="1">
      <c r="B132" s="147"/>
      <c r="D132" s="148" t="s">
        <v>127</v>
      </c>
      <c r="E132" s="149" t="s">
        <v>1</v>
      </c>
      <c r="F132" s="150" t="s">
        <v>341</v>
      </c>
      <c r="H132" s="151">
        <v>8.7919999999999998</v>
      </c>
      <c r="L132" s="147"/>
      <c r="M132" s="152"/>
      <c r="T132" s="153"/>
      <c r="AT132" s="149" t="s">
        <v>127</v>
      </c>
      <c r="AU132" s="149" t="s">
        <v>125</v>
      </c>
      <c r="AV132" s="12" t="s">
        <v>125</v>
      </c>
      <c r="AW132" s="12" t="s">
        <v>27</v>
      </c>
      <c r="AX132" s="12" t="s">
        <v>78</v>
      </c>
      <c r="AY132" s="149" t="s">
        <v>118</v>
      </c>
    </row>
    <row r="133" spans="2:65" s="1" customFormat="1" ht="24.2" customHeight="1">
      <c r="B133" s="133"/>
      <c r="C133" s="134" t="s">
        <v>141</v>
      </c>
      <c r="D133" s="134" t="s">
        <v>120</v>
      </c>
      <c r="E133" s="135" t="s">
        <v>349</v>
      </c>
      <c r="F133" s="136" t="s">
        <v>350</v>
      </c>
      <c r="G133" s="137" t="s">
        <v>248</v>
      </c>
      <c r="H133" s="138">
        <v>26.376000000000001</v>
      </c>
      <c r="I133" s="139"/>
      <c r="J133" s="139">
        <f>ROUND(I133*H133,2)</f>
        <v>0</v>
      </c>
      <c r="K133" s="140"/>
      <c r="L133" s="27"/>
      <c r="M133" s="141" t="s">
        <v>1</v>
      </c>
      <c r="N133" s="142" t="s">
        <v>36</v>
      </c>
      <c r="O133" s="143">
        <v>0.1</v>
      </c>
      <c r="P133" s="143">
        <f>O133*H133</f>
        <v>2.6376000000000004</v>
      </c>
      <c r="Q133" s="143">
        <v>0</v>
      </c>
      <c r="R133" s="143">
        <f>Q133*H133</f>
        <v>0</v>
      </c>
      <c r="S133" s="143">
        <v>0</v>
      </c>
      <c r="T133" s="144">
        <f>S133*H133</f>
        <v>0</v>
      </c>
      <c r="AR133" s="145" t="s">
        <v>124</v>
      </c>
      <c r="AT133" s="145" t="s">
        <v>120</v>
      </c>
      <c r="AU133" s="145" t="s">
        <v>125</v>
      </c>
      <c r="AY133" s="15" t="s">
        <v>118</v>
      </c>
      <c r="BE133" s="146">
        <f>IF(N133="základná",J133,0)</f>
        <v>0</v>
      </c>
      <c r="BF133" s="146">
        <f>IF(N133="znížená",J133,0)</f>
        <v>0</v>
      </c>
      <c r="BG133" s="146">
        <f>IF(N133="zákl. prenesená",J133,0)</f>
        <v>0</v>
      </c>
      <c r="BH133" s="146">
        <f>IF(N133="zníž. prenesená",J133,0)</f>
        <v>0</v>
      </c>
      <c r="BI133" s="146">
        <f>IF(N133="nulová",J133,0)</f>
        <v>0</v>
      </c>
      <c r="BJ133" s="15" t="s">
        <v>125</v>
      </c>
      <c r="BK133" s="146">
        <f>ROUND(I133*H133,2)</f>
        <v>0</v>
      </c>
      <c r="BL133" s="15" t="s">
        <v>124</v>
      </c>
      <c r="BM133" s="145" t="s">
        <v>351</v>
      </c>
    </row>
    <row r="134" spans="2:65" s="12" customFormat="1">
      <c r="B134" s="147"/>
      <c r="D134" s="148" t="s">
        <v>127</v>
      </c>
      <c r="F134" s="150" t="s">
        <v>352</v>
      </c>
      <c r="H134" s="151">
        <v>26.376000000000001</v>
      </c>
      <c r="L134" s="147"/>
      <c r="M134" s="152"/>
      <c r="T134" s="153"/>
      <c r="AT134" s="149" t="s">
        <v>127</v>
      </c>
      <c r="AU134" s="149" t="s">
        <v>125</v>
      </c>
      <c r="AV134" s="12" t="s">
        <v>125</v>
      </c>
      <c r="AW134" s="12" t="s">
        <v>3</v>
      </c>
      <c r="AX134" s="12" t="s">
        <v>78</v>
      </c>
      <c r="AY134" s="149" t="s">
        <v>118</v>
      </c>
    </row>
    <row r="135" spans="2:65" s="1" customFormat="1" ht="24.2" customHeight="1">
      <c r="B135" s="133"/>
      <c r="C135" s="134" t="s">
        <v>146</v>
      </c>
      <c r="D135" s="134" t="s">
        <v>120</v>
      </c>
      <c r="E135" s="135" t="s">
        <v>353</v>
      </c>
      <c r="F135" s="136" t="s">
        <v>354</v>
      </c>
      <c r="G135" s="137" t="s">
        <v>248</v>
      </c>
      <c r="H135" s="138">
        <v>8.7919999999999998</v>
      </c>
      <c r="I135" s="139"/>
      <c r="J135" s="139">
        <f>ROUND(I135*H135,2)</f>
        <v>0</v>
      </c>
      <c r="K135" s="140"/>
      <c r="L135" s="27"/>
      <c r="M135" s="141" t="s">
        <v>1</v>
      </c>
      <c r="N135" s="142" t="s">
        <v>36</v>
      </c>
      <c r="O135" s="143">
        <v>0</v>
      </c>
      <c r="P135" s="143">
        <f>O135*H135</f>
        <v>0</v>
      </c>
      <c r="Q135" s="143">
        <v>0</v>
      </c>
      <c r="R135" s="143">
        <f>Q135*H135</f>
        <v>0</v>
      </c>
      <c r="S135" s="143">
        <v>0</v>
      </c>
      <c r="T135" s="144">
        <f>S135*H135</f>
        <v>0</v>
      </c>
      <c r="AR135" s="145" t="s">
        <v>124</v>
      </c>
      <c r="AT135" s="145" t="s">
        <v>120</v>
      </c>
      <c r="AU135" s="145" t="s">
        <v>125</v>
      </c>
      <c r="AY135" s="15" t="s">
        <v>118</v>
      </c>
      <c r="BE135" s="146">
        <f>IF(N135="základná",J135,0)</f>
        <v>0</v>
      </c>
      <c r="BF135" s="146">
        <f>IF(N135="znížená",J135,0)</f>
        <v>0</v>
      </c>
      <c r="BG135" s="146">
        <f>IF(N135="zákl. prenesená",J135,0)</f>
        <v>0</v>
      </c>
      <c r="BH135" s="146">
        <f>IF(N135="zníž. prenesená",J135,0)</f>
        <v>0</v>
      </c>
      <c r="BI135" s="146">
        <f>IF(N135="nulová",J135,0)</f>
        <v>0</v>
      </c>
      <c r="BJ135" s="15" t="s">
        <v>125</v>
      </c>
      <c r="BK135" s="146">
        <f>ROUND(I135*H135,2)</f>
        <v>0</v>
      </c>
      <c r="BL135" s="15" t="s">
        <v>124</v>
      </c>
      <c r="BM135" s="145" t="s">
        <v>355</v>
      </c>
    </row>
    <row r="136" spans="2:65" s="11" customFormat="1" ht="25.9" customHeight="1">
      <c r="B136" s="122"/>
      <c r="D136" s="123" t="s">
        <v>69</v>
      </c>
      <c r="E136" s="124" t="s">
        <v>250</v>
      </c>
      <c r="F136" s="124" t="s">
        <v>251</v>
      </c>
      <c r="J136" s="125">
        <f>BK136</f>
        <v>0</v>
      </c>
      <c r="L136" s="122"/>
      <c r="M136" s="126"/>
      <c r="P136" s="127">
        <f>P137</f>
        <v>125.748434</v>
      </c>
      <c r="R136" s="127">
        <f>R137</f>
        <v>0</v>
      </c>
      <c r="T136" s="128">
        <f>T137</f>
        <v>8.7920557000000006</v>
      </c>
      <c r="AR136" s="123" t="s">
        <v>125</v>
      </c>
      <c r="AT136" s="129" t="s">
        <v>69</v>
      </c>
      <c r="AU136" s="129" t="s">
        <v>70</v>
      </c>
      <c r="AY136" s="123" t="s">
        <v>118</v>
      </c>
      <c r="BK136" s="130">
        <f>BK137</f>
        <v>0</v>
      </c>
    </row>
    <row r="137" spans="2:65" s="11" customFormat="1" ht="22.9" customHeight="1">
      <c r="B137" s="122"/>
      <c r="D137" s="123" t="s">
        <v>69</v>
      </c>
      <c r="E137" s="131" t="s">
        <v>356</v>
      </c>
      <c r="F137" s="131" t="s">
        <v>357</v>
      </c>
      <c r="J137" s="132">
        <f>BK137</f>
        <v>0</v>
      </c>
      <c r="L137" s="122"/>
      <c r="M137" s="126"/>
      <c r="P137" s="127">
        <f>SUM(P138:P143)</f>
        <v>125.748434</v>
      </c>
      <c r="R137" s="127">
        <f>SUM(R138:R143)</f>
        <v>0</v>
      </c>
      <c r="T137" s="128">
        <f>SUM(T138:T143)</f>
        <v>8.7920557000000006</v>
      </c>
      <c r="AR137" s="123" t="s">
        <v>125</v>
      </c>
      <c r="AT137" s="129" t="s">
        <v>69</v>
      </c>
      <c r="AU137" s="129" t="s">
        <v>78</v>
      </c>
      <c r="AY137" s="123" t="s">
        <v>118</v>
      </c>
      <c r="BK137" s="130">
        <f>SUM(BK138:BK143)</f>
        <v>0</v>
      </c>
    </row>
    <row r="138" spans="2:65" s="1" customFormat="1" ht="24.2" customHeight="1">
      <c r="B138" s="133"/>
      <c r="C138" s="134" t="s">
        <v>151</v>
      </c>
      <c r="D138" s="134" t="s">
        <v>120</v>
      </c>
      <c r="E138" s="135" t="s">
        <v>358</v>
      </c>
      <c r="F138" s="136" t="s">
        <v>359</v>
      </c>
      <c r="G138" s="137" t="s">
        <v>171</v>
      </c>
      <c r="H138" s="138">
        <v>1103.7470000000001</v>
      </c>
      <c r="I138" s="139"/>
      <c r="J138" s="139">
        <f>ROUND(I138*H138,2)</f>
        <v>0</v>
      </c>
      <c r="K138" s="140"/>
      <c r="L138" s="27"/>
      <c r="M138" s="141" t="s">
        <v>1</v>
      </c>
      <c r="N138" s="142" t="s">
        <v>36</v>
      </c>
      <c r="O138" s="143">
        <v>0.10199999999999999</v>
      </c>
      <c r="P138" s="143">
        <f>O138*H138</f>
        <v>112.582194</v>
      </c>
      <c r="Q138" s="143">
        <v>0</v>
      </c>
      <c r="R138" s="143">
        <f>Q138*H138</f>
        <v>0</v>
      </c>
      <c r="S138" s="143">
        <v>3.0999999999999999E-3</v>
      </c>
      <c r="T138" s="144">
        <f>S138*H138</f>
        <v>3.4216157000000003</v>
      </c>
      <c r="AR138" s="145" t="s">
        <v>172</v>
      </c>
      <c r="AT138" s="145" t="s">
        <v>120</v>
      </c>
      <c r="AU138" s="145" t="s">
        <v>125</v>
      </c>
      <c r="AY138" s="15" t="s">
        <v>118</v>
      </c>
      <c r="BE138" s="146">
        <f>IF(N138="základná",J138,0)</f>
        <v>0</v>
      </c>
      <c r="BF138" s="146">
        <f>IF(N138="znížená",J138,0)</f>
        <v>0</v>
      </c>
      <c r="BG138" s="146">
        <f>IF(N138="zákl. prenesená",J138,0)</f>
        <v>0</v>
      </c>
      <c r="BH138" s="146">
        <f>IF(N138="zníž. prenesená",J138,0)</f>
        <v>0</v>
      </c>
      <c r="BI138" s="146">
        <f>IF(N138="nulová",J138,0)</f>
        <v>0</v>
      </c>
      <c r="BJ138" s="15" t="s">
        <v>125</v>
      </c>
      <c r="BK138" s="146">
        <f>ROUND(I138*H138,2)</f>
        <v>0</v>
      </c>
      <c r="BL138" s="15" t="s">
        <v>172</v>
      </c>
      <c r="BM138" s="145" t="s">
        <v>360</v>
      </c>
    </row>
    <row r="139" spans="2:65" s="12" customFormat="1">
      <c r="B139" s="147"/>
      <c r="D139" s="148" t="s">
        <v>127</v>
      </c>
      <c r="E139" s="149" t="s">
        <v>1</v>
      </c>
      <c r="F139" s="150" t="s">
        <v>361</v>
      </c>
      <c r="H139" s="151">
        <v>-166.32</v>
      </c>
      <c r="L139" s="147"/>
      <c r="M139" s="152"/>
      <c r="T139" s="153"/>
      <c r="AT139" s="149" t="s">
        <v>127</v>
      </c>
      <c r="AU139" s="149" t="s">
        <v>125</v>
      </c>
      <c r="AV139" s="12" t="s">
        <v>125</v>
      </c>
      <c r="AW139" s="12" t="s">
        <v>27</v>
      </c>
      <c r="AX139" s="12" t="s">
        <v>70</v>
      </c>
      <c r="AY139" s="149" t="s">
        <v>118</v>
      </c>
    </row>
    <row r="140" spans="2:65" s="12" customFormat="1">
      <c r="B140" s="147"/>
      <c r="D140" s="148" t="s">
        <v>127</v>
      </c>
      <c r="E140" s="149" t="s">
        <v>1</v>
      </c>
      <c r="F140" s="150" t="s">
        <v>271</v>
      </c>
      <c r="H140" s="151">
        <v>1270.067</v>
      </c>
      <c r="L140" s="147"/>
      <c r="M140" s="152"/>
      <c r="T140" s="153"/>
      <c r="AT140" s="149" t="s">
        <v>127</v>
      </c>
      <c r="AU140" s="149" t="s">
        <v>125</v>
      </c>
      <c r="AV140" s="12" t="s">
        <v>125</v>
      </c>
      <c r="AW140" s="12" t="s">
        <v>27</v>
      </c>
      <c r="AX140" s="12" t="s">
        <v>70</v>
      </c>
      <c r="AY140" s="149" t="s">
        <v>118</v>
      </c>
    </row>
    <row r="141" spans="2:65" s="13" customFormat="1">
      <c r="B141" s="164"/>
      <c r="D141" s="148" t="s">
        <v>127</v>
      </c>
      <c r="E141" s="165" t="s">
        <v>1</v>
      </c>
      <c r="F141" s="166" t="s">
        <v>189</v>
      </c>
      <c r="H141" s="167">
        <v>1103.7470000000001</v>
      </c>
      <c r="L141" s="164"/>
      <c r="M141" s="168"/>
      <c r="T141" s="169"/>
      <c r="AT141" s="165" t="s">
        <v>127</v>
      </c>
      <c r="AU141" s="165" t="s">
        <v>125</v>
      </c>
      <c r="AV141" s="13" t="s">
        <v>124</v>
      </c>
      <c r="AW141" s="13" t="s">
        <v>27</v>
      </c>
      <c r="AX141" s="13" t="s">
        <v>78</v>
      </c>
      <c r="AY141" s="165" t="s">
        <v>118</v>
      </c>
    </row>
    <row r="142" spans="2:65" s="1" customFormat="1" ht="24.2" customHeight="1">
      <c r="B142" s="133"/>
      <c r="C142" s="134" t="s">
        <v>156</v>
      </c>
      <c r="D142" s="134" t="s">
        <v>120</v>
      </c>
      <c r="E142" s="135" t="s">
        <v>362</v>
      </c>
      <c r="F142" s="136" t="s">
        <v>363</v>
      </c>
      <c r="G142" s="137" t="s">
        <v>171</v>
      </c>
      <c r="H142" s="138">
        <v>173.24</v>
      </c>
      <c r="I142" s="139"/>
      <c r="J142" s="139">
        <f>ROUND(I142*H142,2)</f>
        <v>0</v>
      </c>
      <c r="K142" s="140"/>
      <c r="L142" s="27"/>
      <c r="M142" s="141" t="s">
        <v>1</v>
      </c>
      <c r="N142" s="142" t="s">
        <v>36</v>
      </c>
      <c r="O142" s="143">
        <v>7.5999999999999998E-2</v>
      </c>
      <c r="P142" s="143">
        <f>O142*H142</f>
        <v>13.16624</v>
      </c>
      <c r="Q142" s="143">
        <v>0</v>
      </c>
      <c r="R142" s="143">
        <f>Q142*H142</f>
        <v>0</v>
      </c>
      <c r="S142" s="143">
        <v>3.1E-2</v>
      </c>
      <c r="T142" s="144">
        <f>S142*H142</f>
        <v>5.3704400000000003</v>
      </c>
      <c r="AR142" s="145" t="s">
        <v>172</v>
      </c>
      <c r="AT142" s="145" t="s">
        <v>120</v>
      </c>
      <c r="AU142" s="145" t="s">
        <v>125</v>
      </c>
      <c r="AY142" s="15" t="s">
        <v>118</v>
      </c>
      <c r="BE142" s="146">
        <f>IF(N142="základná",J142,0)</f>
        <v>0</v>
      </c>
      <c r="BF142" s="146">
        <f>IF(N142="znížená",J142,0)</f>
        <v>0</v>
      </c>
      <c r="BG142" s="146">
        <f>IF(N142="zákl. prenesená",J142,0)</f>
        <v>0</v>
      </c>
      <c r="BH142" s="146">
        <f>IF(N142="zníž. prenesená",J142,0)</f>
        <v>0</v>
      </c>
      <c r="BI142" s="146">
        <f>IF(N142="nulová",J142,0)</f>
        <v>0</v>
      </c>
      <c r="BJ142" s="15" t="s">
        <v>125</v>
      </c>
      <c r="BK142" s="146">
        <f>ROUND(I142*H142,2)</f>
        <v>0</v>
      </c>
      <c r="BL142" s="15" t="s">
        <v>172</v>
      </c>
      <c r="BM142" s="145" t="s">
        <v>364</v>
      </c>
    </row>
    <row r="143" spans="2:65" s="12" customFormat="1">
      <c r="B143" s="147"/>
      <c r="D143" s="148" t="s">
        <v>127</v>
      </c>
      <c r="E143" s="149" t="s">
        <v>1</v>
      </c>
      <c r="F143" s="150" t="s">
        <v>365</v>
      </c>
      <c r="H143" s="151">
        <v>173.24</v>
      </c>
      <c r="L143" s="147"/>
      <c r="M143" s="174"/>
      <c r="N143" s="175"/>
      <c r="O143" s="175"/>
      <c r="P143" s="175"/>
      <c r="Q143" s="175"/>
      <c r="R143" s="175"/>
      <c r="S143" s="175"/>
      <c r="T143" s="176"/>
      <c r="AT143" s="149" t="s">
        <v>127</v>
      </c>
      <c r="AU143" s="149" t="s">
        <v>125</v>
      </c>
      <c r="AV143" s="12" t="s">
        <v>125</v>
      </c>
      <c r="AW143" s="12" t="s">
        <v>27</v>
      </c>
      <c r="AX143" s="12" t="s">
        <v>78</v>
      </c>
      <c r="AY143" s="149" t="s">
        <v>118</v>
      </c>
    </row>
    <row r="144" spans="2:65" s="1" customFormat="1" ht="6.95" customHeight="1">
      <c r="B144" s="42"/>
      <c r="C144" s="43"/>
      <c r="D144" s="43"/>
      <c r="E144" s="43"/>
      <c r="F144" s="43"/>
      <c r="G144" s="43"/>
      <c r="H144" s="43"/>
      <c r="I144" s="43"/>
      <c r="J144" s="43"/>
      <c r="K144" s="43"/>
      <c r="L144" s="27"/>
    </row>
  </sheetData>
  <autoFilter ref="C120:K143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144"/>
  <sheetViews>
    <sheetView showGridLines="0" topLeftCell="A106" workbookViewId="0">
      <selection activeCell="I121" sqref="I121:I281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02" t="s">
        <v>5</v>
      </c>
      <c r="M2" s="180"/>
      <c r="N2" s="180"/>
      <c r="O2" s="180"/>
      <c r="P2" s="180"/>
      <c r="Q2" s="180"/>
      <c r="R2" s="180"/>
      <c r="S2" s="180"/>
      <c r="T2" s="180"/>
      <c r="U2" s="180"/>
      <c r="V2" s="180"/>
      <c r="AT2" s="15" t="s">
        <v>85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70</v>
      </c>
    </row>
    <row r="4" spans="2:46" ht="24.95" customHeight="1">
      <c r="B4" s="18"/>
      <c r="D4" s="19" t="s">
        <v>86</v>
      </c>
      <c r="L4" s="18"/>
      <c r="M4" s="85" t="s">
        <v>9</v>
      </c>
      <c r="AT4" s="15" t="s">
        <v>3</v>
      </c>
    </row>
    <row r="5" spans="2:46" ht="6.95" customHeight="1">
      <c r="B5" s="18"/>
      <c r="L5" s="18"/>
    </row>
    <row r="6" spans="2:46" ht="12" customHeight="1">
      <c r="B6" s="18"/>
      <c r="D6" s="24" t="s">
        <v>13</v>
      </c>
      <c r="L6" s="18"/>
    </row>
    <row r="7" spans="2:46" ht="26.25" customHeight="1">
      <c r="B7" s="18"/>
      <c r="E7" s="217" t="str">
        <f>'Rekapitulácia stavby'!K6</f>
        <v>Stavebné úpravy skladu objemových krmovýn pre ŽV,  č. 176/6, k.ú. Pčoliné okr. Snina</v>
      </c>
      <c r="F7" s="218"/>
      <c r="G7" s="218"/>
      <c r="H7" s="218"/>
      <c r="L7" s="18"/>
    </row>
    <row r="8" spans="2:46" s="1" customFormat="1" ht="12" customHeight="1">
      <c r="B8" s="27"/>
      <c r="D8" s="24" t="s">
        <v>87</v>
      </c>
      <c r="L8" s="27"/>
    </row>
    <row r="9" spans="2:46" s="1" customFormat="1" ht="16.5" customHeight="1">
      <c r="B9" s="27"/>
      <c r="E9" s="203" t="s">
        <v>366</v>
      </c>
      <c r="F9" s="216"/>
      <c r="G9" s="216"/>
      <c r="H9" s="216"/>
      <c r="L9" s="27"/>
    </row>
    <row r="10" spans="2:46" s="1" customFormat="1">
      <c r="B10" s="27"/>
      <c r="L10" s="27"/>
    </row>
    <row r="11" spans="2:46" s="1" customFormat="1" ht="12" customHeight="1">
      <c r="B11" s="27"/>
      <c r="D11" s="24" t="s">
        <v>15</v>
      </c>
      <c r="F11" s="22" t="s">
        <v>1</v>
      </c>
      <c r="I11" s="24" t="s">
        <v>16</v>
      </c>
      <c r="J11" s="22" t="s">
        <v>1</v>
      </c>
      <c r="L11" s="27"/>
    </row>
    <row r="12" spans="2:46" s="1" customFormat="1" ht="12" customHeight="1">
      <c r="B12" s="27"/>
      <c r="D12" s="24" t="s">
        <v>17</v>
      </c>
      <c r="F12" s="22" t="s">
        <v>18</v>
      </c>
      <c r="I12" s="24" t="s">
        <v>19</v>
      </c>
      <c r="J12" s="50">
        <f>'Rekapitulácia stavby'!AN8</f>
        <v>45236</v>
      </c>
      <c r="L12" s="27"/>
    </row>
    <row r="13" spans="2:46" s="1" customFormat="1" ht="10.9" customHeight="1">
      <c r="B13" s="27"/>
      <c r="L13" s="27"/>
    </row>
    <row r="14" spans="2:46" s="1" customFormat="1" ht="12" customHeight="1">
      <c r="B14" s="27"/>
      <c r="D14" s="24" t="s">
        <v>20</v>
      </c>
      <c r="I14" s="24" t="s">
        <v>21</v>
      </c>
      <c r="J14" s="22" t="s">
        <v>22</v>
      </c>
      <c r="L14" s="27"/>
    </row>
    <row r="15" spans="2:46" s="1" customFormat="1" ht="18" customHeight="1">
      <c r="B15" s="27"/>
      <c r="E15" s="22" t="s">
        <v>446</v>
      </c>
      <c r="I15" s="24" t="s">
        <v>23</v>
      </c>
      <c r="J15" s="22" t="s">
        <v>24</v>
      </c>
      <c r="L15" s="27"/>
    </row>
    <row r="16" spans="2:46" s="1" customFormat="1" ht="6.95" customHeight="1">
      <c r="B16" s="27"/>
      <c r="L16" s="27"/>
    </row>
    <row r="17" spans="2:12" s="1" customFormat="1" ht="12" customHeight="1">
      <c r="B17" s="27"/>
      <c r="D17" s="24" t="s">
        <v>25</v>
      </c>
      <c r="I17" s="24" t="s">
        <v>21</v>
      </c>
      <c r="J17" s="22" t="str">
        <f>'Rekapitulácia stavby'!AN13</f>
        <v/>
      </c>
      <c r="L17" s="27"/>
    </row>
    <row r="18" spans="2:12" s="1" customFormat="1" ht="18" customHeight="1">
      <c r="B18" s="27"/>
      <c r="E18" s="179" t="str">
        <f>'Rekapitulácia stavby'!E14</f>
        <v xml:space="preserve"> </v>
      </c>
      <c r="F18" s="179"/>
      <c r="G18" s="179"/>
      <c r="H18" s="179"/>
      <c r="I18" s="24" t="s">
        <v>23</v>
      </c>
      <c r="J18" s="22" t="str">
        <f>'Rekapitulácia stavby'!AN14</f>
        <v/>
      </c>
      <c r="L18" s="27"/>
    </row>
    <row r="19" spans="2:12" s="1" customFormat="1" ht="6.95" customHeight="1">
      <c r="B19" s="27"/>
      <c r="L19" s="27"/>
    </row>
    <row r="20" spans="2:12" s="1" customFormat="1" ht="12" customHeight="1">
      <c r="B20" s="27"/>
      <c r="D20" s="24" t="s">
        <v>26</v>
      </c>
      <c r="I20" s="24" t="s">
        <v>21</v>
      </c>
      <c r="J20" s="22" t="s">
        <v>1</v>
      </c>
      <c r="L20" s="27"/>
    </row>
    <row r="21" spans="2:12" s="1" customFormat="1" ht="18" customHeight="1">
      <c r="B21" s="27"/>
      <c r="E21" s="22" t="s">
        <v>447</v>
      </c>
      <c r="I21" s="24" t="s">
        <v>23</v>
      </c>
      <c r="J21" s="22" t="s">
        <v>1</v>
      </c>
      <c r="L21" s="27"/>
    </row>
    <row r="22" spans="2:12" s="1" customFormat="1" ht="6.95" customHeight="1">
      <c r="B22" s="27"/>
      <c r="L22" s="27"/>
    </row>
    <row r="23" spans="2:12" s="1" customFormat="1" ht="12" customHeight="1">
      <c r="B23" s="27"/>
      <c r="D23" s="24" t="s">
        <v>28</v>
      </c>
      <c r="I23" s="24" t="s">
        <v>21</v>
      </c>
      <c r="J23" s="22" t="str">
        <f>IF('Rekapitulácia stavby'!AN19="","",'Rekapitulácia stavby'!AN19)</f>
        <v/>
      </c>
      <c r="L23" s="27"/>
    </row>
    <row r="24" spans="2:12" s="1" customFormat="1" ht="18" customHeight="1">
      <c r="B24" s="27"/>
      <c r="E24" s="22" t="str">
        <f>IF('Rekapitulácia stavby'!E20="","",'Rekapitulácia stavby'!E20)</f>
        <v xml:space="preserve"> </v>
      </c>
      <c r="I24" s="24" t="s">
        <v>23</v>
      </c>
      <c r="J24" s="22" t="str">
        <f>IF('Rekapitulácia stavby'!AN20="","",'Rekapitulácia stavby'!AN20)</f>
        <v/>
      </c>
      <c r="L24" s="27"/>
    </row>
    <row r="25" spans="2:12" s="1" customFormat="1" ht="6.95" customHeight="1">
      <c r="B25" s="27"/>
      <c r="L25" s="27"/>
    </row>
    <row r="26" spans="2:12" s="1" customFormat="1" ht="12" customHeight="1">
      <c r="B26" s="27"/>
      <c r="D26" s="24" t="s">
        <v>29</v>
      </c>
      <c r="L26" s="27"/>
    </row>
    <row r="27" spans="2:12" s="7" customFormat="1" ht="16.5" customHeight="1">
      <c r="B27" s="86"/>
      <c r="E27" s="182" t="s">
        <v>1</v>
      </c>
      <c r="F27" s="182"/>
      <c r="G27" s="182"/>
      <c r="H27" s="182"/>
      <c r="L27" s="86"/>
    </row>
    <row r="28" spans="2:12" s="1" customFormat="1" ht="6.95" customHeight="1">
      <c r="B28" s="27"/>
      <c r="L28" s="27"/>
    </row>
    <row r="29" spans="2:12" s="1" customFormat="1" ht="6.95" customHeight="1">
      <c r="B29" s="27"/>
      <c r="D29" s="51"/>
      <c r="E29" s="51"/>
      <c r="F29" s="51"/>
      <c r="G29" s="51"/>
      <c r="H29" s="51"/>
      <c r="I29" s="51"/>
      <c r="J29" s="51"/>
      <c r="K29" s="51"/>
      <c r="L29" s="27"/>
    </row>
    <row r="30" spans="2:12" s="1" customFormat="1" ht="25.35" customHeight="1">
      <c r="B30" s="27"/>
      <c r="D30" s="87" t="s">
        <v>30</v>
      </c>
      <c r="J30" s="63">
        <f>ROUND(J118, 2)</f>
        <v>0</v>
      </c>
      <c r="L30" s="27"/>
    </row>
    <row r="31" spans="2:12" s="1" customFormat="1" ht="6.95" customHeight="1">
      <c r="B31" s="27"/>
      <c r="D31" s="51"/>
      <c r="E31" s="51"/>
      <c r="F31" s="51"/>
      <c r="G31" s="51"/>
      <c r="H31" s="51"/>
      <c r="I31" s="51"/>
      <c r="J31" s="51"/>
      <c r="K31" s="51"/>
      <c r="L31" s="27"/>
    </row>
    <row r="32" spans="2:12" s="1" customFormat="1" ht="14.45" customHeight="1">
      <c r="B32" s="27"/>
      <c r="F32" s="30" t="s">
        <v>32</v>
      </c>
      <c r="I32" s="30" t="s">
        <v>31</v>
      </c>
      <c r="J32" s="30" t="s">
        <v>33</v>
      </c>
      <c r="L32" s="27"/>
    </row>
    <row r="33" spans="2:12" s="1" customFormat="1" ht="14.45" customHeight="1">
      <c r="B33" s="27"/>
      <c r="D33" s="88" t="s">
        <v>34</v>
      </c>
      <c r="E33" s="32" t="s">
        <v>35</v>
      </c>
      <c r="F33" s="89">
        <f>ROUND((SUM(BE118:BE143)),  2)</f>
        <v>0</v>
      </c>
      <c r="G33" s="90"/>
      <c r="H33" s="90"/>
      <c r="I33" s="91">
        <v>0.2</v>
      </c>
      <c r="J33" s="89">
        <f>ROUND(((SUM(BE118:BE143))*I33),  2)</f>
        <v>0</v>
      </c>
      <c r="L33" s="27"/>
    </row>
    <row r="34" spans="2:12" s="1" customFormat="1" ht="14.45" customHeight="1">
      <c r="B34" s="27"/>
      <c r="E34" s="32" t="s">
        <v>36</v>
      </c>
      <c r="F34" s="92">
        <f>ROUND((SUM(BF118:BF143)),  2)</f>
        <v>0</v>
      </c>
      <c r="I34" s="93">
        <v>0.2</v>
      </c>
      <c r="J34" s="92">
        <f>ROUND(((SUM(BF118:BF143))*I34),  2)</f>
        <v>0</v>
      </c>
      <c r="L34" s="27"/>
    </row>
    <row r="35" spans="2:12" s="1" customFormat="1" ht="14.45" hidden="1" customHeight="1">
      <c r="B35" s="27"/>
      <c r="E35" s="24" t="s">
        <v>37</v>
      </c>
      <c r="F35" s="92">
        <f>ROUND((SUM(BG118:BG143)),  2)</f>
        <v>0</v>
      </c>
      <c r="I35" s="93">
        <v>0.2</v>
      </c>
      <c r="J35" s="92">
        <f>0</f>
        <v>0</v>
      </c>
      <c r="L35" s="27"/>
    </row>
    <row r="36" spans="2:12" s="1" customFormat="1" ht="14.45" hidden="1" customHeight="1">
      <c r="B36" s="27"/>
      <c r="E36" s="24" t="s">
        <v>38</v>
      </c>
      <c r="F36" s="92">
        <f>ROUND((SUM(BH118:BH143)),  2)</f>
        <v>0</v>
      </c>
      <c r="I36" s="93">
        <v>0.2</v>
      </c>
      <c r="J36" s="92">
        <f>0</f>
        <v>0</v>
      </c>
      <c r="L36" s="27"/>
    </row>
    <row r="37" spans="2:12" s="1" customFormat="1" ht="14.45" hidden="1" customHeight="1">
      <c r="B37" s="27"/>
      <c r="E37" s="32" t="s">
        <v>39</v>
      </c>
      <c r="F37" s="89">
        <f>ROUND((SUM(BI118:BI143)),  2)</f>
        <v>0</v>
      </c>
      <c r="G37" s="90"/>
      <c r="H37" s="90"/>
      <c r="I37" s="91">
        <v>0</v>
      </c>
      <c r="J37" s="89">
        <f>0</f>
        <v>0</v>
      </c>
      <c r="L37" s="27"/>
    </row>
    <row r="38" spans="2:12" s="1" customFormat="1" ht="6.95" customHeight="1">
      <c r="B38" s="27"/>
      <c r="L38" s="27"/>
    </row>
    <row r="39" spans="2:12" s="1" customFormat="1" ht="25.35" customHeight="1">
      <c r="B39" s="27"/>
      <c r="C39" s="94"/>
      <c r="D39" s="95" t="s">
        <v>40</v>
      </c>
      <c r="E39" s="54"/>
      <c r="F39" s="54"/>
      <c r="G39" s="96" t="s">
        <v>41</v>
      </c>
      <c r="H39" s="97" t="s">
        <v>42</v>
      </c>
      <c r="I39" s="54"/>
      <c r="J39" s="98">
        <f>SUM(J30:J37)</f>
        <v>0</v>
      </c>
      <c r="K39" s="99"/>
      <c r="L39" s="27"/>
    </row>
    <row r="40" spans="2:12" s="1" customFormat="1" ht="14.45" customHeight="1">
      <c r="B40" s="27"/>
      <c r="L40" s="27"/>
    </row>
    <row r="41" spans="2:12" ht="14.45" customHeight="1">
      <c r="B41" s="18"/>
      <c r="L41" s="18"/>
    </row>
    <row r="42" spans="2:12" ht="14.45" customHeight="1">
      <c r="B42" s="18"/>
      <c r="L42" s="18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7"/>
      <c r="D50" s="39" t="s">
        <v>43</v>
      </c>
      <c r="E50" s="40"/>
      <c r="F50" s="40"/>
      <c r="G50" s="39" t="s">
        <v>44</v>
      </c>
      <c r="H50" s="40"/>
      <c r="I50" s="40"/>
      <c r="J50" s="40"/>
      <c r="K50" s="40"/>
      <c r="L50" s="27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2.75">
      <c r="B61" s="27"/>
      <c r="D61" s="41" t="s">
        <v>45</v>
      </c>
      <c r="E61" s="29"/>
      <c r="F61" s="100" t="s">
        <v>46</v>
      </c>
      <c r="G61" s="41" t="s">
        <v>45</v>
      </c>
      <c r="H61" s="29"/>
      <c r="I61" s="29"/>
      <c r="J61" s="101" t="s">
        <v>46</v>
      </c>
      <c r="K61" s="29"/>
      <c r="L61" s="27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2.75">
      <c r="B65" s="27"/>
      <c r="D65" s="39" t="s">
        <v>47</v>
      </c>
      <c r="E65" s="40"/>
      <c r="F65" s="40"/>
      <c r="G65" s="39" t="s">
        <v>48</v>
      </c>
      <c r="H65" s="40"/>
      <c r="I65" s="40"/>
      <c r="J65" s="40"/>
      <c r="K65" s="40"/>
      <c r="L65" s="27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2.75">
      <c r="B76" s="27"/>
      <c r="D76" s="41" t="s">
        <v>45</v>
      </c>
      <c r="E76" s="29"/>
      <c r="F76" s="100" t="s">
        <v>46</v>
      </c>
      <c r="G76" s="41" t="s">
        <v>45</v>
      </c>
      <c r="H76" s="29"/>
      <c r="I76" s="29"/>
      <c r="J76" s="101" t="s">
        <v>46</v>
      </c>
      <c r="K76" s="29"/>
      <c r="L76" s="27"/>
    </row>
    <row r="77" spans="2:12" s="1" customFormat="1" ht="14.4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27"/>
    </row>
    <row r="81" spans="2:47" s="1" customFormat="1" ht="6.95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27"/>
    </row>
    <row r="82" spans="2:47" s="1" customFormat="1" ht="24.95" customHeight="1">
      <c r="B82" s="27"/>
      <c r="C82" s="19" t="s">
        <v>89</v>
      </c>
      <c r="L82" s="27"/>
    </row>
    <row r="83" spans="2:47" s="1" customFormat="1" ht="6.95" customHeight="1">
      <c r="B83" s="27"/>
      <c r="L83" s="27"/>
    </row>
    <row r="84" spans="2:47" s="1" customFormat="1" ht="12" customHeight="1">
      <c r="B84" s="27"/>
      <c r="C84" s="24" t="s">
        <v>13</v>
      </c>
      <c r="L84" s="27"/>
    </row>
    <row r="85" spans="2:47" s="1" customFormat="1" ht="26.25" customHeight="1">
      <c r="B85" s="27"/>
      <c r="E85" s="217" t="str">
        <f>E7</f>
        <v>Stavebné úpravy skladu objemových krmovýn pre ŽV,  č. 176/6, k.ú. Pčoliné okr. Snina</v>
      </c>
      <c r="F85" s="218"/>
      <c r="G85" s="218"/>
      <c r="H85" s="218"/>
      <c r="L85" s="27"/>
    </row>
    <row r="86" spans="2:47" s="1" customFormat="1" ht="12" customHeight="1">
      <c r="B86" s="27"/>
      <c r="C86" s="24" t="s">
        <v>87</v>
      </c>
      <c r="L86" s="27"/>
    </row>
    <row r="87" spans="2:47" s="1" customFormat="1" ht="16.5" customHeight="1">
      <c r="B87" s="27"/>
      <c r="E87" s="203" t="str">
        <f>E9</f>
        <v xml:space="preserve">03 - SO - 03 Vnútorná elektroinštalácia a prípojka ELI </v>
      </c>
      <c r="F87" s="216"/>
      <c r="G87" s="216"/>
      <c r="H87" s="216"/>
      <c r="L87" s="27"/>
    </row>
    <row r="88" spans="2:47" s="1" customFormat="1" ht="6.95" customHeight="1">
      <c r="B88" s="27"/>
      <c r="L88" s="27"/>
    </row>
    <row r="89" spans="2:47" s="1" customFormat="1" ht="12" customHeight="1">
      <c r="B89" s="27"/>
      <c r="C89" s="24" t="s">
        <v>17</v>
      </c>
      <c r="F89" s="22" t="str">
        <f>F12</f>
        <v xml:space="preserve"> </v>
      </c>
      <c r="I89" s="24" t="s">
        <v>19</v>
      </c>
      <c r="J89" s="50">
        <f>IF(J12="","",J12)</f>
        <v>45236</v>
      </c>
      <c r="L89" s="27"/>
    </row>
    <row r="90" spans="2:47" s="1" customFormat="1" ht="6.95" customHeight="1">
      <c r="B90" s="27"/>
      <c r="L90" s="27"/>
    </row>
    <row r="91" spans="2:47" s="1" customFormat="1" ht="40.15" customHeight="1">
      <c r="B91" s="27"/>
      <c r="C91" s="24" t="s">
        <v>20</v>
      </c>
      <c r="F91" s="22" t="str">
        <f>E15</f>
        <v>ROTAX - ARCH spol, s.r.o., Fidlíkova 3, 066 01 Humenné</v>
      </c>
      <c r="I91" s="24" t="s">
        <v>26</v>
      </c>
      <c r="J91" s="178" t="str">
        <f>E21</f>
        <v>Argo-PK, Projekčná kancelária, Strojárska 3998, Snina</v>
      </c>
      <c r="L91" s="27"/>
    </row>
    <row r="92" spans="2:47" s="1" customFormat="1" ht="15.2" customHeight="1">
      <c r="B92" s="27"/>
      <c r="C92" s="24" t="s">
        <v>25</v>
      </c>
      <c r="F92" s="22" t="str">
        <f>IF(E18="","",E18)</f>
        <v xml:space="preserve"> </v>
      </c>
      <c r="I92" s="24" t="s">
        <v>28</v>
      </c>
      <c r="J92" s="25" t="str">
        <f>E24</f>
        <v xml:space="preserve"> </v>
      </c>
      <c r="L92" s="27"/>
    </row>
    <row r="93" spans="2:47" s="1" customFormat="1" ht="10.35" customHeight="1">
      <c r="B93" s="27"/>
      <c r="L93" s="27"/>
    </row>
    <row r="94" spans="2:47" s="1" customFormat="1" ht="29.25" customHeight="1">
      <c r="B94" s="27"/>
      <c r="C94" s="102" t="s">
        <v>90</v>
      </c>
      <c r="D94" s="94"/>
      <c r="E94" s="94"/>
      <c r="F94" s="94"/>
      <c r="G94" s="94"/>
      <c r="H94" s="94"/>
      <c r="I94" s="94"/>
      <c r="J94" s="103" t="s">
        <v>91</v>
      </c>
      <c r="K94" s="94"/>
      <c r="L94" s="27"/>
    </row>
    <row r="95" spans="2:47" s="1" customFormat="1" ht="10.35" customHeight="1">
      <c r="B95" s="27"/>
      <c r="L95" s="27"/>
    </row>
    <row r="96" spans="2:47" s="1" customFormat="1" ht="22.9" customHeight="1">
      <c r="B96" s="27"/>
      <c r="C96" s="104" t="s">
        <v>92</v>
      </c>
      <c r="J96" s="63">
        <f>J118</f>
        <v>0</v>
      </c>
      <c r="L96" s="27"/>
      <c r="AU96" s="15" t="s">
        <v>93</v>
      </c>
    </row>
    <row r="97" spans="2:12" s="8" customFormat="1" ht="24.95" customHeight="1">
      <c r="B97" s="105"/>
      <c r="D97" s="106" t="s">
        <v>367</v>
      </c>
      <c r="E97" s="107"/>
      <c r="F97" s="107"/>
      <c r="G97" s="107"/>
      <c r="H97" s="107"/>
      <c r="I97" s="107"/>
      <c r="J97" s="108">
        <f>J119</f>
        <v>0</v>
      </c>
      <c r="L97" s="105"/>
    </row>
    <row r="98" spans="2:12" s="9" customFormat="1" ht="19.899999999999999" customHeight="1">
      <c r="B98" s="109"/>
      <c r="D98" s="110" t="s">
        <v>368</v>
      </c>
      <c r="E98" s="111"/>
      <c r="F98" s="111"/>
      <c r="G98" s="111"/>
      <c r="H98" s="111"/>
      <c r="I98" s="111"/>
      <c r="J98" s="112">
        <f>J120</f>
        <v>0</v>
      </c>
      <c r="L98" s="109"/>
    </row>
    <row r="99" spans="2:12" s="1" customFormat="1" ht="21.75" customHeight="1">
      <c r="B99" s="27"/>
      <c r="L99" s="27"/>
    </row>
    <row r="100" spans="2:12" s="1" customFormat="1" ht="6.95" customHeight="1">
      <c r="B100" s="42"/>
      <c r="C100" s="43"/>
      <c r="D100" s="43"/>
      <c r="E100" s="43"/>
      <c r="F100" s="43"/>
      <c r="G100" s="43"/>
      <c r="H100" s="43"/>
      <c r="I100" s="43"/>
      <c r="J100" s="43"/>
      <c r="K100" s="43"/>
      <c r="L100" s="27"/>
    </row>
    <row r="104" spans="2:12" s="1" customFormat="1" ht="6.95" customHeight="1">
      <c r="B104" s="44"/>
      <c r="C104" s="45"/>
      <c r="D104" s="45"/>
      <c r="E104" s="45"/>
      <c r="F104" s="45"/>
      <c r="G104" s="45"/>
      <c r="H104" s="45"/>
      <c r="I104" s="45"/>
      <c r="J104" s="45"/>
      <c r="K104" s="45"/>
      <c r="L104" s="27"/>
    </row>
    <row r="105" spans="2:12" s="1" customFormat="1" ht="24.95" customHeight="1">
      <c r="B105" s="27"/>
      <c r="C105" s="19" t="s">
        <v>104</v>
      </c>
      <c r="L105" s="27"/>
    </row>
    <row r="106" spans="2:12" s="1" customFormat="1" ht="6.95" customHeight="1">
      <c r="B106" s="27"/>
      <c r="L106" s="27"/>
    </row>
    <row r="107" spans="2:12" s="1" customFormat="1" ht="12" customHeight="1">
      <c r="B107" s="27"/>
      <c r="C107" s="24" t="s">
        <v>13</v>
      </c>
      <c r="L107" s="27"/>
    </row>
    <row r="108" spans="2:12" s="1" customFormat="1" ht="26.25" customHeight="1">
      <c r="B108" s="27"/>
      <c r="E108" s="217" t="str">
        <f>E7</f>
        <v>Stavebné úpravy skladu objemových krmovýn pre ŽV,  č. 176/6, k.ú. Pčoliné okr. Snina</v>
      </c>
      <c r="F108" s="218"/>
      <c r="G108" s="218"/>
      <c r="H108" s="218"/>
      <c r="L108" s="27"/>
    </row>
    <row r="109" spans="2:12" s="1" customFormat="1" ht="12" customHeight="1">
      <c r="B109" s="27"/>
      <c r="C109" s="24" t="s">
        <v>87</v>
      </c>
      <c r="L109" s="27"/>
    </row>
    <row r="110" spans="2:12" s="1" customFormat="1" ht="16.5" customHeight="1">
      <c r="B110" s="27"/>
      <c r="E110" s="203" t="str">
        <f>E9</f>
        <v xml:space="preserve">03 - SO - 03 Vnútorná elektroinštalácia a prípojka ELI </v>
      </c>
      <c r="F110" s="216"/>
      <c r="G110" s="216"/>
      <c r="H110" s="216"/>
      <c r="L110" s="27"/>
    </row>
    <row r="111" spans="2:12" s="1" customFormat="1" ht="6.95" customHeight="1">
      <c r="B111" s="27"/>
      <c r="L111" s="27"/>
    </row>
    <row r="112" spans="2:12" s="1" customFormat="1" ht="12" customHeight="1">
      <c r="B112" s="27"/>
      <c r="C112" s="24" t="s">
        <v>17</v>
      </c>
      <c r="F112" s="22" t="str">
        <f>F12</f>
        <v xml:space="preserve"> </v>
      </c>
      <c r="I112" s="24" t="s">
        <v>19</v>
      </c>
      <c r="J112" s="50">
        <f>IF(J12="","",J12)</f>
        <v>45236</v>
      </c>
      <c r="L112" s="27"/>
    </row>
    <row r="113" spans="2:65" s="1" customFormat="1" ht="6.95" customHeight="1">
      <c r="B113" s="27"/>
      <c r="L113" s="27"/>
    </row>
    <row r="114" spans="2:65" s="1" customFormat="1" ht="40.15" customHeight="1">
      <c r="B114" s="27"/>
      <c r="C114" s="24" t="s">
        <v>20</v>
      </c>
      <c r="F114" s="22" t="str">
        <f>E15</f>
        <v>ROTAX - ARCH spol, s.r.o., Fidlíkova 3, 066 01 Humenné</v>
      </c>
      <c r="I114" s="24" t="s">
        <v>26</v>
      </c>
      <c r="J114" s="178" t="str">
        <f>E21</f>
        <v>Argo-PK, Projekčná kancelária, Strojárska 3998, Snina</v>
      </c>
      <c r="L114" s="27"/>
    </row>
    <row r="115" spans="2:65" s="1" customFormat="1" ht="15.2" customHeight="1">
      <c r="B115" s="27"/>
      <c r="C115" s="24" t="s">
        <v>25</v>
      </c>
      <c r="F115" s="22" t="str">
        <f>IF(E18="","",E18)</f>
        <v xml:space="preserve"> </v>
      </c>
      <c r="I115" s="24" t="s">
        <v>28</v>
      </c>
      <c r="J115" s="25" t="str">
        <f>E24</f>
        <v xml:space="preserve"> </v>
      </c>
      <c r="L115" s="27"/>
    </row>
    <row r="116" spans="2:65" s="1" customFormat="1" ht="10.35" customHeight="1">
      <c r="B116" s="27"/>
      <c r="L116" s="27"/>
    </row>
    <row r="117" spans="2:65" s="10" customFormat="1" ht="29.25" customHeight="1">
      <c r="B117" s="113"/>
      <c r="C117" s="114" t="s">
        <v>105</v>
      </c>
      <c r="D117" s="115" t="s">
        <v>55</v>
      </c>
      <c r="E117" s="115" t="s">
        <v>51</v>
      </c>
      <c r="F117" s="115" t="s">
        <v>52</v>
      </c>
      <c r="G117" s="115" t="s">
        <v>106</v>
      </c>
      <c r="H117" s="115" t="s">
        <v>107</v>
      </c>
      <c r="I117" s="115" t="s">
        <v>108</v>
      </c>
      <c r="J117" s="116" t="s">
        <v>91</v>
      </c>
      <c r="K117" s="117" t="s">
        <v>109</v>
      </c>
      <c r="L117" s="113"/>
      <c r="M117" s="56" t="s">
        <v>1</v>
      </c>
      <c r="N117" s="57" t="s">
        <v>34</v>
      </c>
      <c r="O117" s="57" t="s">
        <v>110</v>
      </c>
      <c r="P117" s="57" t="s">
        <v>111</v>
      </c>
      <c r="Q117" s="57" t="s">
        <v>112</v>
      </c>
      <c r="R117" s="57" t="s">
        <v>113</v>
      </c>
      <c r="S117" s="57" t="s">
        <v>114</v>
      </c>
      <c r="T117" s="58" t="s">
        <v>115</v>
      </c>
    </row>
    <row r="118" spans="2:65" s="1" customFormat="1" ht="22.9" customHeight="1">
      <c r="B118" s="27"/>
      <c r="C118" s="61" t="s">
        <v>92</v>
      </c>
      <c r="J118" s="118">
        <f>BK118</f>
        <v>0</v>
      </c>
      <c r="L118" s="27"/>
      <c r="M118" s="59"/>
      <c r="N118" s="51"/>
      <c r="O118" s="51"/>
      <c r="P118" s="119">
        <f>P119</f>
        <v>36.971000000000004</v>
      </c>
      <c r="Q118" s="51"/>
      <c r="R118" s="119">
        <f>R119</f>
        <v>0.13845999999999997</v>
      </c>
      <c r="S118" s="51"/>
      <c r="T118" s="120">
        <f>T119</f>
        <v>0</v>
      </c>
      <c r="AT118" s="15" t="s">
        <v>69</v>
      </c>
      <c r="AU118" s="15" t="s">
        <v>93</v>
      </c>
      <c r="BK118" s="121">
        <f>BK119</f>
        <v>0</v>
      </c>
    </row>
    <row r="119" spans="2:65" s="11" customFormat="1" ht="25.9" customHeight="1">
      <c r="B119" s="122"/>
      <c r="D119" s="123" t="s">
        <v>69</v>
      </c>
      <c r="E119" s="124" t="s">
        <v>157</v>
      </c>
      <c r="F119" s="124" t="s">
        <v>369</v>
      </c>
      <c r="J119" s="125">
        <f>BK119</f>
        <v>0</v>
      </c>
      <c r="L119" s="122"/>
      <c r="M119" s="126"/>
      <c r="P119" s="127">
        <f>P120</f>
        <v>36.971000000000004</v>
      </c>
      <c r="R119" s="127">
        <f>R120</f>
        <v>0.13845999999999997</v>
      </c>
      <c r="T119" s="128">
        <f>T120</f>
        <v>0</v>
      </c>
      <c r="AR119" s="123" t="s">
        <v>133</v>
      </c>
      <c r="AT119" s="129" t="s">
        <v>69</v>
      </c>
      <c r="AU119" s="129" t="s">
        <v>70</v>
      </c>
      <c r="AY119" s="123" t="s">
        <v>118</v>
      </c>
      <c r="BK119" s="130">
        <f>BK120</f>
        <v>0</v>
      </c>
    </row>
    <row r="120" spans="2:65" s="11" customFormat="1" ht="22.9" customHeight="1">
      <c r="B120" s="122"/>
      <c r="D120" s="123" t="s">
        <v>69</v>
      </c>
      <c r="E120" s="131" t="s">
        <v>370</v>
      </c>
      <c r="F120" s="131" t="s">
        <v>371</v>
      </c>
      <c r="J120" s="132">
        <f>BK120</f>
        <v>0</v>
      </c>
      <c r="L120" s="122"/>
      <c r="M120" s="126"/>
      <c r="P120" s="127">
        <f>SUM(P121:P143)</f>
        <v>36.971000000000004</v>
      </c>
      <c r="R120" s="127">
        <f>SUM(R121:R143)</f>
        <v>0.13845999999999997</v>
      </c>
      <c r="T120" s="128">
        <f>SUM(T121:T143)</f>
        <v>0</v>
      </c>
      <c r="AR120" s="123" t="s">
        <v>133</v>
      </c>
      <c r="AT120" s="129" t="s">
        <v>69</v>
      </c>
      <c r="AU120" s="129" t="s">
        <v>78</v>
      </c>
      <c r="AY120" s="123" t="s">
        <v>118</v>
      </c>
      <c r="BK120" s="130">
        <f>SUM(BK121:BK143)</f>
        <v>0</v>
      </c>
    </row>
    <row r="121" spans="2:65" s="1" customFormat="1" ht="24.2" customHeight="1">
      <c r="B121" s="133"/>
      <c r="C121" s="134" t="s">
        <v>78</v>
      </c>
      <c r="D121" s="134" t="s">
        <v>120</v>
      </c>
      <c r="E121" s="135" t="s">
        <v>372</v>
      </c>
      <c r="F121" s="136" t="s">
        <v>373</v>
      </c>
      <c r="G121" s="137" t="s">
        <v>154</v>
      </c>
      <c r="H121" s="138">
        <v>65</v>
      </c>
      <c r="I121" s="139"/>
      <c r="J121" s="139">
        <f t="shared" ref="J121:J143" si="0">ROUND(I121*H121,2)</f>
        <v>0</v>
      </c>
      <c r="K121" s="140"/>
      <c r="L121" s="27"/>
      <c r="M121" s="141" t="s">
        <v>1</v>
      </c>
      <c r="N121" s="142" t="s">
        <v>36</v>
      </c>
      <c r="O121" s="143">
        <v>9.8000000000000004E-2</v>
      </c>
      <c r="P121" s="143">
        <f t="shared" ref="P121:P143" si="1">O121*H121</f>
        <v>6.37</v>
      </c>
      <c r="Q121" s="143">
        <v>0</v>
      </c>
      <c r="R121" s="143">
        <f t="shared" ref="R121:R143" si="2">Q121*H121</f>
        <v>0</v>
      </c>
      <c r="S121" s="143">
        <v>0</v>
      </c>
      <c r="T121" s="144">
        <f t="shared" ref="T121:T143" si="3">S121*H121</f>
        <v>0</v>
      </c>
      <c r="AR121" s="145" t="s">
        <v>374</v>
      </c>
      <c r="AT121" s="145" t="s">
        <v>120</v>
      </c>
      <c r="AU121" s="145" t="s">
        <v>125</v>
      </c>
      <c r="AY121" s="15" t="s">
        <v>118</v>
      </c>
      <c r="BE121" s="146">
        <f t="shared" ref="BE121:BE143" si="4">IF(N121="základná",J121,0)</f>
        <v>0</v>
      </c>
      <c r="BF121" s="146">
        <f t="shared" ref="BF121:BF143" si="5">IF(N121="znížená",J121,0)</f>
        <v>0</v>
      </c>
      <c r="BG121" s="146">
        <f t="shared" ref="BG121:BG143" si="6">IF(N121="zákl. prenesená",J121,0)</f>
        <v>0</v>
      </c>
      <c r="BH121" s="146">
        <f t="shared" ref="BH121:BH143" si="7">IF(N121="zníž. prenesená",J121,0)</f>
        <v>0</v>
      </c>
      <c r="BI121" s="146">
        <f t="shared" ref="BI121:BI143" si="8">IF(N121="nulová",J121,0)</f>
        <v>0</v>
      </c>
      <c r="BJ121" s="15" t="s">
        <v>125</v>
      </c>
      <c r="BK121" s="146">
        <f t="shared" ref="BK121:BK143" si="9">ROUND(I121*H121,2)</f>
        <v>0</v>
      </c>
      <c r="BL121" s="15" t="s">
        <v>374</v>
      </c>
      <c r="BM121" s="145" t="s">
        <v>375</v>
      </c>
    </row>
    <row r="122" spans="2:65" s="1" customFormat="1" ht="33" customHeight="1">
      <c r="B122" s="133"/>
      <c r="C122" s="154" t="s">
        <v>125</v>
      </c>
      <c r="D122" s="154" t="s">
        <v>157</v>
      </c>
      <c r="E122" s="155" t="s">
        <v>376</v>
      </c>
      <c r="F122" s="156" t="s">
        <v>377</v>
      </c>
      <c r="G122" s="157" t="s">
        <v>154</v>
      </c>
      <c r="H122" s="158">
        <v>65</v>
      </c>
      <c r="I122" s="159"/>
      <c r="J122" s="159">
        <f t="shared" si="0"/>
        <v>0</v>
      </c>
      <c r="K122" s="160"/>
      <c r="L122" s="161"/>
      <c r="M122" s="162" t="s">
        <v>1</v>
      </c>
      <c r="N122" s="163" t="s">
        <v>36</v>
      </c>
      <c r="O122" s="143">
        <v>0</v>
      </c>
      <c r="P122" s="143">
        <f t="shared" si="1"/>
        <v>0</v>
      </c>
      <c r="Q122" s="143">
        <v>1.9000000000000001E-4</v>
      </c>
      <c r="R122" s="143">
        <f t="shared" si="2"/>
        <v>1.235E-2</v>
      </c>
      <c r="S122" s="143">
        <v>0</v>
      </c>
      <c r="T122" s="144">
        <f t="shared" si="3"/>
        <v>0</v>
      </c>
      <c r="AR122" s="145" t="s">
        <v>378</v>
      </c>
      <c r="AT122" s="145" t="s">
        <v>157</v>
      </c>
      <c r="AU122" s="145" t="s">
        <v>125</v>
      </c>
      <c r="AY122" s="15" t="s">
        <v>118</v>
      </c>
      <c r="BE122" s="146">
        <f t="shared" si="4"/>
        <v>0</v>
      </c>
      <c r="BF122" s="146">
        <f t="shared" si="5"/>
        <v>0</v>
      </c>
      <c r="BG122" s="146">
        <f t="shared" si="6"/>
        <v>0</v>
      </c>
      <c r="BH122" s="146">
        <f t="shared" si="7"/>
        <v>0</v>
      </c>
      <c r="BI122" s="146">
        <f t="shared" si="8"/>
        <v>0</v>
      </c>
      <c r="BJ122" s="15" t="s">
        <v>125</v>
      </c>
      <c r="BK122" s="146">
        <f t="shared" si="9"/>
        <v>0</v>
      </c>
      <c r="BL122" s="15" t="s">
        <v>378</v>
      </c>
      <c r="BM122" s="145" t="s">
        <v>379</v>
      </c>
    </row>
    <row r="123" spans="2:65" s="1" customFormat="1" ht="33" customHeight="1">
      <c r="B123" s="133"/>
      <c r="C123" s="154" t="s">
        <v>133</v>
      </c>
      <c r="D123" s="154" t="s">
        <v>157</v>
      </c>
      <c r="E123" s="155" t="s">
        <v>380</v>
      </c>
      <c r="F123" s="156" t="s">
        <v>381</v>
      </c>
      <c r="G123" s="157" t="s">
        <v>278</v>
      </c>
      <c r="H123" s="158">
        <v>65</v>
      </c>
      <c r="I123" s="159"/>
      <c r="J123" s="159">
        <f t="shared" si="0"/>
        <v>0</v>
      </c>
      <c r="K123" s="160"/>
      <c r="L123" s="161"/>
      <c r="M123" s="162" t="s">
        <v>1</v>
      </c>
      <c r="N123" s="163" t="s">
        <v>36</v>
      </c>
      <c r="O123" s="143">
        <v>0</v>
      </c>
      <c r="P123" s="143">
        <f t="shared" si="1"/>
        <v>0</v>
      </c>
      <c r="Q123" s="143">
        <v>5.0000000000000002E-5</v>
      </c>
      <c r="R123" s="143">
        <f t="shared" si="2"/>
        <v>3.2500000000000003E-3</v>
      </c>
      <c r="S123" s="143">
        <v>0</v>
      </c>
      <c r="T123" s="144">
        <f t="shared" si="3"/>
        <v>0</v>
      </c>
      <c r="AR123" s="145" t="s">
        <v>378</v>
      </c>
      <c r="AT123" s="145" t="s">
        <v>157</v>
      </c>
      <c r="AU123" s="145" t="s">
        <v>125</v>
      </c>
      <c r="AY123" s="15" t="s">
        <v>118</v>
      </c>
      <c r="BE123" s="146">
        <f t="shared" si="4"/>
        <v>0</v>
      </c>
      <c r="BF123" s="146">
        <f t="shared" si="5"/>
        <v>0</v>
      </c>
      <c r="BG123" s="146">
        <f t="shared" si="6"/>
        <v>0</v>
      </c>
      <c r="BH123" s="146">
        <f t="shared" si="7"/>
        <v>0</v>
      </c>
      <c r="BI123" s="146">
        <f t="shared" si="8"/>
        <v>0</v>
      </c>
      <c r="BJ123" s="15" t="s">
        <v>125</v>
      </c>
      <c r="BK123" s="146">
        <f t="shared" si="9"/>
        <v>0</v>
      </c>
      <c r="BL123" s="15" t="s">
        <v>378</v>
      </c>
      <c r="BM123" s="145" t="s">
        <v>382</v>
      </c>
    </row>
    <row r="124" spans="2:65" s="1" customFormat="1" ht="16.5" customHeight="1">
      <c r="B124" s="133"/>
      <c r="C124" s="134" t="s">
        <v>124</v>
      </c>
      <c r="D124" s="134" t="s">
        <v>120</v>
      </c>
      <c r="E124" s="135" t="s">
        <v>383</v>
      </c>
      <c r="F124" s="136" t="s">
        <v>384</v>
      </c>
      <c r="G124" s="137" t="s">
        <v>385</v>
      </c>
      <c r="H124" s="138">
        <v>6</v>
      </c>
      <c r="I124" s="139"/>
      <c r="J124" s="139">
        <f t="shared" si="0"/>
        <v>0</v>
      </c>
      <c r="K124" s="140"/>
      <c r="L124" s="27"/>
      <c r="M124" s="141" t="s">
        <v>1</v>
      </c>
      <c r="N124" s="142" t="s">
        <v>36</v>
      </c>
      <c r="O124" s="143">
        <v>9.0999999999999998E-2</v>
      </c>
      <c r="P124" s="143">
        <f t="shared" si="1"/>
        <v>0.54600000000000004</v>
      </c>
      <c r="Q124" s="143">
        <v>0</v>
      </c>
      <c r="R124" s="143">
        <f t="shared" si="2"/>
        <v>0</v>
      </c>
      <c r="S124" s="143">
        <v>0</v>
      </c>
      <c r="T124" s="144">
        <f t="shared" si="3"/>
        <v>0</v>
      </c>
      <c r="AR124" s="145" t="s">
        <v>374</v>
      </c>
      <c r="AT124" s="145" t="s">
        <v>120</v>
      </c>
      <c r="AU124" s="145" t="s">
        <v>125</v>
      </c>
      <c r="AY124" s="15" t="s">
        <v>118</v>
      </c>
      <c r="BE124" s="146">
        <f t="shared" si="4"/>
        <v>0</v>
      </c>
      <c r="BF124" s="146">
        <f t="shared" si="5"/>
        <v>0</v>
      </c>
      <c r="BG124" s="146">
        <f t="shared" si="6"/>
        <v>0</v>
      </c>
      <c r="BH124" s="146">
        <f t="shared" si="7"/>
        <v>0</v>
      </c>
      <c r="BI124" s="146">
        <f t="shared" si="8"/>
        <v>0</v>
      </c>
      <c r="BJ124" s="15" t="s">
        <v>125</v>
      </c>
      <c r="BK124" s="146">
        <f t="shared" si="9"/>
        <v>0</v>
      </c>
      <c r="BL124" s="15" t="s">
        <v>374</v>
      </c>
      <c r="BM124" s="145" t="s">
        <v>386</v>
      </c>
    </row>
    <row r="125" spans="2:65" s="1" customFormat="1" ht="16.5" customHeight="1">
      <c r="B125" s="133"/>
      <c r="C125" s="154" t="s">
        <v>141</v>
      </c>
      <c r="D125" s="154" t="s">
        <v>157</v>
      </c>
      <c r="E125" s="155" t="s">
        <v>387</v>
      </c>
      <c r="F125" s="156" t="s">
        <v>388</v>
      </c>
      <c r="G125" s="157" t="s">
        <v>278</v>
      </c>
      <c r="H125" s="158">
        <v>6</v>
      </c>
      <c r="I125" s="159"/>
      <c r="J125" s="159">
        <f t="shared" si="0"/>
        <v>0</v>
      </c>
      <c r="K125" s="160"/>
      <c r="L125" s="161"/>
      <c r="M125" s="162" t="s">
        <v>1</v>
      </c>
      <c r="N125" s="163" t="s">
        <v>36</v>
      </c>
      <c r="O125" s="143">
        <v>0</v>
      </c>
      <c r="P125" s="143">
        <f t="shared" si="1"/>
        <v>0</v>
      </c>
      <c r="Q125" s="143">
        <v>0</v>
      </c>
      <c r="R125" s="143">
        <f t="shared" si="2"/>
        <v>0</v>
      </c>
      <c r="S125" s="143">
        <v>0</v>
      </c>
      <c r="T125" s="144">
        <f t="shared" si="3"/>
        <v>0</v>
      </c>
      <c r="AR125" s="145" t="s">
        <v>378</v>
      </c>
      <c r="AT125" s="145" t="s">
        <v>157</v>
      </c>
      <c r="AU125" s="145" t="s">
        <v>125</v>
      </c>
      <c r="AY125" s="15" t="s">
        <v>118</v>
      </c>
      <c r="BE125" s="146">
        <f t="shared" si="4"/>
        <v>0</v>
      </c>
      <c r="BF125" s="146">
        <f t="shared" si="5"/>
        <v>0</v>
      </c>
      <c r="BG125" s="146">
        <f t="shared" si="6"/>
        <v>0</v>
      </c>
      <c r="BH125" s="146">
        <f t="shared" si="7"/>
        <v>0</v>
      </c>
      <c r="BI125" s="146">
        <f t="shared" si="8"/>
        <v>0</v>
      </c>
      <c r="BJ125" s="15" t="s">
        <v>125</v>
      </c>
      <c r="BK125" s="146">
        <f t="shared" si="9"/>
        <v>0</v>
      </c>
      <c r="BL125" s="15" t="s">
        <v>378</v>
      </c>
      <c r="BM125" s="145" t="s">
        <v>389</v>
      </c>
    </row>
    <row r="126" spans="2:65" s="1" customFormat="1" ht="24.2" customHeight="1">
      <c r="B126" s="133"/>
      <c r="C126" s="134" t="s">
        <v>146</v>
      </c>
      <c r="D126" s="134" t="s">
        <v>120</v>
      </c>
      <c r="E126" s="135" t="s">
        <v>390</v>
      </c>
      <c r="F126" s="136" t="s">
        <v>391</v>
      </c>
      <c r="G126" s="137" t="s">
        <v>385</v>
      </c>
      <c r="H126" s="138">
        <v>6</v>
      </c>
      <c r="I126" s="139"/>
      <c r="J126" s="139">
        <f t="shared" si="0"/>
        <v>0</v>
      </c>
      <c r="K126" s="140"/>
      <c r="L126" s="27"/>
      <c r="M126" s="141" t="s">
        <v>1</v>
      </c>
      <c r="N126" s="142" t="s">
        <v>36</v>
      </c>
      <c r="O126" s="143">
        <v>5.7000000000000002E-2</v>
      </c>
      <c r="P126" s="143">
        <f t="shared" si="1"/>
        <v>0.34200000000000003</v>
      </c>
      <c r="Q126" s="143">
        <v>0</v>
      </c>
      <c r="R126" s="143">
        <f t="shared" si="2"/>
        <v>0</v>
      </c>
      <c r="S126" s="143">
        <v>0</v>
      </c>
      <c r="T126" s="144">
        <f t="shared" si="3"/>
        <v>0</v>
      </c>
      <c r="AR126" s="145" t="s">
        <v>374</v>
      </c>
      <c r="AT126" s="145" t="s">
        <v>120</v>
      </c>
      <c r="AU126" s="145" t="s">
        <v>125</v>
      </c>
      <c r="AY126" s="15" t="s">
        <v>118</v>
      </c>
      <c r="BE126" s="146">
        <f t="shared" si="4"/>
        <v>0</v>
      </c>
      <c r="BF126" s="146">
        <f t="shared" si="5"/>
        <v>0</v>
      </c>
      <c r="BG126" s="146">
        <f t="shared" si="6"/>
        <v>0</v>
      </c>
      <c r="BH126" s="146">
        <f t="shared" si="7"/>
        <v>0</v>
      </c>
      <c r="BI126" s="146">
        <f t="shared" si="8"/>
        <v>0</v>
      </c>
      <c r="BJ126" s="15" t="s">
        <v>125</v>
      </c>
      <c r="BK126" s="146">
        <f t="shared" si="9"/>
        <v>0</v>
      </c>
      <c r="BL126" s="15" t="s">
        <v>374</v>
      </c>
      <c r="BM126" s="145" t="s">
        <v>392</v>
      </c>
    </row>
    <row r="127" spans="2:65" s="1" customFormat="1" ht="16.5" customHeight="1">
      <c r="B127" s="133"/>
      <c r="C127" s="134" t="s">
        <v>151</v>
      </c>
      <c r="D127" s="134" t="s">
        <v>120</v>
      </c>
      <c r="E127" s="135" t="s">
        <v>393</v>
      </c>
      <c r="F127" s="136" t="s">
        <v>394</v>
      </c>
      <c r="G127" s="137" t="s">
        <v>278</v>
      </c>
      <c r="H127" s="138">
        <v>6</v>
      </c>
      <c r="I127" s="139"/>
      <c r="J127" s="139">
        <f t="shared" si="0"/>
        <v>0</v>
      </c>
      <c r="K127" s="140"/>
      <c r="L127" s="27"/>
      <c r="M127" s="141" t="s">
        <v>1</v>
      </c>
      <c r="N127" s="142" t="s">
        <v>36</v>
      </c>
      <c r="O127" s="143">
        <v>0.28799999999999998</v>
      </c>
      <c r="P127" s="143">
        <f t="shared" si="1"/>
        <v>1.7279999999999998</v>
      </c>
      <c r="Q127" s="143">
        <v>0</v>
      </c>
      <c r="R127" s="143">
        <f t="shared" si="2"/>
        <v>0</v>
      </c>
      <c r="S127" s="143">
        <v>0</v>
      </c>
      <c r="T127" s="144">
        <f t="shared" si="3"/>
        <v>0</v>
      </c>
      <c r="AR127" s="145" t="s">
        <v>374</v>
      </c>
      <c r="AT127" s="145" t="s">
        <v>120</v>
      </c>
      <c r="AU127" s="145" t="s">
        <v>125</v>
      </c>
      <c r="AY127" s="15" t="s">
        <v>118</v>
      </c>
      <c r="BE127" s="146">
        <f t="shared" si="4"/>
        <v>0</v>
      </c>
      <c r="BF127" s="146">
        <f t="shared" si="5"/>
        <v>0</v>
      </c>
      <c r="BG127" s="146">
        <f t="shared" si="6"/>
        <v>0</v>
      </c>
      <c r="BH127" s="146">
        <f t="shared" si="7"/>
        <v>0</v>
      </c>
      <c r="BI127" s="146">
        <f t="shared" si="8"/>
        <v>0</v>
      </c>
      <c r="BJ127" s="15" t="s">
        <v>125</v>
      </c>
      <c r="BK127" s="146">
        <f t="shared" si="9"/>
        <v>0</v>
      </c>
      <c r="BL127" s="15" t="s">
        <v>374</v>
      </c>
      <c r="BM127" s="145" t="s">
        <v>395</v>
      </c>
    </row>
    <row r="128" spans="2:65" s="1" customFormat="1" ht="16.5" customHeight="1">
      <c r="B128" s="133"/>
      <c r="C128" s="154" t="s">
        <v>156</v>
      </c>
      <c r="D128" s="154" t="s">
        <v>157</v>
      </c>
      <c r="E128" s="155" t="s">
        <v>396</v>
      </c>
      <c r="F128" s="156" t="s">
        <v>397</v>
      </c>
      <c r="G128" s="157" t="s">
        <v>278</v>
      </c>
      <c r="H128" s="158">
        <v>6</v>
      </c>
      <c r="I128" s="159"/>
      <c r="J128" s="159">
        <f t="shared" si="0"/>
        <v>0</v>
      </c>
      <c r="K128" s="160"/>
      <c r="L128" s="161"/>
      <c r="M128" s="162" t="s">
        <v>1</v>
      </c>
      <c r="N128" s="163" t="s">
        <v>36</v>
      </c>
      <c r="O128" s="143">
        <v>0</v>
      </c>
      <c r="P128" s="143">
        <f t="shared" si="1"/>
        <v>0</v>
      </c>
      <c r="Q128" s="143">
        <v>1E-4</v>
      </c>
      <c r="R128" s="143">
        <f t="shared" si="2"/>
        <v>6.0000000000000006E-4</v>
      </c>
      <c r="S128" s="143">
        <v>0</v>
      </c>
      <c r="T128" s="144">
        <f t="shared" si="3"/>
        <v>0</v>
      </c>
      <c r="AR128" s="145" t="s">
        <v>378</v>
      </c>
      <c r="AT128" s="145" t="s">
        <v>157</v>
      </c>
      <c r="AU128" s="145" t="s">
        <v>125</v>
      </c>
      <c r="AY128" s="15" t="s">
        <v>118</v>
      </c>
      <c r="BE128" s="146">
        <f t="shared" si="4"/>
        <v>0</v>
      </c>
      <c r="BF128" s="146">
        <f t="shared" si="5"/>
        <v>0</v>
      </c>
      <c r="BG128" s="146">
        <f t="shared" si="6"/>
        <v>0</v>
      </c>
      <c r="BH128" s="146">
        <f t="shared" si="7"/>
        <v>0</v>
      </c>
      <c r="BI128" s="146">
        <f t="shared" si="8"/>
        <v>0</v>
      </c>
      <c r="BJ128" s="15" t="s">
        <v>125</v>
      </c>
      <c r="BK128" s="146">
        <f t="shared" si="9"/>
        <v>0</v>
      </c>
      <c r="BL128" s="15" t="s">
        <v>378</v>
      </c>
      <c r="BM128" s="145" t="s">
        <v>398</v>
      </c>
    </row>
    <row r="129" spans="2:65" s="1" customFormat="1" ht="24.2" customHeight="1">
      <c r="B129" s="133"/>
      <c r="C129" s="134" t="s">
        <v>163</v>
      </c>
      <c r="D129" s="134" t="s">
        <v>120</v>
      </c>
      <c r="E129" s="135" t="s">
        <v>399</v>
      </c>
      <c r="F129" s="136" t="s">
        <v>400</v>
      </c>
      <c r="G129" s="137" t="s">
        <v>278</v>
      </c>
      <c r="H129" s="138">
        <v>3</v>
      </c>
      <c r="I129" s="139"/>
      <c r="J129" s="139">
        <f t="shared" si="0"/>
        <v>0</v>
      </c>
      <c r="K129" s="140"/>
      <c r="L129" s="27"/>
      <c r="M129" s="141" t="s">
        <v>1</v>
      </c>
      <c r="N129" s="142" t="s">
        <v>36</v>
      </c>
      <c r="O129" s="143">
        <v>0.25800000000000001</v>
      </c>
      <c r="P129" s="143">
        <f t="shared" si="1"/>
        <v>0.77400000000000002</v>
      </c>
      <c r="Q129" s="143">
        <v>0</v>
      </c>
      <c r="R129" s="143">
        <f t="shared" si="2"/>
        <v>0</v>
      </c>
      <c r="S129" s="143">
        <v>0</v>
      </c>
      <c r="T129" s="144">
        <f t="shared" si="3"/>
        <v>0</v>
      </c>
      <c r="AR129" s="145" t="s">
        <v>374</v>
      </c>
      <c r="AT129" s="145" t="s">
        <v>120</v>
      </c>
      <c r="AU129" s="145" t="s">
        <v>125</v>
      </c>
      <c r="AY129" s="15" t="s">
        <v>118</v>
      </c>
      <c r="BE129" s="146">
        <f t="shared" si="4"/>
        <v>0</v>
      </c>
      <c r="BF129" s="146">
        <f t="shared" si="5"/>
        <v>0</v>
      </c>
      <c r="BG129" s="146">
        <f t="shared" si="6"/>
        <v>0</v>
      </c>
      <c r="BH129" s="146">
        <f t="shared" si="7"/>
        <v>0</v>
      </c>
      <c r="BI129" s="146">
        <f t="shared" si="8"/>
        <v>0</v>
      </c>
      <c r="BJ129" s="15" t="s">
        <v>125</v>
      </c>
      <c r="BK129" s="146">
        <f t="shared" si="9"/>
        <v>0</v>
      </c>
      <c r="BL129" s="15" t="s">
        <v>374</v>
      </c>
      <c r="BM129" s="145" t="s">
        <v>401</v>
      </c>
    </row>
    <row r="130" spans="2:65" s="1" customFormat="1" ht="16.5" customHeight="1">
      <c r="B130" s="133"/>
      <c r="C130" s="154" t="s">
        <v>168</v>
      </c>
      <c r="D130" s="154" t="s">
        <v>157</v>
      </c>
      <c r="E130" s="155" t="s">
        <v>402</v>
      </c>
      <c r="F130" s="156" t="s">
        <v>403</v>
      </c>
      <c r="G130" s="157" t="s">
        <v>278</v>
      </c>
      <c r="H130" s="158">
        <v>3</v>
      </c>
      <c r="I130" s="159"/>
      <c r="J130" s="159">
        <f t="shared" si="0"/>
        <v>0</v>
      </c>
      <c r="K130" s="160"/>
      <c r="L130" s="161"/>
      <c r="M130" s="162" t="s">
        <v>1</v>
      </c>
      <c r="N130" s="163" t="s">
        <v>36</v>
      </c>
      <c r="O130" s="143">
        <v>0</v>
      </c>
      <c r="P130" s="143">
        <f t="shared" si="1"/>
        <v>0</v>
      </c>
      <c r="Q130" s="143">
        <v>3.0000000000000001E-5</v>
      </c>
      <c r="R130" s="143">
        <f t="shared" si="2"/>
        <v>9.0000000000000006E-5</v>
      </c>
      <c r="S130" s="143">
        <v>0</v>
      </c>
      <c r="T130" s="144">
        <f t="shared" si="3"/>
        <v>0</v>
      </c>
      <c r="AR130" s="145" t="s">
        <v>378</v>
      </c>
      <c r="AT130" s="145" t="s">
        <v>157</v>
      </c>
      <c r="AU130" s="145" t="s">
        <v>125</v>
      </c>
      <c r="AY130" s="15" t="s">
        <v>118</v>
      </c>
      <c r="BE130" s="146">
        <f t="shared" si="4"/>
        <v>0</v>
      </c>
      <c r="BF130" s="146">
        <f t="shared" si="5"/>
        <v>0</v>
      </c>
      <c r="BG130" s="146">
        <f t="shared" si="6"/>
        <v>0</v>
      </c>
      <c r="BH130" s="146">
        <f t="shared" si="7"/>
        <v>0</v>
      </c>
      <c r="BI130" s="146">
        <f t="shared" si="8"/>
        <v>0</v>
      </c>
      <c r="BJ130" s="15" t="s">
        <v>125</v>
      </c>
      <c r="BK130" s="146">
        <f t="shared" si="9"/>
        <v>0</v>
      </c>
      <c r="BL130" s="15" t="s">
        <v>378</v>
      </c>
      <c r="BM130" s="145" t="s">
        <v>404</v>
      </c>
    </row>
    <row r="131" spans="2:65" s="1" customFormat="1" ht="16.5" customHeight="1">
      <c r="B131" s="133"/>
      <c r="C131" s="154" t="s">
        <v>175</v>
      </c>
      <c r="D131" s="154" t="s">
        <v>157</v>
      </c>
      <c r="E131" s="155" t="s">
        <v>405</v>
      </c>
      <c r="F131" s="156" t="s">
        <v>406</v>
      </c>
      <c r="G131" s="157" t="s">
        <v>278</v>
      </c>
      <c r="H131" s="158">
        <v>3</v>
      </c>
      <c r="I131" s="159"/>
      <c r="J131" s="159">
        <f t="shared" si="0"/>
        <v>0</v>
      </c>
      <c r="K131" s="160"/>
      <c r="L131" s="161"/>
      <c r="M131" s="162" t="s">
        <v>1</v>
      </c>
      <c r="N131" s="163" t="s">
        <v>36</v>
      </c>
      <c r="O131" s="143">
        <v>0</v>
      </c>
      <c r="P131" s="143">
        <f t="shared" si="1"/>
        <v>0</v>
      </c>
      <c r="Q131" s="143">
        <v>8.0000000000000007E-5</v>
      </c>
      <c r="R131" s="143">
        <f t="shared" si="2"/>
        <v>2.4000000000000003E-4</v>
      </c>
      <c r="S131" s="143">
        <v>0</v>
      </c>
      <c r="T131" s="144">
        <f t="shared" si="3"/>
        <v>0</v>
      </c>
      <c r="AR131" s="145" t="s">
        <v>378</v>
      </c>
      <c r="AT131" s="145" t="s">
        <v>157</v>
      </c>
      <c r="AU131" s="145" t="s">
        <v>125</v>
      </c>
      <c r="AY131" s="15" t="s">
        <v>118</v>
      </c>
      <c r="BE131" s="146">
        <f t="shared" si="4"/>
        <v>0</v>
      </c>
      <c r="BF131" s="146">
        <f t="shared" si="5"/>
        <v>0</v>
      </c>
      <c r="BG131" s="146">
        <f t="shared" si="6"/>
        <v>0</v>
      </c>
      <c r="BH131" s="146">
        <f t="shared" si="7"/>
        <v>0</v>
      </c>
      <c r="BI131" s="146">
        <f t="shared" si="8"/>
        <v>0</v>
      </c>
      <c r="BJ131" s="15" t="s">
        <v>125</v>
      </c>
      <c r="BK131" s="146">
        <f t="shared" si="9"/>
        <v>0</v>
      </c>
      <c r="BL131" s="15" t="s">
        <v>378</v>
      </c>
      <c r="BM131" s="145" t="s">
        <v>407</v>
      </c>
    </row>
    <row r="132" spans="2:65" s="1" customFormat="1" ht="21.75" customHeight="1">
      <c r="B132" s="133"/>
      <c r="C132" s="134" t="s">
        <v>179</v>
      </c>
      <c r="D132" s="134" t="s">
        <v>120</v>
      </c>
      <c r="E132" s="135" t="s">
        <v>408</v>
      </c>
      <c r="F132" s="136" t="s">
        <v>409</v>
      </c>
      <c r="G132" s="137" t="s">
        <v>278</v>
      </c>
      <c r="H132" s="138">
        <v>3</v>
      </c>
      <c r="I132" s="139"/>
      <c r="J132" s="139">
        <f t="shared" si="0"/>
        <v>0</v>
      </c>
      <c r="K132" s="140"/>
      <c r="L132" s="27"/>
      <c r="M132" s="141" t="s">
        <v>1</v>
      </c>
      <c r="N132" s="142" t="s">
        <v>36</v>
      </c>
      <c r="O132" s="143">
        <v>0.38700000000000001</v>
      </c>
      <c r="P132" s="143">
        <f t="shared" si="1"/>
        <v>1.161</v>
      </c>
      <c r="Q132" s="143">
        <v>0</v>
      </c>
      <c r="R132" s="143">
        <f t="shared" si="2"/>
        <v>0</v>
      </c>
      <c r="S132" s="143">
        <v>0</v>
      </c>
      <c r="T132" s="144">
        <f t="shared" si="3"/>
        <v>0</v>
      </c>
      <c r="AR132" s="145" t="s">
        <v>374</v>
      </c>
      <c r="AT132" s="145" t="s">
        <v>120</v>
      </c>
      <c r="AU132" s="145" t="s">
        <v>125</v>
      </c>
      <c r="AY132" s="15" t="s">
        <v>118</v>
      </c>
      <c r="BE132" s="146">
        <f t="shared" si="4"/>
        <v>0</v>
      </c>
      <c r="BF132" s="146">
        <f t="shared" si="5"/>
        <v>0</v>
      </c>
      <c r="BG132" s="146">
        <f t="shared" si="6"/>
        <v>0</v>
      </c>
      <c r="BH132" s="146">
        <f t="shared" si="7"/>
        <v>0</v>
      </c>
      <c r="BI132" s="146">
        <f t="shared" si="8"/>
        <v>0</v>
      </c>
      <c r="BJ132" s="15" t="s">
        <v>125</v>
      </c>
      <c r="BK132" s="146">
        <f t="shared" si="9"/>
        <v>0</v>
      </c>
      <c r="BL132" s="15" t="s">
        <v>374</v>
      </c>
      <c r="BM132" s="145" t="s">
        <v>410</v>
      </c>
    </row>
    <row r="133" spans="2:65" s="1" customFormat="1" ht="16.5" customHeight="1">
      <c r="B133" s="133"/>
      <c r="C133" s="154" t="s">
        <v>184</v>
      </c>
      <c r="D133" s="154" t="s">
        <v>157</v>
      </c>
      <c r="E133" s="155" t="s">
        <v>411</v>
      </c>
      <c r="F133" s="156" t="s">
        <v>412</v>
      </c>
      <c r="G133" s="157" t="s">
        <v>278</v>
      </c>
      <c r="H133" s="158">
        <v>3</v>
      </c>
      <c r="I133" s="159"/>
      <c r="J133" s="159">
        <f t="shared" si="0"/>
        <v>0</v>
      </c>
      <c r="K133" s="160"/>
      <c r="L133" s="161"/>
      <c r="M133" s="162" t="s">
        <v>1</v>
      </c>
      <c r="N133" s="163" t="s">
        <v>36</v>
      </c>
      <c r="O133" s="143">
        <v>0</v>
      </c>
      <c r="P133" s="143">
        <f t="shared" si="1"/>
        <v>0</v>
      </c>
      <c r="Q133" s="143">
        <v>3.1E-4</v>
      </c>
      <c r="R133" s="143">
        <f t="shared" si="2"/>
        <v>9.3000000000000005E-4</v>
      </c>
      <c r="S133" s="143">
        <v>0</v>
      </c>
      <c r="T133" s="144">
        <f t="shared" si="3"/>
        <v>0</v>
      </c>
      <c r="AR133" s="145" t="s">
        <v>378</v>
      </c>
      <c r="AT133" s="145" t="s">
        <v>157</v>
      </c>
      <c r="AU133" s="145" t="s">
        <v>125</v>
      </c>
      <c r="AY133" s="15" t="s">
        <v>118</v>
      </c>
      <c r="BE133" s="146">
        <f t="shared" si="4"/>
        <v>0</v>
      </c>
      <c r="BF133" s="146">
        <f t="shared" si="5"/>
        <v>0</v>
      </c>
      <c r="BG133" s="146">
        <f t="shared" si="6"/>
        <v>0</v>
      </c>
      <c r="BH133" s="146">
        <f t="shared" si="7"/>
        <v>0</v>
      </c>
      <c r="BI133" s="146">
        <f t="shared" si="8"/>
        <v>0</v>
      </c>
      <c r="BJ133" s="15" t="s">
        <v>125</v>
      </c>
      <c r="BK133" s="146">
        <f t="shared" si="9"/>
        <v>0</v>
      </c>
      <c r="BL133" s="15" t="s">
        <v>378</v>
      </c>
      <c r="BM133" s="145" t="s">
        <v>413</v>
      </c>
    </row>
    <row r="134" spans="2:65" s="1" customFormat="1" ht="24.2" customHeight="1">
      <c r="B134" s="133"/>
      <c r="C134" s="134" t="s">
        <v>191</v>
      </c>
      <c r="D134" s="134" t="s">
        <v>120</v>
      </c>
      <c r="E134" s="135" t="s">
        <v>414</v>
      </c>
      <c r="F134" s="136" t="s">
        <v>415</v>
      </c>
      <c r="G134" s="137" t="s">
        <v>278</v>
      </c>
      <c r="H134" s="138">
        <v>1</v>
      </c>
      <c r="I134" s="139"/>
      <c r="J134" s="139">
        <f t="shared" si="0"/>
        <v>0</v>
      </c>
      <c r="K134" s="140"/>
      <c r="L134" s="27"/>
      <c r="M134" s="141" t="s">
        <v>1</v>
      </c>
      <c r="N134" s="142" t="s">
        <v>36</v>
      </c>
      <c r="O134" s="143">
        <v>0.87</v>
      </c>
      <c r="P134" s="143">
        <f t="shared" si="1"/>
        <v>0.87</v>
      </c>
      <c r="Q134" s="143">
        <v>0</v>
      </c>
      <c r="R134" s="143">
        <f t="shared" si="2"/>
        <v>0</v>
      </c>
      <c r="S134" s="143">
        <v>0</v>
      </c>
      <c r="T134" s="144">
        <f t="shared" si="3"/>
        <v>0</v>
      </c>
      <c r="AR134" s="145" t="s">
        <v>374</v>
      </c>
      <c r="AT134" s="145" t="s">
        <v>120</v>
      </c>
      <c r="AU134" s="145" t="s">
        <v>125</v>
      </c>
      <c r="AY134" s="15" t="s">
        <v>118</v>
      </c>
      <c r="BE134" s="146">
        <f t="shared" si="4"/>
        <v>0</v>
      </c>
      <c r="BF134" s="146">
        <f t="shared" si="5"/>
        <v>0</v>
      </c>
      <c r="BG134" s="146">
        <f t="shared" si="6"/>
        <v>0</v>
      </c>
      <c r="BH134" s="146">
        <f t="shared" si="7"/>
        <v>0</v>
      </c>
      <c r="BI134" s="146">
        <f t="shared" si="8"/>
        <v>0</v>
      </c>
      <c r="BJ134" s="15" t="s">
        <v>125</v>
      </c>
      <c r="BK134" s="146">
        <f t="shared" si="9"/>
        <v>0</v>
      </c>
      <c r="BL134" s="15" t="s">
        <v>374</v>
      </c>
      <c r="BM134" s="145" t="s">
        <v>416</v>
      </c>
    </row>
    <row r="135" spans="2:65" s="1" customFormat="1" ht="21.75" customHeight="1">
      <c r="B135" s="133"/>
      <c r="C135" s="154" t="s">
        <v>196</v>
      </c>
      <c r="D135" s="154" t="s">
        <v>157</v>
      </c>
      <c r="E135" s="155" t="s">
        <v>417</v>
      </c>
      <c r="F135" s="156" t="s">
        <v>418</v>
      </c>
      <c r="G135" s="157" t="s">
        <v>278</v>
      </c>
      <c r="H135" s="158">
        <v>1</v>
      </c>
      <c r="I135" s="159"/>
      <c r="J135" s="159">
        <f t="shared" si="0"/>
        <v>0</v>
      </c>
      <c r="K135" s="160"/>
      <c r="L135" s="161"/>
      <c r="M135" s="162" t="s">
        <v>1</v>
      </c>
      <c r="N135" s="163" t="s">
        <v>36</v>
      </c>
      <c r="O135" s="143">
        <v>0</v>
      </c>
      <c r="P135" s="143">
        <f t="shared" si="1"/>
        <v>0</v>
      </c>
      <c r="Q135" s="143">
        <v>1.6E-2</v>
      </c>
      <c r="R135" s="143">
        <f t="shared" si="2"/>
        <v>1.6E-2</v>
      </c>
      <c r="S135" s="143">
        <v>0</v>
      </c>
      <c r="T135" s="144">
        <f t="shared" si="3"/>
        <v>0</v>
      </c>
      <c r="AR135" s="145" t="s">
        <v>378</v>
      </c>
      <c r="AT135" s="145" t="s">
        <v>157</v>
      </c>
      <c r="AU135" s="145" t="s">
        <v>125</v>
      </c>
      <c r="AY135" s="15" t="s">
        <v>118</v>
      </c>
      <c r="BE135" s="146">
        <f t="shared" si="4"/>
        <v>0</v>
      </c>
      <c r="BF135" s="146">
        <f t="shared" si="5"/>
        <v>0</v>
      </c>
      <c r="BG135" s="146">
        <f t="shared" si="6"/>
        <v>0</v>
      </c>
      <c r="BH135" s="146">
        <f t="shared" si="7"/>
        <v>0</v>
      </c>
      <c r="BI135" s="146">
        <f t="shared" si="8"/>
        <v>0</v>
      </c>
      <c r="BJ135" s="15" t="s">
        <v>125</v>
      </c>
      <c r="BK135" s="146">
        <f t="shared" si="9"/>
        <v>0</v>
      </c>
      <c r="BL135" s="15" t="s">
        <v>378</v>
      </c>
      <c r="BM135" s="145" t="s">
        <v>419</v>
      </c>
    </row>
    <row r="136" spans="2:65" s="1" customFormat="1" ht="21.75" customHeight="1">
      <c r="B136" s="133"/>
      <c r="C136" s="134" t="s">
        <v>172</v>
      </c>
      <c r="D136" s="134" t="s">
        <v>120</v>
      </c>
      <c r="E136" s="135" t="s">
        <v>420</v>
      </c>
      <c r="F136" s="136" t="s">
        <v>421</v>
      </c>
      <c r="G136" s="137" t="s">
        <v>278</v>
      </c>
      <c r="H136" s="138">
        <v>4</v>
      </c>
      <c r="I136" s="139"/>
      <c r="J136" s="139">
        <f t="shared" si="0"/>
        <v>0</v>
      </c>
      <c r="K136" s="140"/>
      <c r="L136" s="27"/>
      <c r="M136" s="141" t="s">
        <v>1</v>
      </c>
      <c r="N136" s="142" t="s">
        <v>36</v>
      </c>
      <c r="O136" s="143">
        <v>0.73</v>
      </c>
      <c r="P136" s="143">
        <f t="shared" si="1"/>
        <v>2.92</v>
      </c>
      <c r="Q136" s="143">
        <v>0</v>
      </c>
      <c r="R136" s="143">
        <f t="shared" si="2"/>
        <v>0</v>
      </c>
      <c r="S136" s="143">
        <v>0</v>
      </c>
      <c r="T136" s="144">
        <f t="shared" si="3"/>
        <v>0</v>
      </c>
      <c r="AR136" s="145" t="s">
        <v>374</v>
      </c>
      <c r="AT136" s="145" t="s">
        <v>120</v>
      </c>
      <c r="AU136" s="145" t="s">
        <v>125</v>
      </c>
      <c r="AY136" s="15" t="s">
        <v>118</v>
      </c>
      <c r="BE136" s="146">
        <f t="shared" si="4"/>
        <v>0</v>
      </c>
      <c r="BF136" s="146">
        <f t="shared" si="5"/>
        <v>0</v>
      </c>
      <c r="BG136" s="146">
        <f t="shared" si="6"/>
        <v>0</v>
      </c>
      <c r="BH136" s="146">
        <f t="shared" si="7"/>
        <v>0</v>
      </c>
      <c r="BI136" s="146">
        <f t="shared" si="8"/>
        <v>0</v>
      </c>
      <c r="BJ136" s="15" t="s">
        <v>125</v>
      </c>
      <c r="BK136" s="146">
        <f t="shared" si="9"/>
        <v>0</v>
      </c>
      <c r="BL136" s="15" t="s">
        <v>374</v>
      </c>
      <c r="BM136" s="145" t="s">
        <v>422</v>
      </c>
    </row>
    <row r="137" spans="2:65" s="1" customFormat="1" ht="16.5" customHeight="1">
      <c r="B137" s="133"/>
      <c r="C137" s="154" t="s">
        <v>204</v>
      </c>
      <c r="D137" s="154" t="s">
        <v>157</v>
      </c>
      <c r="E137" s="155" t="s">
        <v>423</v>
      </c>
      <c r="F137" s="156" t="s">
        <v>424</v>
      </c>
      <c r="G137" s="157" t="s">
        <v>278</v>
      </c>
      <c r="H137" s="158">
        <v>4</v>
      </c>
      <c r="I137" s="159"/>
      <c r="J137" s="159">
        <f t="shared" si="0"/>
        <v>0</v>
      </c>
      <c r="K137" s="160"/>
      <c r="L137" s="161"/>
      <c r="M137" s="162" t="s">
        <v>1</v>
      </c>
      <c r="N137" s="163" t="s">
        <v>36</v>
      </c>
      <c r="O137" s="143">
        <v>0</v>
      </c>
      <c r="P137" s="143">
        <f t="shared" si="1"/>
        <v>0</v>
      </c>
      <c r="Q137" s="143">
        <v>3.0000000000000001E-3</v>
      </c>
      <c r="R137" s="143">
        <f t="shared" si="2"/>
        <v>1.2E-2</v>
      </c>
      <c r="S137" s="143">
        <v>0</v>
      </c>
      <c r="T137" s="144">
        <f t="shared" si="3"/>
        <v>0</v>
      </c>
      <c r="AR137" s="145" t="s">
        <v>378</v>
      </c>
      <c r="AT137" s="145" t="s">
        <v>157</v>
      </c>
      <c r="AU137" s="145" t="s">
        <v>125</v>
      </c>
      <c r="AY137" s="15" t="s">
        <v>118</v>
      </c>
      <c r="BE137" s="146">
        <f t="shared" si="4"/>
        <v>0</v>
      </c>
      <c r="BF137" s="146">
        <f t="shared" si="5"/>
        <v>0</v>
      </c>
      <c r="BG137" s="146">
        <f t="shared" si="6"/>
        <v>0</v>
      </c>
      <c r="BH137" s="146">
        <f t="shared" si="7"/>
        <v>0</v>
      </c>
      <c r="BI137" s="146">
        <f t="shared" si="8"/>
        <v>0</v>
      </c>
      <c r="BJ137" s="15" t="s">
        <v>125</v>
      </c>
      <c r="BK137" s="146">
        <f t="shared" si="9"/>
        <v>0</v>
      </c>
      <c r="BL137" s="15" t="s">
        <v>378</v>
      </c>
      <c r="BM137" s="145" t="s">
        <v>425</v>
      </c>
    </row>
    <row r="138" spans="2:65" s="1" customFormat="1" ht="16.5" customHeight="1">
      <c r="B138" s="133"/>
      <c r="C138" s="134" t="s">
        <v>209</v>
      </c>
      <c r="D138" s="134" t="s">
        <v>120</v>
      </c>
      <c r="E138" s="135" t="s">
        <v>426</v>
      </c>
      <c r="F138" s="136" t="s">
        <v>427</v>
      </c>
      <c r="G138" s="137" t="s">
        <v>154</v>
      </c>
      <c r="H138" s="138">
        <v>155</v>
      </c>
      <c r="I138" s="139"/>
      <c r="J138" s="139">
        <f t="shared" si="0"/>
        <v>0</v>
      </c>
      <c r="K138" s="140"/>
      <c r="L138" s="27"/>
      <c r="M138" s="141" t="s">
        <v>1</v>
      </c>
      <c r="N138" s="142" t="s">
        <v>36</v>
      </c>
      <c r="O138" s="143">
        <v>9.1999999999999998E-2</v>
      </c>
      <c r="P138" s="143">
        <f t="shared" si="1"/>
        <v>14.26</v>
      </c>
      <c r="Q138" s="143">
        <v>0</v>
      </c>
      <c r="R138" s="143">
        <f t="shared" si="2"/>
        <v>0</v>
      </c>
      <c r="S138" s="143">
        <v>0</v>
      </c>
      <c r="T138" s="144">
        <f t="shared" si="3"/>
        <v>0</v>
      </c>
      <c r="AR138" s="145" t="s">
        <v>374</v>
      </c>
      <c r="AT138" s="145" t="s">
        <v>120</v>
      </c>
      <c r="AU138" s="145" t="s">
        <v>125</v>
      </c>
      <c r="AY138" s="15" t="s">
        <v>118</v>
      </c>
      <c r="BE138" s="146">
        <f t="shared" si="4"/>
        <v>0</v>
      </c>
      <c r="BF138" s="146">
        <f t="shared" si="5"/>
        <v>0</v>
      </c>
      <c r="BG138" s="146">
        <f t="shared" si="6"/>
        <v>0</v>
      </c>
      <c r="BH138" s="146">
        <f t="shared" si="7"/>
        <v>0</v>
      </c>
      <c r="BI138" s="146">
        <f t="shared" si="8"/>
        <v>0</v>
      </c>
      <c r="BJ138" s="15" t="s">
        <v>125</v>
      </c>
      <c r="BK138" s="146">
        <f t="shared" si="9"/>
        <v>0</v>
      </c>
      <c r="BL138" s="15" t="s">
        <v>374</v>
      </c>
      <c r="BM138" s="145" t="s">
        <v>428</v>
      </c>
    </row>
    <row r="139" spans="2:65" s="1" customFormat="1" ht="16.5" customHeight="1">
      <c r="B139" s="133"/>
      <c r="C139" s="154" t="s">
        <v>215</v>
      </c>
      <c r="D139" s="154" t="s">
        <v>157</v>
      </c>
      <c r="E139" s="155" t="s">
        <v>429</v>
      </c>
      <c r="F139" s="156" t="s">
        <v>430</v>
      </c>
      <c r="G139" s="157" t="s">
        <v>154</v>
      </c>
      <c r="H139" s="158">
        <v>155</v>
      </c>
      <c r="I139" s="159"/>
      <c r="J139" s="159">
        <f t="shared" si="0"/>
        <v>0</v>
      </c>
      <c r="K139" s="160"/>
      <c r="L139" s="161"/>
      <c r="M139" s="162" t="s">
        <v>1</v>
      </c>
      <c r="N139" s="163" t="s">
        <v>36</v>
      </c>
      <c r="O139" s="143">
        <v>0</v>
      </c>
      <c r="P139" s="143">
        <f t="shared" si="1"/>
        <v>0</v>
      </c>
      <c r="Q139" s="143">
        <v>5.9999999999999995E-4</v>
      </c>
      <c r="R139" s="143">
        <f t="shared" si="2"/>
        <v>9.2999999999999985E-2</v>
      </c>
      <c r="S139" s="143">
        <v>0</v>
      </c>
      <c r="T139" s="144">
        <f t="shared" si="3"/>
        <v>0</v>
      </c>
      <c r="AR139" s="145" t="s">
        <v>378</v>
      </c>
      <c r="AT139" s="145" t="s">
        <v>157</v>
      </c>
      <c r="AU139" s="145" t="s">
        <v>125</v>
      </c>
      <c r="AY139" s="15" t="s">
        <v>118</v>
      </c>
      <c r="BE139" s="146">
        <f t="shared" si="4"/>
        <v>0</v>
      </c>
      <c r="BF139" s="146">
        <f t="shared" si="5"/>
        <v>0</v>
      </c>
      <c r="BG139" s="146">
        <f t="shared" si="6"/>
        <v>0</v>
      </c>
      <c r="BH139" s="146">
        <f t="shared" si="7"/>
        <v>0</v>
      </c>
      <c r="BI139" s="146">
        <f t="shared" si="8"/>
        <v>0</v>
      </c>
      <c r="BJ139" s="15" t="s">
        <v>125</v>
      </c>
      <c r="BK139" s="146">
        <f t="shared" si="9"/>
        <v>0</v>
      </c>
      <c r="BL139" s="15" t="s">
        <v>378</v>
      </c>
      <c r="BM139" s="145" t="s">
        <v>431</v>
      </c>
    </row>
    <row r="140" spans="2:65" s="1" customFormat="1" ht="16.5" customHeight="1">
      <c r="B140" s="133"/>
      <c r="C140" s="134" t="s">
        <v>7</v>
      </c>
      <c r="D140" s="134" t="s">
        <v>120</v>
      </c>
      <c r="E140" s="135" t="s">
        <v>432</v>
      </c>
      <c r="F140" s="136" t="s">
        <v>433</v>
      </c>
      <c r="G140" s="137" t="s">
        <v>434</v>
      </c>
      <c r="H140" s="138">
        <v>8</v>
      </c>
      <c r="I140" s="139"/>
      <c r="J140" s="139">
        <f t="shared" si="0"/>
        <v>0</v>
      </c>
      <c r="K140" s="140"/>
      <c r="L140" s="27"/>
      <c r="M140" s="141" t="s">
        <v>1</v>
      </c>
      <c r="N140" s="142" t="s">
        <v>36</v>
      </c>
      <c r="O140" s="143">
        <v>1</v>
      </c>
      <c r="P140" s="143">
        <f t="shared" si="1"/>
        <v>8</v>
      </c>
      <c r="Q140" s="143">
        <v>0</v>
      </c>
      <c r="R140" s="143">
        <f t="shared" si="2"/>
        <v>0</v>
      </c>
      <c r="S140" s="143">
        <v>0</v>
      </c>
      <c r="T140" s="144">
        <f t="shared" si="3"/>
        <v>0</v>
      </c>
      <c r="AR140" s="145" t="s">
        <v>435</v>
      </c>
      <c r="AT140" s="145" t="s">
        <v>120</v>
      </c>
      <c r="AU140" s="145" t="s">
        <v>125</v>
      </c>
      <c r="AY140" s="15" t="s">
        <v>118</v>
      </c>
      <c r="BE140" s="146">
        <f t="shared" si="4"/>
        <v>0</v>
      </c>
      <c r="BF140" s="146">
        <f t="shared" si="5"/>
        <v>0</v>
      </c>
      <c r="BG140" s="146">
        <f t="shared" si="6"/>
        <v>0</v>
      </c>
      <c r="BH140" s="146">
        <f t="shared" si="7"/>
        <v>0</v>
      </c>
      <c r="BI140" s="146">
        <f t="shared" si="8"/>
        <v>0</v>
      </c>
      <c r="BJ140" s="15" t="s">
        <v>125</v>
      </c>
      <c r="BK140" s="146">
        <f t="shared" si="9"/>
        <v>0</v>
      </c>
      <c r="BL140" s="15" t="s">
        <v>435</v>
      </c>
      <c r="BM140" s="145" t="s">
        <v>436</v>
      </c>
    </row>
    <row r="141" spans="2:65" s="1" customFormat="1" ht="16.5" customHeight="1">
      <c r="B141" s="133"/>
      <c r="C141" s="134" t="s">
        <v>223</v>
      </c>
      <c r="D141" s="134" t="s">
        <v>120</v>
      </c>
      <c r="E141" s="135" t="s">
        <v>437</v>
      </c>
      <c r="F141" s="136" t="s">
        <v>438</v>
      </c>
      <c r="G141" s="137" t="s">
        <v>306</v>
      </c>
      <c r="H141" s="138">
        <v>15.795</v>
      </c>
      <c r="I141" s="139"/>
      <c r="J141" s="139">
        <f t="shared" si="0"/>
        <v>0</v>
      </c>
      <c r="K141" s="140"/>
      <c r="L141" s="27"/>
      <c r="M141" s="141" t="s">
        <v>1</v>
      </c>
      <c r="N141" s="142" t="s">
        <v>36</v>
      </c>
      <c r="O141" s="143">
        <v>0</v>
      </c>
      <c r="P141" s="143">
        <f t="shared" si="1"/>
        <v>0</v>
      </c>
      <c r="Q141" s="143">
        <v>0</v>
      </c>
      <c r="R141" s="143">
        <f t="shared" si="2"/>
        <v>0</v>
      </c>
      <c r="S141" s="143">
        <v>0</v>
      </c>
      <c r="T141" s="144">
        <f t="shared" si="3"/>
        <v>0</v>
      </c>
      <c r="AR141" s="145" t="s">
        <v>374</v>
      </c>
      <c r="AT141" s="145" t="s">
        <v>120</v>
      </c>
      <c r="AU141" s="145" t="s">
        <v>125</v>
      </c>
      <c r="AY141" s="15" t="s">
        <v>118</v>
      </c>
      <c r="BE141" s="146">
        <f t="shared" si="4"/>
        <v>0</v>
      </c>
      <c r="BF141" s="146">
        <f t="shared" si="5"/>
        <v>0</v>
      </c>
      <c r="BG141" s="146">
        <f t="shared" si="6"/>
        <v>0</v>
      </c>
      <c r="BH141" s="146">
        <f t="shared" si="7"/>
        <v>0</v>
      </c>
      <c r="BI141" s="146">
        <f t="shared" si="8"/>
        <v>0</v>
      </c>
      <c r="BJ141" s="15" t="s">
        <v>125</v>
      </c>
      <c r="BK141" s="146">
        <f t="shared" si="9"/>
        <v>0</v>
      </c>
      <c r="BL141" s="15" t="s">
        <v>374</v>
      </c>
      <c r="BM141" s="145" t="s">
        <v>439</v>
      </c>
    </row>
    <row r="142" spans="2:65" s="1" customFormat="1" ht="16.5" customHeight="1">
      <c r="B142" s="133"/>
      <c r="C142" s="134" t="s">
        <v>227</v>
      </c>
      <c r="D142" s="134" t="s">
        <v>120</v>
      </c>
      <c r="E142" s="135" t="s">
        <v>440</v>
      </c>
      <c r="F142" s="136" t="s">
        <v>441</v>
      </c>
      <c r="G142" s="137" t="s">
        <v>306</v>
      </c>
      <c r="H142" s="138">
        <v>10.904999999999999</v>
      </c>
      <c r="I142" s="139"/>
      <c r="J142" s="139">
        <f t="shared" si="0"/>
        <v>0</v>
      </c>
      <c r="K142" s="140"/>
      <c r="L142" s="27"/>
      <c r="M142" s="141" t="s">
        <v>1</v>
      </c>
      <c r="N142" s="142" t="s">
        <v>36</v>
      </c>
      <c r="O142" s="143">
        <v>0</v>
      </c>
      <c r="P142" s="143">
        <f t="shared" si="1"/>
        <v>0</v>
      </c>
      <c r="Q142" s="143">
        <v>0</v>
      </c>
      <c r="R142" s="143">
        <f t="shared" si="2"/>
        <v>0</v>
      </c>
      <c r="S142" s="143">
        <v>0</v>
      </c>
      <c r="T142" s="144">
        <f t="shared" si="3"/>
        <v>0</v>
      </c>
      <c r="AR142" s="145" t="s">
        <v>378</v>
      </c>
      <c r="AT142" s="145" t="s">
        <v>120</v>
      </c>
      <c r="AU142" s="145" t="s">
        <v>125</v>
      </c>
      <c r="AY142" s="15" t="s">
        <v>118</v>
      </c>
      <c r="BE142" s="146">
        <f t="shared" si="4"/>
        <v>0</v>
      </c>
      <c r="BF142" s="146">
        <f t="shared" si="5"/>
        <v>0</v>
      </c>
      <c r="BG142" s="146">
        <f t="shared" si="6"/>
        <v>0</v>
      </c>
      <c r="BH142" s="146">
        <f t="shared" si="7"/>
        <v>0</v>
      </c>
      <c r="BI142" s="146">
        <f t="shared" si="8"/>
        <v>0</v>
      </c>
      <c r="BJ142" s="15" t="s">
        <v>125</v>
      </c>
      <c r="BK142" s="146">
        <f t="shared" si="9"/>
        <v>0</v>
      </c>
      <c r="BL142" s="15" t="s">
        <v>378</v>
      </c>
      <c r="BM142" s="145" t="s">
        <v>442</v>
      </c>
    </row>
    <row r="143" spans="2:65" s="1" customFormat="1" ht="16.5" customHeight="1">
      <c r="B143" s="133"/>
      <c r="C143" s="134" t="s">
        <v>231</v>
      </c>
      <c r="D143" s="134" t="s">
        <v>120</v>
      </c>
      <c r="E143" s="135" t="s">
        <v>443</v>
      </c>
      <c r="F143" s="136" t="s">
        <v>444</v>
      </c>
      <c r="G143" s="137" t="s">
        <v>306</v>
      </c>
      <c r="H143" s="138">
        <v>15.795</v>
      </c>
      <c r="I143" s="139"/>
      <c r="J143" s="139">
        <f t="shared" si="0"/>
        <v>0</v>
      </c>
      <c r="K143" s="140"/>
      <c r="L143" s="27"/>
      <c r="M143" s="170" t="s">
        <v>1</v>
      </c>
      <c r="N143" s="171" t="s">
        <v>36</v>
      </c>
      <c r="O143" s="172">
        <v>0</v>
      </c>
      <c r="P143" s="172">
        <f t="shared" si="1"/>
        <v>0</v>
      </c>
      <c r="Q143" s="172">
        <v>0</v>
      </c>
      <c r="R143" s="172">
        <f t="shared" si="2"/>
        <v>0</v>
      </c>
      <c r="S143" s="172">
        <v>0</v>
      </c>
      <c r="T143" s="173">
        <f t="shared" si="3"/>
        <v>0</v>
      </c>
      <c r="AR143" s="145" t="s">
        <v>374</v>
      </c>
      <c r="AT143" s="145" t="s">
        <v>120</v>
      </c>
      <c r="AU143" s="145" t="s">
        <v>125</v>
      </c>
      <c r="AY143" s="15" t="s">
        <v>118</v>
      </c>
      <c r="BE143" s="146">
        <f t="shared" si="4"/>
        <v>0</v>
      </c>
      <c r="BF143" s="146">
        <f t="shared" si="5"/>
        <v>0</v>
      </c>
      <c r="BG143" s="146">
        <f t="shared" si="6"/>
        <v>0</v>
      </c>
      <c r="BH143" s="146">
        <f t="shared" si="7"/>
        <v>0</v>
      </c>
      <c r="BI143" s="146">
        <f t="shared" si="8"/>
        <v>0</v>
      </c>
      <c r="BJ143" s="15" t="s">
        <v>125</v>
      </c>
      <c r="BK143" s="146">
        <f t="shared" si="9"/>
        <v>0</v>
      </c>
      <c r="BL143" s="15" t="s">
        <v>374</v>
      </c>
      <c r="BM143" s="145" t="s">
        <v>445</v>
      </c>
    </row>
    <row r="144" spans="2:65" s="1" customFormat="1" ht="6.95" customHeight="1">
      <c r="B144" s="42"/>
      <c r="C144" s="43"/>
      <c r="D144" s="43"/>
      <c r="E144" s="43"/>
      <c r="F144" s="43"/>
      <c r="G144" s="43"/>
      <c r="H144" s="43"/>
      <c r="I144" s="43"/>
      <c r="J144" s="43"/>
      <c r="K144" s="43"/>
      <c r="L144" s="27"/>
    </row>
  </sheetData>
  <autoFilter ref="C117:K143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4</vt:i4>
      </vt:variant>
      <vt:variant>
        <vt:lpstr>Pomenované rozsahy</vt:lpstr>
      </vt:variant>
      <vt:variant>
        <vt:i4>8</vt:i4>
      </vt:variant>
    </vt:vector>
  </HeadingPairs>
  <TitlesOfParts>
    <vt:vector size="12" baseType="lpstr">
      <vt:lpstr>Rekapitulácia stavby</vt:lpstr>
      <vt:lpstr>01 - SO - 01 Vlastná stavba</vt:lpstr>
      <vt:lpstr>02 - SO - 02 Búracie práce</vt:lpstr>
      <vt:lpstr>03 - SO - 03 Vnútorná ele...</vt:lpstr>
      <vt:lpstr>'01 - SO - 01 Vlastná stavba'!Názvy_tlače</vt:lpstr>
      <vt:lpstr>'02 - SO - 02 Búracie práce'!Názvy_tlače</vt:lpstr>
      <vt:lpstr>'03 - SO - 03 Vnútorná ele...'!Názvy_tlače</vt:lpstr>
      <vt:lpstr>'Rekapitulácia stavby'!Názvy_tlače</vt:lpstr>
      <vt:lpstr>'01 - SO - 01 Vlastná stavba'!Oblasť_tlače</vt:lpstr>
      <vt:lpstr>'02 - SO - 02 Búracie práce'!Oblasť_tlače</vt:lpstr>
      <vt:lpstr>'03 - SO - 03 Vnútorná ele...'!Oblasť_tlače</vt:lpstr>
      <vt:lpstr>'Rekapitulácia stavby'!Oblasť_tlače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Sisková</dc:creator>
  <cp:lastModifiedBy>Admin</cp:lastModifiedBy>
  <dcterms:created xsi:type="dcterms:W3CDTF">2022-06-16T14:58:37Z</dcterms:created>
  <dcterms:modified xsi:type="dcterms:W3CDTF">2023-11-10T07:32:52Z</dcterms:modified>
</cp:coreProperties>
</file>