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23250" windowHeight="12570"/>
  </bookViews>
  <sheets>
    <sheet name="Rekapitulácia stavby" sheetId="1" r:id="rId1"/>
    <sheet name="01.1 - ASR   " sheetId="2" r:id="rId2"/>
    <sheet name="01.2 - Búracie práce   " sheetId="3" r:id="rId3"/>
    <sheet name="01.3 - Kanalizačná prípoj..." sheetId="4" r:id="rId4"/>
  </sheets>
  <definedNames>
    <definedName name="_xlnm._FilterDatabase" localSheetId="1" hidden="1">'01.1 - ASR   '!$C$131:$K$235</definedName>
    <definedName name="_xlnm._FilterDatabase" localSheetId="2" hidden="1">'01.2 - Búracie práce   '!$C$121:$K$158</definedName>
    <definedName name="_xlnm._FilterDatabase" localSheetId="3" hidden="1">'01.3 - Kanalizačná prípoj...'!$C$120:$K$140</definedName>
    <definedName name="_xlnm.Print_Titles" localSheetId="1">'01.1 - ASR   '!$131:$131</definedName>
    <definedName name="_xlnm.Print_Titles" localSheetId="2">'01.2 - Búracie práce   '!$121:$121</definedName>
    <definedName name="_xlnm.Print_Titles" localSheetId="3">'01.3 - Kanalizačná prípoj...'!$120:$120</definedName>
    <definedName name="_xlnm.Print_Titles" localSheetId="0">'Rekapitulácia stavby'!$92:$92</definedName>
    <definedName name="_xlnm.Print_Area" localSheetId="1">'01.1 - ASR   '!$C$4:$J$76,'01.1 - ASR   '!$C$82:$J$113,'01.1 - ASR   '!$C$119:$J$235</definedName>
    <definedName name="_xlnm.Print_Area" localSheetId="2">'01.2 - Búracie práce   '!$C$4:$J$76,'01.2 - Búracie práce   '!$C$82:$J$103,'01.2 - Búracie práce   '!$C$109:$J$158</definedName>
    <definedName name="_xlnm.Print_Area" localSheetId="3">'01.3 - Kanalizačná prípoj...'!$C$4:$J$76,'01.3 - Kanalizačná prípoj...'!$C$82:$J$102,'01.3 - Kanalizačná prípoj...'!$C$108:$J$140</definedName>
    <definedName name="_xlnm.Print_Area" localSheetId="0">'Rekapitulácia stavby'!$D$4:$AO$76,'Rekapitulácia stavby'!$C$82:$AQ$98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5" i="1"/>
  <c r="J37" i="4"/>
  <c r="J36"/>
  <c r="AY97" i="1" s="1"/>
  <c r="J35" i="4"/>
  <c r="AX97" i="1" s="1"/>
  <c r="BI140" i="4"/>
  <c r="BH140"/>
  <c r="BG140"/>
  <c r="BE140"/>
  <c r="T140"/>
  <c r="T139" s="1"/>
  <c r="R140"/>
  <c r="R139" s="1"/>
  <c r="P140"/>
  <c r="P139" s="1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2"/>
  <c r="BH132"/>
  <c r="BG132"/>
  <c r="BE132"/>
  <c r="T132"/>
  <c r="T131" s="1"/>
  <c r="R132"/>
  <c r="R131" s="1"/>
  <c r="P132"/>
  <c r="P131" s="1"/>
  <c r="BI130"/>
  <c r="BH130"/>
  <c r="BG130"/>
  <c r="BE130"/>
  <c r="T130"/>
  <c r="R130"/>
  <c r="P130"/>
  <c r="BI129"/>
  <c r="BH129"/>
  <c r="BG129"/>
  <c r="BE129"/>
  <c r="T129"/>
  <c r="R129"/>
  <c r="P129"/>
  <c r="BI127"/>
  <c r="BH127"/>
  <c r="BG127"/>
  <c r="BE127"/>
  <c r="T127"/>
  <c r="R127"/>
  <c r="P127"/>
  <c r="BI126"/>
  <c r="BH126"/>
  <c r="BG126"/>
  <c r="BE126"/>
  <c r="T126"/>
  <c r="R126"/>
  <c r="P126"/>
  <c r="BI124"/>
  <c r="BH124"/>
  <c r="BG124"/>
  <c r="BE124"/>
  <c r="T124"/>
  <c r="R124"/>
  <c r="P124"/>
  <c r="J118"/>
  <c r="J117"/>
  <c r="F117"/>
  <c r="F115"/>
  <c r="E113"/>
  <c r="J92"/>
  <c r="J91"/>
  <c r="F91"/>
  <c r="F89"/>
  <c r="E87"/>
  <c r="J18"/>
  <c r="E18"/>
  <c r="F118" s="1"/>
  <c r="J17"/>
  <c r="J12"/>
  <c r="J115" s="1"/>
  <c r="E7"/>
  <c r="E111" s="1"/>
  <c r="J37" i="3"/>
  <c r="J36"/>
  <c r="AY96" i="1"/>
  <c r="J35" i="3"/>
  <c r="AX96" i="1"/>
  <c r="BI158" i="3"/>
  <c r="BH158"/>
  <c r="BG158"/>
  <c r="BE158"/>
  <c r="T158"/>
  <c r="R158"/>
  <c r="P158"/>
  <c r="BI155"/>
  <c r="BH155"/>
  <c r="BG155"/>
  <c r="BE155"/>
  <c r="T155"/>
  <c r="R155"/>
  <c r="P155"/>
  <c r="BI153"/>
  <c r="BH153"/>
  <c r="BG153"/>
  <c r="BE153"/>
  <c r="T153"/>
  <c r="R153"/>
  <c r="P153"/>
  <c r="BI150"/>
  <c r="BH150"/>
  <c r="BG150"/>
  <c r="BE150"/>
  <c r="T150"/>
  <c r="R150"/>
  <c r="P150"/>
  <c r="BI148"/>
  <c r="BH148"/>
  <c r="BG148"/>
  <c r="BE148"/>
  <c r="T148"/>
  <c r="R148"/>
  <c r="P148"/>
  <c r="BI145"/>
  <c r="BH145"/>
  <c r="BG145"/>
  <c r="BE145"/>
  <c r="T145"/>
  <c r="R145"/>
  <c r="P145"/>
  <c r="BI142"/>
  <c r="BH142"/>
  <c r="BG142"/>
  <c r="BE142"/>
  <c r="T142"/>
  <c r="R142"/>
  <c r="P142"/>
  <c r="BI141"/>
  <c r="BH141"/>
  <c r="BG141"/>
  <c r="BE141"/>
  <c r="T141"/>
  <c r="R141"/>
  <c r="P141"/>
  <c r="BI139"/>
  <c r="BH139"/>
  <c r="BG139"/>
  <c r="BE139"/>
  <c r="T139"/>
  <c r="R139"/>
  <c r="P139"/>
  <c r="BI138"/>
  <c r="BH138"/>
  <c r="BG138"/>
  <c r="BE138"/>
  <c r="T138"/>
  <c r="R138"/>
  <c r="P138"/>
  <c r="BI135"/>
  <c r="BH135"/>
  <c r="BG135"/>
  <c r="BE135"/>
  <c r="T135"/>
  <c r="R135"/>
  <c r="P135"/>
  <c r="BI132"/>
  <c r="BH132"/>
  <c r="BG132"/>
  <c r="BE132"/>
  <c r="T132"/>
  <c r="R132"/>
  <c r="P132"/>
  <c r="BI129"/>
  <c r="BH129"/>
  <c r="BG129"/>
  <c r="BE129"/>
  <c r="T129"/>
  <c r="R129"/>
  <c r="P129"/>
  <c r="BI125"/>
  <c r="BH125"/>
  <c r="BG125"/>
  <c r="BE125"/>
  <c r="T125"/>
  <c r="R125"/>
  <c r="P125"/>
  <c r="J119"/>
  <c r="J118"/>
  <c r="F118"/>
  <c r="F116"/>
  <c r="E114"/>
  <c r="J92"/>
  <c r="J91"/>
  <c r="F91"/>
  <c r="F89"/>
  <c r="E87"/>
  <c r="J18"/>
  <c r="E18"/>
  <c r="F119" s="1"/>
  <c r="J17"/>
  <c r="J12"/>
  <c r="J116" s="1"/>
  <c r="E7"/>
  <c r="E112" s="1"/>
  <c r="J37" i="2"/>
  <c r="J36"/>
  <c r="AY95" i="1" s="1"/>
  <c r="J35" i="2"/>
  <c r="AX95" i="1" s="1"/>
  <c r="BI235" i="2"/>
  <c r="BH235"/>
  <c r="BG235"/>
  <c r="BE235"/>
  <c r="T235"/>
  <c r="R235"/>
  <c r="P235"/>
  <c r="BI234"/>
  <c r="BH234"/>
  <c r="BG234"/>
  <c r="BE234"/>
  <c r="T234"/>
  <c r="R234"/>
  <c r="P234"/>
  <c r="BI233"/>
  <c r="BH233"/>
  <c r="BG233"/>
  <c r="BE233"/>
  <c r="T233"/>
  <c r="R233"/>
  <c r="P233"/>
  <c r="BI232"/>
  <c r="BH232"/>
  <c r="BG232"/>
  <c r="BE232"/>
  <c r="T232"/>
  <c r="R232"/>
  <c r="P232"/>
  <c r="BI231"/>
  <c r="BH231"/>
  <c r="BG231"/>
  <c r="BE231"/>
  <c r="T231"/>
  <c r="R231"/>
  <c r="P231"/>
  <c r="BI230"/>
  <c r="BH230"/>
  <c r="BG230"/>
  <c r="BE230"/>
  <c r="T230"/>
  <c r="R230"/>
  <c r="P230"/>
  <c r="BI229"/>
  <c r="BH229"/>
  <c r="BG229"/>
  <c r="BE229"/>
  <c r="T229"/>
  <c r="R229"/>
  <c r="P229"/>
  <c r="BI228"/>
  <c r="BH228"/>
  <c r="BG228"/>
  <c r="BE228"/>
  <c r="T228"/>
  <c r="R228"/>
  <c r="P228"/>
  <c r="BI227"/>
  <c r="BH227"/>
  <c r="BG227"/>
  <c r="BE227"/>
  <c r="T227"/>
  <c r="R227"/>
  <c r="P227"/>
  <c r="BI226"/>
  <c r="BH226"/>
  <c r="BG226"/>
  <c r="BE226"/>
  <c r="T226"/>
  <c r="R226"/>
  <c r="P226"/>
  <c r="BI225"/>
  <c r="BH225"/>
  <c r="BG225"/>
  <c r="BE225"/>
  <c r="T225"/>
  <c r="R225"/>
  <c r="P225"/>
  <c r="BI224"/>
  <c r="BH224"/>
  <c r="BG224"/>
  <c r="BE224"/>
  <c r="T224"/>
  <c r="R224"/>
  <c r="P224"/>
  <c r="BI223"/>
  <c r="BH223"/>
  <c r="BG223"/>
  <c r="BE223"/>
  <c r="T223"/>
  <c r="R223"/>
  <c r="P223"/>
  <c r="BI222"/>
  <c r="BH222"/>
  <c r="BG222"/>
  <c r="BE222"/>
  <c r="T222"/>
  <c r="R222"/>
  <c r="P222"/>
  <c r="BI221"/>
  <c r="BH221"/>
  <c r="BG221"/>
  <c r="BE221"/>
  <c r="T221"/>
  <c r="R221"/>
  <c r="P221"/>
  <c r="BI220"/>
  <c r="BH220"/>
  <c r="BG220"/>
  <c r="BE220"/>
  <c r="T220"/>
  <c r="R220"/>
  <c r="P220"/>
  <c r="BI219"/>
  <c r="BH219"/>
  <c r="BG219"/>
  <c r="BE219"/>
  <c r="T219"/>
  <c r="R219"/>
  <c r="P219"/>
  <c r="BI218"/>
  <c r="BH218"/>
  <c r="BG218"/>
  <c r="BE218"/>
  <c r="T218"/>
  <c r="R218"/>
  <c r="P218"/>
  <c r="BI217"/>
  <c r="BH217"/>
  <c r="BG217"/>
  <c r="BE217"/>
  <c r="T217"/>
  <c r="R217"/>
  <c r="P217"/>
  <c r="BI216"/>
  <c r="BH216"/>
  <c r="BG216"/>
  <c r="BE216"/>
  <c r="T216"/>
  <c r="R216"/>
  <c r="P216"/>
  <c r="BI215"/>
  <c r="BH215"/>
  <c r="BG215"/>
  <c r="BE215"/>
  <c r="T215"/>
  <c r="R215"/>
  <c r="P215"/>
  <c r="BI214"/>
  <c r="BH214"/>
  <c r="BG214"/>
  <c r="BE214"/>
  <c r="T214"/>
  <c r="R214"/>
  <c r="P214"/>
  <c r="BI213"/>
  <c r="BH213"/>
  <c r="BG213"/>
  <c r="BE213"/>
  <c r="T213"/>
  <c r="R213"/>
  <c r="P213"/>
  <c r="BI212"/>
  <c r="BH212"/>
  <c r="BG212"/>
  <c r="BE212"/>
  <c r="T212"/>
  <c r="R212"/>
  <c r="P212"/>
  <c r="BI211"/>
  <c r="BH211"/>
  <c r="BG211"/>
  <c r="BE211"/>
  <c r="T211"/>
  <c r="R211"/>
  <c r="P211"/>
  <c r="BI208"/>
  <c r="BH208"/>
  <c r="BG208"/>
  <c r="BE208"/>
  <c r="T208"/>
  <c r="R208"/>
  <c r="P208"/>
  <c r="BI207"/>
  <c r="BH207"/>
  <c r="BG207"/>
  <c r="BE207"/>
  <c r="T207"/>
  <c r="R207"/>
  <c r="P207"/>
  <c r="BI206"/>
  <c r="BH206"/>
  <c r="BG206"/>
  <c r="BE206"/>
  <c r="T206"/>
  <c r="R206"/>
  <c r="P206"/>
  <c r="BI204"/>
  <c r="BH204"/>
  <c r="BG204"/>
  <c r="BE204"/>
  <c r="T204"/>
  <c r="R204"/>
  <c r="P204"/>
  <c r="BI203"/>
  <c r="BH203"/>
  <c r="BG203"/>
  <c r="BE203"/>
  <c r="T203"/>
  <c r="R203"/>
  <c r="P203"/>
  <c r="BI202"/>
  <c r="BH202"/>
  <c r="BG202"/>
  <c r="BE202"/>
  <c r="T202"/>
  <c r="R202"/>
  <c r="P202"/>
  <c r="BI201"/>
  <c r="BH201"/>
  <c r="BG201"/>
  <c r="BE201"/>
  <c r="T201"/>
  <c r="R201"/>
  <c r="P201"/>
  <c r="BI200"/>
  <c r="BH200"/>
  <c r="BG200"/>
  <c r="BE200"/>
  <c r="T200"/>
  <c r="R200"/>
  <c r="P200"/>
  <c r="BI199"/>
  <c r="BH199"/>
  <c r="BG199"/>
  <c r="BE199"/>
  <c r="T199"/>
  <c r="R199"/>
  <c r="P199"/>
  <c r="BI198"/>
  <c r="BH198"/>
  <c r="BG198"/>
  <c r="BE198"/>
  <c r="T198"/>
  <c r="R198"/>
  <c r="P198"/>
  <c r="BI197"/>
  <c r="BH197"/>
  <c r="BG197"/>
  <c r="BE197"/>
  <c r="T197"/>
  <c r="R197"/>
  <c r="P197"/>
  <c r="BI195"/>
  <c r="BH195"/>
  <c r="BG195"/>
  <c r="BE195"/>
  <c r="T195"/>
  <c r="R195"/>
  <c r="P195"/>
  <c r="BI194"/>
  <c r="BH194"/>
  <c r="BG194"/>
  <c r="BE194"/>
  <c r="T194"/>
  <c r="R194"/>
  <c r="P194"/>
  <c r="BI193"/>
  <c r="BH193"/>
  <c r="BG193"/>
  <c r="BE193"/>
  <c r="T193"/>
  <c r="R193"/>
  <c r="P193"/>
  <c r="BI192"/>
  <c r="BH192"/>
  <c r="BG192"/>
  <c r="BE192"/>
  <c r="T192"/>
  <c r="R192"/>
  <c r="P192"/>
  <c r="BI191"/>
  <c r="BH191"/>
  <c r="BG191"/>
  <c r="BE191"/>
  <c r="T191"/>
  <c r="R191"/>
  <c r="P191"/>
  <c r="BI189"/>
  <c r="BH189"/>
  <c r="BG189"/>
  <c r="BE189"/>
  <c r="T189"/>
  <c r="R189"/>
  <c r="P189"/>
  <c r="BI188"/>
  <c r="BH188"/>
  <c r="BG188"/>
  <c r="BE188"/>
  <c r="T188"/>
  <c r="R188"/>
  <c r="P188"/>
  <c r="BI187"/>
  <c r="BH187"/>
  <c r="BG187"/>
  <c r="BE187"/>
  <c r="T187"/>
  <c r="R187"/>
  <c r="P187"/>
  <c r="BI185"/>
  <c r="BH185"/>
  <c r="BG185"/>
  <c r="BE185"/>
  <c r="T185"/>
  <c r="R185"/>
  <c r="P185"/>
  <c r="BI184"/>
  <c r="BH184"/>
  <c r="BG184"/>
  <c r="BE184"/>
  <c r="T184"/>
  <c r="R184"/>
  <c r="P184"/>
  <c r="BI182"/>
  <c r="BH182"/>
  <c r="BG182"/>
  <c r="BE182"/>
  <c r="T182"/>
  <c r="R182"/>
  <c r="P182"/>
  <c r="BI179"/>
  <c r="BH179"/>
  <c r="BG179"/>
  <c r="BE179"/>
  <c r="T179"/>
  <c r="T178" s="1"/>
  <c r="R179"/>
  <c r="R178" s="1"/>
  <c r="P179"/>
  <c r="P178" s="1"/>
  <c r="BI177"/>
  <c r="BH177"/>
  <c r="BG177"/>
  <c r="BE177"/>
  <c r="T177"/>
  <c r="T176" s="1"/>
  <c r="R177"/>
  <c r="R176" s="1"/>
  <c r="P177"/>
  <c r="P176" s="1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39"/>
  <c r="BH139"/>
  <c r="BG139"/>
  <c r="BE139"/>
  <c r="T139"/>
  <c r="R139"/>
  <c r="P139"/>
  <c r="BI138"/>
  <c r="BH138"/>
  <c r="BG138"/>
  <c r="BE138"/>
  <c r="T138"/>
  <c r="R138"/>
  <c r="P138"/>
  <c r="BI136"/>
  <c r="BH136"/>
  <c r="BG136"/>
  <c r="BE136"/>
  <c r="T136"/>
  <c r="R136"/>
  <c r="P136"/>
  <c r="BI135"/>
  <c r="BH135"/>
  <c r="BG135"/>
  <c r="BE135"/>
  <c r="T135"/>
  <c r="R135"/>
  <c r="P135"/>
  <c r="J129"/>
  <c r="J128"/>
  <c r="F128"/>
  <c r="F126"/>
  <c r="E124"/>
  <c r="J92"/>
  <c r="J91"/>
  <c r="F91"/>
  <c r="F89"/>
  <c r="E87"/>
  <c r="J18"/>
  <c r="E18"/>
  <c r="F129" s="1"/>
  <c r="J17"/>
  <c r="J12"/>
  <c r="J126" s="1"/>
  <c r="E7"/>
  <c r="E122" s="1"/>
  <c r="L90" i="1"/>
  <c r="AM90"/>
  <c r="AM89"/>
  <c r="L89"/>
  <c r="AM87"/>
  <c r="L87"/>
  <c r="L84"/>
  <c r="J234" i="2"/>
  <c r="J233"/>
  <c r="BK231"/>
  <c r="J195"/>
  <c r="J193"/>
  <c r="J191"/>
  <c r="J188"/>
  <c r="J185"/>
  <c r="BK182"/>
  <c r="J177"/>
  <c r="J174"/>
  <c r="J172"/>
  <c r="J170"/>
  <c r="J168"/>
  <c r="BK166"/>
  <c r="BK156"/>
  <c r="BK151"/>
  <c r="J149"/>
  <c r="J146"/>
  <c r="J144"/>
  <c r="BK142"/>
  <c r="BK138"/>
  <c r="BK135"/>
  <c r="J235"/>
  <c r="BK234"/>
  <c r="BK233"/>
  <c r="BK232"/>
  <c r="BK230"/>
  <c r="BK229"/>
  <c r="BK228"/>
  <c r="BK227"/>
  <c r="BK226"/>
  <c r="BK225"/>
  <c r="BK224"/>
  <c r="BK223"/>
  <c r="BK222"/>
  <c r="BK221"/>
  <c r="BK220"/>
  <c r="BK219"/>
  <c r="BK218"/>
  <c r="BK217"/>
  <c r="BK216"/>
  <c r="BK215"/>
  <c r="BK214"/>
  <c r="BK213"/>
  <c r="BK212"/>
  <c r="BK211"/>
  <c r="BK208"/>
  <c r="BK207"/>
  <c r="BK206"/>
  <c r="BK204"/>
  <c r="BK203"/>
  <c r="BK202"/>
  <c r="BK201"/>
  <c r="BK200"/>
  <c r="BK199"/>
  <c r="J199"/>
  <c r="J198"/>
  <c r="J197"/>
  <c r="BK194"/>
  <c r="BK192"/>
  <c r="J189"/>
  <c r="J187"/>
  <c r="J184"/>
  <c r="BK179"/>
  <c r="BK175"/>
  <c r="J173"/>
  <c r="J171"/>
  <c r="J169"/>
  <c r="BK167"/>
  <c r="BK164"/>
  <c r="BK163"/>
  <c r="BK162"/>
  <c r="BK160"/>
  <c r="BK159"/>
  <c r="BK158"/>
  <c r="BK157"/>
  <c r="BK155"/>
  <c r="BK150"/>
  <c r="BK148"/>
  <c r="J145"/>
  <c r="J143"/>
  <c r="J139"/>
  <c r="J136"/>
  <c r="BK158" i="3"/>
  <c r="BK153"/>
  <c r="BK150"/>
  <c r="BK148"/>
  <c r="BK145"/>
  <c r="BK142"/>
  <c r="BK139"/>
  <c r="BK135"/>
  <c r="J129"/>
  <c r="J158"/>
  <c r="J142"/>
  <c r="J139"/>
  <c r="J135"/>
  <c r="BK129"/>
  <c r="J140" i="4"/>
  <c r="J137"/>
  <c r="J135"/>
  <c r="J132"/>
  <c r="BK129"/>
  <c r="J126"/>
  <c r="J138"/>
  <c r="BK136"/>
  <c r="J134"/>
  <c r="BK130"/>
  <c r="J127"/>
  <c r="BK124"/>
  <c r="BK235" i="2"/>
  <c r="J232"/>
  <c r="J230"/>
  <c r="J194"/>
  <c r="J192"/>
  <c r="BK189"/>
  <c r="BK187"/>
  <c r="BK184"/>
  <c r="J179"/>
  <c r="J175"/>
  <c r="BK173"/>
  <c r="BK171"/>
  <c r="BK169"/>
  <c r="J167"/>
  <c r="J157"/>
  <c r="J155"/>
  <c r="J150"/>
  <c r="J148"/>
  <c r="BK145"/>
  <c r="BK143"/>
  <c r="BK139"/>
  <c r="BK136"/>
  <c r="AS94" i="1"/>
  <c r="J231" i="2"/>
  <c r="J229"/>
  <c r="J228"/>
  <c r="J227"/>
  <c r="J226"/>
  <c r="J225"/>
  <c r="J224"/>
  <c r="J223"/>
  <c r="J222"/>
  <c r="J221"/>
  <c r="J220"/>
  <c r="J219"/>
  <c r="J218"/>
  <c r="J217"/>
  <c r="J216"/>
  <c r="J215"/>
  <c r="J214"/>
  <c r="J213"/>
  <c r="J212"/>
  <c r="J211"/>
  <c r="J208"/>
  <c r="J207"/>
  <c r="J206"/>
  <c r="J204"/>
  <c r="J203"/>
  <c r="J202"/>
  <c r="J201"/>
  <c r="J200"/>
  <c r="BK198"/>
  <c r="BK197"/>
  <c r="BK195"/>
  <c r="BK193"/>
  <c r="BK191"/>
  <c r="BK188"/>
  <c r="BK185"/>
  <c r="J182"/>
  <c r="BK177"/>
  <c r="BK174"/>
  <c r="BK172"/>
  <c r="BK170"/>
  <c r="BK168"/>
  <c r="J166"/>
  <c r="J164"/>
  <c r="J163"/>
  <c r="J162"/>
  <c r="J160"/>
  <c r="J159"/>
  <c r="J158"/>
  <c r="J156"/>
  <c r="J151"/>
  <c r="BK149"/>
  <c r="BK146"/>
  <c r="BK144"/>
  <c r="J142"/>
  <c r="J138"/>
  <c r="J135"/>
  <c r="J155" i="3"/>
  <c r="J153"/>
  <c r="J150"/>
  <c r="J148"/>
  <c r="J145"/>
  <c r="BK141"/>
  <c r="J138"/>
  <c r="BK132"/>
  <c r="J125"/>
  <c r="BK155"/>
  <c r="J141"/>
  <c r="BK138"/>
  <c r="J132"/>
  <c r="BK125"/>
  <c r="BK138" i="4"/>
  <c r="J136"/>
  <c r="BK134"/>
  <c r="J130"/>
  <c r="BK127"/>
  <c r="J124"/>
  <c r="BK140"/>
  <c r="BK137"/>
  <c r="BK135"/>
  <c r="BK132"/>
  <c r="J129"/>
  <c r="BK126"/>
  <c r="P134" i="2" l="1"/>
  <c r="BK147"/>
  <c r="J147" s="1"/>
  <c r="J100" s="1"/>
  <c r="R147"/>
  <c r="BK161"/>
  <c r="J161" s="1"/>
  <c r="J101" s="1"/>
  <c r="R161"/>
  <c r="BK165"/>
  <c r="J165" s="1"/>
  <c r="J102" s="1"/>
  <c r="T165"/>
  <c r="BK181"/>
  <c r="J181" s="1"/>
  <c r="R181"/>
  <c r="BK186"/>
  <c r="J186" s="1"/>
  <c r="J107" s="1"/>
  <c r="R186"/>
  <c r="BK190"/>
  <c r="J190" s="1"/>
  <c r="J108" s="1"/>
  <c r="R190"/>
  <c r="BK196"/>
  <c r="J196" s="1"/>
  <c r="J109" s="1"/>
  <c r="R196"/>
  <c r="P205"/>
  <c r="T205"/>
  <c r="BK210"/>
  <c r="J210" s="1"/>
  <c r="J112" s="1"/>
  <c r="R210"/>
  <c r="R209" s="1"/>
  <c r="BK124" i="3"/>
  <c r="J124" s="1"/>
  <c r="J98" s="1"/>
  <c r="R124"/>
  <c r="R123" s="1"/>
  <c r="BK144"/>
  <c r="J144" s="1"/>
  <c r="J100" s="1"/>
  <c r="R144"/>
  <c r="BK149"/>
  <c r="J149" s="1"/>
  <c r="J101" s="1"/>
  <c r="R149"/>
  <c r="BK154"/>
  <c r="J154" s="1"/>
  <c r="J102" s="1"/>
  <c r="R154"/>
  <c r="BK134" i="2"/>
  <c r="J134" s="1"/>
  <c r="J98" s="1"/>
  <c r="R134"/>
  <c r="T134"/>
  <c r="BK141"/>
  <c r="J141" s="1"/>
  <c r="J99" s="1"/>
  <c r="P141"/>
  <c r="R141"/>
  <c r="T141"/>
  <c r="P147"/>
  <c r="T147"/>
  <c r="P161"/>
  <c r="T161"/>
  <c r="P165"/>
  <c r="R165"/>
  <c r="P181"/>
  <c r="T181"/>
  <c r="P186"/>
  <c r="T186"/>
  <c r="P190"/>
  <c r="T190"/>
  <c r="P196"/>
  <c r="T196"/>
  <c r="BK205"/>
  <c r="J205" s="1"/>
  <c r="J110" s="1"/>
  <c r="R205"/>
  <c r="P210"/>
  <c r="P209" s="1"/>
  <c r="T210"/>
  <c r="T209" s="1"/>
  <c r="P124" i="3"/>
  <c r="P123" s="1"/>
  <c r="T124"/>
  <c r="T123"/>
  <c r="P144"/>
  <c r="T144"/>
  <c r="P149"/>
  <c r="T149"/>
  <c r="P154"/>
  <c r="T154"/>
  <c r="BK123" i="4"/>
  <c r="J123" s="1"/>
  <c r="J98" s="1"/>
  <c r="P123"/>
  <c r="R123"/>
  <c r="T123"/>
  <c r="BK133"/>
  <c r="J133" s="1"/>
  <c r="J100" s="1"/>
  <c r="P133"/>
  <c r="R133"/>
  <c r="T133"/>
  <c r="BK178" i="2"/>
  <c r="J178" s="1"/>
  <c r="J104" s="1"/>
  <c r="BK176"/>
  <c r="J176" s="1"/>
  <c r="J103" s="1"/>
  <c r="BK131" i="4"/>
  <c r="J131"/>
  <c r="J99" s="1"/>
  <c r="BK139"/>
  <c r="J139" s="1"/>
  <c r="J101" s="1"/>
  <c r="E85"/>
  <c r="J89"/>
  <c r="BF126"/>
  <c r="BF127"/>
  <c r="BF130"/>
  <c r="BF136"/>
  <c r="BF138"/>
  <c r="BF140"/>
  <c r="F92"/>
  <c r="BF124"/>
  <c r="BF129"/>
  <c r="BF132"/>
  <c r="BF134"/>
  <c r="BF135"/>
  <c r="BF137"/>
  <c r="E85" i="3"/>
  <c r="J89"/>
  <c r="BF132"/>
  <c r="BF138"/>
  <c r="BF139"/>
  <c r="BF155"/>
  <c r="BF158"/>
  <c r="F92"/>
  <c r="BF125"/>
  <c r="BF129"/>
  <c r="BF135"/>
  <c r="BF141"/>
  <c r="BF142"/>
  <c r="BF145"/>
  <c r="BF148"/>
  <c r="BF150"/>
  <c r="BF153"/>
  <c r="E85" i="2"/>
  <c r="F92"/>
  <c r="BF135"/>
  <c r="BF136"/>
  <c r="BF142"/>
  <c r="BF144"/>
  <c r="BF145"/>
  <c r="BF146"/>
  <c r="BF149"/>
  <c r="BF150"/>
  <c r="BF158"/>
  <c r="BF159"/>
  <c r="BF160"/>
  <c r="BF162"/>
  <c r="BF163"/>
  <c r="BF168"/>
  <c r="BF170"/>
  <c r="BF171"/>
  <c r="BF172"/>
  <c r="BF174"/>
  <c r="BF175"/>
  <c r="BF177"/>
  <c r="BF179"/>
  <c r="BF182"/>
  <c r="BF185"/>
  <c r="BF188"/>
  <c r="BF189"/>
  <c r="BF197"/>
  <c r="BF198"/>
  <c r="BF199"/>
  <c r="BF200"/>
  <c r="BF201"/>
  <c r="BF202"/>
  <c r="BF203"/>
  <c r="BF204"/>
  <c r="BF206"/>
  <c r="BF207"/>
  <c r="BF208"/>
  <c r="BF211"/>
  <c r="BF212"/>
  <c r="BF213"/>
  <c r="BF214"/>
  <c r="BF215"/>
  <c r="BF216"/>
  <c r="BF217"/>
  <c r="BF218"/>
  <c r="BF219"/>
  <c r="BF220"/>
  <c r="BF221"/>
  <c r="BF222"/>
  <c r="BF223"/>
  <c r="BF224"/>
  <c r="BF225"/>
  <c r="BF226"/>
  <c r="BF227"/>
  <c r="BF228"/>
  <c r="BF230"/>
  <c r="BF233"/>
  <c r="J89"/>
  <c r="BF138"/>
  <c r="BF139"/>
  <c r="BF143"/>
  <c r="BF148"/>
  <c r="BF151"/>
  <c r="BF155"/>
  <c r="BF156"/>
  <c r="BF157"/>
  <c r="BF164"/>
  <c r="BF166"/>
  <c r="BF167"/>
  <c r="BF169"/>
  <c r="BF173"/>
  <c r="BF184"/>
  <c r="BF187"/>
  <c r="BF191"/>
  <c r="BF192"/>
  <c r="BF193"/>
  <c r="BF194"/>
  <c r="BF195"/>
  <c r="BF229"/>
  <c r="BF231"/>
  <c r="BF232"/>
  <c r="BF234"/>
  <c r="BF235"/>
  <c r="F35"/>
  <c r="BB95" i="1" s="1"/>
  <c r="F36" i="2"/>
  <c r="BC95" i="1" s="1"/>
  <c r="J33" i="3"/>
  <c r="AV96" i="1" s="1"/>
  <c r="F35" i="3"/>
  <c r="BB96" i="1" s="1"/>
  <c r="F37" i="3"/>
  <c r="BD96" i="1" s="1"/>
  <c r="F35" i="4"/>
  <c r="BB97" i="1" s="1"/>
  <c r="F36" i="4"/>
  <c r="BC97" i="1" s="1"/>
  <c r="F33" i="2"/>
  <c r="AZ95" i="1" s="1"/>
  <c r="J33" i="2"/>
  <c r="AV95" i="1" s="1"/>
  <c r="F37" i="2"/>
  <c r="BD95" i="1" s="1"/>
  <c r="F36" i="3"/>
  <c r="BC96" i="1" s="1"/>
  <c r="F33" i="3"/>
  <c r="AZ96" i="1" s="1"/>
  <c r="F33" i="4"/>
  <c r="AZ97" i="1" s="1"/>
  <c r="J33" i="4"/>
  <c r="AV97" i="1" s="1"/>
  <c r="F37" i="4"/>
  <c r="BD97" i="1" s="1"/>
  <c r="J106" i="2" l="1"/>
  <c r="J180"/>
  <c r="R122" i="4"/>
  <c r="R121" s="1"/>
  <c r="T143" i="3"/>
  <c r="T122" s="1"/>
  <c r="T180" i="2"/>
  <c r="T133"/>
  <c r="R143" i="3"/>
  <c r="R122"/>
  <c r="R180" i="2"/>
  <c r="T122" i="4"/>
  <c r="T121"/>
  <c r="P122"/>
  <c r="P121" s="1"/>
  <c r="AU97" i="1" s="1"/>
  <c r="P143" i="3"/>
  <c r="P122"/>
  <c r="AU96" i="1" s="1"/>
  <c r="P180" i="2"/>
  <c r="R133"/>
  <c r="P133"/>
  <c r="BK133"/>
  <c r="J133" s="1"/>
  <c r="BK123" i="3"/>
  <c r="J123" s="1"/>
  <c r="J97" s="1"/>
  <c r="BK180" i="2"/>
  <c r="BK209"/>
  <c r="J209" s="1"/>
  <c r="J111" s="1"/>
  <c r="BK143" i="3"/>
  <c r="J143" s="1"/>
  <c r="J99" s="1"/>
  <c r="BK122" i="4"/>
  <c r="J122" s="1"/>
  <c r="J97" s="1"/>
  <c r="F34" i="2"/>
  <c r="BA95" i="1" s="1"/>
  <c r="F34" i="3"/>
  <c r="BA96" i="1" s="1"/>
  <c r="F34" i="4"/>
  <c r="BA97" i="1" s="1"/>
  <c r="BD94"/>
  <c r="W33" s="1"/>
  <c r="BB94"/>
  <c r="W31" s="1"/>
  <c r="J34" i="2"/>
  <c r="AW95" i="1" s="1"/>
  <c r="AT95" s="1"/>
  <c r="J34" i="3"/>
  <c r="AW96" i="1" s="1"/>
  <c r="AT96" s="1"/>
  <c r="BC94"/>
  <c r="W32" s="1"/>
  <c r="AZ94"/>
  <c r="W29" s="1"/>
  <c r="J34" i="4"/>
  <c r="AW97" i="1" s="1"/>
  <c r="AT97" s="1"/>
  <c r="J97" i="2" l="1"/>
  <c r="J132"/>
  <c r="J105"/>
  <c r="R132"/>
  <c r="P132"/>
  <c r="AU95" i="1" s="1"/>
  <c r="AU94" s="1"/>
  <c r="T132" i="2"/>
  <c r="BK121" i="4"/>
  <c r="J121" s="1"/>
  <c r="J30" s="1"/>
  <c r="AG97" i="1" s="1"/>
  <c r="BK132" i="2"/>
  <c r="BK122" i="3"/>
  <c r="J122" s="1"/>
  <c r="J96" s="1"/>
  <c r="AX94" i="1"/>
  <c r="BA94"/>
  <c r="W30" s="1"/>
  <c r="AV94"/>
  <c r="AK29" s="1"/>
  <c r="AY94"/>
  <c r="J96" i="2" l="1"/>
  <c r="J39" i="4"/>
  <c r="J96"/>
  <c r="AN97" i="1"/>
  <c r="J30" i="3"/>
  <c r="AG96" i="1" s="1"/>
  <c r="J30" i="2"/>
  <c r="AG95" i="1" s="1"/>
  <c r="AW94"/>
  <c r="AK30" s="1"/>
  <c r="J39" i="3" l="1"/>
  <c r="J39" i="2"/>
  <c r="AN95" i="1"/>
  <c r="AN96"/>
  <c r="AG94"/>
  <c r="AK26" s="1"/>
  <c r="AT94"/>
  <c r="AN94" l="1"/>
  <c r="AK35"/>
</calcChain>
</file>

<file path=xl/sharedStrings.xml><?xml version="1.0" encoding="utf-8"?>
<sst xmlns="http://schemas.openxmlformats.org/spreadsheetml/2006/main" count="2368" uniqueCount="502">
  <si>
    <t>Export Komplet</t>
  </si>
  <si>
    <t/>
  </si>
  <si>
    <t>2.0</t>
  </si>
  <si>
    <t>False</t>
  </si>
  <si>
    <t>{88b93348-0691-4b20-b1d1-a792c8e91030}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</si>
  <si>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</si>
  <si>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</si>
  <si>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</si>
  <si>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</si>
  <si>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</si>
  <si>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Kód:</t>
  </si>
  <si>
    <t>31011</t>
  </si>
  <si>
    <t>Stavba:</t>
  </si>
  <si>
    <t>JKSO:</t>
  </si>
  <si>
    <t>KS:</t>
  </si>
  <si>
    <t>Miesto:</t>
  </si>
  <si>
    <t>Pčoliné</t>
  </si>
  <si>
    <t>Dátum:</t>
  </si>
  <si>
    <t>Objednávateľ:</t>
  </si>
  <si>
    <t>IČO:</t>
  </si>
  <si>
    <t>RotaxArch s.r.o.</t>
  </si>
  <si>
    <t>IČ DPH:</t>
  </si>
  <si>
    <t>Zhotoviteľ:</t>
  </si>
  <si>
    <t xml:space="preserve"> </t>
  </si>
  <si>
    <t>Projektant:</t>
  </si>
  <si>
    <t>Ing.Mária Salanciová</t>
  </si>
  <si>
    <t>True</t>
  </si>
  <si>
    <t>0,01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</si>
  <si>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</si>
  <si>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</si>
  <si>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</si>
  <si>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</si>
  <si>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</si>
  <si>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</si>
  <si>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</si>
  <si>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</si>
  <si>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</si>
  <si>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</si>
  <si>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</si>
  <si>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</si>
  <si>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</si>
  <si>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</si>
  <si>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</si>
  <si>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</si>
  <si>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</si>
  <si>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</si>
  <si>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</si>
  <si>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</si>
  <si>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</si>
  <si>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</si>
  <si>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</si>
  <si>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</si>
  <si>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</si>
  <si>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</si>
  <si>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</si>
  <si>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</si>
  <si>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</si>
  <si>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</si>
  <si>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</si>
  <si>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</si>
  <si>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</si>
  <si>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</si>
  <si>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</si>
  <si>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</si>
  <si>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</si>
  <si>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</si>
  <si>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</si>
  <si>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</si>
  <si>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</si>
  <si>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</si>
  <si>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</si>
  <si>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</si>
  <si>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</si>
  <si>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</si>
  <si>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</si>
  <si>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01.1</t>
  </si>
  <si>
    <t xml:space="preserve">ASR   </t>
  </si>
  <si>
    <t>STA</t>
  </si>
  <si>
    <t>1</t>
  </si>
  <si>
    <t>{43e1c6c6-dcd1-4343-a024-a69703cdafe2}</t>
  </si>
  <si>
    <t>01.2</t>
  </si>
  <si>
    <t xml:space="preserve">Búracie práce   </t>
  </si>
  <si>
    <t>{04f4637d-8173-4df9-83d0-29f09b65a6c8}</t>
  </si>
  <si>
    <t>01.3</t>
  </si>
  <si>
    <t xml:space="preserve">Kanalizačná prípojka   </t>
  </si>
  <si>
    <t>{20570ff2-ca2e-4e30-83fb-94e4e181da48}</t>
  </si>
  <si>
    <t>KRYCÍ LIST ROZPOČTU</t>
  </si>
  <si>
    <t>Objekt:</t>
  </si>
  <si>
    <t xml:space="preserve">01.1 - ASR   </t>
  </si>
  <si>
    <t>REKAPITULÁCIA ROZPOČTU</t>
  </si>
  <si>
    <t>Kód dielu - Popis</t>
  </si>
  <si>
    <t>Cena celkom [EUR]</t>
  </si>
  <si>
    <t>Náklady z rozpočtu</t>
  </si>
  <si>
    <t>-1</t>
  </si>
  <si>
    <t xml:space="preserve">HSV - Práce a dodávky HSV   </t>
  </si>
  <si>
    <t xml:space="preserve">    1 - Zemné práce   </t>
  </si>
  <si>
    <t xml:space="preserve">    2 - Zakladanie   </t>
  </si>
  <si>
    <t xml:space="preserve">    3 - Zvislé a kompletné konštrukcie   </t>
  </si>
  <si>
    <t xml:space="preserve">    5 - Komunikácie   </t>
  </si>
  <si>
    <t xml:space="preserve">    6 - Úpravy povrchov, podlahy, osadenie   </t>
  </si>
  <si>
    <t xml:space="preserve">    9 - Ostatné konštrukcie a práce-búranie   </t>
  </si>
  <si>
    <t xml:space="preserve">    99 - Presun hmôt HSV   </t>
  </si>
  <si>
    <t xml:space="preserve">PSV - Práce a dodávky PSV   </t>
  </si>
  <si>
    <t xml:space="preserve">    713 - Izolácie tepelné   </t>
  </si>
  <si>
    <t xml:space="preserve">    762 - Konštrukcie tesárske   </t>
  </si>
  <si>
    <t xml:space="preserve">    764 - Konštrukcie klampiarske   </t>
  </si>
  <si>
    <t xml:space="preserve">    767 - Konštrukcie doplnkové kovové   </t>
  </si>
  <si>
    <t xml:space="preserve">    783 - Nátery   </t>
  </si>
  <si>
    <t xml:space="preserve">M - Práce a dodávky M   </t>
  </si>
  <si>
    <t xml:space="preserve">    21-M - Elektromontáže   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</si>
  <si>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</si>
  <si>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</si>
  <si>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</si>
  <si>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</si>
  <si>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</si>
  <si>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</si>
  <si>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</si>
  <si>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</si>
  <si>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</si>
  <si>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</si>
  <si>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</si>
  <si>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</si>
  <si>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</si>
  <si>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 xml:space="preserve">Práce a dodávky HSV   </t>
  </si>
  <si>
    <t>ROZPOCET</t>
  </si>
  <si>
    <t xml:space="preserve">Zemné práce   </t>
  </si>
  <si>
    <t>K</t>
  </si>
  <si>
    <t>122201101</t>
  </si>
  <si>
    <t>Odkopávka a prekopávka nezapažená v hornine 3, do 100 m3</t>
  </si>
  <si>
    <t>m3</t>
  </si>
  <si>
    <t>4</t>
  </si>
  <si>
    <t>2</t>
  </si>
  <si>
    <t>122201109</t>
  </si>
  <si>
    <t>Odkopávky a prekopávky nezapažené. Príplatok k cenám za lepivosť horniny 3</t>
  </si>
  <si>
    <t>VV</t>
  </si>
  <si>
    <t>96,906*0,33 'Prepočítané koeficientom množstva</t>
  </si>
  <si>
    <t>3</t>
  </si>
  <si>
    <t>132201101</t>
  </si>
  <si>
    <t>Výkop ryhy do šírky 600 mm v horn.3 do 100 m3</t>
  </si>
  <si>
    <t>6</t>
  </si>
  <si>
    <t>132201109</t>
  </si>
  <si>
    <t>Príplatok k cene za lepivosť pri hĺbení rýh šírky do 600 mm zapažených i nezapažených s urovnaním dna v hornine 3</t>
  </si>
  <si>
    <t>8</t>
  </si>
  <si>
    <t>35,787*0,33 'Prepočítané koeficientom množstva</t>
  </si>
  <si>
    <t xml:space="preserve">Zakladanie   </t>
  </si>
  <si>
    <t>5</t>
  </si>
  <si>
    <t>211971121</t>
  </si>
  <si>
    <t>Zhotov. oplášt. výplne z geotext. v ryhe alebo v záreze pri rozvinutej šírke oplášt. od 0 do 2, 5 m</t>
  </si>
  <si>
    <t>m2</t>
  </si>
  <si>
    <t>M</t>
  </si>
  <si>
    <t>693110001200</t>
  </si>
  <si>
    <t>Geotextília</t>
  </si>
  <si>
    <t>22</t>
  </si>
  <si>
    <t>7</t>
  </si>
  <si>
    <t>212572121</t>
  </si>
  <si>
    <t>Lôžko pre trativod z kameniva drobného ťaženého</t>
  </si>
  <si>
    <t>24</t>
  </si>
  <si>
    <t>212752125</t>
  </si>
  <si>
    <t>Trativody z flexodrenážnych rúr</t>
  </si>
  <si>
    <t>m</t>
  </si>
  <si>
    <t>26</t>
  </si>
  <si>
    <t>9</t>
  </si>
  <si>
    <t>274313611</t>
  </si>
  <si>
    <t>Betón základových pásov, prostý tr. C 16/20</t>
  </si>
  <si>
    <t>30</t>
  </si>
  <si>
    <t xml:space="preserve">Zvislé a kompletné konštrukcie   </t>
  </si>
  <si>
    <t>10</t>
  </si>
  <si>
    <t>311321311</t>
  </si>
  <si>
    <t>Betón nadzákladových múrov, železový (bez výstuže) tr. C 16/20</t>
  </si>
  <si>
    <t>32</t>
  </si>
  <si>
    <t>11</t>
  </si>
  <si>
    <t>311351101</t>
  </si>
  <si>
    <t>Debnenie nadzákladových múrov jednostranné, zhotovenie-dielce</t>
  </si>
  <si>
    <t>34</t>
  </si>
  <si>
    <t>12</t>
  </si>
  <si>
    <t>311351102</t>
  </si>
  <si>
    <t>Debnenie nadzákladových múrov  jednostranné, odstránenie-dielce</t>
  </si>
  <si>
    <t>36</t>
  </si>
  <si>
    <t>13</t>
  </si>
  <si>
    <t>341362422.S</t>
  </si>
  <si>
    <t>Výstuž  stien a priečok rovných alebo oblých zo zváraných sietí KARI, priemer drôtu 6/6 mm, veľkosť oka 150x150 mm</t>
  </si>
  <si>
    <t>38</t>
  </si>
  <si>
    <t xml:space="preserve">3,3*1,4*2*11   </t>
  </si>
  <si>
    <t xml:space="preserve">58,35*2,7/2   </t>
  </si>
  <si>
    <t xml:space="preserve">Súčet   </t>
  </si>
  <si>
    <t>14</t>
  </si>
  <si>
    <t>311362042</t>
  </si>
  <si>
    <t>Montáž vylamovacích dvojradových stavebných dielcov plechových (výstuže) nadzákladových múrov pre hr. steny 180-200 mm</t>
  </si>
  <si>
    <t>ks</t>
  </si>
  <si>
    <t>40</t>
  </si>
  <si>
    <t>15</t>
  </si>
  <si>
    <t>589580067300</t>
  </si>
  <si>
    <t>Výstuž pre previazanie s jest.základom</t>
  </si>
  <si>
    <t>kg</t>
  </si>
  <si>
    <t>42</t>
  </si>
  <si>
    <t>16</t>
  </si>
  <si>
    <t>327323127</t>
  </si>
  <si>
    <t>Múry oporné  z betónu železového tr. C 25/30</t>
  </si>
  <si>
    <t>44</t>
  </si>
  <si>
    <t>17</t>
  </si>
  <si>
    <t>327351211</t>
  </si>
  <si>
    <t>Debnenie múrov oporných zvislých aj sklonených, výšky do 20 m zhotovenie</t>
  </si>
  <si>
    <t>46</t>
  </si>
  <si>
    <t>18</t>
  </si>
  <si>
    <t>327351221</t>
  </si>
  <si>
    <t>Debnenie múrov a valov zvislých aj sklonených, výšky do 20 m odstránenie</t>
  </si>
  <si>
    <t>48</t>
  </si>
  <si>
    <t>19</t>
  </si>
  <si>
    <t>327361040</t>
  </si>
  <si>
    <t>Výstuž múrov  oporných zo zváraných sietí</t>
  </si>
  <si>
    <t>t</t>
  </si>
  <si>
    <t>50</t>
  </si>
  <si>
    <t xml:space="preserve">Komunikácie   </t>
  </si>
  <si>
    <t>564871111</t>
  </si>
  <si>
    <t>Podklad zo štrkodrviny s rozprestretím a zhutnením, po zhutnení hr. 250 mm</t>
  </si>
  <si>
    <t>52</t>
  </si>
  <si>
    <t>21</t>
  </si>
  <si>
    <t>54</t>
  </si>
  <si>
    <t>567124215</t>
  </si>
  <si>
    <t>Kryt z betónu PB II tr. C 16/20 hr. 150 mm</t>
  </si>
  <si>
    <t>56</t>
  </si>
  <si>
    <t xml:space="preserve">Úpravy povrchov, podlahy, osadenie   </t>
  </si>
  <si>
    <t>23</t>
  </si>
  <si>
    <t>612457222</t>
  </si>
  <si>
    <t>Vnút. hladká cement. omietka</t>
  </si>
  <si>
    <t>60</t>
  </si>
  <si>
    <t>612465115</t>
  </si>
  <si>
    <t>Príprava vnútorného podkladu stien penetračný náter</t>
  </si>
  <si>
    <t>62</t>
  </si>
  <si>
    <t>25</t>
  </si>
  <si>
    <t>612465135</t>
  </si>
  <si>
    <t>Vnútorná omietka stien vápennocementová, strojné miešanie, ručné nanášanie, Jadrová omietka</t>
  </si>
  <si>
    <t>64</t>
  </si>
  <si>
    <t>622466115</t>
  </si>
  <si>
    <t>Príprava vonkajšieho podkladu stien penetračný náter</t>
  </si>
  <si>
    <t>66</t>
  </si>
  <si>
    <t>27</t>
  </si>
  <si>
    <t>622466135</t>
  </si>
  <si>
    <t>Vonkajšia omietka stien vápennocementová, strojné miešanie, ručné nanášanie, Jadrová omietka</t>
  </si>
  <si>
    <t>68</t>
  </si>
  <si>
    <t>28</t>
  </si>
  <si>
    <t>631315611</t>
  </si>
  <si>
    <t>Mazanina z betónu prostého (m3) tr. C 16/20 hr.nad 120 do 240 mm</t>
  </si>
  <si>
    <t>70</t>
  </si>
  <si>
    <t>29</t>
  </si>
  <si>
    <t>631319101</t>
  </si>
  <si>
    <t>Ochranný nástrek betónových podláh, ošetrovací prostriedok na čerstvý betón, na zníženie odparovania vody z povrchu betónu</t>
  </si>
  <si>
    <t>72</t>
  </si>
  <si>
    <t>631316199</t>
  </si>
  <si>
    <t>Ochranný, vytvrdzujúci a ošetrujúci nástrek čerstvého betónu po úprave hladením</t>
  </si>
  <si>
    <t>76</t>
  </si>
  <si>
    <t>31</t>
  </si>
  <si>
    <t>631362442</t>
  </si>
  <si>
    <t>Výstuž mazanín z betónov (z kameniva) a z ľahkých betónov zo sietí KARI, priemer drôtu 8/8 mm, veľkosť oka 150x150 mm</t>
  </si>
  <si>
    <t>78</t>
  </si>
  <si>
    <t>631571003</t>
  </si>
  <si>
    <t>Násyp zo štrkopiesku 0-32 (pre spevnenie podkladu)</t>
  </si>
  <si>
    <t>80</t>
  </si>
  <si>
    <t xml:space="preserve">Ostatné konštrukcie a práce-búranie   </t>
  </si>
  <si>
    <t>33</t>
  </si>
  <si>
    <t>933901390</t>
  </si>
  <si>
    <t>Pretlak a prečistenie kanalizačnej prípojky do objektu</t>
  </si>
  <si>
    <t>sub</t>
  </si>
  <si>
    <t>82</t>
  </si>
  <si>
    <t>99</t>
  </si>
  <si>
    <t xml:space="preserve">Presun hmôt HSV   </t>
  </si>
  <si>
    <t>998021021.S</t>
  </si>
  <si>
    <t>Presun hmôt pre haly 802, 811 zvislá konštr.z tehál,tvárnic,blokov alebo kovová do výšky 20 m</t>
  </si>
  <si>
    <t>86</t>
  </si>
  <si>
    <t>PSV</t>
  </si>
  <si>
    <t xml:space="preserve">Práce a dodávky PSV   </t>
  </si>
  <si>
    <t>713</t>
  </si>
  <si>
    <t xml:space="preserve">Izolácie tepelné   </t>
  </si>
  <si>
    <t>35</t>
  </si>
  <si>
    <t>713161500.S</t>
  </si>
  <si>
    <t>Montáž tepelnej izolácie striech šikmých kladená voľne medzi a pod krokvy hr. do 10 cm</t>
  </si>
  <si>
    <t>-612540264</t>
  </si>
  <si>
    <t>619,677</t>
  </si>
  <si>
    <t>631650001500</t>
  </si>
  <si>
    <t>Tepelná izolácia pre zateplenie šikmej strechy</t>
  </si>
  <si>
    <t>90</t>
  </si>
  <si>
    <t>37</t>
  </si>
  <si>
    <t>998713201</t>
  </si>
  <si>
    <t>Presun hmôt pre izolácie tepelné v objektoch výšky do 6 m</t>
  </si>
  <si>
    <t>%</t>
  </si>
  <si>
    <t>92</t>
  </si>
  <si>
    <t>762</t>
  </si>
  <si>
    <t xml:space="preserve">Konštrukcie tesárske   </t>
  </si>
  <si>
    <t>762841210</t>
  </si>
  <si>
    <t>Montáž podbíjania stropov a striech z hobľovaných dosiek na zraz, vrátane olištovania škár</t>
  </si>
  <si>
    <t>94</t>
  </si>
  <si>
    <t>39</t>
  </si>
  <si>
    <t>605460002500</t>
  </si>
  <si>
    <t>Dosky zo smreku sušené</t>
  </si>
  <si>
    <t>96</t>
  </si>
  <si>
    <t>998762202.S</t>
  </si>
  <si>
    <t>Presun hmôt pre konštrukcie tesárske v objektoch výšky do 12 m</t>
  </si>
  <si>
    <t>98</t>
  </si>
  <si>
    <t>764</t>
  </si>
  <si>
    <t xml:space="preserve">Konštrukcie klampiarske   </t>
  </si>
  <si>
    <t>41</t>
  </si>
  <si>
    <t>764313201</t>
  </si>
  <si>
    <t>Dodávka a montáž krytiny z poplastovaného  plechu vč.strešných doplnkov, hrebeňa,oplechovania</t>
  </si>
  <si>
    <t>100</t>
  </si>
  <si>
    <t>764352427</t>
  </si>
  <si>
    <t>Žľaby z pozinkovaného poplastovaného  plechu, pododkvapové polkruhové</t>
  </si>
  <si>
    <t>102</t>
  </si>
  <si>
    <t>43</t>
  </si>
  <si>
    <t>764410460</t>
  </si>
  <si>
    <t>Oplechovanie parapetov</t>
  </si>
  <si>
    <t>104</t>
  </si>
  <si>
    <t>764454454</t>
  </si>
  <si>
    <t>Zvodové rúry z pozinkovaného poplastovaného  plechu</t>
  </si>
  <si>
    <t>106</t>
  </si>
  <si>
    <t>45</t>
  </si>
  <si>
    <t>998764201</t>
  </si>
  <si>
    <t>Presun hmôt pre konštrukcie klampiarske v objektoch výšky do 6 m</t>
  </si>
  <si>
    <t>108</t>
  </si>
  <si>
    <t>767</t>
  </si>
  <si>
    <t xml:space="preserve">Konštrukcie doplnkové kovové   </t>
  </si>
  <si>
    <t>767424101</t>
  </si>
  <si>
    <t>Montáž opláštenia - obloženie plášťa vonkajšie</t>
  </si>
  <si>
    <t>126</t>
  </si>
  <si>
    <t>194250000400</t>
  </si>
  <si>
    <t>Trapézový plech vč. oplechovania,detailov,stykov, spojovacieho materiálu</t>
  </si>
  <si>
    <t>128</t>
  </si>
  <si>
    <t>767652220</t>
  </si>
  <si>
    <t>Montáž vrát otočných, osadených do oceľovej konštrukcie, s plochou nad 6 do 9 m2</t>
  </si>
  <si>
    <t>130</t>
  </si>
  <si>
    <t>553410057301</t>
  </si>
  <si>
    <t>Vráta oceľové dvojkrídlové 2000x2000mm</t>
  </si>
  <si>
    <t>132</t>
  </si>
  <si>
    <t>553410057302</t>
  </si>
  <si>
    <t>Vráta oceľové dvojkrídlové 2500x2500mm</t>
  </si>
  <si>
    <t>134</t>
  </si>
  <si>
    <t>767920120.S</t>
  </si>
  <si>
    <t>Montáž vrát a vrátok k oploteniu osadzovaných na stĺpiky murované alebo betónované, 2-4 m2</t>
  </si>
  <si>
    <t>136</t>
  </si>
  <si>
    <t>553510009790.S</t>
  </si>
  <si>
    <t>Bránka</t>
  </si>
  <si>
    <t>138</t>
  </si>
  <si>
    <t>998767201</t>
  </si>
  <si>
    <t>Presun hmôt pre kovové stavebné doplnkové konštrukcie v objektoch výšky do 6 m</t>
  </si>
  <si>
    <t>140</t>
  </si>
  <si>
    <t>783</t>
  </si>
  <si>
    <t xml:space="preserve">Nátery   </t>
  </si>
  <si>
    <t>783225400</t>
  </si>
  <si>
    <t>Nátery kov.stav.doplnk.konštr. syntet. na vzduchu schnúce dvojnás.1x email a tmelením - 105µm</t>
  </si>
  <si>
    <t>142</t>
  </si>
  <si>
    <t>783226100</t>
  </si>
  <si>
    <t>Nátery kov.stav.doplnk.konštr. syntetické na vzduchu schnúce základný - 35µm</t>
  </si>
  <si>
    <t>144</t>
  </si>
  <si>
    <t>783782203</t>
  </si>
  <si>
    <t>Nátery tesárskych konštrukcií povrchová impregnácia Bochemitom QB</t>
  </si>
  <si>
    <t>495189307</t>
  </si>
  <si>
    <t xml:space="preserve">Práce a dodávky M   </t>
  </si>
  <si>
    <t>21-M</t>
  </si>
  <si>
    <t xml:space="preserve">Elektromontáže   </t>
  </si>
  <si>
    <t>210010041.S</t>
  </si>
  <si>
    <t>Rúrka elektroinštalačná ohybná kovová typ 3313, uložená pevne</t>
  </si>
  <si>
    <t>150</t>
  </si>
  <si>
    <t>345710008305.S</t>
  </si>
  <si>
    <t>Rúrka ohybná 3313 kovová z vrchnej pozink. oceľovej pásky a vnútornej izolačnej vrstvy, D 18,9 mm</t>
  </si>
  <si>
    <t>256</t>
  </si>
  <si>
    <t>152</t>
  </si>
  <si>
    <t>345710036510.S</t>
  </si>
  <si>
    <t>Príchytka obojstranná 3613 z pozinkovanej ocele pre ohybné kovové elektroinštal. rúrky D 13 mm</t>
  </si>
  <si>
    <t>154</t>
  </si>
  <si>
    <t>210010301</t>
  </si>
  <si>
    <t>Škatuľa prístrojová bez zapojenia</t>
  </si>
  <si>
    <t>KUS</t>
  </si>
  <si>
    <t>156</t>
  </si>
  <si>
    <t>3450906510</t>
  </si>
  <si>
    <t>Krabica</t>
  </si>
  <si>
    <t>158</t>
  </si>
  <si>
    <t>210100002</t>
  </si>
  <si>
    <t>Ukončenie vodičov v rozvádzač. vč. zapojenia a vodičovej koncovky do 6 mm2</t>
  </si>
  <si>
    <t>160</t>
  </si>
  <si>
    <t>210110001.S</t>
  </si>
  <si>
    <t>Jednopólový spínač, nástenný , vrátane zapojenia</t>
  </si>
  <si>
    <t>162</t>
  </si>
  <si>
    <t>345340003000.S</t>
  </si>
  <si>
    <t>Spínač jednopólový nástenný</t>
  </si>
  <si>
    <t>164</t>
  </si>
  <si>
    <t>210111011.S</t>
  </si>
  <si>
    <t>Domová zásuvka polozapustená alebo zapustená 250 V  vrátane zapojenia</t>
  </si>
  <si>
    <t>166</t>
  </si>
  <si>
    <t>345350004320.S</t>
  </si>
  <si>
    <t>Rámik jednoduchý pre spínače a zásuvky</t>
  </si>
  <si>
    <t>168</t>
  </si>
  <si>
    <t>345520000430.S</t>
  </si>
  <si>
    <t>Zásuvka jednonásobná polozapustená,  komplet</t>
  </si>
  <si>
    <t>170</t>
  </si>
  <si>
    <t>210111102.S</t>
  </si>
  <si>
    <t>Priemyslová zásuvka nástenná  vrátane zapojenia,</t>
  </si>
  <si>
    <t>172</t>
  </si>
  <si>
    <t>345540004210.S</t>
  </si>
  <si>
    <t>Zásuvka nástenná priemyslová</t>
  </si>
  <si>
    <t>174</t>
  </si>
  <si>
    <t>210191561.S</t>
  </si>
  <si>
    <t>Osadenie skrine rozvádzača  bez murárskych prác a zapojenia vodičov</t>
  </si>
  <si>
    <t>176</t>
  </si>
  <si>
    <t>357120011900.S</t>
  </si>
  <si>
    <t>Skriňa elektromerová , bez ističa,  možnosť doplnenia</t>
  </si>
  <si>
    <t>178</t>
  </si>
  <si>
    <t>210203040.S</t>
  </si>
  <si>
    <t>Montáž a zapojenie stropného LED svietidla 3-18 W</t>
  </si>
  <si>
    <t>180</t>
  </si>
  <si>
    <t>348110001604.S</t>
  </si>
  <si>
    <t>LED svietidlo závesné  pre LED trubice ,</t>
  </si>
  <si>
    <t>182</t>
  </si>
  <si>
    <t>210901058.S</t>
  </si>
  <si>
    <t>Kábel silový, uložený voľne</t>
  </si>
  <si>
    <t>184</t>
  </si>
  <si>
    <t>341110028900.S</t>
  </si>
  <si>
    <t>Kábel silový</t>
  </si>
  <si>
    <t>186</t>
  </si>
  <si>
    <t>210902372.S</t>
  </si>
  <si>
    <t>Vodič silový, uložený v rúrke</t>
  </si>
  <si>
    <t>188</t>
  </si>
  <si>
    <t>341110033100.S</t>
  </si>
  <si>
    <t>Vodič uložený v rurke</t>
  </si>
  <si>
    <t>190</t>
  </si>
  <si>
    <t>HZS-001</t>
  </si>
  <si>
    <t>Revízie</t>
  </si>
  <si>
    <t>hod</t>
  </si>
  <si>
    <t>192</t>
  </si>
  <si>
    <t>MV</t>
  </si>
  <si>
    <t>Murárske výpomoci</t>
  </si>
  <si>
    <t>194</t>
  </si>
  <si>
    <t>PM</t>
  </si>
  <si>
    <t>Podružný materiál</t>
  </si>
  <si>
    <t>196</t>
  </si>
  <si>
    <t>PPV</t>
  </si>
  <si>
    <t>Podiel pridružených výkonov</t>
  </si>
  <si>
    <t>198</t>
  </si>
  <si>
    <t xml:space="preserve">01.2 - Búracie práce   </t>
  </si>
  <si>
    <t>965043341.S</t>
  </si>
  <si>
    <t>Búranie podkladov pod dlažby, liatych dlažieb a mazanín,betón s poterom,teracom hr.do 100 mm, plochy nad 4 m2  -2,20000t</t>
  </si>
  <si>
    <t xml:space="preserve">29,55*3,5*0,1   </t>
  </si>
  <si>
    <t xml:space="preserve">Medzisúčet   </t>
  </si>
  <si>
    <t>Súčet</t>
  </si>
  <si>
    <t>968061112</t>
  </si>
  <si>
    <t>Vyvesenie dreveného okenného krídla do suti plochy do 1,5 m2, -0,01200t</t>
  </si>
  <si>
    <t xml:space="preserve">84   </t>
  </si>
  <si>
    <t>968062558</t>
  </si>
  <si>
    <t>Vybúranie drevených vrát plochy do 5 m2,  -0,06000t</t>
  </si>
  <si>
    <t xml:space="preserve">2,6*2,5*2+2*2*3   </t>
  </si>
  <si>
    <t>9780651011</t>
  </si>
  <si>
    <t>Odstránenie zvetralých častí betonových základov</t>
  </si>
  <si>
    <t xml:space="preserve">58,39*1,25   </t>
  </si>
  <si>
    <t>979081111</t>
  </si>
  <si>
    <t>Odvoz sutiny a vybúraných hmôt na skládku do 1 km</t>
  </si>
  <si>
    <t>979081121</t>
  </si>
  <si>
    <t>Odvoz sutiny a vybúraných hmôt na skládku za každý ďalší 1 km</t>
  </si>
  <si>
    <t>22,75*3 'Prepočítané koeficientom množstva</t>
  </si>
  <si>
    <t>979082111</t>
  </si>
  <si>
    <t>Vnútrostavenisková doprava sutiny a vybúraných hmôt do 10 m</t>
  </si>
  <si>
    <t>979089012</t>
  </si>
  <si>
    <t>Poplatok za skladovanie</t>
  </si>
  <si>
    <t>713000078</t>
  </si>
  <si>
    <t>Odstránenie tepelnej izolácie striech šikmých lepenej medzi alebo pod krokvy z vláknitých materiálov hr. do 10 cm -0,008t</t>
  </si>
  <si>
    <t>38,35*(5,9*1,8/2)</t>
  </si>
  <si>
    <t>762341811</t>
  </si>
  <si>
    <t>Demontáž debnenia striech rovných, oblúkových do 60°, z dosiek hrubých, hobľovaných,  -0.01600t</t>
  </si>
  <si>
    <t xml:space="preserve">38,35*6,18*2   </t>
  </si>
  <si>
    <t>998762202</t>
  </si>
  <si>
    <t>764311822.S</t>
  </si>
  <si>
    <t>Demontáž krytiny hladkej strešnej z tabúľ 2000 x 1000 mm, so sklonom do 30st.,  -0,00732t</t>
  </si>
  <si>
    <t xml:space="preserve">01.3 - Kanalizačná prípojka   </t>
  </si>
  <si>
    <t xml:space="preserve">    4 - Vodorovné konštrukcie   </t>
  </si>
  <si>
    <t xml:space="preserve">    8 - Rúrové vedenie   </t>
  </si>
  <si>
    <t>131201101.S</t>
  </si>
  <si>
    <t>Výkop nezapaženej jamy v hornine 3, do 100 m3</t>
  </si>
  <si>
    <t>-1736308315</t>
  </si>
  <si>
    <t>131201109.S</t>
  </si>
  <si>
    <t>Hĺbenie nezapažených jám a zárezov. Príplatok za lepivosť horniny 3</t>
  </si>
  <si>
    <t>782075998</t>
  </si>
  <si>
    <t>132201101.S</t>
  </si>
  <si>
    <t>-1340671177</t>
  </si>
  <si>
    <t>10,8</t>
  </si>
  <si>
    <t>175101102</t>
  </si>
  <si>
    <t>Obsyp potrubia sypaninou z vhodných hornín 1 až 4 s prehodením sypaniny</t>
  </si>
  <si>
    <t>583310000800</t>
  </si>
  <si>
    <t>Kamenivo ťažené drobné frakcia 0-4 mm, STN EN 13242 + A1</t>
  </si>
  <si>
    <t xml:space="preserve">Vodorovné konštrukcie   </t>
  </si>
  <si>
    <t>451572111</t>
  </si>
  <si>
    <t>Lôžko pod potrubie, stoky a drobné objekty, v otvorenom výkope z kameniva drobného ťaženého 0-4 mm</t>
  </si>
  <si>
    <t xml:space="preserve">Rúrové vedenie   </t>
  </si>
  <si>
    <t>831372121</t>
  </si>
  <si>
    <t>Montáž potrubia z rúr kamenin. tesnených gumovými krúžkami v sklone do 20 % DN 300</t>
  </si>
  <si>
    <t>597110001600</t>
  </si>
  <si>
    <t>Kameninová hrdlová rúra, DN 300</t>
  </si>
  <si>
    <t>831429011</t>
  </si>
  <si>
    <t>Demontáž kanalizačného potrubia z kameninových rúr  -0,306 t</t>
  </si>
  <si>
    <t>892371000</t>
  </si>
  <si>
    <t>Skúška tesnosti kanalizácie D 300</t>
  </si>
  <si>
    <t>894213119</t>
  </si>
  <si>
    <t>Vyspravenie a oprava existujúcej žumpy</t>
  </si>
  <si>
    <t>998274101.S</t>
  </si>
  <si>
    <t>Presun hmôt pre rúrové vedenie hĺbené z rúr v otvorenom výkope</t>
  </si>
  <si>
    <t>Stavebné úpravy maštale pre  ustajnenie HD,  č. 993, k.u. Pčoliné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</si>
</sst>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2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5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2" fillId="4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4" xfId="0" applyNumberFormat="1" applyFont="1" applyBorder="1" applyAlignment="1">
      <alignment vertical="center"/>
    </xf>
    <xf numFmtId="4" fontId="29" fillId="0" borderId="0" xfId="0" applyNumberFormat="1" applyFont="1" applyAlignment="1">
      <alignment vertical="center"/>
    </xf>
    <xf numFmtId="166" fontId="29" fillId="0" borderId="0" xfId="0" applyNumberFormat="1" applyFont="1" applyAlignment="1">
      <alignment vertical="center"/>
    </xf>
    <xf numFmtId="4" fontId="29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9" fillId="0" borderId="19" xfId="0" applyNumberFormat="1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4" fontId="16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4" fontId="16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167" fontId="24" fillId="0" borderId="0" xfId="0" applyNumberFormat="1" applyFont="1"/>
    <xf numFmtId="166" fontId="32" fillId="0" borderId="12" xfId="0" applyNumberFormat="1" applyFont="1" applyBorder="1"/>
    <xf numFmtId="166" fontId="32" fillId="0" borderId="13" xfId="0" applyNumberFormat="1" applyFont="1" applyBorder="1"/>
    <xf numFmtId="167" fontId="33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7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2" fillId="0" borderId="22" xfId="0" applyFont="1" applyBorder="1" applyAlignment="1" applyProtection="1">
      <alignment horizontal="center" vertical="center"/>
      <protection locked="0"/>
    </xf>
    <xf numFmtId="49" fontId="22" fillId="0" borderId="22" xfId="0" applyNumberFormat="1" applyFont="1" applyBorder="1" applyAlignment="1" applyProtection="1">
      <alignment horizontal="left" vertical="center" wrapText="1"/>
      <protection locked="0"/>
    </xf>
    <xf numFmtId="0" fontId="22" fillId="0" borderId="22" xfId="0" applyFont="1" applyBorder="1" applyAlignment="1" applyProtection="1">
      <alignment horizontal="left" vertical="center" wrapText="1"/>
      <protection locked="0"/>
    </xf>
    <xf numFmtId="0" fontId="22" fillId="0" borderId="22" xfId="0" applyFont="1" applyBorder="1" applyAlignment="1" applyProtection="1">
      <alignment horizontal="center" vertical="center" wrapText="1"/>
      <protection locked="0"/>
    </xf>
    <xf numFmtId="167" fontId="22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3" fillId="0" borderId="14" xfId="0" applyFont="1" applyBorder="1" applyAlignment="1">
      <alignment horizontal="left" vertical="center"/>
    </xf>
    <xf numFmtId="0" fontId="23" fillId="0" borderId="0" xfId="0" applyFont="1" applyAlignment="1">
      <alignment horizontal="center" vertical="center"/>
    </xf>
    <xf numFmtId="166" fontId="23" fillId="0" borderId="0" xfId="0" applyNumberFormat="1" applyFont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35" fillId="0" borderId="22" xfId="0" applyFont="1" applyBorder="1" applyAlignment="1" applyProtection="1">
      <alignment horizontal="center" vertical="center"/>
      <protection locked="0"/>
    </xf>
    <xf numFmtId="49" fontId="35" fillId="0" borderId="22" xfId="0" applyNumberFormat="1" applyFont="1" applyBorder="1" applyAlignment="1" applyProtection="1">
      <alignment horizontal="left" vertical="center" wrapText="1"/>
      <protection locked="0"/>
    </xf>
    <xf numFmtId="0" fontId="35" fillId="0" borderId="22" xfId="0" applyFont="1" applyBorder="1" applyAlignment="1" applyProtection="1">
      <alignment horizontal="left" vertical="center" wrapText="1"/>
      <protection locked="0"/>
    </xf>
    <xf numFmtId="0" fontId="35" fillId="0" borderId="22" xfId="0" applyFont="1" applyBorder="1" applyAlignment="1" applyProtection="1">
      <alignment horizontal="center" vertical="center" wrapText="1"/>
      <protection locked="0"/>
    </xf>
    <xf numFmtId="167" fontId="35" fillId="0" borderId="22" xfId="0" applyNumberFormat="1" applyFont="1" applyBorder="1" applyAlignment="1" applyProtection="1">
      <alignment vertical="center"/>
      <protection locked="0"/>
    </xf>
    <xf numFmtId="0" fontId="36" fillId="0" borderId="22" xfId="0" applyFont="1" applyBorder="1" applyAlignment="1" applyProtection="1">
      <alignment vertical="center"/>
      <protection locked="0"/>
    </xf>
    <xf numFmtId="0" fontId="36" fillId="0" borderId="3" xfId="0" applyFont="1" applyBorder="1" applyAlignment="1">
      <alignment vertical="center"/>
    </xf>
    <xf numFmtId="0" fontId="35" fillId="0" borderId="14" xfId="0" applyFont="1" applyBorder="1" applyAlignment="1">
      <alignment horizontal="left" vertical="center"/>
    </xf>
    <xf numFmtId="0" fontId="35" fillId="0" borderId="0" xfId="0" applyFont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23" fillId="0" borderId="19" xfId="0" applyFont="1" applyBorder="1" applyAlignment="1">
      <alignment horizontal="left" vertical="center"/>
    </xf>
    <xf numFmtId="0" fontId="23" fillId="0" borderId="20" xfId="0" applyFont="1" applyBorder="1" applyAlignment="1">
      <alignment horizontal="center" vertical="center"/>
    </xf>
    <xf numFmtId="166" fontId="23" fillId="0" borderId="20" xfId="0" applyNumberFormat="1" applyFont="1" applyBorder="1" applyAlignment="1">
      <alignment vertical="center"/>
    </xf>
    <xf numFmtId="166" fontId="23" fillId="0" borderId="21" xfId="0" applyNumberFormat="1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14" fontId="2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5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7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164" fontId="16" fillId="0" borderId="0" xfId="0" applyNumberFormat="1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/>
    </xf>
    <xf numFmtId="0" fontId="22" fillId="4" borderId="6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left" vertical="center"/>
    </xf>
    <xf numFmtId="0" fontId="22" fillId="4" borderId="7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right" vertical="center"/>
    </xf>
    <xf numFmtId="0" fontId="22" fillId="4" borderId="8" xfId="0" applyFont="1" applyFill="1" applyBorder="1" applyAlignment="1">
      <alignment horizontal="left" vertical="center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99"/>
  <sheetViews>
    <sheetView showGridLines="0" tabSelected="1" topLeftCell="A4" workbookViewId="0">
      <selection activeCell="AN13" sqref="AN13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5" t="s">
        <v>0</v>
      </c>
      <c r="AZ1" s="15" t="s">
        <v>1</v>
      </c>
      <c r="BA1" s="15" t="s">
        <v>2</v>
      </c>
      <c r="BB1" s="15" t="s">
        <v>1</v>
      </c>
      <c r="BT1" s="15" t="s">
        <v>3</v>
      </c>
      <c r="BU1" s="15" t="s">
        <v>3</v>
      </c>
      <c r="BV1" s="15" t="s">
        <v>4</v>
      </c>
    </row>
    <row r="2" spans="1:74" ht="36.950000000000003" customHeight="1">
      <c r="AR2" s="205" t="s">
        <v>5</v>
      </c>
      <c r="AS2" s="183"/>
      <c r="AT2" s="183"/>
      <c r="AU2" s="183"/>
      <c r="AV2" s="183"/>
      <c r="AW2" s="183"/>
      <c r="AX2" s="183"/>
      <c r="AY2" s="183"/>
      <c r="AZ2" s="183"/>
      <c r="BA2" s="183"/>
      <c r="BB2" s="183"/>
      <c r="BC2" s="183"/>
      <c r="BD2" s="183"/>
      <c r="BE2" s="183"/>
      <c r="BS2" s="16" t="s">
        <v>6</v>
      </c>
      <c r="BT2" s="16" t="s">
        <v>7</v>
      </c>
    </row>
    <row r="3" spans="1:74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7</v>
      </c>
    </row>
    <row r="4" spans="1:74" ht="24.95" customHeight="1">
      <c r="B4" s="19"/>
      <c r="D4" s="20" t="s">
        <v>8</v>
      </c>
      <c r="AR4" s="19"/>
      <c r="AS4" s="21" t="s">
        <v>9</v>
      </c>
      <c r="BS4" s="16" t="s">
        <v>6</v>
      </c>
    </row>
    <row r="5" spans="1:74" ht="12" customHeight="1">
      <c r="B5" s="19"/>
      <c r="D5" s="22" t="s">
        <v>10</v>
      </c>
      <c r="K5" s="182" t="s">
        <v>11</v>
      </c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3"/>
      <c r="AK5" s="183"/>
      <c r="AL5" s="183"/>
      <c r="AM5" s="183"/>
      <c r="AN5" s="183"/>
      <c r="AO5" s="183"/>
      <c r="AR5" s="19"/>
      <c r="BS5" s="16" t="s">
        <v>6</v>
      </c>
    </row>
    <row r="6" spans="1:74" ht="36.950000000000003" customHeight="1">
      <c r="B6" s="19"/>
      <c r="D6" s="24" t="s">
        <v>12</v>
      </c>
      <c r="K6" s="184" t="s">
        <v>501</v>
      </c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183"/>
      <c r="AI6" s="183"/>
      <c r="AJ6" s="183"/>
      <c r="AK6" s="183"/>
      <c r="AL6" s="183"/>
      <c r="AM6" s="183"/>
      <c r="AN6" s="183"/>
      <c r="AO6" s="183"/>
      <c r="AR6" s="19"/>
      <c r="BS6" s="16" t="s">
        <v>6</v>
      </c>
    </row>
    <row r="7" spans="1:74" ht="12" customHeight="1">
      <c r="B7" s="19"/>
      <c r="D7" s="25" t="s">
        <v>13</v>
      </c>
      <c r="K7" s="23" t="s">
        <v>1</v>
      </c>
      <c r="AK7" s="25" t="s">
        <v>14</v>
      </c>
      <c r="AN7" s="23" t="s">
        <v>1</v>
      </c>
      <c r="AR7" s="19"/>
      <c r="BS7" s="16" t="s">
        <v>6</v>
      </c>
    </row>
    <row r="8" spans="1:74" ht="12" customHeight="1">
      <c r="B8" s="19"/>
      <c r="D8" s="25" t="s">
        <v>15</v>
      </c>
      <c r="K8" s="23" t="s">
        <v>16</v>
      </c>
      <c r="AK8" s="25" t="s">
        <v>17</v>
      </c>
      <c r="AN8" s="180">
        <v>45236</v>
      </c>
      <c r="AR8" s="19"/>
      <c r="BS8" s="16" t="s">
        <v>6</v>
      </c>
    </row>
    <row r="9" spans="1:74" ht="14.45" customHeight="1">
      <c r="B9" s="19"/>
      <c r="AR9" s="19"/>
      <c r="BS9" s="16" t="s">
        <v>6</v>
      </c>
    </row>
    <row r="10" spans="1:74" ht="12" customHeight="1">
      <c r="B10" s="19"/>
      <c r="D10" s="25" t="s">
        <v>18</v>
      </c>
      <c r="AK10" s="25" t="s">
        <v>19</v>
      </c>
      <c r="AN10" s="23" t="s">
        <v>1</v>
      </c>
      <c r="AR10" s="19"/>
      <c r="BS10" s="16" t="s">
        <v>6</v>
      </c>
    </row>
    <row r="11" spans="1:74" ht="18.399999999999999" customHeight="1">
      <c r="B11" s="19"/>
      <c r="E11" s="23" t="s">
        <v>20</v>
      </c>
      <c r="AK11" s="25" t="s">
        <v>21</v>
      </c>
      <c r="AN11" s="23" t="s">
        <v>1</v>
      </c>
      <c r="AR11" s="19"/>
      <c r="BS11" s="16" t="s">
        <v>6</v>
      </c>
    </row>
    <row r="12" spans="1:74" ht="6.95" customHeight="1">
      <c r="B12" s="19"/>
      <c r="AR12" s="19"/>
      <c r="BS12" s="16" t="s">
        <v>6</v>
      </c>
    </row>
    <row r="13" spans="1:74" ht="12" customHeight="1">
      <c r="B13" s="19"/>
      <c r="D13" s="25" t="s">
        <v>22</v>
      </c>
      <c r="AK13" s="25" t="s">
        <v>19</v>
      </c>
      <c r="AN13" s="23" t="s">
        <v>1</v>
      </c>
      <c r="AR13" s="19"/>
      <c r="BS13" s="16" t="s">
        <v>6</v>
      </c>
    </row>
    <row r="14" spans="1:74" ht="12.75">
      <c r="B14" s="19"/>
      <c r="E14" s="23" t="s">
        <v>23</v>
      </c>
      <c r="AK14" s="25" t="s">
        <v>21</v>
      </c>
      <c r="AN14" s="23" t="s">
        <v>1</v>
      </c>
      <c r="AR14" s="19"/>
      <c r="BS14" s="16" t="s">
        <v>6</v>
      </c>
    </row>
    <row r="15" spans="1:74" ht="6.95" customHeight="1">
      <c r="B15" s="19"/>
      <c r="AR15" s="19"/>
      <c r="BS15" s="16" t="s">
        <v>3</v>
      </c>
    </row>
    <row r="16" spans="1:74" ht="12" customHeight="1">
      <c r="B16" s="19"/>
      <c r="D16" s="25" t="s">
        <v>24</v>
      </c>
      <c r="AK16" s="25" t="s">
        <v>19</v>
      </c>
      <c r="AN16" s="23" t="s">
        <v>1</v>
      </c>
      <c r="AR16" s="19"/>
      <c r="BS16" s="16" t="s">
        <v>3</v>
      </c>
    </row>
    <row r="17" spans="2:71" ht="18.399999999999999" customHeight="1">
      <c r="B17" s="19"/>
      <c r="E17" s="23" t="s">
        <v>25</v>
      </c>
      <c r="AK17" s="25" t="s">
        <v>21</v>
      </c>
      <c r="AN17" s="23" t="s">
        <v>1</v>
      </c>
      <c r="AR17" s="19"/>
      <c r="BS17" s="16" t="s">
        <v>26</v>
      </c>
    </row>
    <row r="18" spans="2:71" ht="6.95" customHeight="1">
      <c r="B18" s="19"/>
      <c r="AR18" s="19"/>
      <c r="BS18" s="16" t="s">
        <v>27</v>
      </c>
    </row>
    <row r="19" spans="2:71" ht="12" customHeight="1">
      <c r="B19" s="19"/>
      <c r="D19" s="25" t="s">
        <v>28</v>
      </c>
      <c r="AK19" s="25" t="s">
        <v>19</v>
      </c>
      <c r="AN19" s="23" t="s">
        <v>1</v>
      </c>
      <c r="AR19" s="19"/>
      <c r="BS19" s="16" t="s">
        <v>27</v>
      </c>
    </row>
    <row r="20" spans="2:71" ht="18.399999999999999" customHeight="1">
      <c r="B20" s="19"/>
      <c r="E20" s="23" t="s">
        <v>25</v>
      </c>
      <c r="AK20" s="25" t="s">
        <v>21</v>
      </c>
      <c r="AN20" s="23" t="s">
        <v>1</v>
      </c>
      <c r="AR20" s="19"/>
      <c r="BS20" s="16" t="s">
        <v>26</v>
      </c>
    </row>
    <row r="21" spans="2:71" ht="6.95" customHeight="1">
      <c r="B21" s="19"/>
      <c r="AR21" s="19"/>
    </row>
    <row r="22" spans="2:71" ht="12" customHeight="1">
      <c r="B22" s="19"/>
      <c r="D22" s="25" t="s">
        <v>29</v>
      </c>
      <c r="AR22" s="19"/>
    </row>
    <row r="23" spans="2:71" ht="16.5" customHeight="1">
      <c r="B23" s="19"/>
      <c r="E23" s="185" t="s">
        <v>1</v>
      </c>
      <c r="F23" s="185"/>
      <c r="G23" s="185"/>
      <c r="H23" s="185"/>
      <c r="I23" s="185"/>
      <c r="J23" s="185"/>
      <c r="K23" s="185"/>
      <c r="L23" s="185"/>
      <c r="M23" s="185"/>
      <c r="N23" s="185"/>
      <c r="O23" s="185"/>
      <c r="P23" s="185"/>
      <c r="Q23" s="185"/>
      <c r="R23" s="185"/>
      <c r="S23" s="185"/>
      <c r="T23" s="185"/>
      <c r="U23" s="185"/>
      <c r="V23" s="185"/>
      <c r="W23" s="185"/>
      <c r="X23" s="185"/>
      <c r="Y23" s="185"/>
      <c r="Z23" s="185"/>
      <c r="AA23" s="185"/>
      <c r="AB23" s="185"/>
      <c r="AC23" s="185"/>
      <c r="AD23" s="185"/>
      <c r="AE23" s="185"/>
      <c r="AF23" s="185"/>
      <c r="AG23" s="185"/>
      <c r="AH23" s="185"/>
      <c r="AI23" s="185"/>
      <c r="AJ23" s="185"/>
      <c r="AK23" s="185"/>
      <c r="AL23" s="185"/>
      <c r="AM23" s="185"/>
      <c r="AN23" s="185"/>
      <c r="AR23" s="19"/>
    </row>
    <row r="24" spans="2:71" ht="6.95" customHeight="1">
      <c r="B24" s="19"/>
      <c r="AR24" s="19"/>
    </row>
    <row r="25" spans="2:71" ht="6.95" customHeight="1">
      <c r="B25" s="19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9"/>
    </row>
    <row r="26" spans="2:71" s="1" customFormat="1" ht="25.9" customHeight="1">
      <c r="B26" s="28"/>
      <c r="D26" s="29" t="s">
        <v>30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186">
        <f>ROUND(AG94,2)</f>
        <v>0</v>
      </c>
      <c r="AL26" s="187"/>
      <c r="AM26" s="187"/>
      <c r="AN26" s="187"/>
      <c r="AO26" s="187"/>
      <c r="AR26" s="28"/>
    </row>
    <row r="27" spans="2:71" s="1" customFormat="1" ht="6.95" customHeight="1">
      <c r="B27" s="28"/>
      <c r="AR27" s="28"/>
    </row>
    <row r="28" spans="2:71" s="1" customFormat="1" ht="12.75">
      <c r="B28" s="28"/>
      <c r="L28" s="188" t="s">
        <v>31</v>
      </c>
      <c r="M28" s="188"/>
      <c r="N28" s="188"/>
      <c r="O28" s="188"/>
      <c r="P28" s="188"/>
      <c r="W28" s="188" t="s">
        <v>32</v>
      </c>
      <c r="X28" s="188"/>
      <c r="Y28" s="188"/>
      <c r="Z28" s="188"/>
      <c r="AA28" s="188"/>
      <c r="AB28" s="188"/>
      <c r="AC28" s="188"/>
      <c r="AD28" s="188"/>
      <c r="AE28" s="188"/>
      <c r="AK28" s="188" t="s">
        <v>33</v>
      </c>
      <c r="AL28" s="188"/>
      <c r="AM28" s="188"/>
      <c r="AN28" s="188"/>
      <c r="AO28" s="188"/>
      <c r="AR28" s="28"/>
    </row>
    <row r="29" spans="2:71" s="2" customFormat="1" ht="14.45" customHeight="1">
      <c r="B29" s="32"/>
      <c r="D29" s="25" t="s">
        <v>34</v>
      </c>
      <c r="F29" s="33" t="s">
        <v>35</v>
      </c>
      <c r="L29" s="191">
        <v>0.2</v>
      </c>
      <c r="M29" s="190"/>
      <c r="N29" s="190"/>
      <c r="O29" s="190"/>
      <c r="P29" s="190"/>
      <c r="Q29" s="34"/>
      <c r="R29" s="34"/>
      <c r="S29" s="34"/>
      <c r="T29" s="34"/>
      <c r="U29" s="34"/>
      <c r="V29" s="34"/>
      <c r="W29" s="189">
        <f>ROUND(AZ94, 2)</f>
        <v>0</v>
      </c>
      <c r="X29" s="190"/>
      <c r="Y29" s="190"/>
      <c r="Z29" s="190"/>
      <c r="AA29" s="190"/>
      <c r="AB29" s="190"/>
      <c r="AC29" s="190"/>
      <c r="AD29" s="190"/>
      <c r="AE29" s="190"/>
      <c r="AF29" s="34"/>
      <c r="AG29" s="34"/>
      <c r="AH29" s="34"/>
      <c r="AI29" s="34"/>
      <c r="AJ29" s="34"/>
      <c r="AK29" s="189">
        <f>ROUND(AV94, 2)</f>
        <v>0</v>
      </c>
      <c r="AL29" s="190"/>
      <c r="AM29" s="190"/>
      <c r="AN29" s="190"/>
      <c r="AO29" s="190"/>
      <c r="AP29" s="34"/>
      <c r="AQ29" s="34"/>
      <c r="AR29" s="35"/>
      <c r="AS29" s="34"/>
      <c r="AT29" s="34"/>
      <c r="AU29" s="34"/>
      <c r="AV29" s="34"/>
      <c r="AW29" s="34"/>
      <c r="AX29" s="34"/>
      <c r="AY29" s="34"/>
      <c r="AZ29" s="34"/>
    </row>
    <row r="30" spans="2:71" s="2" customFormat="1" ht="14.45" customHeight="1">
      <c r="B30" s="32"/>
      <c r="F30" s="33" t="s">
        <v>36</v>
      </c>
      <c r="L30" s="194">
        <v>0.2</v>
      </c>
      <c r="M30" s="193"/>
      <c r="N30" s="193"/>
      <c r="O30" s="193"/>
      <c r="P30" s="193"/>
      <c r="W30" s="192">
        <f>ROUND(BA94, 2)</f>
        <v>0</v>
      </c>
      <c r="X30" s="193"/>
      <c r="Y30" s="193"/>
      <c r="Z30" s="193"/>
      <c r="AA30" s="193"/>
      <c r="AB30" s="193"/>
      <c r="AC30" s="193"/>
      <c r="AD30" s="193"/>
      <c r="AE30" s="193"/>
      <c r="AK30" s="192">
        <f>ROUND(AW94, 2)</f>
        <v>0</v>
      </c>
      <c r="AL30" s="193"/>
      <c r="AM30" s="193"/>
      <c r="AN30" s="193"/>
      <c r="AO30" s="193"/>
      <c r="AR30" s="32"/>
    </row>
    <row r="31" spans="2:71" s="2" customFormat="1" ht="14.45" hidden="1" customHeight="1">
      <c r="B31" s="32"/>
      <c r="F31" s="25" t="s">
        <v>37</v>
      </c>
      <c r="L31" s="194">
        <v>0.2</v>
      </c>
      <c r="M31" s="193"/>
      <c r="N31" s="193"/>
      <c r="O31" s="193"/>
      <c r="P31" s="193"/>
      <c r="W31" s="192">
        <f>ROUND(BB94, 2)</f>
        <v>0</v>
      </c>
      <c r="X31" s="193"/>
      <c r="Y31" s="193"/>
      <c r="Z31" s="193"/>
      <c r="AA31" s="193"/>
      <c r="AB31" s="193"/>
      <c r="AC31" s="193"/>
      <c r="AD31" s="193"/>
      <c r="AE31" s="193"/>
      <c r="AK31" s="192">
        <v>0</v>
      </c>
      <c r="AL31" s="193"/>
      <c r="AM31" s="193"/>
      <c r="AN31" s="193"/>
      <c r="AO31" s="193"/>
      <c r="AR31" s="32"/>
    </row>
    <row r="32" spans="2:71" s="2" customFormat="1" ht="14.45" hidden="1" customHeight="1">
      <c r="B32" s="32"/>
      <c r="F32" s="25" t="s">
        <v>38</v>
      </c>
      <c r="L32" s="194">
        <v>0.2</v>
      </c>
      <c r="M32" s="193"/>
      <c r="N32" s="193"/>
      <c r="O32" s="193"/>
      <c r="P32" s="193"/>
      <c r="W32" s="192">
        <f>ROUND(BC94, 2)</f>
        <v>0</v>
      </c>
      <c r="X32" s="193"/>
      <c r="Y32" s="193"/>
      <c r="Z32" s="193"/>
      <c r="AA32" s="193"/>
      <c r="AB32" s="193"/>
      <c r="AC32" s="193"/>
      <c r="AD32" s="193"/>
      <c r="AE32" s="193"/>
      <c r="AK32" s="192">
        <v>0</v>
      </c>
      <c r="AL32" s="193"/>
      <c r="AM32" s="193"/>
      <c r="AN32" s="193"/>
      <c r="AO32" s="193"/>
      <c r="AR32" s="32"/>
    </row>
    <row r="33" spans="2:52" s="2" customFormat="1" ht="14.45" hidden="1" customHeight="1">
      <c r="B33" s="32"/>
      <c r="F33" s="33" t="s">
        <v>39</v>
      </c>
      <c r="L33" s="191">
        <v>0</v>
      </c>
      <c r="M33" s="190"/>
      <c r="N33" s="190"/>
      <c r="O33" s="190"/>
      <c r="P33" s="190"/>
      <c r="Q33" s="34"/>
      <c r="R33" s="34"/>
      <c r="S33" s="34"/>
      <c r="T33" s="34"/>
      <c r="U33" s="34"/>
      <c r="V33" s="34"/>
      <c r="W33" s="189">
        <f>ROUND(BD94, 2)</f>
        <v>0</v>
      </c>
      <c r="X33" s="190"/>
      <c r="Y33" s="190"/>
      <c r="Z33" s="190"/>
      <c r="AA33" s="190"/>
      <c r="AB33" s="190"/>
      <c r="AC33" s="190"/>
      <c r="AD33" s="190"/>
      <c r="AE33" s="190"/>
      <c r="AF33" s="34"/>
      <c r="AG33" s="34"/>
      <c r="AH33" s="34"/>
      <c r="AI33" s="34"/>
      <c r="AJ33" s="34"/>
      <c r="AK33" s="189">
        <v>0</v>
      </c>
      <c r="AL33" s="190"/>
      <c r="AM33" s="190"/>
      <c r="AN33" s="190"/>
      <c r="AO33" s="190"/>
      <c r="AP33" s="34"/>
      <c r="AQ33" s="34"/>
      <c r="AR33" s="35"/>
      <c r="AS33" s="34"/>
      <c r="AT33" s="34"/>
      <c r="AU33" s="34"/>
      <c r="AV33" s="34"/>
      <c r="AW33" s="34"/>
      <c r="AX33" s="34"/>
      <c r="AY33" s="34"/>
      <c r="AZ33" s="34"/>
    </row>
    <row r="34" spans="2:52" s="1" customFormat="1" ht="6.95" customHeight="1">
      <c r="B34" s="28"/>
      <c r="AR34" s="28"/>
    </row>
    <row r="35" spans="2:52" s="1" customFormat="1" ht="25.9" customHeight="1">
      <c r="B35" s="28"/>
      <c r="C35" s="36"/>
      <c r="D35" s="37" t="s">
        <v>40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41</v>
      </c>
      <c r="U35" s="38"/>
      <c r="V35" s="38"/>
      <c r="W35" s="38"/>
      <c r="X35" s="215" t="s">
        <v>42</v>
      </c>
      <c r="Y35" s="216"/>
      <c r="Z35" s="216"/>
      <c r="AA35" s="216"/>
      <c r="AB35" s="216"/>
      <c r="AC35" s="38"/>
      <c r="AD35" s="38"/>
      <c r="AE35" s="38"/>
      <c r="AF35" s="38"/>
      <c r="AG35" s="38"/>
      <c r="AH35" s="38"/>
      <c r="AI35" s="38"/>
      <c r="AJ35" s="38"/>
      <c r="AK35" s="217">
        <f>SUM(AK26:AK33)</f>
        <v>0</v>
      </c>
      <c r="AL35" s="216"/>
      <c r="AM35" s="216"/>
      <c r="AN35" s="216"/>
      <c r="AO35" s="218"/>
      <c r="AP35" s="36"/>
      <c r="AQ35" s="36"/>
      <c r="AR35" s="28"/>
    </row>
    <row r="36" spans="2:52" s="1" customFormat="1" ht="6.95" customHeight="1">
      <c r="B36" s="28"/>
      <c r="AR36" s="28"/>
    </row>
    <row r="37" spans="2:52" s="1" customFormat="1" ht="14.45" customHeight="1">
      <c r="B37" s="28"/>
      <c r="AR37" s="28"/>
    </row>
    <row r="38" spans="2:52" ht="14.45" customHeight="1">
      <c r="B38" s="19"/>
      <c r="AR38" s="19"/>
    </row>
    <row r="39" spans="2:52" ht="14.45" customHeight="1">
      <c r="B39" s="19"/>
      <c r="AR39" s="19"/>
    </row>
    <row r="40" spans="2:52" ht="14.45" customHeight="1">
      <c r="B40" s="19"/>
      <c r="AR40" s="19"/>
    </row>
    <row r="41" spans="2:52" ht="14.45" customHeight="1">
      <c r="B41" s="19"/>
      <c r="AR41" s="19"/>
    </row>
    <row r="42" spans="2:52" ht="14.45" customHeight="1">
      <c r="B42" s="19"/>
      <c r="AR42" s="19"/>
    </row>
    <row r="43" spans="2:52" ht="14.45" customHeight="1">
      <c r="B43" s="19"/>
      <c r="AR43" s="19"/>
    </row>
    <row r="44" spans="2:52" ht="14.45" customHeight="1">
      <c r="B44" s="19"/>
      <c r="AR44" s="19"/>
    </row>
    <row r="45" spans="2:52" ht="14.45" customHeight="1">
      <c r="B45" s="19"/>
      <c r="AR45" s="19"/>
    </row>
    <row r="46" spans="2:52" ht="14.45" customHeight="1">
      <c r="B46" s="19"/>
      <c r="AR46" s="19"/>
    </row>
    <row r="47" spans="2:52" ht="14.45" customHeight="1">
      <c r="B47" s="19"/>
      <c r="AR47" s="19"/>
    </row>
    <row r="48" spans="2:52" ht="14.45" customHeight="1">
      <c r="B48" s="19"/>
      <c r="AR48" s="19"/>
    </row>
    <row r="49" spans="2:44" s="1" customFormat="1" ht="14.45" customHeight="1">
      <c r="B49" s="28"/>
      <c r="D49" s="40" t="s">
        <v>43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44</v>
      </c>
      <c r="AI49" s="41"/>
      <c r="AJ49" s="41"/>
      <c r="AK49" s="41"/>
      <c r="AL49" s="41"/>
      <c r="AM49" s="41"/>
      <c r="AN49" s="41"/>
      <c r="AO49" s="41"/>
      <c r="AR49" s="28"/>
    </row>
    <row r="50" spans="2:44">
      <c r="B50" s="19"/>
      <c r="AR50" s="19"/>
    </row>
    <row r="51" spans="2:44">
      <c r="B51" s="19"/>
      <c r="AR51" s="19"/>
    </row>
    <row r="52" spans="2:44">
      <c r="B52" s="19"/>
      <c r="AR52" s="19"/>
    </row>
    <row r="53" spans="2:44">
      <c r="B53" s="19"/>
      <c r="AR53" s="19"/>
    </row>
    <row r="54" spans="2:44">
      <c r="B54" s="19"/>
      <c r="AR54" s="19"/>
    </row>
    <row r="55" spans="2:44">
      <c r="B55" s="19"/>
      <c r="AR55" s="19"/>
    </row>
    <row r="56" spans="2:44">
      <c r="B56" s="19"/>
      <c r="AR56" s="19"/>
    </row>
    <row r="57" spans="2:44">
      <c r="B57" s="19"/>
      <c r="AR57" s="19"/>
    </row>
    <row r="58" spans="2:44">
      <c r="B58" s="19"/>
      <c r="AR58" s="19"/>
    </row>
    <row r="59" spans="2:44">
      <c r="B59" s="19"/>
      <c r="AR59" s="19"/>
    </row>
    <row r="60" spans="2:44" s="1" customFormat="1" ht="12.75">
      <c r="B60" s="28"/>
      <c r="D60" s="42" t="s">
        <v>45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42" t="s">
        <v>46</v>
      </c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42" t="s">
        <v>45</v>
      </c>
      <c r="AI60" s="30"/>
      <c r="AJ60" s="30"/>
      <c r="AK60" s="30"/>
      <c r="AL60" s="30"/>
      <c r="AM60" s="42" t="s">
        <v>46</v>
      </c>
      <c r="AN60" s="30"/>
      <c r="AO60" s="30"/>
      <c r="AR60" s="28"/>
    </row>
    <row r="61" spans="2:44">
      <c r="B61" s="19"/>
      <c r="AR61" s="19"/>
    </row>
    <row r="62" spans="2:44">
      <c r="B62" s="19"/>
      <c r="AR62" s="19"/>
    </row>
    <row r="63" spans="2:44">
      <c r="B63" s="19"/>
      <c r="AR63" s="19"/>
    </row>
    <row r="64" spans="2:44" s="1" customFormat="1" ht="12.75">
      <c r="B64" s="28"/>
      <c r="D64" s="40" t="s">
        <v>47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0" t="s">
        <v>48</v>
      </c>
      <c r="AI64" s="41"/>
      <c r="AJ64" s="41"/>
      <c r="AK64" s="41"/>
      <c r="AL64" s="41"/>
      <c r="AM64" s="41"/>
      <c r="AN64" s="41"/>
      <c r="AO64" s="41"/>
      <c r="AR64" s="28"/>
    </row>
    <row r="65" spans="2:44">
      <c r="B65" s="19"/>
      <c r="AR65" s="19"/>
    </row>
    <row r="66" spans="2:44">
      <c r="B66" s="19"/>
      <c r="AR66" s="19"/>
    </row>
    <row r="67" spans="2:44">
      <c r="B67" s="19"/>
      <c r="AR67" s="19"/>
    </row>
    <row r="68" spans="2:44">
      <c r="B68" s="19"/>
      <c r="AR68" s="19"/>
    </row>
    <row r="69" spans="2:44">
      <c r="B69" s="19"/>
      <c r="AR69" s="19"/>
    </row>
    <row r="70" spans="2:44">
      <c r="B70" s="19"/>
      <c r="AR70" s="19"/>
    </row>
    <row r="71" spans="2:44">
      <c r="B71" s="19"/>
      <c r="AR71" s="19"/>
    </row>
    <row r="72" spans="2:44">
      <c r="B72" s="19"/>
      <c r="AR72" s="19"/>
    </row>
    <row r="73" spans="2:44">
      <c r="B73" s="19"/>
      <c r="AR73" s="19"/>
    </row>
    <row r="74" spans="2:44">
      <c r="B74" s="19"/>
      <c r="AR74" s="19"/>
    </row>
    <row r="75" spans="2:44" s="1" customFormat="1" ht="12.75">
      <c r="B75" s="28"/>
      <c r="D75" s="42" t="s">
        <v>45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42" t="s">
        <v>46</v>
      </c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42" t="s">
        <v>45</v>
      </c>
      <c r="AI75" s="30"/>
      <c r="AJ75" s="30"/>
      <c r="AK75" s="30"/>
      <c r="AL75" s="30"/>
      <c r="AM75" s="42" t="s">
        <v>46</v>
      </c>
      <c r="AN75" s="30"/>
      <c r="AO75" s="30"/>
      <c r="AR75" s="28"/>
    </row>
    <row r="76" spans="2:44" s="1" customFormat="1">
      <c r="B76" s="28"/>
      <c r="AR76" s="28"/>
    </row>
    <row r="77" spans="2:44" s="1" customFormat="1" ht="6.9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28"/>
    </row>
    <row r="81" spans="1:91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28"/>
    </row>
    <row r="82" spans="1:91" s="1" customFormat="1" ht="24.95" customHeight="1">
      <c r="B82" s="28"/>
      <c r="C82" s="20" t="s">
        <v>49</v>
      </c>
      <c r="AR82" s="28"/>
    </row>
    <row r="83" spans="1:91" s="1" customFormat="1" ht="6.95" customHeight="1">
      <c r="B83" s="28"/>
      <c r="AR83" s="28"/>
    </row>
    <row r="84" spans="1:91" s="3" customFormat="1" ht="12" customHeight="1">
      <c r="B84" s="47"/>
      <c r="C84" s="25" t="s">
        <v>10</v>
      </c>
      <c r="L84" s="3" t="str">
        <f>K5</f>
        <v>31011</v>
      </c>
      <c r="AR84" s="47"/>
    </row>
    <row r="85" spans="1:91" s="4" customFormat="1" ht="36.950000000000003" customHeight="1">
      <c r="B85" s="48"/>
      <c r="C85" s="49" t="s">
        <v>12</v>
      </c>
      <c r="L85" s="206" t="str">
        <f>K6</f>
        <v>Stavebné úpravy maštale pre  ustajnenie HD,  č. 993, k.u. Pčoliné</v>
      </c>
      <c r="M85" s="207"/>
      <c r="N85" s="207"/>
      <c r="O85" s="207"/>
      <c r="P85" s="207"/>
      <c r="Q85" s="207"/>
      <c r="R85" s="207"/>
      <c r="S85" s="207"/>
      <c r="T85" s="207"/>
      <c r="U85" s="207"/>
      <c r="V85" s="207"/>
      <c r="W85" s="207"/>
      <c r="X85" s="207"/>
      <c r="Y85" s="207"/>
      <c r="Z85" s="207"/>
      <c r="AA85" s="207"/>
      <c r="AB85" s="207"/>
      <c r="AC85" s="207"/>
      <c r="AD85" s="207"/>
      <c r="AE85" s="207"/>
      <c r="AF85" s="207"/>
      <c r="AG85" s="207"/>
      <c r="AH85" s="207"/>
      <c r="AI85" s="207"/>
      <c r="AJ85" s="207"/>
      <c r="AK85" s="207"/>
      <c r="AL85" s="207"/>
      <c r="AM85" s="207"/>
      <c r="AN85" s="207"/>
      <c r="AO85" s="207"/>
      <c r="AR85" s="48"/>
    </row>
    <row r="86" spans="1:91" s="1" customFormat="1" ht="6.95" customHeight="1">
      <c r="B86" s="28"/>
      <c r="AR86" s="28"/>
    </row>
    <row r="87" spans="1:91" s="1" customFormat="1" ht="12" customHeight="1">
      <c r="B87" s="28"/>
      <c r="C87" s="25" t="s">
        <v>15</v>
      </c>
      <c r="L87" s="50" t="str">
        <f>IF(K8="","",K8)</f>
        <v>Pčoliné</v>
      </c>
      <c r="AI87" s="25" t="s">
        <v>17</v>
      </c>
      <c r="AM87" s="208">
        <f>IF(AN8= "","",AN8)</f>
        <v>45236</v>
      </c>
      <c r="AN87" s="208"/>
      <c r="AR87" s="28"/>
    </row>
    <row r="88" spans="1:91" s="1" customFormat="1" ht="6.95" customHeight="1">
      <c r="B88" s="28"/>
      <c r="AR88" s="28"/>
    </row>
    <row r="89" spans="1:91" s="1" customFormat="1" ht="15.2" customHeight="1">
      <c r="B89" s="28"/>
      <c r="C89" s="25" t="s">
        <v>18</v>
      </c>
      <c r="L89" s="3" t="str">
        <f>IF(E11= "","",E11)</f>
        <v>RotaxArch s.r.o.</v>
      </c>
      <c r="AI89" s="25" t="s">
        <v>24</v>
      </c>
      <c r="AM89" s="209" t="str">
        <f>IF(E17="","",E17)</f>
        <v>Ing.Mária Salanciová</v>
      </c>
      <c r="AN89" s="210"/>
      <c r="AO89" s="210"/>
      <c r="AP89" s="210"/>
      <c r="AR89" s="28"/>
      <c r="AS89" s="211" t="s">
        <v>50</v>
      </c>
      <c r="AT89" s="212"/>
      <c r="AU89" s="52"/>
      <c r="AV89" s="52"/>
      <c r="AW89" s="52"/>
      <c r="AX89" s="52"/>
      <c r="AY89" s="52"/>
      <c r="AZ89" s="52"/>
      <c r="BA89" s="52"/>
      <c r="BB89" s="52"/>
      <c r="BC89" s="52"/>
      <c r="BD89" s="53"/>
    </row>
    <row r="90" spans="1:91" s="1" customFormat="1" ht="15.2" customHeight="1">
      <c r="B90" s="28"/>
      <c r="C90" s="25" t="s">
        <v>22</v>
      </c>
      <c r="L90" s="3" t="str">
        <f>IF(E14="","",E14)</f>
        <v xml:space="preserve"> </v>
      </c>
      <c r="AI90" s="25" t="s">
        <v>28</v>
      </c>
      <c r="AM90" s="209" t="str">
        <f>IF(E20="","",E20)</f>
        <v>Ing.Mária Salanciová</v>
      </c>
      <c r="AN90" s="210"/>
      <c r="AO90" s="210"/>
      <c r="AP90" s="210"/>
      <c r="AR90" s="28"/>
      <c r="AS90" s="213"/>
      <c r="AT90" s="214"/>
      <c r="BD90" s="54"/>
    </row>
    <row r="91" spans="1:91" s="1" customFormat="1" ht="10.9" customHeight="1">
      <c r="B91" s="28"/>
      <c r="AR91" s="28"/>
      <c r="AS91" s="213"/>
      <c r="AT91" s="214"/>
      <c r="BD91" s="54"/>
    </row>
    <row r="92" spans="1:91" s="1" customFormat="1" ht="29.25" customHeight="1">
      <c r="B92" s="28"/>
      <c r="C92" s="198" t="s">
        <v>51</v>
      </c>
      <c r="D92" s="199"/>
      <c r="E92" s="199"/>
      <c r="F92" s="199"/>
      <c r="G92" s="199"/>
      <c r="H92" s="55"/>
      <c r="I92" s="200" t="s">
        <v>52</v>
      </c>
      <c r="J92" s="199"/>
      <c r="K92" s="199"/>
      <c r="L92" s="199"/>
      <c r="M92" s="199"/>
      <c r="N92" s="199"/>
      <c r="O92" s="199"/>
      <c r="P92" s="199"/>
      <c r="Q92" s="199"/>
      <c r="R92" s="199"/>
      <c r="S92" s="199"/>
      <c r="T92" s="199"/>
      <c r="U92" s="199"/>
      <c r="V92" s="199"/>
      <c r="W92" s="199"/>
      <c r="X92" s="199"/>
      <c r="Y92" s="199"/>
      <c r="Z92" s="199"/>
      <c r="AA92" s="199"/>
      <c r="AB92" s="199"/>
      <c r="AC92" s="199"/>
      <c r="AD92" s="199"/>
      <c r="AE92" s="199"/>
      <c r="AF92" s="199"/>
      <c r="AG92" s="201" t="s">
        <v>53</v>
      </c>
      <c r="AH92" s="199"/>
      <c r="AI92" s="199"/>
      <c r="AJ92" s="199"/>
      <c r="AK92" s="199"/>
      <c r="AL92" s="199"/>
      <c r="AM92" s="199"/>
      <c r="AN92" s="200" t="s">
        <v>54</v>
      </c>
      <c r="AO92" s="199"/>
      <c r="AP92" s="202"/>
      <c r="AQ92" s="56" t="s">
        <v>55</v>
      </c>
      <c r="AR92" s="28"/>
      <c r="AS92" s="57" t="s">
        <v>56</v>
      </c>
      <c r="AT92" s="58" t="s">
        <v>57</v>
      </c>
      <c r="AU92" s="58" t="s">
        <v>58</v>
      </c>
      <c r="AV92" s="58" t="s">
        <v>59</v>
      </c>
      <c r="AW92" s="58" t="s">
        <v>60</v>
      </c>
      <c r="AX92" s="58" t="s">
        <v>61</v>
      </c>
      <c r="AY92" s="58" t="s">
        <v>62</v>
      </c>
      <c r="AZ92" s="58" t="s">
        <v>63</v>
      </c>
      <c r="BA92" s="58" t="s">
        <v>64</v>
      </c>
      <c r="BB92" s="58" t="s">
        <v>65</v>
      </c>
      <c r="BC92" s="58" t="s">
        <v>66</v>
      </c>
      <c r="BD92" s="59" t="s">
        <v>67</v>
      </c>
    </row>
    <row r="93" spans="1:91" s="1" customFormat="1" ht="10.9" customHeight="1">
      <c r="B93" s="28"/>
      <c r="AR93" s="28"/>
      <c r="AS93" s="60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3"/>
    </row>
    <row r="94" spans="1:91" s="5" customFormat="1" ht="32.450000000000003" customHeight="1">
      <c r="B94" s="61"/>
      <c r="C94" s="62" t="s">
        <v>68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203">
        <f>ROUND(SUM(AG95:AG97),2)</f>
        <v>0</v>
      </c>
      <c r="AH94" s="203"/>
      <c r="AI94" s="203"/>
      <c r="AJ94" s="203"/>
      <c r="AK94" s="203"/>
      <c r="AL94" s="203"/>
      <c r="AM94" s="203"/>
      <c r="AN94" s="204">
        <f>SUM(AG94,AT94)</f>
        <v>0</v>
      </c>
      <c r="AO94" s="204"/>
      <c r="AP94" s="204"/>
      <c r="AQ94" s="65" t="s">
        <v>1</v>
      </c>
      <c r="AR94" s="61"/>
      <c r="AS94" s="66">
        <f>ROUND(SUM(AS95:AS97),2)</f>
        <v>0</v>
      </c>
      <c r="AT94" s="67">
        <f>ROUND(SUM(AV94:AW94),2)</f>
        <v>0</v>
      </c>
      <c r="AU94" s="68" t="e">
        <f>ROUND(SUM(AU95:AU97),5)</f>
        <v>#REF!</v>
      </c>
      <c r="AV94" s="67">
        <f>ROUND(AZ94*L29,2)</f>
        <v>0</v>
      </c>
      <c r="AW94" s="67">
        <f>ROUND(BA94*L30,2)</f>
        <v>0</v>
      </c>
      <c r="AX94" s="67">
        <f>ROUND(BB94*L29,2)</f>
        <v>0</v>
      </c>
      <c r="AY94" s="67">
        <f>ROUND(BC94*L30,2)</f>
        <v>0</v>
      </c>
      <c r="AZ94" s="67">
        <f>ROUND(SUM(AZ95:AZ97),2)</f>
        <v>0</v>
      </c>
      <c r="BA94" s="67">
        <f>ROUND(SUM(BA95:BA97),2)</f>
        <v>0</v>
      </c>
      <c r="BB94" s="67">
        <f>ROUND(SUM(BB95:BB97),2)</f>
        <v>0</v>
      </c>
      <c r="BC94" s="67">
        <f>ROUND(SUM(BC95:BC97),2)</f>
        <v>0</v>
      </c>
      <c r="BD94" s="69">
        <f>ROUND(SUM(BD95:BD97),2)</f>
        <v>0</v>
      </c>
      <c r="BS94" s="70" t="s">
        <v>69</v>
      </c>
      <c r="BT94" s="70" t="s">
        <v>70</v>
      </c>
      <c r="BU94" s="71" t="s">
        <v>71</v>
      </c>
      <c r="BV94" s="70" t="s">
        <v>72</v>
      </c>
      <c r="BW94" s="70" t="s">
        <v>4</v>
      </c>
      <c r="BX94" s="70" t="s">
        <v>73</v>
      </c>
      <c r="CL94" s="70" t="s">
        <v>1</v>
      </c>
    </row>
    <row r="95" spans="1:91" s="6" customFormat="1" ht="16.5" customHeight="1">
      <c r="A95" s="72" t="s">
        <v>74</v>
      </c>
      <c r="B95" s="73"/>
      <c r="C95" s="74"/>
      <c r="D95" s="197" t="s">
        <v>75</v>
      </c>
      <c r="E95" s="197"/>
      <c r="F95" s="197"/>
      <c r="G95" s="197"/>
      <c r="H95" s="197"/>
      <c r="I95" s="75"/>
      <c r="J95" s="197" t="s">
        <v>76</v>
      </c>
      <c r="K95" s="197"/>
      <c r="L95" s="197"/>
      <c r="M95" s="197"/>
      <c r="N95" s="197"/>
      <c r="O95" s="197"/>
      <c r="P95" s="197"/>
      <c r="Q95" s="197"/>
      <c r="R95" s="197"/>
      <c r="S95" s="197"/>
      <c r="T95" s="197"/>
      <c r="U95" s="197"/>
      <c r="V95" s="197"/>
      <c r="W95" s="197"/>
      <c r="X95" s="197"/>
      <c r="Y95" s="197"/>
      <c r="Z95" s="197"/>
      <c r="AA95" s="197"/>
      <c r="AB95" s="197"/>
      <c r="AC95" s="197"/>
      <c r="AD95" s="197"/>
      <c r="AE95" s="197"/>
      <c r="AF95" s="197"/>
      <c r="AG95" s="195">
        <f>'01.1 - ASR   '!J30</f>
        <v>0</v>
      </c>
      <c r="AH95" s="196"/>
      <c r="AI95" s="196"/>
      <c r="AJ95" s="196"/>
      <c r="AK95" s="196"/>
      <c r="AL95" s="196"/>
      <c r="AM95" s="196"/>
      <c r="AN95" s="195">
        <f>SUM(AG95,AT95)</f>
        <v>0</v>
      </c>
      <c r="AO95" s="196"/>
      <c r="AP95" s="196"/>
      <c r="AQ95" s="76" t="s">
        <v>77</v>
      </c>
      <c r="AR95" s="73"/>
      <c r="AS95" s="77">
        <v>0</v>
      </c>
      <c r="AT95" s="78">
        <f>ROUND(SUM(AV95:AW95),2)</f>
        <v>0</v>
      </c>
      <c r="AU95" s="79" t="e">
        <f>'01.1 - ASR   '!P132</f>
        <v>#REF!</v>
      </c>
      <c r="AV95" s="78">
        <f>'01.1 - ASR   '!J33</f>
        <v>0</v>
      </c>
      <c r="AW95" s="78">
        <f>'01.1 - ASR   '!J34</f>
        <v>0</v>
      </c>
      <c r="AX95" s="78">
        <f>'01.1 - ASR   '!J35</f>
        <v>0</v>
      </c>
      <c r="AY95" s="78">
        <f>'01.1 - ASR   '!J36</f>
        <v>0</v>
      </c>
      <c r="AZ95" s="78">
        <f>'01.1 - ASR   '!F33</f>
        <v>0</v>
      </c>
      <c r="BA95" s="78">
        <f>'01.1 - ASR   '!F34</f>
        <v>0</v>
      </c>
      <c r="BB95" s="78">
        <f>'01.1 - ASR   '!F35</f>
        <v>0</v>
      </c>
      <c r="BC95" s="78">
        <f>'01.1 - ASR   '!F36</f>
        <v>0</v>
      </c>
      <c r="BD95" s="80">
        <f>'01.1 - ASR   '!F37</f>
        <v>0</v>
      </c>
      <c r="BT95" s="81" t="s">
        <v>78</v>
      </c>
      <c r="BV95" s="81" t="s">
        <v>72</v>
      </c>
      <c r="BW95" s="81" t="s">
        <v>79</v>
      </c>
      <c r="BX95" s="81" t="s">
        <v>4</v>
      </c>
      <c r="CL95" s="81" t="s">
        <v>1</v>
      </c>
      <c r="CM95" s="81" t="s">
        <v>70</v>
      </c>
    </row>
    <row r="96" spans="1:91" s="6" customFormat="1" ht="16.5" customHeight="1">
      <c r="A96" s="72" t="s">
        <v>74</v>
      </c>
      <c r="B96" s="73"/>
      <c r="C96" s="74"/>
      <c r="D96" s="197" t="s">
        <v>80</v>
      </c>
      <c r="E96" s="197"/>
      <c r="F96" s="197"/>
      <c r="G96" s="197"/>
      <c r="H96" s="197"/>
      <c r="I96" s="75"/>
      <c r="J96" s="197" t="s">
        <v>81</v>
      </c>
      <c r="K96" s="197"/>
      <c r="L96" s="197"/>
      <c r="M96" s="197"/>
      <c r="N96" s="197"/>
      <c r="O96" s="197"/>
      <c r="P96" s="197"/>
      <c r="Q96" s="197"/>
      <c r="R96" s="197"/>
      <c r="S96" s="197"/>
      <c r="T96" s="197"/>
      <c r="U96" s="197"/>
      <c r="V96" s="197"/>
      <c r="W96" s="197"/>
      <c r="X96" s="197"/>
      <c r="Y96" s="197"/>
      <c r="Z96" s="197"/>
      <c r="AA96" s="197"/>
      <c r="AB96" s="197"/>
      <c r="AC96" s="197"/>
      <c r="AD96" s="197"/>
      <c r="AE96" s="197"/>
      <c r="AF96" s="197"/>
      <c r="AG96" s="195">
        <f>'01.2 - Búracie práce   '!J30</f>
        <v>0</v>
      </c>
      <c r="AH96" s="196"/>
      <c r="AI96" s="196"/>
      <c r="AJ96" s="196"/>
      <c r="AK96" s="196"/>
      <c r="AL96" s="196"/>
      <c r="AM96" s="196"/>
      <c r="AN96" s="195">
        <f>SUM(AG96,AT96)</f>
        <v>0</v>
      </c>
      <c r="AO96" s="196"/>
      <c r="AP96" s="196"/>
      <c r="AQ96" s="76" t="s">
        <v>77</v>
      </c>
      <c r="AR96" s="73"/>
      <c r="AS96" s="77">
        <v>0</v>
      </c>
      <c r="AT96" s="78">
        <f>ROUND(SUM(AV96:AW96),2)</f>
        <v>0</v>
      </c>
      <c r="AU96" s="79">
        <f>'01.2 - Búracie práce   '!P122</f>
        <v>0</v>
      </c>
      <c r="AV96" s="78">
        <f>'01.2 - Búracie práce   '!J33</f>
        <v>0</v>
      </c>
      <c r="AW96" s="78">
        <f>'01.2 - Búracie práce   '!J34</f>
        <v>0</v>
      </c>
      <c r="AX96" s="78">
        <f>'01.2 - Búracie práce   '!J35</f>
        <v>0</v>
      </c>
      <c r="AY96" s="78">
        <f>'01.2 - Búracie práce   '!J36</f>
        <v>0</v>
      </c>
      <c r="AZ96" s="78">
        <f>'01.2 - Búracie práce   '!F33</f>
        <v>0</v>
      </c>
      <c r="BA96" s="78">
        <f>'01.2 - Búracie práce   '!F34</f>
        <v>0</v>
      </c>
      <c r="BB96" s="78">
        <f>'01.2 - Búracie práce   '!F35</f>
        <v>0</v>
      </c>
      <c r="BC96" s="78">
        <f>'01.2 - Búracie práce   '!F36</f>
        <v>0</v>
      </c>
      <c r="BD96" s="80">
        <f>'01.2 - Búracie práce   '!F37</f>
        <v>0</v>
      </c>
      <c r="BT96" s="81" t="s">
        <v>78</v>
      </c>
      <c r="BV96" s="81" t="s">
        <v>72</v>
      </c>
      <c r="BW96" s="81" t="s">
        <v>82</v>
      </c>
      <c r="BX96" s="81" t="s">
        <v>4</v>
      </c>
      <c r="CL96" s="81" t="s">
        <v>1</v>
      </c>
      <c r="CM96" s="81" t="s">
        <v>70</v>
      </c>
    </row>
    <row r="97" spans="1:91" s="6" customFormat="1" ht="16.5" customHeight="1">
      <c r="A97" s="72" t="s">
        <v>74</v>
      </c>
      <c r="B97" s="73"/>
      <c r="C97" s="74"/>
      <c r="D97" s="197" t="s">
        <v>83</v>
      </c>
      <c r="E97" s="197"/>
      <c r="F97" s="197"/>
      <c r="G97" s="197"/>
      <c r="H97" s="197"/>
      <c r="I97" s="75"/>
      <c r="J97" s="197" t="s">
        <v>84</v>
      </c>
      <c r="K97" s="197"/>
      <c r="L97" s="197"/>
      <c r="M97" s="197"/>
      <c r="N97" s="197"/>
      <c r="O97" s="197"/>
      <c r="P97" s="197"/>
      <c r="Q97" s="197"/>
      <c r="R97" s="197"/>
      <c r="S97" s="197"/>
      <c r="T97" s="197"/>
      <c r="U97" s="197"/>
      <c r="V97" s="197"/>
      <c r="W97" s="197"/>
      <c r="X97" s="197"/>
      <c r="Y97" s="197"/>
      <c r="Z97" s="197"/>
      <c r="AA97" s="197"/>
      <c r="AB97" s="197"/>
      <c r="AC97" s="197"/>
      <c r="AD97" s="197"/>
      <c r="AE97" s="197"/>
      <c r="AF97" s="197"/>
      <c r="AG97" s="195">
        <f>'01.3 - Kanalizačná prípoj...'!J30</f>
        <v>0</v>
      </c>
      <c r="AH97" s="196"/>
      <c r="AI97" s="196"/>
      <c r="AJ97" s="196"/>
      <c r="AK97" s="196"/>
      <c r="AL97" s="196"/>
      <c r="AM97" s="196"/>
      <c r="AN97" s="195">
        <f>SUM(AG97,AT97)</f>
        <v>0</v>
      </c>
      <c r="AO97" s="196"/>
      <c r="AP97" s="196"/>
      <c r="AQ97" s="76" t="s">
        <v>77</v>
      </c>
      <c r="AR97" s="73"/>
      <c r="AS97" s="82">
        <v>0</v>
      </c>
      <c r="AT97" s="83">
        <f>ROUND(SUM(AV97:AW97),2)</f>
        <v>0</v>
      </c>
      <c r="AU97" s="84">
        <f>'01.3 - Kanalizačná prípoj...'!P121</f>
        <v>44.751199999999997</v>
      </c>
      <c r="AV97" s="83">
        <f>'01.3 - Kanalizačná prípoj...'!J33</f>
        <v>0</v>
      </c>
      <c r="AW97" s="83">
        <f>'01.3 - Kanalizačná prípoj...'!J34</f>
        <v>0</v>
      </c>
      <c r="AX97" s="83">
        <f>'01.3 - Kanalizačná prípoj...'!J35</f>
        <v>0</v>
      </c>
      <c r="AY97" s="83">
        <f>'01.3 - Kanalizačná prípoj...'!J36</f>
        <v>0</v>
      </c>
      <c r="AZ97" s="83">
        <f>'01.3 - Kanalizačná prípoj...'!F33</f>
        <v>0</v>
      </c>
      <c r="BA97" s="83">
        <f>'01.3 - Kanalizačná prípoj...'!F34</f>
        <v>0</v>
      </c>
      <c r="BB97" s="83">
        <f>'01.3 - Kanalizačná prípoj...'!F35</f>
        <v>0</v>
      </c>
      <c r="BC97" s="83">
        <f>'01.3 - Kanalizačná prípoj...'!F36</f>
        <v>0</v>
      </c>
      <c r="BD97" s="85">
        <f>'01.3 - Kanalizačná prípoj...'!F37</f>
        <v>0</v>
      </c>
      <c r="BT97" s="81" t="s">
        <v>78</v>
      </c>
      <c r="BV97" s="81" t="s">
        <v>72</v>
      </c>
      <c r="BW97" s="81" t="s">
        <v>85</v>
      </c>
      <c r="BX97" s="81" t="s">
        <v>4</v>
      </c>
      <c r="CL97" s="81" t="s">
        <v>1</v>
      </c>
      <c r="CM97" s="81" t="s">
        <v>70</v>
      </c>
    </row>
    <row r="98" spans="1:91" s="1" customFormat="1" ht="30" customHeight="1">
      <c r="B98" s="28"/>
      <c r="AR98" s="28"/>
    </row>
    <row r="99" spans="1:91" s="1" customFormat="1" ht="6.95" customHeight="1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28"/>
    </row>
  </sheetData>
  <mergeCells count="48">
    <mergeCell ref="AR2:BE2"/>
    <mergeCell ref="AN96:AP96"/>
    <mergeCell ref="AG96:AM96"/>
    <mergeCell ref="D96:H96"/>
    <mergeCell ref="J96:AF96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  <mergeCell ref="AN97:AP97"/>
    <mergeCell ref="AG97:AM97"/>
    <mergeCell ref="D97:H97"/>
    <mergeCell ref="J97:AF97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O5"/>
    <mergeCell ref="K6:AO6"/>
    <mergeCell ref="E23:AN23"/>
    <mergeCell ref="AK26:AO26"/>
    <mergeCell ref="L28:P28"/>
    <mergeCell ref="W28:AE28"/>
    <mergeCell ref="AK28:AO28"/>
  </mergeCells>
  <hyperlinks>
    <hyperlink ref="A95" location="'01.1 - ASR   '!C2" display="/"/>
    <hyperlink ref="A96" location="'01.2 - Búracie práce   '!C2" display="/"/>
    <hyperlink ref="A97" location="'01.3 - Kanalizačná prípoj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M236"/>
  <sheetViews>
    <sheetView showGridLines="0" topLeftCell="A115" workbookViewId="0">
      <selection activeCell="I134" sqref="I134:I235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5" t="s">
        <v>5</v>
      </c>
      <c r="M2" s="183"/>
      <c r="N2" s="183"/>
      <c r="O2" s="183"/>
      <c r="P2" s="183"/>
      <c r="Q2" s="183"/>
      <c r="R2" s="183"/>
      <c r="S2" s="183"/>
      <c r="T2" s="183"/>
      <c r="U2" s="183"/>
      <c r="V2" s="183"/>
      <c r="AT2" s="16" t="s">
        <v>79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70</v>
      </c>
    </row>
    <row r="4" spans="2:46" ht="24.95" customHeight="1">
      <c r="B4" s="19"/>
      <c r="D4" s="20" t="s">
        <v>86</v>
      </c>
      <c r="L4" s="19"/>
      <c r="M4" s="86" t="s">
        <v>9</v>
      </c>
      <c r="AT4" s="16" t="s">
        <v>3</v>
      </c>
    </row>
    <row r="5" spans="2:46" ht="6.95" customHeight="1">
      <c r="B5" s="19"/>
      <c r="L5" s="19"/>
    </row>
    <row r="6" spans="2:46" ht="12" customHeight="1">
      <c r="B6" s="19"/>
      <c r="D6" s="25" t="s">
        <v>12</v>
      </c>
      <c r="L6" s="19"/>
    </row>
    <row r="7" spans="2:46" ht="26.25" customHeight="1">
      <c r="B7" s="19"/>
      <c r="E7" s="220" t="str">
        <f>'Rekapitulácia stavby'!K6</f>
        <v>Stavebné úpravy maštale pre  ustajnenie HD,  č. 993, k.u. Pčoliné</v>
      </c>
      <c r="F7" s="221"/>
      <c r="G7" s="221"/>
      <c r="H7" s="221"/>
      <c r="L7" s="19"/>
    </row>
    <row r="8" spans="2:46" s="1" customFormat="1" ht="12" customHeight="1">
      <c r="B8" s="28"/>
      <c r="D8" s="25" t="s">
        <v>87</v>
      </c>
      <c r="L8" s="28"/>
    </row>
    <row r="9" spans="2:46" s="1" customFormat="1" ht="16.5" customHeight="1">
      <c r="B9" s="28"/>
      <c r="E9" s="206" t="s">
        <v>88</v>
      </c>
      <c r="F9" s="219"/>
      <c r="G9" s="219"/>
      <c r="H9" s="219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5" t="s">
        <v>13</v>
      </c>
      <c r="F11" s="23" t="s">
        <v>1</v>
      </c>
      <c r="I11" s="25" t="s">
        <v>14</v>
      </c>
      <c r="J11" s="23" t="s">
        <v>1</v>
      </c>
      <c r="L11" s="28"/>
    </row>
    <row r="12" spans="2:46" s="1" customFormat="1" ht="12" customHeight="1">
      <c r="B12" s="28"/>
      <c r="D12" s="25" t="s">
        <v>15</v>
      </c>
      <c r="F12" s="23" t="s">
        <v>16</v>
      </c>
      <c r="I12" s="25" t="s">
        <v>17</v>
      </c>
      <c r="J12" s="51">
        <f>'Rekapitulácia stavby'!AN8</f>
        <v>45236</v>
      </c>
      <c r="L12" s="28"/>
    </row>
    <row r="13" spans="2:46" s="1" customFormat="1" ht="10.9" customHeight="1">
      <c r="B13" s="28"/>
      <c r="L13" s="28"/>
    </row>
    <row r="14" spans="2:46" s="1" customFormat="1" ht="12" customHeight="1">
      <c r="B14" s="28"/>
      <c r="D14" s="25" t="s">
        <v>18</v>
      </c>
      <c r="I14" s="25" t="s">
        <v>19</v>
      </c>
      <c r="J14" s="23" t="s">
        <v>1</v>
      </c>
      <c r="L14" s="28"/>
    </row>
    <row r="15" spans="2:46" s="1" customFormat="1" ht="18" customHeight="1">
      <c r="B15" s="28"/>
      <c r="E15" s="23" t="s">
        <v>20</v>
      </c>
      <c r="I15" s="25" t="s">
        <v>21</v>
      </c>
      <c r="J15" s="23" t="s">
        <v>1</v>
      </c>
      <c r="L15" s="28"/>
    </row>
    <row r="16" spans="2:46" s="1" customFormat="1" ht="6.95" customHeight="1">
      <c r="B16" s="28"/>
      <c r="L16" s="28"/>
    </row>
    <row r="17" spans="2:12" s="1" customFormat="1" ht="12" customHeight="1">
      <c r="B17" s="28"/>
      <c r="D17" s="25" t="s">
        <v>22</v>
      </c>
      <c r="I17" s="25" t="s">
        <v>19</v>
      </c>
      <c r="J17" s="23" t="str">
        <f>'Rekapitulácia stavby'!AN13</f>
        <v/>
      </c>
      <c r="L17" s="28"/>
    </row>
    <row r="18" spans="2:12" s="1" customFormat="1" ht="18" customHeight="1">
      <c r="B18" s="28"/>
      <c r="E18" s="182" t="str">
        <f>'Rekapitulácia stavby'!E14</f>
        <v xml:space="preserve"> </v>
      </c>
      <c r="F18" s="182"/>
      <c r="G18" s="182"/>
      <c r="H18" s="182"/>
      <c r="I18" s="25" t="s">
        <v>21</v>
      </c>
      <c r="J18" s="23" t="str">
        <f>'Rekapitulácia stavby'!AN14</f>
        <v/>
      </c>
      <c r="L18" s="28"/>
    </row>
    <row r="19" spans="2:12" s="1" customFormat="1" ht="6.95" customHeight="1">
      <c r="B19" s="28"/>
      <c r="L19" s="28"/>
    </row>
    <row r="20" spans="2:12" s="1" customFormat="1" ht="12" customHeight="1">
      <c r="B20" s="28"/>
      <c r="D20" s="25" t="s">
        <v>24</v>
      </c>
      <c r="I20" s="25" t="s">
        <v>19</v>
      </c>
      <c r="J20" s="23" t="s">
        <v>1</v>
      </c>
      <c r="L20" s="28"/>
    </row>
    <row r="21" spans="2:12" s="1" customFormat="1" ht="18" customHeight="1">
      <c r="B21" s="28"/>
      <c r="E21" s="23" t="s">
        <v>25</v>
      </c>
      <c r="I21" s="25" t="s">
        <v>21</v>
      </c>
      <c r="J21" s="23" t="s">
        <v>1</v>
      </c>
      <c r="L21" s="28"/>
    </row>
    <row r="22" spans="2:12" s="1" customFormat="1" ht="6.95" customHeight="1">
      <c r="B22" s="28"/>
      <c r="L22" s="28"/>
    </row>
    <row r="23" spans="2:12" s="1" customFormat="1" ht="12" customHeight="1">
      <c r="B23" s="28"/>
      <c r="D23" s="25" t="s">
        <v>28</v>
      </c>
      <c r="I23" s="25" t="s">
        <v>19</v>
      </c>
      <c r="J23" s="23" t="s">
        <v>1</v>
      </c>
      <c r="L23" s="28"/>
    </row>
    <row r="24" spans="2:12" s="1" customFormat="1" ht="18" customHeight="1">
      <c r="B24" s="28"/>
      <c r="E24" s="23" t="s">
        <v>25</v>
      </c>
      <c r="I24" s="25" t="s">
        <v>21</v>
      </c>
      <c r="J24" s="23" t="s">
        <v>1</v>
      </c>
      <c r="L24" s="28"/>
    </row>
    <row r="25" spans="2:12" s="1" customFormat="1" ht="6.95" customHeight="1">
      <c r="B25" s="28"/>
      <c r="L25" s="28"/>
    </row>
    <row r="26" spans="2:12" s="1" customFormat="1" ht="12" customHeight="1">
      <c r="B26" s="28"/>
      <c r="D26" s="25" t="s">
        <v>29</v>
      </c>
      <c r="L26" s="28"/>
    </row>
    <row r="27" spans="2:12" s="7" customFormat="1" ht="16.5" customHeight="1">
      <c r="B27" s="87"/>
      <c r="E27" s="185" t="s">
        <v>1</v>
      </c>
      <c r="F27" s="185"/>
      <c r="G27" s="185"/>
      <c r="H27" s="185"/>
      <c r="L27" s="87"/>
    </row>
    <row r="28" spans="2:12" s="1" customFormat="1" ht="6.95" customHeight="1">
      <c r="B28" s="28"/>
      <c r="L28" s="28"/>
    </row>
    <row r="29" spans="2:12" s="1" customFormat="1" ht="6.95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35" customHeight="1">
      <c r="B30" s="28"/>
      <c r="D30" s="88" t="s">
        <v>30</v>
      </c>
      <c r="J30" s="64">
        <f>ROUND(J132, 2)</f>
        <v>0</v>
      </c>
      <c r="L30" s="28"/>
    </row>
    <row r="31" spans="2:12" s="1" customFormat="1" ht="6.95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45" customHeight="1">
      <c r="B32" s="28"/>
      <c r="F32" s="31" t="s">
        <v>32</v>
      </c>
      <c r="I32" s="31" t="s">
        <v>31</v>
      </c>
      <c r="J32" s="31" t="s">
        <v>33</v>
      </c>
      <c r="L32" s="28"/>
    </row>
    <row r="33" spans="2:12" s="1" customFormat="1" ht="14.45" customHeight="1">
      <c r="B33" s="28"/>
      <c r="D33" s="89" t="s">
        <v>34</v>
      </c>
      <c r="E33" s="33" t="s">
        <v>35</v>
      </c>
      <c r="F33" s="90">
        <f>ROUND((SUM(BE132:BE235)),  2)</f>
        <v>0</v>
      </c>
      <c r="G33" s="91"/>
      <c r="H33" s="91"/>
      <c r="I33" s="92">
        <v>0.2</v>
      </c>
      <c r="J33" s="90">
        <f>ROUND(((SUM(BE132:BE235))*I33),  2)</f>
        <v>0</v>
      </c>
      <c r="L33" s="28"/>
    </row>
    <row r="34" spans="2:12" s="1" customFormat="1" ht="14.45" customHeight="1">
      <c r="B34" s="28"/>
      <c r="E34" s="33" t="s">
        <v>36</v>
      </c>
      <c r="F34" s="93">
        <f>ROUND((SUM(BF132:BF235)),  2)</f>
        <v>0</v>
      </c>
      <c r="I34" s="94">
        <v>0.2</v>
      </c>
      <c r="J34" s="93">
        <f>ROUND(((SUM(BF132:BF235))*I34),  2)</f>
        <v>0</v>
      </c>
      <c r="L34" s="28"/>
    </row>
    <row r="35" spans="2:12" s="1" customFormat="1" ht="14.45" hidden="1" customHeight="1">
      <c r="B35" s="28"/>
      <c r="E35" s="25" t="s">
        <v>37</v>
      </c>
      <c r="F35" s="93">
        <f>ROUND((SUM(BG132:BG235)),  2)</f>
        <v>0</v>
      </c>
      <c r="I35" s="94">
        <v>0.2</v>
      </c>
      <c r="J35" s="93">
        <f>0</f>
        <v>0</v>
      </c>
      <c r="L35" s="28"/>
    </row>
    <row r="36" spans="2:12" s="1" customFormat="1" ht="14.45" hidden="1" customHeight="1">
      <c r="B36" s="28"/>
      <c r="E36" s="25" t="s">
        <v>38</v>
      </c>
      <c r="F36" s="93">
        <f>ROUND((SUM(BH132:BH235)),  2)</f>
        <v>0</v>
      </c>
      <c r="I36" s="94">
        <v>0.2</v>
      </c>
      <c r="J36" s="93">
        <f>0</f>
        <v>0</v>
      </c>
      <c r="L36" s="28"/>
    </row>
    <row r="37" spans="2:12" s="1" customFormat="1" ht="14.45" hidden="1" customHeight="1">
      <c r="B37" s="28"/>
      <c r="E37" s="33" t="s">
        <v>39</v>
      </c>
      <c r="F37" s="90">
        <f>ROUND((SUM(BI132:BI235)),  2)</f>
        <v>0</v>
      </c>
      <c r="G37" s="91"/>
      <c r="H37" s="91"/>
      <c r="I37" s="92">
        <v>0</v>
      </c>
      <c r="J37" s="90">
        <f>0</f>
        <v>0</v>
      </c>
      <c r="L37" s="28"/>
    </row>
    <row r="38" spans="2:12" s="1" customFormat="1" ht="6.95" customHeight="1">
      <c r="B38" s="28"/>
      <c r="L38" s="28"/>
    </row>
    <row r="39" spans="2:12" s="1" customFormat="1" ht="25.35" customHeight="1">
      <c r="B39" s="28"/>
      <c r="C39" s="95"/>
      <c r="D39" s="96" t="s">
        <v>40</v>
      </c>
      <c r="E39" s="55"/>
      <c r="F39" s="55"/>
      <c r="G39" s="97" t="s">
        <v>41</v>
      </c>
      <c r="H39" s="98" t="s">
        <v>42</v>
      </c>
      <c r="I39" s="55"/>
      <c r="J39" s="99">
        <f>SUM(J30:J37)</f>
        <v>0</v>
      </c>
      <c r="K39" s="100"/>
      <c r="L39" s="28"/>
    </row>
    <row r="40" spans="2:12" s="1" customFormat="1" ht="14.45" customHeight="1">
      <c r="B40" s="28"/>
      <c r="L40" s="28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28"/>
      <c r="D50" s="40" t="s">
        <v>43</v>
      </c>
      <c r="E50" s="41"/>
      <c r="F50" s="41"/>
      <c r="G50" s="40" t="s">
        <v>44</v>
      </c>
      <c r="H50" s="41"/>
      <c r="I50" s="41"/>
      <c r="J50" s="41"/>
      <c r="K50" s="41"/>
      <c r="L50" s="28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2.75">
      <c r="B61" s="28"/>
      <c r="D61" s="42" t="s">
        <v>45</v>
      </c>
      <c r="E61" s="30"/>
      <c r="F61" s="101" t="s">
        <v>46</v>
      </c>
      <c r="G61" s="42" t="s">
        <v>45</v>
      </c>
      <c r="H61" s="30"/>
      <c r="I61" s="30"/>
      <c r="J61" s="102" t="s">
        <v>46</v>
      </c>
      <c r="K61" s="30"/>
      <c r="L61" s="28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2.75">
      <c r="B65" s="28"/>
      <c r="D65" s="40" t="s">
        <v>47</v>
      </c>
      <c r="E65" s="41"/>
      <c r="F65" s="41"/>
      <c r="G65" s="40" t="s">
        <v>48</v>
      </c>
      <c r="H65" s="41"/>
      <c r="I65" s="41"/>
      <c r="J65" s="41"/>
      <c r="K65" s="41"/>
      <c r="L65" s="28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2.75">
      <c r="B76" s="28"/>
      <c r="D76" s="42" t="s">
        <v>45</v>
      </c>
      <c r="E76" s="30"/>
      <c r="F76" s="101" t="s">
        <v>46</v>
      </c>
      <c r="G76" s="42" t="s">
        <v>45</v>
      </c>
      <c r="H76" s="30"/>
      <c r="I76" s="30"/>
      <c r="J76" s="102" t="s">
        <v>46</v>
      </c>
      <c r="K76" s="30"/>
      <c r="L76" s="28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4.95" customHeight="1">
      <c r="B82" s="28"/>
      <c r="C82" s="20" t="s">
        <v>89</v>
      </c>
      <c r="L82" s="28"/>
    </row>
    <row r="83" spans="2:47" s="1" customFormat="1" ht="6.95" customHeight="1">
      <c r="B83" s="28"/>
      <c r="L83" s="28"/>
    </row>
    <row r="84" spans="2:47" s="1" customFormat="1" ht="12" customHeight="1">
      <c r="B84" s="28"/>
      <c r="C84" s="25" t="s">
        <v>12</v>
      </c>
      <c r="L84" s="28"/>
    </row>
    <row r="85" spans="2:47" s="1" customFormat="1" ht="26.25" customHeight="1">
      <c r="B85" s="28"/>
      <c r="E85" s="220" t="str">
        <f>E7</f>
        <v>Stavebné úpravy maštale pre  ustajnenie HD,  č. 993, k.u. Pčoliné</v>
      </c>
      <c r="F85" s="221"/>
      <c r="G85" s="221"/>
      <c r="H85" s="221"/>
      <c r="L85" s="28"/>
    </row>
    <row r="86" spans="2:47" s="1" customFormat="1" ht="12" customHeight="1">
      <c r="B86" s="28"/>
      <c r="C86" s="25" t="s">
        <v>87</v>
      </c>
      <c r="L86" s="28"/>
    </row>
    <row r="87" spans="2:47" s="1" customFormat="1" ht="16.5" customHeight="1">
      <c r="B87" s="28"/>
      <c r="E87" s="206" t="str">
        <f>E9</f>
        <v xml:space="preserve">01.1 - ASR   </v>
      </c>
      <c r="F87" s="219"/>
      <c r="G87" s="219"/>
      <c r="H87" s="219"/>
      <c r="L87" s="28"/>
    </row>
    <row r="88" spans="2:47" s="1" customFormat="1" ht="6.95" customHeight="1">
      <c r="B88" s="28"/>
      <c r="L88" s="28"/>
    </row>
    <row r="89" spans="2:47" s="1" customFormat="1" ht="12" customHeight="1">
      <c r="B89" s="28"/>
      <c r="C89" s="25" t="s">
        <v>15</v>
      </c>
      <c r="F89" s="23" t="str">
        <f>F12</f>
        <v>Pčoliné</v>
      </c>
      <c r="I89" s="25" t="s">
        <v>17</v>
      </c>
      <c r="J89" s="51">
        <f>IF(J12="","",J12)</f>
        <v>45236</v>
      </c>
      <c r="L89" s="28"/>
    </row>
    <row r="90" spans="2:47" s="1" customFormat="1" ht="6.95" customHeight="1">
      <c r="B90" s="28"/>
      <c r="L90" s="28"/>
    </row>
    <row r="91" spans="2:47" s="1" customFormat="1" ht="15.2" customHeight="1">
      <c r="B91" s="28"/>
      <c r="C91" s="25" t="s">
        <v>18</v>
      </c>
      <c r="F91" s="23" t="str">
        <f>E15</f>
        <v>RotaxArch s.r.o.</v>
      </c>
      <c r="I91" s="25" t="s">
        <v>24</v>
      </c>
      <c r="J91" s="26" t="str">
        <f>E21</f>
        <v>Ing.Mária Salanciová</v>
      </c>
      <c r="L91" s="28"/>
    </row>
    <row r="92" spans="2:47" s="1" customFormat="1" ht="15.2" customHeight="1">
      <c r="B92" s="28"/>
      <c r="C92" s="25" t="s">
        <v>22</v>
      </c>
      <c r="F92" s="23" t="str">
        <f>IF(E18="","",E18)</f>
        <v xml:space="preserve"> </v>
      </c>
      <c r="I92" s="25" t="s">
        <v>28</v>
      </c>
      <c r="J92" s="26" t="str">
        <f>E24</f>
        <v>Ing.Mária Salanciová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103" t="s">
        <v>90</v>
      </c>
      <c r="D94" s="95"/>
      <c r="E94" s="95"/>
      <c r="F94" s="95"/>
      <c r="G94" s="95"/>
      <c r="H94" s="95"/>
      <c r="I94" s="95"/>
      <c r="J94" s="104" t="s">
        <v>91</v>
      </c>
      <c r="K94" s="95"/>
      <c r="L94" s="28"/>
    </row>
    <row r="95" spans="2:47" s="1" customFormat="1" ht="10.35" customHeight="1">
      <c r="B95" s="28"/>
      <c r="L95" s="28"/>
    </row>
    <row r="96" spans="2:47" s="1" customFormat="1" ht="22.9" customHeight="1">
      <c r="B96" s="28"/>
      <c r="C96" s="105" t="s">
        <v>92</v>
      </c>
      <c r="J96" s="64">
        <f>J132</f>
        <v>0</v>
      </c>
      <c r="L96" s="28"/>
      <c r="AU96" s="16" t="s">
        <v>93</v>
      </c>
    </row>
    <row r="97" spans="2:12" s="8" customFormat="1" ht="24.95" customHeight="1">
      <c r="B97" s="106"/>
      <c r="D97" s="107" t="s">
        <v>94</v>
      </c>
      <c r="E97" s="108"/>
      <c r="F97" s="108"/>
      <c r="G97" s="108"/>
      <c r="H97" s="108"/>
      <c r="I97" s="108"/>
      <c r="J97" s="109">
        <f>J133</f>
        <v>0</v>
      </c>
      <c r="L97" s="106"/>
    </row>
    <row r="98" spans="2:12" s="9" customFormat="1" ht="19.899999999999999" customHeight="1">
      <c r="B98" s="110"/>
      <c r="D98" s="111" t="s">
        <v>95</v>
      </c>
      <c r="E98" s="112"/>
      <c r="F98" s="112"/>
      <c r="G98" s="112"/>
      <c r="H98" s="112"/>
      <c r="I98" s="112"/>
      <c r="J98" s="113">
        <f>J134</f>
        <v>0</v>
      </c>
      <c r="L98" s="110"/>
    </row>
    <row r="99" spans="2:12" s="9" customFormat="1" ht="19.899999999999999" customHeight="1">
      <c r="B99" s="110"/>
      <c r="D99" s="111" t="s">
        <v>96</v>
      </c>
      <c r="E99" s="112"/>
      <c r="F99" s="112"/>
      <c r="G99" s="112"/>
      <c r="H99" s="112"/>
      <c r="I99" s="112"/>
      <c r="J99" s="113">
        <f>J141</f>
        <v>0</v>
      </c>
      <c r="L99" s="110"/>
    </row>
    <row r="100" spans="2:12" s="9" customFormat="1" ht="19.899999999999999" customHeight="1">
      <c r="B100" s="110"/>
      <c r="D100" s="111" t="s">
        <v>97</v>
      </c>
      <c r="E100" s="112"/>
      <c r="F100" s="112"/>
      <c r="G100" s="112"/>
      <c r="H100" s="112"/>
      <c r="I100" s="112"/>
      <c r="J100" s="113">
        <f>J147</f>
        <v>0</v>
      </c>
      <c r="L100" s="110"/>
    </row>
    <row r="101" spans="2:12" s="9" customFormat="1" ht="19.899999999999999" customHeight="1">
      <c r="B101" s="110"/>
      <c r="D101" s="111" t="s">
        <v>98</v>
      </c>
      <c r="E101" s="112"/>
      <c r="F101" s="112"/>
      <c r="G101" s="112"/>
      <c r="H101" s="112"/>
      <c r="I101" s="112"/>
      <c r="J101" s="113">
        <f>J161</f>
        <v>0</v>
      </c>
      <c r="L101" s="110"/>
    </row>
    <row r="102" spans="2:12" s="9" customFormat="1" ht="19.899999999999999" customHeight="1">
      <c r="B102" s="110"/>
      <c r="D102" s="111" t="s">
        <v>99</v>
      </c>
      <c r="E102" s="112"/>
      <c r="F102" s="112"/>
      <c r="G102" s="112"/>
      <c r="H102" s="112"/>
      <c r="I102" s="112"/>
      <c r="J102" s="113">
        <f>J165</f>
        <v>0</v>
      </c>
      <c r="L102" s="110"/>
    </row>
    <row r="103" spans="2:12" s="9" customFormat="1" ht="19.899999999999999" customHeight="1">
      <c r="B103" s="110"/>
      <c r="D103" s="111" t="s">
        <v>100</v>
      </c>
      <c r="E103" s="112"/>
      <c r="F103" s="112"/>
      <c r="G103" s="112"/>
      <c r="H103" s="112"/>
      <c r="I103" s="112"/>
      <c r="J103" s="113">
        <f>J176</f>
        <v>0</v>
      </c>
      <c r="L103" s="110"/>
    </row>
    <row r="104" spans="2:12" s="9" customFormat="1" ht="19.899999999999999" customHeight="1">
      <c r="B104" s="110"/>
      <c r="D104" s="111" t="s">
        <v>101</v>
      </c>
      <c r="E104" s="112"/>
      <c r="F104" s="112"/>
      <c r="G104" s="112"/>
      <c r="H104" s="112"/>
      <c r="I104" s="112"/>
      <c r="J104" s="113">
        <f>J178</f>
        <v>0</v>
      </c>
      <c r="L104" s="110"/>
    </row>
    <row r="105" spans="2:12" s="8" customFormat="1" ht="24.95" customHeight="1">
      <c r="B105" s="106"/>
      <c r="D105" s="107" t="s">
        <v>102</v>
      </c>
      <c r="E105" s="108"/>
      <c r="F105" s="108"/>
      <c r="G105" s="108"/>
      <c r="H105" s="108"/>
      <c r="I105" s="108"/>
      <c r="J105" s="109">
        <f>J180</f>
        <v>0</v>
      </c>
      <c r="L105" s="106"/>
    </row>
    <row r="106" spans="2:12" s="9" customFormat="1" ht="19.899999999999999" customHeight="1">
      <c r="B106" s="110"/>
      <c r="D106" s="111" t="s">
        <v>103</v>
      </c>
      <c r="E106" s="112"/>
      <c r="F106" s="112"/>
      <c r="G106" s="112"/>
      <c r="H106" s="112"/>
      <c r="I106" s="112"/>
      <c r="J106" s="113">
        <f>J181</f>
        <v>0</v>
      </c>
      <c r="L106" s="110"/>
    </row>
    <row r="107" spans="2:12" s="9" customFormat="1" ht="19.899999999999999" customHeight="1">
      <c r="B107" s="110"/>
      <c r="D107" s="111" t="s">
        <v>104</v>
      </c>
      <c r="E107" s="112"/>
      <c r="F107" s="112"/>
      <c r="G107" s="112"/>
      <c r="H107" s="112"/>
      <c r="I107" s="112"/>
      <c r="J107" s="113">
        <f>J186</f>
        <v>0</v>
      </c>
      <c r="L107" s="110"/>
    </row>
    <row r="108" spans="2:12" s="9" customFormat="1" ht="19.899999999999999" customHeight="1">
      <c r="B108" s="110"/>
      <c r="D108" s="111" t="s">
        <v>105</v>
      </c>
      <c r="E108" s="112"/>
      <c r="F108" s="112"/>
      <c r="G108" s="112"/>
      <c r="H108" s="112"/>
      <c r="I108" s="112"/>
      <c r="J108" s="113">
        <f>J190</f>
        <v>0</v>
      </c>
      <c r="L108" s="110"/>
    </row>
    <row r="109" spans="2:12" s="9" customFormat="1" ht="19.899999999999999" customHeight="1">
      <c r="B109" s="110"/>
      <c r="D109" s="111" t="s">
        <v>106</v>
      </c>
      <c r="E109" s="112"/>
      <c r="F109" s="112"/>
      <c r="G109" s="112"/>
      <c r="H109" s="112"/>
      <c r="I109" s="112"/>
      <c r="J109" s="113">
        <f>J196</f>
        <v>0</v>
      </c>
      <c r="L109" s="110"/>
    </row>
    <row r="110" spans="2:12" s="9" customFormat="1" ht="19.899999999999999" customHeight="1">
      <c r="B110" s="110"/>
      <c r="D110" s="111" t="s">
        <v>107</v>
      </c>
      <c r="E110" s="112"/>
      <c r="F110" s="112"/>
      <c r="G110" s="112"/>
      <c r="H110" s="112"/>
      <c r="I110" s="112"/>
      <c r="J110" s="113">
        <f>J205</f>
        <v>0</v>
      </c>
      <c r="L110" s="110"/>
    </row>
    <row r="111" spans="2:12" s="8" customFormat="1" ht="24.95" customHeight="1">
      <c r="B111" s="106"/>
      <c r="D111" s="107" t="s">
        <v>108</v>
      </c>
      <c r="E111" s="108"/>
      <c r="F111" s="108"/>
      <c r="G111" s="108"/>
      <c r="H111" s="108"/>
      <c r="I111" s="108"/>
      <c r="J111" s="109">
        <f>J209</f>
        <v>0</v>
      </c>
      <c r="L111" s="106"/>
    </row>
    <row r="112" spans="2:12" s="9" customFormat="1" ht="19.899999999999999" customHeight="1">
      <c r="B112" s="110"/>
      <c r="D112" s="111" t="s">
        <v>109</v>
      </c>
      <c r="E112" s="112"/>
      <c r="F112" s="112"/>
      <c r="G112" s="112"/>
      <c r="H112" s="112"/>
      <c r="I112" s="112"/>
      <c r="J112" s="113">
        <f>J210</f>
        <v>0</v>
      </c>
      <c r="L112" s="110"/>
    </row>
    <row r="113" spans="2:12" s="1" customFormat="1" ht="21.75" customHeight="1">
      <c r="B113" s="28"/>
      <c r="L113" s="28"/>
    </row>
    <row r="114" spans="2:12" s="1" customFormat="1" ht="6.95" customHeight="1">
      <c r="B114" s="43"/>
      <c r="C114" s="44"/>
      <c r="D114" s="44"/>
      <c r="E114" s="44"/>
      <c r="F114" s="44"/>
      <c r="G114" s="44"/>
      <c r="H114" s="44"/>
      <c r="I114" s="44"/>
      <c r="J114" s="44"/>
      <c r="K114" s="44"/>
      <c r="L114" s="28"/>
    </row>
    <row r="118" spans="2:12" s="1" customFormat="1" ht="6.95" customHeight="1">
      <c r="B118" s="45"/>
      <c r="C118" s="46"/>
      <c r="D118" s="46"/>
      <c r="E118" s="46"/>
      <c r="F118" s="46"/>
      <c r="G118" s="46"/>
      <c r="H118" s="46"/>
      <c r="I118" s="46"/>
      <c r="J118" s="46"/>
      <c r="K118" s="46"/>
      <c r="L118" s="28"/>
    </row>
    <row r="119" spans="2:12" s="1" customFormat="1" ht="24.95" customHeight="1">
      <c r="B119" s="28"/>
      <c r="C119" s="20" t="s">
        <v>110</v>
      </c>
      <c r="L119" s="28"/>
    </row>
    <row r="120" spans="2:12" s="1" customFormat="1" ht="6.95" customHeight="1">
      <c r="B120" s="28"/>
      <c r="L120" s="28"/>
    </row>
    <row r="121" spans="2:12" s="1" customFormat="1" ht="12" customHeight="1">
      <c r="B121" s="28"/>
      <c r="C121" s="25" t="s">
        <v>12</v>
      </c>
      <c r="L121" s="28"/>
    </row>
    <row r="122" spans="2:12" s="1" customFormat="1" ht="26.25" customHeight="1">
      <c r="B122" s="28"/>
      <c r="E122" s="220" t="str">
        <f>E7</f>
        <v>Stavebné úpravy maštale pre  ustajnenie HD,  č. 993, k.u. Pčoliné</v>
      </c>
      <c r="F122" s="221"/>
      <c r="G122" s="221"/>
      <c r="H122" s="221"/>
      <c r="L122" s="28"/>
    </row>
    <row r="123" spans="2:12" s="1" customFormat="1" ht="12" customHeight="1">
      <c r="B123" s="28"/>
      <c r="C123" s="25" t="s">
        <v>87</v>
      </c>
      <c r="L123" s="28"/>
    </row>
    <row r="124" spans="2:12" s="1" customFormat="1" ht="16.5" customHeight="1">
      <c r="B124" s="28"/>
      <c r="E124" s="206" t="str">
        <f>E9</f>
        <v xml:space="preserve">01.1 - ASR   </v>
      </c>
      <c r="F124" s="219"/>
      <c r="G124" s="219"/>
      <c r="H124" s="219"/>
      <c r="L124" s="28"/>
    </row>
    <row r="125" spans="2:12" s="1" customFormat="1" ht="6.95" customHeight="1">
      <c r="B125" s="28"/>
      <c r="L125" s="28"/>
    </row>
    <row r="126" spans="2:12" s="1" customFormat="1" ht="12" customHeight="1">
      <c r="B126" s="28"/>
      <c r="C126" s="25" t="s">
        <v>15</v>
      </c>
      <c r="F126" s="23" t="str">
        <f>F12</f>
        <v>Pčoliné</v>
      </c>
      <c r="I126" s="25" t="s">
        <v>17</v>
      </c>
      <c r="J126" s="51">
        <f>IF(J12="","",J12)</f>
        <v>45236</v>
      </c>
      <c r="L126" s="28"/>
    </row>
    <row r="127" spans="2:12" s="1" customFormat="1" ht="6.95" customHeight="1">
      <c r="B127" s="28"/>
      <c r="L127" s="28"/>
    </row>
    <row r="128" spans="2:12" s="1" customFormat="1" ht="15.2" customHeight="1">
      <c r="B128" s="28"/>
      <c r="C128" s="25" t="s">
        <v>18</v>
      </c>
      <c r="F128" s="23" t="str">
        <f>E15</f>
        <v>RotaxArch s.r.o.</v>
      </c>
      <c r="I128" s="25" t="s">
        <v>24</v>
      </c>
      <c r="J128" s="26" t="str">
        <f>E21</f>
        <v>Ing.Mária Salanciová</v>
      </c>
      <c r="L128" s="28"/>
    </row>
    <row r="129" spans="2:65" s="1" customFormat="1" ht="15.2" customHeight="1">
      <c r="B129" s="28"/>
      <c r="C129" s="25" t="s">
        <v>22</v>
      </c>
      <c r="F129" s="23" t="str">
        <f>IF(E18="","",E18)</f>
        <v xml:space="preserve"> </v>
      </c>
      <c r="I129" s="25" t="s">
        <v>28</v>
      </c>
      <c r="J129" s="26" t="str">
        <f>E24</f>
        <v>Ing.Mária Salanciová</v>
      </c>
      <c r="L129" s="28"/>
    </row>
    <row r="130" spans="2:65" s="1" customFormat="1" ht="10.35" customHeight="1">
      <c r="B130" s="28"/>
      <c r="L130" s="28"/>
    </row>
    <row r="131" spans="2:65" s="10" customFormat="1" ht="29.25" customHeight="1">
      <c r="B131" s="114"/>
      <c r="C131" s="115" t="s">
        <v>111</v>
      </c>
      <c r="D131" s="116" t="s">
        <v>55</v>
      </c>
      <c r="E131" s="116" t="s">
        <v>51</v>
      </c>
      <c r="F131" s="116" t="s">
        <v>52</v>
      </c>
      <c r="G131" s="116" t="s">
        <v>112</v>
      </c>
      <c r="H131" s="116" t="s">
        <v>113</v>
      </c>
      <c r="I131" s="116" t="s">
        <v>114</v>
      </c>
      <c r="J131" s="117" t="s">
        <v>91</v>
      </c>
      <c r="K131" s="118" t="s">
        <v>115</v>
      </c>
      <c r="L131" s="114"/>
      <c r="M131" s="57" t="s">
        <v>1</v>
      </c>
      <c r="N131" s="58" t="s">
        <v>34</v>
      </c>
      <c r="O131" s="58" t="s">
        <v>116</v>
      </c>
      <c r="P131" s="58" t="s">
        <v>117</v>
      </c>
      <c r="Q131" s="58" t="s">
        <v>118</v>
      </c>
      <c r="R131" s="58" t="s">
        <v>119</v>
      </c>
      <c r="S131" s="58" t="s">
        <v>120</v>
      </c>
      <c r="T131" s="59" t="s">
        <v>121</v>
      </c>
    </row>
    <row r="132" spans="2:65" s="1" customFormat="1" ht="22.9" customHeight="1">
      <c r="B132" s="28"/>
      <c r="C132" s="62" t="s">
        <v>92</v>
      </c>
      <c r="J132" s="119">
        <f>J133+J180+J209</f>
        <v>0</v>
      </c>
      <c r="L132" s="28"/>
      <c r="M132" s="60"/>
      <c r="N132" s="52"/>
      <c r="O132" s="52"/>
      <c r="P132" s="120" t="e">
        <f>P133+P180+P209</f>
        <v>#REF!</v>
      </c>
      <c r="Q132" s="52"/>
      <c r="R132" s="120" t="e">
        <f>R133+R180+R209</f>
        <v>#REF!</v>
      </c>
      <c r="S132" s="52"/>
      <c r="T132" s="121" t="e">
        <f>T133+T180+T209</f>
        <v>#REF!</v>
      </c>
      <c r="AT132" s="16" t="s">
        <v>69</v>
      </c>
      <c r="AU132" s="16" t="s">
        <v>93</v>
      </c>
      <c r="BK132" s="122" t="e">
        <f>BK133+BK180+BK209</f>
        <v>#REF!</v>
      </c>
    </row>
    <row r="133" spans="2:65" s="11" customFormat="1" ht="25.9" customHeight="1">
      <c r="B133" s="123"/>
      <c r="D133" s="124" t="s">
        <v>69</v>
      </c>
      <c r="E133" s="125" t="s">
        <v>122</v>
      </c>
      <c r="F133" s="125" t="s">
        <v>123</v>
      </c>
      <c r="J133" s="126">
        <f>BK133</f>
        <v>0</v>
      </c>
      <c r="L133" s="123"/>
      <c r="M133" s="127"/>
      <c r="P133" s="128">
        <f>P134+P141+P147+P161+P165+P176+P178</f>
        <v>0</v>
      </c>
      <c r="R133" s="128">
        <f>R134+R141+R147+R161+R165+R176+R178</f>
        <v>0</v>
      </c>
      <c r="T133" s="129">
        <f>T134+T141+T147+T161+T165+T176+T178</f>
        <v>0</v>
      </c>
      <c r="AR133" s="124" t="s">
        <v>78</v>
      </c>
      <c r="AT133" s="130" t="s">
        <v>69</v>
      </c>
      <c r="AU133" s="130" t="s">
        <v>70</v>
      </c>
      <c r="AY133" s="124" t="s">
        <v>124</v>
      </c>
      <c r="BK133" s="131">
        <f>BK134+BK141+BK147+BK161+BK165+BK176+BK178</f>
        <v>0</v>
      </c>
    </row>
    <row r="134" spans="2:65" s="11" customFormat="1" ht="22.9" customHeight="1">
      <c r="B134" s="123"/>
      <c r="D134" s="124" t="s">
        <v>69</v>
      </c>
      <c r="E134" s="132" t="s">
        <v>78</v>
      </c>
      <c r="F134" s="132" t="s">
        <v>125</v>
      </c>
      <c r="J134" s="133">
        <f>BK134</f>
        <v>0</v>
      </c>
      <c r="L134" s="123"/>
      <c r="M134" s="127"/>
      <c r="P134" s="128">
        <f>SUM(P135:P140)</f>
        <v>0</v>
      </c>
      <c r="R134" s="128">
        <f>SUM(R135:R140)</f>
        <v>0</v>
      </c>
      <c r="T134" s="129">
        <f>SUM(T135:T140)</f>
        <v>0</v>
      </c>
      <c r="AR134" s="124" t="s">
        <v>78</v>
      </c>
      <c r="AT134" s="130" t="s">
        <v>69</v>
      </c>
      <c r="AU134" s="130" t="s">
        <v>78</v>
      </c>
      <c r="AY134" s="124" t="s">
        <v>124</v>
      </c>
      <c r="BK134" s="131">
        <f>SUM(BK135:BK140)</f>
        <v>0</v>
      </c>
    </row>
    <row r="135" spans="2:65" s="1" customFormat="1" ht="24.2" customHeight="1">
      <c r="B135" s="134"/>
      <c r="C135" s="135" t="s">
        <v>78</v>
      </c>
      <c r="D135" s="135" t="s">
        <v>126</v>
      </c>
      <c r="E135" s="136" t="s">
        <v>127</v>
      </c>
      <c r="F135" s="137" t="s">
        <v>128</v>
      </c>
      <c r="G135" s="138" t="s">
        <v>129</v>
      </c>
      <c r="H135" s="139">
        <v>96.906000000000006</v>
      </c>
      <c r="I135" s="139"/>
      <c r="J135" s="139">
        <f>ROUND(I135*H135,3)</f>
        <v>0</v>
      </c>
      <c r="K135" s="140"/>
      <c r="L135" s="28"/>
      <c r="M135" s="141" t="s">
        <v>1</v>
      </c>
      <c r="N135" s="142" t="s">
        <v>36</v>
      </c>
      <c r="O135" s="143">
        <v>0</v>
      </c>
      <c r="P135" s="143">
        <f>O135*H135</f>
        <v>0</v>
      </c>
      <c r="Q135" s="143">
        <v>0</v>
      </c>
      <c r="R135" s="143">
        <f>Q135*H135</f>
        <v>0</v>
      </c>
      <c r="S135" s="143">
        <v>0</v>
      </c>
      <c r="T135" s="144">
        <f>S135*H135</f>
        <v>0</v>
      </c>
      <c r="AR135" s="145" t="s">
        <v>130</v>
      </c>
      <c r="AT135" s="145" t="s">
        <v>126</v>
      </c>
      <c r="AU135" s="145" t="s">
        <v>131</v>
      </c>
      <c r="AY135" s="16" t="s">
        <v>124</v>
      </c>
      <c r="BE135" s="146">
        <f>IF(N135="základná",J135,0)</f>
        <v>0</v>
      </c>
      <c r="BF135" s="146">
        <f>IF(N135="znížená",J135,0)</f>
        <v>0</v>
      </c>
      <c r="BG135" s="146">
        <f>IF(N135="zákl. prenesená",J135,0)</f>
        <v>0</v>
      </c>
      <c r="BH135" s="146">
        <f>IF(N135="zníž. prenesená",J135,0)</f>
        <v>0</v>
      </c>
      <c r="BI135" s="146">
        <f>IF(N135="nulová",J135,0)</f>
        <v>0</v>
      </c>
      <c r="BJ135" s="16" t="s">
        <v>131</v>
      </c>
      <c r="BK135" s="147">
        <f>ROUND(I135*H135,3)</f>
        <v>0</v>
      </c>
      <c r="BL135" s="16" t="s">
        <v>130</v>
      </c>
      <c r="BM135" s="145" t="s">
        <v>131</v>
      </c>
    </row>
    <row r="136" spans="2:65" s="1" customFormat="1" ht="24.2" customHeight="1">
      <c r="B136" s="134"/>
      <c r="C136" s="135" t="s">
        <v>131</v>
      </c>
      <c r="D136" s="135" t="s">
        <v>126</v>
      </c>
      <c r="E136" s="136" t="s">
        <v>132</v>
      </c>
      <c r="F136" s="137" t="s">
        <v>133</v>
      </c>
      <c r="G136" s="138" t="s">
        <v>129</v>
      </c>
      <c r="H136" s="139">
        <v>31.978999999999999</v>
      </c>
      <c r="I136" s="139"/>
      <c r="J136" s="139">
        <f>ROUND(I136*H136,3)</f>
        <v>0</v>
      </c>
      <c r="K136" s="140"/>
      <c r="L136" s="28"/>
      <c r="M136" s="141" t="s">
        <v>1</v>
      </c>
      <c r="N136" s="142" t="s">
        <v>36</v>
      </c>
      <c r="O136" s="143">
        <v>0</v>
      </c>
      <c r="P136" s="143">
        <f>O136*H136</f>
        <v>0</v>
      </c>
      <c r="Q136" s="143">
        <v>0</v>
      </c>
      <c r="R136" s="143">
        <f>Q136*H136</f>
        <v>0</v>
      </c>
      <c r="S136" s="143">
        <v>0</v>
      </c>
      <c r="T136" s="144">
        <f>S136*H136</f>
        <v>0</v>
      </c>
      <c r="AR136" s="145" t="s">
        <v>130</v>
      </c>
      <c r="AT136" s="145" t="s">
        <v>126</v>
      </c>
      <c r="AU136" s="145" t="s">
        <v>131</v>
      </c>
      <c r="AY136" s="16" t="s">
        <v>124</v>
      </c>
      <c r="BE136" s="146">
        <f>IF(N136="základná",J136,0)</f>
        <v>0</v>
      </c>
      <c r="BF136" s="146">
        <f>IF(N136="znížená",J136,0)</f>
        <v>0</v>
      </c>
      <c r="BG136" s="146">
        <f>IF(N136="zákl. prenesená",J136,0)</f>
        <v>0</v>
      </c>
      <c r="BH136" s="146">
        <f>IF(N136="zníž. prenesená",J136,0)</f>
        <v>0</v>
      </c>
      <c r="BI136" s="146">
        <f>IF(N136="nulová",J136,0)</f>
        <v>0</v>
      </c>
      <c r="BJ136" s="16" t="s">
        <v>131</v>
      </c>
      <c r="BK136" s="147">
        <f>ROUND(I136*H136,3)</f>
        <v>0</v>
      </c>
      <c r="BL136" s="16" t="s">
        <v>130</v>
      </c>
      <c r="BM136" s="145" t="s">
        <v>130</v>
      </c>
    </row>
    <row r="137" spans="2:65" s="12" customFormat="1">
      <c r="B137" s="148"/>
      <c r="D137" s="149" t="s">
        <v>134</v>
      </c>
      <c r="F137" s="150" t="s">
        <v>135</v>
      </c>
      <c r="H137" s="151">
        <v>31.978999999999999</v>
      </c>
      <c r="L137" s="148"/>
      <c r="M137" s="152"/>
      <c r="T137" s="153"/>
      <c r="AT137" s="154" t="s">
        <v>134</v>
      </c>
      <c r="AU137" s="154" t="s">
        <v>131</v>
      </c>
      <c r="AV137" s="12" t="s">
        <v>131</v>
      </c>
      <c r="AW137" s="12" t="s">
        <v>3</v>
      </c>
      <c r="AX137" s="12" t="s">
        <v>78</v>
      </c>
      <c r="AY137" s="154" t="s">
        <v>124</v>
      </c>
    </row>
    <row r="138" spans="2:65" s="1" customFormat="1" ht="21.75" customHeight="1">
      <c r="B138" s="134"/>
      <c r="C138" s="135" t="s">
        <v>136</v>
      </c>
      <c r="D138" s="135" t="s">
        <v>126</v>
      </c>
      <c r="E138" s="136" t="s">
        <v>137</v>
      </c>
      <c r="F138" s="137" t="s">
        <v>138</v>
      </c>
      <c r="G138" s="138" t="s">
        <v>129</v>
      </c>
      <c r="H138" s="139">
        <v>31.786999999999999</v>
      </c>
      <c r="I138" s="139"/>
      <c r="J138" s="139">
        <f>ROUND(I138*H138,3)</f>
        <v>0</v>
      </c>
      <c r="K138" s="140"/>
      <c r="L138" s="28"/>
      <c r="M138" s="141" t="s">
        <v>1</v>
      </c>
      <c r="N138" s="142" t="s">
        <v>36</v>
      </c>
      <c r="O138" s="143">
        <v>0</v>
      </c>
      <c r="P138" s="143">
        <f>O138*H138</f>
        <v>0</v>
      </c>
      <c r="Q138" s="143">
        <v>0</v>
      </c>
      <c r="R138" s="143">
        <f>Q138*H138</f>
        <v>0</v>
      </c>
      <c r="S138" s="143">
        <v>0</v>
      </c>
      <c r="T138" s="144">
        <f>S138*H138</f>
        <v>0</v>
      </c>
      <c r="AR138" s="145" t="s">
        <v>130</v>
      </c>
      <c r="AT138" s="145" t="s">
        <v>126</v>
      </c>
      <c r="AU138" s="145" t="s">
        <v>131</v>
      </c>
      <c r="AY138" s="16" t="s">
        <v>124</v>
      </c>
      <c r="BE138" s="146">
        <f>IF(N138="základná",J138,0)</f>
        <v>0</v>
      </c>
      <c r="BF138" s="146">
        <f>IF(N138="znížená",J138,0)</f>
        <v>0</v>
      </c>
      <c r="BG138" s="146">
        <f>IF(N138="zákl. prenesená",J138,0)</f>
        <v>0</v>
      </c>
      <c r="BH138" s="146">
        <f>IF(N138="zníž. prenesená",J138,0)</f>
        <v>0</v>
      </c>
      <c r="BI138" s="146">
        <f>IF(N138="nulová",J138,0)</f>
        <v>0</v>
      </c>
      <c r="BJ138" s="16" t="s">
        <v>131</v>
      </c>
      <c r="BK138" s="147">
        <f>ROUND(I138*H138,3)</f>
        <v>0</v>
      </c>
      <c r="BL138" s="16" t="s">
        <v>130</v>
      </c>
      <c r="BM138" s="145" t="s">
        <v>139</v>
      </c>
    </row>
    <row r="139" spans="2:65" s="1" customFormat="1" ht="37.9" customHeight="1">
      <c r="B139" s="134"/>
      <c r="C139" s="135" t="s">
        <v>130</v>
      </c>
      <c r="D139" s="135" t="s">
        <v>126</v>
      </c>
      <c r="E139" s="136" t="s">
        <v>140</v>
      </c>
      <c r="F139" s="137" t="s">
        <v>141</v>
      </c>
      <c r="G139" s="138" t="s">
        <v>129</v>
      </c>
      <c r="H139" s="139">
        <v>11.81</v>
      </c>
      <c r="I139" s="139"/>
      <c r="J139" s="139">
        <f>ROUND(I139*H139,3)</f>
        <v>0</v>
      </c>
      <c r="K139" s="140"/>
      <c r="L139" s="28"/>
      <c r="M139" s="141" t="s">
        <v>1</v>
      </c>
      <c r="N139" s="142" t="s">
        <v>36</v>
      </c>
      <c r="O139" s="143">
        <v>0</v>
      </c>
      <c r="P139" s="143">
        <f>O139*H139</f>
        <v>0</v>
      </c>
      <c r="Q139" s="143">
        <v>0</v>
      </c>
      <c r="R139" s="143">
        <f>Q139*H139</f>
        <v>0</v>
      </c>
      <c r="S139" s="143">
        <v>0</v>
      </c>
      <c r="T139" s="144">
        <f>S139*H139</f>
        <v>0</v>
      </c>
      <c r="AR139" s="145" t="s">
        <v>130</v>
      </c>
      <c r="AT139" s="145" t="s">
        <v>126</v>
      </c>
      <c r="AU139" s="145" t="s">
        <v>131</v>
      </c>
      <c r="AY139" s="16" t="s">
        <v>124</v>
      </c>
      <c r="BE139" s="146">
        <f>IF(N139="základná",J139,0)</f>
        <v>0</v>
      </c>
      <c r="BF139" s="146">
        <f>IF(N139="znížená",J139,0)</f>
        <v>0</v>
      </c>
      <c r="BG139" s="146">
        <f>IF(N139="zákl. prenesená",J139,0)</f>
        <v>0</v>
      </c>
      <c r="BH139" s="146">
        <f>IF(N139="zníž. prenesená",J139,0)</f>
        <v>0</v>
      </c>
      <c r="BI139" s="146">
        <f>IF(N139="nulová",J139,0)</f>
        <v>0</v>
      </c>
      <c r="BJ139" s="16" t="s">
        <v>131</v>
      </c>
      <c r="BK139" s="147">
        <f>ROUND(I139*H139,3)</f>
        <v>0</v>
      </c>
      <c r="BL139" s="16" t="s">
        <v>130</v>
      </c>
      <c r="BM139" s="145" t="s">
        <v>142</v>
      </c>
    </row>
    <row r="140" spans="2:65" s="12" customFormat="1">
      <c r="B140" s="148"/>
      <c r="D140" s="149" t="s">
        <v>134</v>
      </c>
      <c r="F140" s="150" t="s">
        <v>143</v>
      </c>
      <c r="H140" s="151">
        <v>11.81</v>
      </c>
      <c r="L140" s="148"/>
      <c r="M140" s="152"/>
      <c r="T140" s="153"/>
      <c r="AT140" s="154" t="s">
        <v>134</v>
      </c>
      <c r="AU140" s="154" t="s">
        <v>131</v>
      </c>
      <c r="AV140" s="12" t="s">
        <v>131</v>
      </c>
      <c r="AW140" s="12" t="s">
        <v>3</v>
      </c>
      <c r="AX140" s="12" t="s">
        <v>78</v>
      </c>
      <c r="AY140" s="154" t="s">
        <v>124</v>
      </c>
    </row>
    <row r="141" spans="2:65" s="11" customFormat="1" ht="22.9" customHeight="1">
      <c r="B141" s="123"/>
      <c r="D141" s="124" t="s">
        <v>69</v>
      </c>
      <c r="E141" s="132" t="s">
        <v>131</v>
      </c>
      <c r="F141" s="132" t="s">
        <v>144</v>
      </c>
      <c r="J141" s="133">
        <f>BK141</f>
        <v>0</v>
      </c>
      <c r="L141" s="123"/>
      <c r="M141" s="127"/>
      <c r="P141" s="128">
        <f>SUM(P142:P146)</f>
        <v>0</v>
      </c>
      <c r="R141" s="128">
        <f>SUM(R142:R146)</f>
        <v>0</v>
      </c>
      <c r="T141" s="129">
        <f>SUM(T142:T146)</f>
        <v>0</v>
      </c>
      <c r="AR141" s="124" t="s">
        <v>78</v>
      </c>
      <c r="AT141" s="130" t="s">
        <v>69</v>
      </c>
      <c r="AU141" s="130" t="s">
        <v>78</v>
      </c>
      <c r="AY141" s="124" t="s">
        <v>124</v>
      </c>
      <c r="BK141" s="131">
        <f>SUM(BK142:BK146)</f>
        <v>0</v>
      </c>
    </row>
    <row r="142" spans="2:65" s="1" customFormat="1" ht="33" customHeight="1">
      <c r="B142" s="134"/>
      <c r="C142" s="135" t="s">
        <v>145</v>
      </c>
      <c r="D142" s="135" t="s">
        <v>126</v>
      </c>
      <c r="E142" s="136" t="s">
        <v>146</v>
      </c>
      <c r="F142" s="137" t="s">
        <v>147</v>
      </c>
      <c r="G142" s="138" t="s">
        <v>148</v>
      </c>
      <c r="H142" s="139">
        <v>116.7</v>
      </c>
      <c r="I142" s="139"/>
      <c r="J142" s="139">
        <f>ROUND(I142*H142,3)</f>
        <v>0</v>
      </c>
      <c r="K142" s="140"/>
      <c r="L142" s="28"/>
      <c r="M142" s="141" t="s">
        <v>1</v>
      </c>
      <c r="N142" s="142" t="s">
        <v>36</v>
      </c>
      <c r="O142" s="143">
        <v>0</v>
      </c>
      <c r="P142" s="143">
        <f>O142*H142</f>
        <v>0</v>
      </c>
      <c r="Q142" s="143">
        <v>0</v>
      </c>
      <c r="R142" s="143">
        <f>Q142*H142</f>
        <v>0</v>
      </c>
      <c r="S142" s="143">
        <v>0</v>
      </c>
      <c r="T142" s="144">
        <f>S142*H142</f>
        <v>0</v>
      </c>
      <c r="AR142" s="145" t="s">
        <v>130</v>
      </c>
      <c r="AT142" s="145" t="s">
        <v>126</v>
      </c>
      <c r="AU142" s="145" t="s">
        <v>131</v>
      </c>
      <c r="AY142" s="16" t="s">
        <v>124</v>
      </c>
      <c r="BE142" s="146">
        <f>IF(N142="základná",J142,0)</f>
        <v>0</v>
      </c>
      <c r="BF142" s="146">
        <f>IF(N142="znížená",J142,0)</f>
        <v>0</v>
      </c>
      <c r="BG142" s="146">
        <f>IF(N142="zákl. prenesená",J142,0)</f>
        <v>0</v>
      </c>
      <c r="BH142" s="146">
        <f>IF(N142="zníž. prenesená",J142,0)</f>
        <v>0</v>
      </c>
      <c r="BI142" s="146">
        <f>IF(N142="nulová",J142,0)</f>
        <v>0</v>
      </c>
      <c r="BJ142" s="16" t="s">
        <v>131</v>
      </c>
      <c r="BK142" s="147">
        <f>ROUND(I142*H142,3)</f>
        <v>0</v>
      </c>
      <c r="BL142" s="16" t="s">
        <v>130</v>
      </c>
      <c r="BM142" s="145" t="s">
        <v>7</v>
      </c>
    </row>
    <row r="143" spans="2:65" s="1" customFormat="1" ht="16.5" customHeight="1">
      <c r="B143" s="134"/>
      <c r="C143" s="155" t="s">
        <v>139</v>
      </c>
      <c r="D143" s="155" t="s">
        <v>149</v>
      </c>
      <c r="E143" s="156" t="s">
        <v>150</v>
      </c>
      <c r="F143" s="157" t="s">
        <v>151</v>
      </c>
      <c r="G143" s="158" t="s">
        <v>148</v>
      </c>
      <c r="H143" s="159">
        <v>119.03400000000001</v>
      </c>
      <c r="I143" s="159"/>
      <c r="J143" s="159">
        <f>ROUND(I143*H143,3)</f>
        <v>0</v>
      </c>
      <c r="K143" s="160"/>
      <c r="L143" s="161"/>
      <c r="M143" s="162" t="s">
        <v>1</v>
      </c>
      <c r="N143" s="163" t="s">
        <v>36</v>
      </c>
      <c r="O143" s="143">
        <v>0</v>
      </c>
      <c r="P143" s="143">
        <f>O143*H143</f>
        <v>0</v>
      </c>
      <c r="Q143" s="143">
        <v>0</v>
      </c>
      <c r="R143" s="143">
        <f>Q143*H143</f>
        <v>0</v>
      </c>
      <c r="S143" s="143">
        <v>0</v>
      </c>
      <c r="T143" s="144">
        <f>S143*H143</f>
        <v>0</v>
      </c>
      <c r="AR143" s="145" t="s">
        <v>142</v>
      </c>
      <c r="AT143" s="145" t="s">
        <v>149</v>
      </c>
      <c r="AU143" s="145" t="s">
        <v>131</v>
      </c>
      <c r="AY143" s="16" t="s">
        <v>124</v>
      </c>
      <c r="BE143" s="146">
        <f>IF(N143="základná",J143,0)</f>
        <v>0</v>
      </c>
      <c r="BF143" s="146">
        <f>IF(N143="znížená",J143,0)</f>
        <v>0</v>
      </c>
      <c r="BG143" s="146">
        <f>IF(N143="zákl. prenesená",J143,0)</f>
        <v>0</v>
      </c>
      <c r="BH143" s="146">
        <f>IF(N143="zníž. prenesená",J143,0)</f>
        <v>0</v>
      </c>
      <c r="BI143" s="146">
        <f>IF(N143="nulová",J143,0)</f>
        <v>0</v>
      </c>
      <c r="BJ143" s="16" t="s">
        <v>131</v>
      </c>
      <c r="BK143" s="147">
        <f>ROUND(I143*H143,3)</f>
        <v>0</v>
      </c>
      <c r="BL143" s="16" t="s">
        <v>130</v>
      </c>
      <c r="BM143" s="145" t="s">
        <v>152</v>
      </c>
    </row>
    <row r="144" spans="2:65" s="1" customFormat="1" ht="21.75" customHeight="1">
      <c r="B144" s="134"/>
      <c r="C144" s="135" t="s">
        <v>153</v>
      </c>
      <c r="D144" s="135" t="s">
        <v>126</v>
      </c>
      <c r="E144" s="136" t="s">
        <v>154</v>
      </c>
      <c r="F144" s="137" t="s">
        <v>155</v>
      </c>
      <c r="G144" s="138" t="s">
        <v>129</v>
      </c>
      <c r="H144" s="139">
        <v>10.503</v>
      </c>
      <c r="I144" s="139"/>
      <c r="J144" s="139">
        <f>ROUND(I144*H144,3)</f>
        <v>0</v>
      </c>
      <c r="K144" s="140"/>
      <c r="L144" s="28"/>
      <c r="M144" s="141" t="s">
        <v>1</v>
      </c>
      <c r="N144" s="142" t="s">
        <v>36</v>
      </c>
      <c r="O144" s="143">
        <v>0</v>
      </c>
      <c r="P144" s="143">
        <f>O144*H144</f>
        <v>0</v>
      </c>
      <c r="Q144" s="143">
        <v>0</v>
      </c>
      <c r="R144" s="143">
        <f>Q144*H144</f>
        <v>0</v>
      </c>
      <c r="S144" s="143">
        <v>0</v>
      </c>
      <c r="T144" s="144">
        <f>S144*H144</f>
        <v>0</v>
      </c>
      <c r="AR144" s="145" t="s">
        <v>130</v>
      </c>
      <c r="AT144" s="145" t="s">
        <v>126</v>
      </c>
      <c r="AU144" s="145" t="s">
        <v>131</v>
      </c>
      <c r="AY144" s="16" t="s">
        <v>124</v>
      </c>
      <c r="BE144" s="146">
        <f>IF(N144="základná",J144,0)</f>
        <v>0</v>
      </c>
      <c r="BF144" s="146">
        <f>IF(N144="znížená",J144,0)</f>
        <v>0</v>
      </c>
      <c r="BG144" s="146">
        <f>IF(N144="zákl. prenesená",J144,0)</f>
        <v>0</v>
      </c>
      <c r="BH144" s="146">
        <f>IF(N144="zníž. prenesená",J144,0)</f>
        <v>0</v>
      </c>
      <c r="BI144" s="146">
        <f>IF(N144="nulová",J144,0)</f>
        <v>0</v>
      </c>
      <c r="BJ144" s="16" t="s">
        <v>131</v>
      </c>
      <c r="BK144" s="147">
        <f>ROUND(I144*H144,3)</f>
        <v>0</v>
      </c>
      <c r="BL144" s="16" t="s">
        <v>130</v>
      </c>
      <c r="BM144" s="145" t="s">
        <v>156</v>
      </c>
    </row>
    <row r="145" spans="2:65" s="1" customFormat="1" ht="16.5" customHeight="1">
      <c r="B145" s="134"/>
      <c r="C145" s="135" t="s">
        <v>142</v>
      </c>
      <c r="D145" s="135" t="s">
        <v>126</v>
      </c>
      <c r="E145" s="136" t="s">
        <v>157</v>
      </c>
      <c r="F145" s="137" t="s">
        <v>158</v>
      </c>
      <c r="G145" s="138" t="s">
        <v>159</v>
      </c>
      <c r="H145" s="139">
        <v>116.7</v>
      </c>
      <c r="I145" s="139"/>
      <c r="J145" s="139">
        <f>ROUND(I145*H145,3)</f>
        <v>0</v>
      </c>
      <c r="K145" s="140"/>
      <c r="L145" s="28"/>
      <c r="M145" s="141" t="s">
        <v>1</v>
      </c>
      <c r="N145" s="142" t="s">
        <v>36</v>
      </c>
      <c r="O145" s="143">
        <v>0</v>
      </c>
      <c r="P145" s="143">
        <f>O145*H145</f>
        <v>0</v>
      </c>
      <c r="Q145" s="143">
        <v>0</v>
      </c>
      <c r="R145" s="143">
        <f>Q145*H145</f>
        <v>0</v>
      </c>
      <c r="S145" s="143">
        <v>0</v>
      </c>
      <c r="T145" s="144">
        <f>S145*H145</f>
        <v>0</v>
      </c>
      <c r="AR145" s="145" t="s">
        <v>130</v>
      </c>
      <c r="AT145" s="145" t="s">
        <v>126</v>
      </c>
      <c r="AU145" s="145" t="s">
        <v>131</v>
      </c>
      <c r="AY145" s="16" t="s">
        <v>124</v>
      </c>
      <c r="BE145" s="146">
        <f>IF(N145="základná",J145,0)</f>
        <v>0</v>
      </c>
      <c r="BF145" s="146">
        <f>IF(N145="znížená",J145,0)</f>
        <v>0</v>
      </c>
      <c r="BG145" s="146">
        <f>IF(N145="zákl. prenesená",J145,0)</f>
        <v>0</v>
      </c>
      <c r="BH145" s="146">
        <f>IF(N145="zníž. prenesená",J145,0)</f>
        <v>0</v>
      </c>
      <c r="BI145" s="146">
        <f>IF(N145="nulová",J145,0)</f>
        <v>0</v>
      </c>
      <c r="BJ145" s="16" t="s">
        <v>131</v>
      </c>
      <c r="BK145" s="147">
        <f>ROUND(I145*H145,3)</f>
        <v>0</v>
      </c>
      <c r="BL145" s="16" t="s">
        <v>130</v>
      </c>
      <c r="BM145" s="145" t="s">
        <v>160</v>
      </c>
    </row>
    <row r="146" spans="2:65" s="1" customFormat="1" ht="16.5" customHeight="1">
      <c r="B146" s="134"/>
      <c r="C146" s="135" t="s">
        <v>161</v>
      </c>
      <c r="D146" s="135" t="s">
        <v>126</v>
      </c>
      <c r="E146" s="136" t="s">
        <v>162</v>
      </c>
      <c r="F146" s="137" t="s">
        <v>163</v>
      </c>
      <c r="G146" s="138" t="s">
        <v>129</v>
      </c>
      <c r="H146" s="139">
        <v>17.504999999999999</v>
      </c>
      <c r="I146" s="139"/>
      <c r="J146" s="139">
        <f>ROUND(I146*H146,3)</f>
        <v>0</v>
      </c>
      <c r="K146" s="140"/>
      <c r="L146" s="28"/>
      <c r="M146" s="141" t="s">
        <v>1</v>
      </c>
      <c r="N146" s="142" t="s">
        <v>36</v>
      </c>
      <c r="O146" s="143">
        <v>0</v>
      </c>
      <c r="P146" s="143">
        <f>O146*H146</f>
        <v>0</v>
      </c>
      <c r="Q146" s="143">
        <v>0</v>
      </c>
      <c r="R146" s="143">
        <f>Q146*H146</f>
        <v>0</v>
      </c>
      <c r="S146" s="143">
        <v>0</v>
      </c>
      <c r="T146" s="144">
        <f>S146*H146</f>
        <v>0</v>
      </c>
      <c r="AR146" s="145" t="s">
        <v>130</v>
      </c>
      <c r="AT146" s="145" t="s">
        <v>126</v>
      </c>
      <c r="AU146" s="145" t="s">
        <v>131</v>
      </c>
      <c r="AY146" s="16" t="s">
        <v>124</v>
      </c>
      <c r="BE146" s="146">
        <f>IF(N146="základná",J146,0)</f>
        <v>0</v>
      </c>
      <c r="BF146" s="146">
        <f>IF(N146="znížená",J146,0)</f>
        <v>0</v>
      </c>
      <c r="BG146" s="146">
        <f>IF(N146="zákl. prenesená",J146,0)</f>
        <v>0</v>
      </c>
      <c r="BH146" s="146">
        <f>IF(N146="zníž. prenesená",J146,0)</f>
        <v>0</v>
      </c>
      <c r="BI146" s="146">
        <f>IF(N146="nulová",J146,0)</f>
        <v>0</v>
      </c>
      <c r="BJ146" s="16" t="s">
        <v>131</v>
      </c>
      <c r="BK146" s="147">
        <f>ROUND(I146*H146,3)</f>
        <v>0</v>
      </c>
      <c r="BL146" s="16" t="s">
        <v>130</v>
      </c>
      <c r="BM146" s="145" t="s">
        <v>164</v>
      </c>
    </row>
    <row r="147" spans="2:65" s="11" customFormat="1" ht="22.9" customHeight="1">
      <c r="B147" s="123"/>
      <c r="D147" s="124" t="s">
        <v>69</v>
      </c>
      <c r="E147" s="132" t="s">
        <v>136</v>
      </c>
      <c r="F147" s="132" t="s">
        <v>165</v>
      </c>
      <c r="J147" s="133">
        <f>BK147</f>
        <v>0</v>
      </c>
      <c r="L147" s="123"/>
      <c r="M147" s="127"/>
      <c r="P147" s="128">
        <f>SUM(P148:P160)</f>
        <v>0</v>
      </c>
      <c r="R147" s="128">
        <f>SUM(R148:R160)</f>
        <v>0</v>
      </c>
      <c r="T147" s="129">
        <f>SUM(T148:T160)</f>
        <v>0</v>
      </c>
      <c r="AR147" s="124" t="s">
        <v>78</v>
      </c>
      <c r="AT147" s="130" t="s">
        <v>69</v>
      </c>
      <c r="AU147" s="130" t="s">
        <v>78</v>
      </c>
      <c r="AY147" s="124" t="s">
        <v>124</v>
      </c>
      <c r="BK147" s="131">
        <f>SUM(BK148:BK160)</f>
        <v>0</v>
      </c>
    </row>
    <row r="148" spans="2:65" s="1" customFormat="1" ht="24.2" customHeight="1">
      <c r="B148" s="134"/>
      <c r="C148" s="135" t="s">
        <v>166</v>
      </c>
      <c r="D148" s="135" t="s">
        <v>126</v>
      </c>
      <c r="E148" s="136" t="s">
        <v>167</v>
      </c>
      <c r="F148" s="137" t="s">
        <v>168</v>
      </c>
      <c r="G148" s="138" t="s">
        <v>129</v>
      </c>
      <c r="H148" s="139">
        <v>36.685000000000002</v>
      </c>
      <c r="I148" s="139"/>
      <c r="J148" s="139">
        <f>ROUND(I148*H148,3)</f>
        <v>0</v>
      </c>
      <c r="K148" s="140"/>
      <c r="L148" s="28"/>
      <c r="M148" s="141" t="s">
        <v>1</v>
      </c>
      <c r="N148" s="142" t="s">
        <v>36</v>
      </c>
      <c r="O148" s="143">
        <v>0</v>
      </c>
      <c r="P148" s="143">
        <f>O148*H148</f>
        <v>0</v>
      </c>
      <c r="Q148" s="143">
        <v>0</v>
      </c>
      <c r="R148" s="143">
        <f>Q148*H148</f>
        <v>0</v>
      </c>
      <c r="S148" s="143">
        <v>0</v>
      </c>
      <c r="T148" s="144">
        <f>S148*H148</f>
        <v>0</v>
      </c>
      <c r="AR148" s="145" t="s">
        <v>130</v>
      </c>
      <c r="AT148" s="145" t="s">
        <v>126</v>
      </c>
      <c r="AU148" s="145" t="s">
        <v>131</v>
      </c>
      <c r="AY148" s="16" t="s">
        <v>124</v>
      </c>
      <c r="BE148" s="146">
        <f>IF(N148="základná",J148,0)</f>
        <v>0</v>
      </c>
      <c r="BF148" s="146">
        <f>IF(N148="znížená",J148,0)</f>
        <v>0</v>
      </c>
      <c r="BG148" s="146">
        <f>IF(N148="zákl. prenesená",J148,0)</f>
        <v>0</v>
      </c>
      <c r="BH148" s="146">
        <f>IF(N148="zníž. prenesená",J148,0)</f>
        <v>0</v>
      </c>
      <c r="BI148" s="146">
        <f>IF(N148="nulová",J148,0)</f>
        <v>0</v>
      </c>
      <c r="BJ148" s="16" t="s">
        <v>131</v>
      </c>
      <c r="BK148" s="147">
        <f>ROUND(I148*H148,3)</f>
        <v>0</v>
      </c>
      <c r="BL148" s="16" t="s">
        <v>130</v>
      </c>
      <c r="BM148" s="145" t="s">
        <v>169</v>
      </c>
    </row>
    <row r="149" spans="2:65" s="1" customFormat="1" ht="24.2" customHeight="1">
      <c r="B149" s="134"/>
      <c r="C149" s="135" t="s">
        <v>170</v>
      </c>
      <c r="D149" s="135" t="s">
        <v>126</v>
      </c>
      <c r="E149" s="136" t="s">
        <v>171</v>
      </c>
      <c r="F149" s="137" t="s">
        <v>172</v>
      </c>
      <c r="G149" s="138" t="s">
        <v>148</v>
      </c>
      <c r="H149" s="139">
        <v>242.393</v>
      </c>
      <c r="I149" s="139"/>
      <c r="J149" s="139">
        <f>ROUND(I149*H149,3)</f>
        <v>0</v>
      </c>
      <c r="K149" s="140"/>
      <c r="L149" s="28"/>
      <c r="M149" s="141" t="s">
        <v>1</v>
      </c>
      <c r="N149" s="142" t="s">
        <v>36</v>
      </c>
      <c r="O149" s="143">
        <v>0</v>
      </c>
      <c r="P149" s="143">
        <f>O149*H149</f>
        <v>0</v>
      </c>
      <c r="Q149" s="143">
        <v>0</v>
      </c>
      <c r="R149" s="143">
        <f>Q149*H149</f>
        <v>0</v>
      </c>
      <c r="S149" s="143">
        <v>0</v>
      </c>
      <c r="T149" s="144">
        <f>S149*H149</f>
        <v>0</v>
      </c>
      <c r="AR149" s="145" t="s">
        <v>130</v>
      </c>
      <c r="AT149" s="145" t="s">
        <v>126</v>
      </c>
      <c r="AU149" s="145" t="s">
        <v>131</v>
      </c>
      <c r="AY149" s="16" t="s">
        <v>124</v>
      </c>
      <c r="BE149" s="146">
        <f>IF(N149="základná",J149,0)</f>
        <v>0</v>
      </c>
      <c r="BF149" s="146">
        <f>IF(N149="znížená",J149,0)</f>
        <v>0</v>
      </c>
      <c r="BG149" s="146">
        <f>IF(N149="zákl. prenesená",J149,0)</f>
        <v>0</v>
      </c>
      <c r="BH149" s="146">
        <f>IF(N149="zníž. prenesená",J149,0)</f>
        <v>0</v>
      </c>
      <c r="BI149" s="146">
        <f>IF(N149="nulová",J149,0)</f>
        <v>0</v>
      </c>
      <c r="BJ149" s="16" t="s">
        <v>131</v>
      </c>
      <c r="BK149" s="147">
        <f>ROUND(I149*H149,3)</f>
        <v>0</v>
      </c>
      <c r="BL149" s="16" t="s">
        <v>130</v>
      </c>
      <c r="BM149" s="145" t="s">
        <v>173</v>
      </c>
    </row>
    <row r="150" spans="2:65" s="1" customFormat="1" ht="24.2" customHeight="1">
      <c r="B150" s="134"/>
      <c r="C150" s="135" t="s">
        <v>174</v>
      </c>
      <c r="D150" s="135" t="s">
        <v>126</v>
      </c>
      <c r="E150" s="136" t="s">
        <v>175</v>
      </c>
      <c r="F150" s="137" t="s">
        <v>176</v>
      </c>
      <c r="G150" s="138" t="s">
        <v>148</v>
      </c>
      <c r="H150" s="139">
        <v>242.393</v>
      </c>
      <c r="I150" s="139"/>
      <c r="J150" s="139">
        <f>ROUND(I150*H150,3)</f>
        <v>0</v>
      </c>
      <c r="K150" s="140"/>
      <c r="L150" s="28"/>
      <c r="M150" s="141" t="s">
        <v>1</v>
      </c>
      <c r="N150" s="142" t="s">
        <v>36</v>
      </c>
      <c r="O150" s="143">
        <v>0</v>
      </c>
      <c r="P150" s="143">
        <f>O150*H150</f>
        <v>0</v>
      </c>
      <c r="Q150" s="143">
        <v>0</v>
      </c>
      <c r="R150" s="143">
        <f>Q150*H150</f>
        <v>0</v>
      </c>
      <c r="S150" s="143">
        <v>0</v>
      </c>
      <c r="T150" s="144">
        <f>S150*H150</f>
        <v>0</v>
      </c>
      <c r="AR150" s="145" t="s">
        <v>130</v>
      </c>
      <c r="AT150" s="145" t="s">
        <v>126</v>
      </c>
      <c r="AU150" s="145" t="s">
        <v>131</v>
      </c>
      <c r="AY150" s="16" t="s">
        <v>124</v>
      </c>
      <c r="BE150" s="146">
        <f>IF(N150="základná",J150,0)</f>
        <v>0</v>
      </c>
      <c r="BF150" s="146">
        <f>IF(N150="znížená",J150,0)</f>
        <v>0</v>
      </c>
      <c r="BG150" s="146">
        <f>IF(N150="zákl. prenesená",J150,0)</f>
        <v>0</v>
      </c>
      <c r="BH150" s="146">
        <f>IF(N150="zníž. prenesená",J150,0)</f>
        <v>0</v>
      </c>
      <c r="BI150" s="146">
        <f>IF(N150="nulová",J150,0)</f>
        <v>0</v>
      </c>
      <c r="BJ150" s="16" t="s">
        <v>131</v>
      </c>
      <c r="BK150" s="147">
        <f>ROUND(I150*H150,3)</f>
        <v>0</v>
      </c>
      <c r="BL150" s="16" t="s">
        <v>130</v>
      </c>
      <c r="BM150" s="145" t="s">
        <v>177</v>
      </c>
    </row>
    <row r="151" spans="2:65" s="1" customFormat="1" ht="37.9" customHeight="1">
      <c r="B151" s="134"/>
      <c r="C151" s="135" t="s">
        <v>178</v>
      </c>
      <c r="D151" s="135" t="s">
        <v>126</v>
      </c>
      <c r="E151" s="136" t="s">
        <v>179</v>
      </c>
      <c r="F151" s="137" t="s">
        <v>180</v>
      </c>
      <c r="G151" s="138" t="s">
        <v>148</v>
      </c>
      <c r="H151" s="139">
        <v>180.41300000000001</v>
      </c>
      <c r="I151" s="139"/>
      <c r="J151" s="139">
        <f>ROUND(I151*H151,3)</f>
        <v>0</v>
      </c>
      <c r="K151" s="140"/>
      <c r="L151" s="28"/>
      <c r="M151" s="141" t="s">
        <v>1</v>
      </c>
      <c r="N151" s="142" t="s">
        <v>36</v>
      </c>
      <c r="O151" s="143">
        <v>0</v>
      </c>
      <c r="P151" s="143">
        <f>O151*H151</f>
        <v>0</v>
      </c>
      <c r="Q151" s="143">
        <v>0</v>
      </c>
      <c r="R151" s="143">
        <f>Q151*H151</f>
        <v>0</v>
      </c>
      <c r="S151" s="143">
        <v>0</v>
      </c>
      <c r="T151" s="144">
        <f>S151*H151</f>
        <v>0</v>
      </c>
      <c r="AR151" s="145" t="s">
        <v>130</v>
      </c>
      <c r="AT151" s="145" t="s">
        <v>126</v>
      </c>
      <c r="AU151" s="145" t="s">
        <v>131</v>
      </c>
      <c r="AY151" s="16" t="s">
        <v>124</v>
      </c>
      <c r="BE151" s="146">
        <f>IF(N151="základná",J151,0)</f>
        <v>0</v>
      </c>
      <c r="BF151" s="146">
        <f>IF(N151="znížená",J151,0)</f>
        <v>0</v>
      </c>
      <c r="BG151" s="146">
        <f>IF(N151="zákl. prenesená",J151,0)</f>
        <v>0</v>
      </c>
      <c r="BH151" s="146">
        <f>IF(N151="zníž. prenesená",J151,0)</f>
        <v>0</v>
      </c>
      <c r="BI151" s="146">
        <f>IF(N151="nulová",J151,0)</f>
        <v>0</v>
      </c>
      <c r="BJ151" s="16" t="s">
        <v>131</v>
      </c>
      <c r="BK151" s="147">
        <f>ROUND(I151*H151,3)</f>
        <v>0</v>
      </c>
      <c r="BL151" s="16" t="s">
        <v>130</v>
      </c>
      <c r="BM151" s="145" t="s">
        <v>181</v>
      </c>
    </row>
    <row r="152" spans="2:65" s="12" customFormat="1">
      <c r="B152" s="148"/>
      <c r="D152" s="149" t="s">
        <v>134</v>
      </c>
      <c r="E152" s="154" t="s">
        <v>1</v>
      </c>
      <c r="F152" s="150" t="s">
        <v>182</v>
      </c>
      <c r="H152" s="151">
        <v>101.64</v>
      </c>
      <c r="L152" s="148"/>
      <c r="M152" s="152"/>
      <c r="T152" s="153"/>
      <c r="AT152" s="154" t="s">
        <v>134</v>
      </c>
      <c r="AU152" s="154" t="s">
        <v>131</v>
      </c>
      <c r="AV152" s="12" t="s">
        <v>131</v>
      </c>
      <c r="AW152" s="12" t="s">
        <v>26</v>
      </c>
      <c r="AX152" s="12" t="s">
        <v>70</v>
      </c>
      <c r="AY152" s="154" t="s">
        <v>124</v>
      </c>
    </row>
    <row r="153" spans="2:65" s="12" customFormat="1">
      <c r="B153" s="148"/>
      <c r="D153" s="149" t="s">
        <v>134</v>
      </c>
      <c r="E153" s="154" t="s">
        <v>1</v>
      </c>
      <c r="F153" s="150" t="s">
        <v>183</v>
      </c>
      <c r="H153" s="151">
        <v>78.772999999999996</v>
      </c>
      <c r="L153" s="148"/>
      <c r="M153" s="152"/>
      <c r="T153" s="153"/>
      <c r="AT153" s="154" t="s">
        <v>134</v>
      </c>
      <c r="AU153" s="154" t="s">
        <v>131</v>
      </c>
      <c r="AV153" s="12" t="s">
        <v>131</v>
      </c>
      <c r="AW153" s="12" t="s">
        <v>26</v>
      </c>
      <c r="AX153" s="12" t="s">
        <v>70</v>
      </c>
      <c r="AY153" s="154" t="s">
        <v>124</v>
      </c>
    </row>
    <row r="154" spans="2:65" s="13" customFormat="1">
      <c r="B154" s="164"/>
      <c r="D154" s="149" t="s">
        <v>134</v>
      </c>
      <c r="E154" s="165" t="s">
        <v>1</v>
      </c>
      <c r="F154" s="166" t="s">
        <v>184</v>
      </c>
      <c r="H154" s="167">
        <v>180.41300000000001</v>
      </c>
      <c r="L154" s="164"/>
      <c r="M154" s="168"/>
      <c r="T154" s="169"/>
      <c r="AT154" s="165" t="s">
        <v>134</v>
      </c>
      <c r="AU154" s="165" t="s">
        <v>131</v>
      </c>
      <c r="AV154" s="13" t="s">
        <v>130</v>
      </c>
      <c r="AW154" s="13" t="s">
        <v>26</v>
      </c>
      <c r="AX154" s="13" t="s">
        <v>78</v>
      </c>
      <c r="AY154" s="165" t="s">
        <v>124</v>
      </c>
    </row>
    <row r="155" spans="2:65" s="1" customFormat="1" ht="37.9" customHeight="1">
      <c r="B155" s="134"/>
      <c r="C155" s="135" t="s">
        <v>185</v>
      </c>
      <c r="D155" s="135" t="s">
        <v>126</v>
      </c>
      <c r="E155" s="136" t="s">
        <v>186</v>
      </c>
      <c r="F155" s="137" t="s">
        <v>187</v>
      </c>
      <c r="G155" s="138" t="s">
        <v>188</v>
      </c>
      <c r="H155" s="139">
        <v>66.7</v>
      </c>
      <c r="I155" s="139"/>
      <c r="J155" s="139">
        <f t="shared" ref="J155:J160" si="0">ROUND(I155*H155,3)</f>
        <v>0</v>
      </c>
      <c r="K155" s="140"/>
      <c r="L155" s="28"/>
      <c r="M155" s="141" t="s">
        <v>1</v>
      </c>
      <c r="N155" s="142" t="s">
        <v>36</v>
      </c>
      <c r="O155" s="143">
        <v>0</v>
      </c>
      <c r="P155" s="143">
        <f t="shared" ref="P155:P160" si="1">O155*H155</f>
        <v>0</v>
      </c>
      <c r="Q155" s="143">
        <v>0</v>
      </c>
      <c r="R155" s="143">
        <f t="shared" ref="R155:R160" si="2">Q155*H155</f>
        <v>0</v>
      </c>
      <c r="S155" s="143">
        <v>0</v>
      </c>
      <c r="T155" s="144">
        <f t="shared" ref="T155:T160" si="3">S155*H155</f>
        <v>0</v>
      </c>
      <c r="AR155" s="145" t="s">
        <v>130</v>
      </c>
      <c r="AT155" s="145" t="s">
        <v>126</v>
      </c>
      <c r="AU155" s="145" t="s">
        <v>131</v>
      </c>
      <c r="AY155" s="16" t="s">
        <v>124</v>
      </c>
      <c r="BE155" s="146">
        <f t="shared" ref="BE155:BE160" si="4">IF(N155="základná",J155,0)</f>
        <v>0</v>
      </c>
      <c r="BF155" s="146">
        <f t="shared" ref="BF155:BF160" si="5">IF(N155="znížená",J155,0)</f>
        <v>0</v>
      </c>
      <c r="BG155" s="146">
        <f t="shared" ref="BG155:BG160" si="6">IF(N155="zákl. prenesená",J155,0)</f>
        <v>0</v>
      </c>
      <c r="BH155" s="146">
        <f t="shared" ref="BH155:BH160" si="7">IF(N155="zníž. prenesená",J155,0)</f>
        <v>0</v>
      </c>
      <c r="BI155" s="146">
        <f t="shared" ref="BI155:BI160" si="8">IF(N155="nulová",J155,0)</f>
        <v>0</v>
      </c>
      <c r="BJ155" s="16" t="s">
        <v>131</v>
      </c>
      <c r="BK155" s="147">
        <f t="shared" ref="BK155:BK160" si="9">ROUND(I155*H155,3)</f>
        <v>0</v>
      </c>
      <c r="BL155" s="16" t="s">
        <v>130</v>
      </c>
      <c r="BM155" s="145" t="s">
        <v>189</v>
      </c>
    </row>
    <row r="156" spans="2:65" s="1" customFormat="1" ht="16.5" customHeight="1">
      <c r="B156" s="134"/>
      <c r="C156" s="155" t="s">
        <v>190</v>
      </c>
      <c r="D156" s="155" t="s">
        <v>149</v>
      </c>
      <c r="E156" s="156" t="s">
        <v>191</v>
      </c>
      <c r="F156" s="157" t="s">
        <v>192</v>
      </c>
      <c r="G156" s="158" t="s">
        <v>193</v>
      </c>
      <c r="H156" s="159">
        <v>75.608999999999995</v>
      </c>
      <c r="I156" s="159"/>
      <c r="J156" s="159">
        <f t="shared" si="0"/>
        <v>0</v>
      </c>
      <c r="K156" s="160"/>
      <c r="L156" s="161"/>
      <c r="M156" s="162" t="s">
        <v>1</v>
      </c>
      <c r="N156" s="163" t="s">
        <v>36</v>
      </c>
      <c r="O156" s="143">
        <v>0</v>
      </c>
      <c r="P156" s="143">
        <f t="shared" si="1"/>
        <v>0</v>
      </c>
      <c r="Q156" s="143">
        <v>0</v>
      </c>
      <c r="R156" s="143">
        <f t="shared" si="2"/>
        <v>0</v>
      </c>
      <c r="S156" s="143">
        <v>0</v>
      </c>
      <c r="T156" s="144">
        <f t="shared" si="3"/>
        <v>0</v>
      </c>
      <c r="AR156" s="145" t="s">
        <v>142</v>
      </c>
      <c r="AT156" s="145" t="s">
        <v>149</v>
      </c>
      <c r="AU156" s="145" t="s">
        <v>131</v>
      </c>
      <c r="AY156" s="16" t="s">
        <v>124</v>
      </c>
      <c r="BE156" s="146">
        <f t="shared" si="4"/>
        <v>0</v>
      </c>
      <c r="BF156" s="146">
        <f t="shared" si="5"/>
        <v>0</v>
      </c>
      <c r="BG156" s="146">
        <f t="shared" si="6"/>
        <v>0</v>
      </c>
      <c r="BH156" s="146">
        <f t="shared" si="7"/>
        <v>0</v>
      </c>
      <c r="BI156" s="146">
        <f t="shared" si="8"/>
        <v>0</v>
      </c>
      <c r="BJ156" s="16" t="s">
        <v>131</v>
      </c>
      <c r="BK156" s="147">
        <f t="shared" si="9"/>
        <v>0</v>
      </c>
      <c r="BL156" s="16" t="s">
        <v>130</v>
      </c>
      <c r="BM156" s="145" t="s">
        <v>194</v>
      </c>
    </row>
    <row r="157" spans="2:65" s="1" customFormat="1" ht="16.5" customHeight="1">
      <c r="B157" s="134"/>
      <c r="C157" s="135" t="s">
        <v>195</v>
      </c>
      <c r="D157" s="135" t="s">
        <v>126</v>
      </c>
      <c r="E157" s="136" t="s">
        <v>196</v>
      </c>
      <c r="F157" s="137" t="s">
        <v>197</v>
      </c>
      <c r="G157" s="138" t="s">
        <v>129</v>
      </c>
      <c r="H157" s="139">
        <v>7.7</v>
      </c>
      <c r="I157" s="139"/>
      <c r="J157" s="139">
        <f t="shared" si="0"/>
        <v>0</v>
      </c>
      <c r="K157" s="140"/>
      <c r="L157" s="28"/>
      <c r="M157" s="141" t="s">
        <v>1</v>
      </c>
      <c r="N157" s="142" t="s">
        <v>36</v>
      </c>
      <c r="O157" s="143">
        <v>0</v>
      </c>
      <c r="P157" s="143">
        <f t="shared" si="1"/>
        <v>0</v>
      </c>
      <c r="Q157" s="143">
        <v>0</v>
      </c>
      <c r="R157" s="143">
        <f t="shared" si="2"/>
        <v>0</v>
      </c>
      <c r="S157" s="143">
        <v>0</v>
      </c>
      <c r="T157" s="144">
        <f t="shared" si="3"/>
        <v>0</v>
      </c>
      <c r="AR157" s="145" t="s">
        <v>130</v>
      </c>
      <c r="AT157" s="145" t="s">
        <v>126</v>
      </c>
      <c r="AU157" s="145" t="s">
        <v>131</v>
      </c>
      <c r="AY157" s="16" t="s">
        <v>124</v>
      </c>
      <c r="BE157" s="146">
        <f t="shared" si="4"/>
        <v>0</v>
      </c>
      <c r="BF157" s="146">
        <f t="shared" si="5"/>
        <v>0</v>
      </c>
      <c r="BG157" s="146">
        <f t="shared" si="6"/>
        <v>0</v>
      </c>
      <c r="BH157" s="146">
        <f t="shared" si="7"/>
        <v>0</v>
      </c>
      <c r="BI157" s="146">
        <f t="shared" si="8"/>
        <v>0</v>
      </c>
      <c r="BJ157" s="16" t="s">
        <v>131</v>
      </c>
      <c r="BK157" s="147">
        <f t="shared" si="9"/>
        <v>0</v>
      </c>
      <c r="BL157" s="16" t="s">
        <v>130</v>
      </c>
      <c r="BM157" s="145" t="s">
        <v>198</v>
      </c>
    </row>
    <row r="158" spans="2:65" s="1" customFormat="1" ht="24.2" customHeight="1">
      <c r="B158" s="134"/>
      <c r="C158" s="135" t="s">
        <v>199</v>
      </c>
      <c r="D158" s="135" t="s">
        <v>126</v>
      </c>
      <c r="E158" s="136" t="s">
        <v>200</v>
      </c>
      <c r="F158" s="137" t="s">
        <v>201</v>
      </c>
      <c r="G158" s="138" t="s">
        <v>148</v>
      </c>
      <c r="H158" s="139">
        <v>22</v>
      </c>
      <c r="I158" s="139"/>
      <c r="J158" s="139">
        <f t="shared" si="0"/>
        <v>0</v>
      </c>
      <c r="K158" s="140"/>
      <c r="L158" s="28"/>
      <c r="M158" s="141" t="s">
        <v>1</v>
      </c>
      <c r="N158" s="142" t="s">
        <v>36</v>
      </c>
      <c r="O158" s="143">
        <v>0</v>
      </c>
      <c r="P158" s="143">
        <f t="shared" si="1"/>
        <v>0</v>
      </c>
      <c r="Q158" s="143">
        <v>0</v>
      </c>
      <c r="R158" s="143">
        <f t="shared" si="2"/>
        <v>0</v>
      </c>
      <c r="S158" s="143">
        <v>0</v>
      </c>
      <c r="T158" s="144">
        <f t="shared" si="3"/>
        <v>0</v>
      </c>
      <c r="AR158" s="145" t="s">
        <v>130</v>
      </c>
      <c r="AT158" s="145" t="s">
        <v>126</v>
      </c>
      <c r="AU158" s="145" t="s">
        <v>131</v>
      </c>
      <c r="AY158" s="16" t="s">
        <v>124</v>
      </c>
      <c r="BE158" s="146">
        <f t="shared" si="4"/>
        <v>0</v>
      </c>
      <c r="BF158" s="146">
        <f t="shared" si="5"/>
        <v>0</v>
      </c>
      <c r="BG158" s="146">
        <f t="shared" si="6"/>
        <v>0</v>
      </c>
      <c r="BH158" s="146">
        <f t="shared" si="7"/>
        <v>0</v>
      </c>
      <c r="BI158" s="146">
        <f t="shared" si="8"/>
        <v>0</v>
      </c>
      <c r="BJ158" s="16" t="s">
        <v>131</v>
      </c>
      <c r="BK158" s="147">
        <f t="shared" si="9"/>
        <v>0</v>
      </c>
      <c r="BL158" s="16" t="s">
        <v>130</v>
      </c>
      <c r="BM158" s="145" t="s">
        <v>202</v>
      </c>
    </row>
    <row r="159" spans="2:65" s="1" customFormat="1" ht="24.2" customHeight="1">
      <c r="B159" s="134"/>
      <c r="C159" s="135" t="s">
        <v>203</v>
      </c>
      <c r="D159" s="135" t="s">
        <v>126</v>
      </c>
      <c r="E159" s="136" t="s">
        <v>204</v>
      </c>
      <c r="F159" s="137" t="s">
        <v>205</v>
      </c>
      <c r="G159" s="138" t="s">
        <v>148</v>
      </c>
      <c r="H159" s="139">
        <v>22</v>
      </c>
      <c r="I159" s="139"/>
      <c r="J159" s="139">
        <f t="shared" si="0"/>
        <v>0</v>
      </c>
      <c r="K159" s="140"/>
      <c r="L159" s="28"/>
      <c r="M159" s="141" t="s">
        <v>1</v>
      </c>
      <c r="N159" s="142" t="s">
        <v>36</v>
      </c>
      <c r="O159" s="143">
        <v>0</v>
      </c>
      <c r="P159" s="143">
        <f t="shared" si="1"/>
        <v>0</v>
      </c>
      <c r="Q159" s="143">
        <v>0</v>
      </c>
      <c r="R159" s="143">
        <f t="shared" si="2"/>
        <v>0</v>
      </c>
      <c r="S159" s="143">
        <v>0</v>
      </c>
      <c r="T159" s="144">
        <f t="shared" si="3"/>
        <v>0</v>
      </c>
      <c r="AR159" s="145" t="s">
        <v>130</v>
      </c>
      <c r="AT159" s="145" t="s">
        <v>126</v>
      </c>
      <c r="AU159" s="145" t="s">
        <v>131</v>
      </c>
      <c r="AY159" s="16" t="s">
        <v>124</v>
      </c>
      <c r="BE159" s="146">
        <f t="shared" si="4"/>
        <v>0</v>
      </c>
      <c r="BF159" s="146">
        <f t="shared" si="5"/>
        <v>0</v>
      </c>
      <c r="BG159" s="146">
        <f t="shared" si="6"/>
        <v>0</v>
      </c>
      <c r="BH159" s="146">
        <f t="shared" si="7"/>
        <v>0</v>
      </c>
      <c r="BI159" s="146">
        <f t="shared" si="8"/>
        <v>0</v>
      </c>
      <c r="BJ159" s="16" t="s">
        <v>131</v>
      </c>
      <c r="BK159" s="147">
        <f t="shared" si="9"/>
        <v>0</v>
      </c>
      <c r="BL159" s="16" t="s">
        <v>130</v>
      </c>
      <c r="BM159" s="145" t="s">
        <v>206</v>
      </c>
    </row>
    <row r="160" spans="2:65" s="1" customFormat="1" ht="16.5" customHeight="1">
      <c r="B160" s="134"/>
      <c r="C160" s="135" t="s">
        <v>207</v>
      </c>
      <c r="D160" s="135" t="s">
        <v>126</v>
      </c>
      <c r="E160" s="136" t="s">
        <v>208</v>
      </c>
      <c r="F160" s="137" t="s">
        <v>209</v>
      </c>
      <c r="G160" s="138" t="s">
        <v>210</v>
      </c>
      <c r="H160" s="139">
        <v>0.31</v>
      </c>
      <c r="I160" s="139"/>
      <c r="J160" s="139">
        <f t="shared" si="0"/>
        <v>0</v>
      </c>
      <c r="K160" s="140"/>
      <c r="L160" s="28"/>
      <c r="M160" s="141" t="s">
        <v>1</v>
      </c>
      <c r="N160" s="142" t="s">
        <v>36</v>
      </c>
      <c r="O160" s="143">
        <v>0</v>
      </c>
      <c r="P160" s="143">
        <f t="shared" si="1"/>
        <v>0</v>
      </c>
      <c r="Q160" s="143">
        <v>0</v>
      </c>
      <c r="R160" s="143">
        <f t="shared" si="2"/>
        <v>0</v>
      </c>
      <c r="S160" s="143">
        <v>0</v>
      </c>
      <c r="T160" s="144">
        <f t="shared" si="3"/>
        <v>0</v>
      </c>
      <c r="AR160" s="145" t="s">
        <v>130</v>
      </c>
      <c r="AT160" s="145" t="s">
        <v>126</v>
      </c>
      <c r="AU160" s="145" t="s">
        <v>131</v>
      </c>
      <c r="AY160" s="16" t="s">
        <v>124</v>
      </c>
      <c r="BE160" s="146">
        <f t="shared" si="4"/>
        <v>0</v>
      </c>
      <c r="BF160" s="146">
        <f t="shared" si="5"/>
        <v>0</v>
      </c>
      <c r="BG160" s="146">
        <f t="shared" si="6"/>
        <v>0</v>
      </c>
      <c r="BH160" s="146">
        <f t="shared" si="7"/>
        <v>0</v>
      </c>
      <c r="BI160" s="146">
        <f t="shared" si="8"/>
        <v>0</v>
      </c>
      <c r="BJ160" s="16" t="s">
        <v>131</v>
      </c>
      <c r="BK160" s="147">
        <f t="shared" si="9"/>
        <v>0</v>
      </c>
      <c r="BL160" s="16" t="s">
        <v>130</v>
      </c>
      <c r="BM160" s="145" t="s">
        <v>211</v>
      </c>
    </row>
    <row r="161" spans="2:65" s="11" customFormat="1" ht="22.9" customHeight="1">
      <c r="B161" s="123"/>
      <c r="D161" s="124" t="s">
        <v>69</v>
      </c>
      <c r="E161" s="132" t="s">
        <v>145</v>
      </c>
      <c r="F161" s="132" t="s">
        <v>212</v>
      </c>
      <c r="J161" s="133">
        <f>BK161</f>
        <v>0</v>
      </c>
      <c r="L161" s="123"/>
      <c r="M161" s="127"/>
      <c r="P161" s="128">
        <f>SUM(P162:P164)</f>
        <v>0</v>
      </c>
      <c r="R161" s="128">
        <f>SUM(R162:R164)</f>
        <v>0</v>
      </c>
      <c r="T161" s="129">
        <f>SUM(T162:T164)</f>
        <v>0</v>
      </c>
      <c r="AR161" s="124" t="s">
        <v>78</v>
      </c>
      <c r="AT161" s="130" t="s">
        <v>69</v>
      </c>
      <c r="AU161" s="130" t="s">
        <v>78</v>
      </c>
      <c r="AY161" s="124" t="s">
        <v>124</v>
      </c>
      <c r="BK161" s="131">
        <f>SUM(BK162:BK164)</f>
        <v>0</v>
      </c>
    </row>
    <row r="162" spans="2:65" s="1" customFormat="1" ht="24.2" customHeight="1">
      <c r="B162" s="134"/>
      <c r="C162" s="135" t="s">
        <v>7</v>
      </c>
      <c r="D162" s="135" t="s">
        <v>126</v>
      </c>
      <c r="E162" s="136" t="s">
        <v>213</v>
      </c>
      <c r="F162" s="137" t="s">
        <v>214</v>
      </c>
      <c r="G162" s="138" t="s">
        <v>148</v>
      </c>
      <c r="H162" s="139">
        <v>58.35</v>
      </c>
      <c r="I162" s="139"/>
      <c r="J162" s="139">
        <f>ROUND(I162*H162,3)</f>
        <v>0</v>
      </c>
      <c r="K162" s="140"/>
      <c r="L162" s="28"/>
      <c r="M162" s="141" t="s">
        <v>1</v>
      </c>
      <c r="N162" s="142" t="s">
        <v>36</v>
      </c>
      <c r="O162" s="143">
        <v>0</v>
      </c>
      <c r="P162" s="143">
        <f>O162*H162</f>
        <v>0</v>
      </c>
      <c r="Q162" s="143">
        <v>0</v>
      </c>
      <c r="R162" s="143">
        <f>Q162*H162</f>
        <v>0</v>
      </c>
      <c r="S162" s="143">
        <v>0</v>
      </c>
      <c r="T162" s="144">
        <f>S162*H162</f>
        <v>0</v>
      </c>
      <c r="AR162" s="145" t="s">
        <v>130</v>
      </c>
      <c r="AT162" s="145" t="s">
        <v>126</v>
      </c>
      <c r="AU162" s="145" t="s">
        <v>131</v>
      </c>
      <c r="AY162" s="16" t="s">
        <v>124</v>
      </c>
      <c r="BE162" s="146">
        <f>IF(N162="základná",J162,0)</f>
        <v>0</v>
      </c>
      <c r="BF162" s="146">
        <f>IF(N162="znížená",J162,0)</f>
        <v>0</v>
      </c>
      <c r="BG162" s="146">
        <f>IF(N162="zákl. prenesená",J162,0)</f>
        <v>0</v>
      </c>
      <c r="BH162" s="146">
        <f>IF(N162="zníž. prenesená",J162,0)</f>
        <v>0</v>
      </c>
      <c r="BI162" s="146">
        <f>IF(N162="nulová",J162,0)</f>
        <v>0</v>
      </c>
      <c r="BJ162" s="16" t="s">
        <v>131</v>
      </c>
      <c r="BK162" s="147">
        <f>ROUND(I162*H162,3)</f>
        <v>0</v>
      </c>
      <c r="BL162" s="16" t="s">
        <v>130</v>
      </c>
      <c r="BM162" s="145" t="s">
        <v>215</v>
      </c>
    </row>
    <row r="163" spans="2:65" s="1" customFormat="1" ht="24.2" customHeight="1">
      <c r="B163" s="134"/>
      <c r="C163" s="135" t="s">
        <v>216</v>
      </c>
      <c r="D163" s="135" t="s">
        <v>126</v>
      </c>
      <c r="E163" s="136" t="s">
        <v>213</v>
      </c>
      <c r="F163" s="137" t="s">
        <v>214</v>
      </c>
      <c r="G163" s="138" t="s">
        <v>148</v>
      </c>
      <c r="H163" s="139">
        <v>109.8</v>
      </c>
      <c r="I163" s="139"/>
      <c r="J163" s="139">
        <f>ROUND(I163*H163,3)</f>
        <v>0</v>
      </c>
      <c r="K163" s="140"/>
      <c r="L163" s="28"/>
      <c r="M163" s="141" t="s">
        <v>1</v>
      </c>
      <c r="N163" s="142" t="s">
        <v>36</v>
      </c>
      <c r="O163" s="143">
        <v>0</v>
      </c>
      <c r="P163" s="143">
        <f>O163*H163</f>
        <v>0</v>
      </c>
      <c r="Q163" s="143">
        <v>0</v>
      </c>
      <c r="R163" s="143">
        <f>Q163*H163</f>
        <v>0</v>
      </c>
      <c r="S163" s="143">
        <v>0</v>
      </c>
      <c r="T163" s="144">
        <f>S163*H163</f>
        <v>0</v>
      </c>
      <c r="AR163" s="145" t="s">
        <v>130</v>
      </c>
      <c r="AT163" s="145" t="s">
        <v>126</v>
      </c>
      <c r="AU163" s="145" t="s">
        <v>131</v>
      </c>
      <c r="AY163" s="16" t="s">
        <v>124</v>
      </c>
      <c r="BE163" s="146">
        <f>IF(N163="základná",J163,0)</f>
        <v>0</v>
      </c>
      <c r="BF163" s="146">
        <f>IF(N163="znížená",J163,0)</f>
        <v>0</v>
      </c>
      <c r="BG163" s="146">
        <f>IF(N163="zákl. prenesená",J163,0)</f>
        <v>0</v>
      </c>
      <c r="BH163" s="146">
        <f>IF(N163="zníž. prenesená",J163,0)</f>
        <v>0</v>
      </c>
      <c r="BI163" s="146">
        <f>IF(N163="nulová",J163,0)</f>
        <v>0</v>
      </c>
      <c r="BJ163" s="16" t="s">
        <v>131</v>
      </c>
      <c r="BK163" s="147">
        <f>ROUND(I163*H163,3)</f>
        <v>0</v>
      </c>
      <c r="BL163" s="16" t="s">
        <v>130</v>
      </c>
      <c r="BM163" s="145" t="s">
        <v>217</v>
      </c>
    </row>
    <row r="164" spans="2:65" s="1" customFormat="1" ht="16.5" customHeight="1">
      <c r="B164" s="134"/>
      <c r="C164" s="135" t="s">
        <v>152</v>
      </c>
      <c r="D164" s="135" t="s">
        <v>126</v>
      </c>
      <c r="E164" s="136" t="s">
        <v>218</v>
      </c>
      <c r="F164" s="137" t="s">
        <v>219</v>
      </c>
      <c r="G164" s="138" t="s">
        <v>148</v>
      </c>
      <c r="H164" s="139">
        <v>109.8</v>
      </c>
      <c r="I164" s="139"/>
      <c r="J164" s="139">
        <f>ROUND(I164*H164,3)</f>
        <v>0</v>
      </c>
      <c r="K164" s="140"/>
      <c r="L164" s="28"/>
      <c r="M164" s="141" t="s">
        <v>1</v>
      </c>
      <c r="N164" s="142" t="s">
        <v>36</v>
      </c>
      <c r="O164" s="143">
        <v>0</v>
      </c>
      <c r="P164" s="143">
        <f>O164*H164</f>
        <v>0</v>
      </c>
      <c r="Q164" s="143">
        <v>0</v>
      </c>
      <c r="R164" s="143">
        <f>Q164*H164</f>
        <v>0</v>
      </c>
      <c r="S164" s="143">
        <v>0</v>
      </c>
      <c r="T164" s="144">
        <f>S164*H164</f>
        <v>0</v>
      </c>
      <c r="AR164" s="145" t="s">
        <v>130</v>
      </c>
      <c r="AT164" s="145" t="s">
        <v>126</v>
      </c>
      <c r="AU164" s="145" t="s">
        <v>131</v>
      </c>
      <c r="AY164" s="16" t="s">
        <v>124</v>
      </c>
      <c r="BE164" s="146">
        <f>IF(N164="základná",J164,0)</f>
        <v>0</v>
      </c>
      <c r="BF164" s="146">
        <f>IF(N164="znížená",J164,0)</f>
        <v>0</v>
      </c>
      <c r="BG164" s="146">
        <f>IF(N164="zákl. prenesená",J164,0)</f>
        <v>0</v>
      </c>
      <c r="BH164" s="146">
        <f>IF(N164="zníž. prenesená",J164,0)</f>
        <v>0</v>
      </c>
      <c r="BI164" s="146">
        <f>IF(N164="nulová",J164,0)</f>
        <v>0</v>
      </c>
      <c r="BJ164" s="16" t="s">
        <v>131</v>
      </c>
      <c r="BK164" s="147">
        <f>ROUND(I164*H164,3)</f>
        <v>0</v>
      </c>
      <c r="BL164" s="16" t="s">
        <v>130</v>
      </c>
      <c r="BM164" s="145" t="s">
        <v>220</v>
      </c>
    </row>
    <row r="165" spans="2:65" s="11" customFormat="1" ht="22.9" customHeight="1">
      <c r="B165" s="123"/>
      <c r="D165" s="124" t="s">
        <v>69</v>
      </c>
      <c r="E165" s="132" t="s">
        <v>139</v>
      </c>
      <c r="F165" s="132" t="s">
        <v>221</v>
      </c>
      <c r="J165" s="133">
        <f>BK165</f>
        <v>0</v>
      </c>
      <c r="L165" s="123"/>
      <c r="M165" s="127"/>
      <c r="P165" s="128">
        <f>SUM(P166:P175)</f>
        <v>0</v>
      </c>
      <c r="R165" s="128">
        <f>SUM(R166:R175)</f>
        <v>0</v>
      </c>
      <c r="T165" s="129">
        <f>SUM(T166:T175)</f>
        <v>0</v>
      </c>
      <c r="AR165" s="124" t="s">
        <v>78</v>
      </c>
      <c r="AT165" s="130" t="s">
        <v>69</v>
      </c>
      <c r="AU165" s="130" t="s">
        <v>78</v>
      </c>
      <c r="AY165" s="124" t="s">
        <v>124</v>
      </c>
      <c r="BK165" s="131">
        <f>SUM(BK166:BK175)</f>
        <v>0</v>
      </c>
    </row>
    <row r="166" spans="2:65" s="1" customFormat="1" ht="16.5" customHeight="1">
      <c r="B166" s="134"/>
      <c r="C166" s="135" t="s">
        <v>222</v>
      </c>
      <c r="D166" s="135" t="s">
        <v>126</v>
      </c>
      <c r="E166" s="136" t="s">
        <v>223</v>
      </c>
      <c r="F166" s="137" t="s">
        <v>224</v>
      </c>
      <c r="G166" s="138" t="s">
        <v>148</v>
      </c>
      <c r="H166" s="139">
        <v>38.35</v>
      </c>
      <c r="I166" s="139"/>
      <c r="J166" s="139">
        <f t="shared" ref="J166:J175" si="10">ROUND(I166*H166,3)</f>
        <v>0</v>
      </c>
      <c r="K166" s="140"/>
      <c r="L166" s="28"/>
      <c r="M166" s="141" t="s">
        <v>1</v>
      </c>
      <c r="N166" s="142" t="s">
        <v>36</v>
      </c>
      <c r="O166" s="143">
        <v>0</v>
      </c>
      <c r="P166" s="143">
        <f t="shared" ref="P166:P175" si="11">O166*H166</f>
        <v>0</v>
      </c>
      <c r="Q166" s="143">
        <v>0</v>
      </c>
      <c r="R166" s="143">
        <f t="shared" ref="R166:R175" si="12">Q166*H166</f>
        <v>0</v>
      </c>
      <c r="S166" s="143">
        <v>0</v>
      </c>
      <c r="T166" s="144">
        <f t="shared" ref="T166:T175" si="13">S166*H166</f>
        <v>0</v>
      </c>
      <c r="AR166" s="145" t="s">
        <v>130</v>
      </c>
      <c r="AT166" s="145" t="s">
        <v>126</v>
      </c>
      <c r="AU166" s="145" t="s">
        <v>131</v>
      </c>
      <c r="AY166" s="16" t="s">
        <v>124</v>
      </c>
      <c r="BE166" s="146">
        <f t="shared" ref="BE166:BE175" si="14">IF(N166="základná",J166,0)</f>
        <v>0</v>
      </c>
      <c r="BF166" s="146">
        <f t="shared" ref="BF166:BF175" si="15">IF(N166="znížená",J166,0)</f>
        <v>0</v>
      </c>
      <c r="BG166" s="146">
        <f t="shared" ref="BG166:BG175" si="16">IF(N166="zákl. prenesená",J166,0)</f>
        <v>0</v>
      </c>
      <c r="BH166" s="146">
        <f t="shared" ref="BH166:BH175" si="17">IF(N166="zníž. prenesená",J166,0)</f>
        <v>0</v>
      </c>
      <c r="BI166" s="146">
        <f t="shared" ref="BI166:BI175" si="18">IF(N166="nulová",J166,0)</f>
        <v>0</v>
      </c>
      <c r="BJ166" s="16" t="s">
        <v>131</v>
      </c>
      <c r="BK166" s="147">
        <f t="shared" ref="BK166:BK175" si="19">ROUND(I166*H166,3)</f>
        <v>0</v>
      </c>
      <c r="BL166" s="16" t="s">
        <v>130</v>
      </c>
      <c r="BM166" s="145" t="s">
        <v>225</v>
      </c>
    </row>
    <row r="167" spans="2:65" s="1" customFormat="1" ht="21.75" customHeight="1">
      <c r="B167" s="134"/>
      <c r="C167" s="135" t="s">
        <v>156</v>
      </c>
      <c r="D167" s="135" t="s">
        <v>126</v>
      </c>
      <c r="E167" s="136" t="s">
        <v>226</v>
      </c>
      <c r="F167" s="137" t="s">
        <v>227</v>
      </c>
      <c r="G167" s="138" t="s">
        <v>148</v>
      </c>
      <c r="H167" s="139">
        <v>38.35</v>
      </c>
      <c r="I167" s="139"/>
      <c r="J167" s="139">
        <f t="shared" si="10"/>
        <v>0</v>
      </c>
      <c r="K167" s="140"/>
      <c r="L167" s="28"/>
      <c r="M167" s="141" t="s">
        <v>1</v>
      </c>
      <c r="N167" s="142" t="s">
        <v>36</v>
      </c>
      <c r="O167" s="143">
        <v>0</v>
      </c>
      <c r="P167" s="143">
        <f t="shared" si="11"/>
        <v>0</v>
      </c>
      <c r="Q167" s="143">
        <v>0</v>
      </c>
      <c r="R167" s="143">
        <f t="shared" si="12"/>
        <v>0</v>
      </c>
      <c r="S167" s="143">
        <v>0</v>
      </c>
      <c r="T167" s="144">
        <f t="shared" si="13"/>
        <v>0</v>
      </c>
      <c r="AR167" s="145" t="s">
        <v>130</v>
      </c>
      <c r="AT167" s="145" t="s">
        <v>126</v>
      </c>
      <c r="AU167" s="145" t="s">
        <v>131</v>
      </c>
      <c r="AY167" s="16" t="s">
        <v>124</v>
      </c>
      <c r="BE167" s="146">
        <f t="shared" si="14"/>
        <v>0</v>
      </c>
      <c r="BF167" s="146">
        <f t="shared" si="15"/>
        <v>0</v>
      </c>
      <c r="BG167" s="146">
        <f t="shared" si="16"/>
        <v>0</v>
      </c>
      <c r="BH167" s="146">
        <f t="shared" si="17"/>
        <v>0</v>
      </c>
      <c r="BI167" s="146">
        <f t="shared" si="18"/>
        <v>0</v>
      </c>
      <c r="BJ167" s="16" t="s">
        <v>131</v>
      </c>
      <c r="BK167" s="147">
        <f t="shared" si="19"/>
        <v>0</v>
      </c>
      <c r="BL167" s="16" t="s">
        <v>130</v>
      </c>
      <c r="BM167" s="145" t="s">
        <v>228</v>
      </c>
    </row>
    <row r="168" spans="2:65" s="1" customFormat="1" ht="33" customHeight="1">
      <c r="B168" s="134"/>
      <c r="C168" s="135" t="s">
        <v>229</v>
      </c>
      <c r="D168" s="135" t="s">
        <v>126</v>
      </c>
      <c r="E168" s="136" t="s">
        <v>230</v>
      </c>
      <c r="F168" s="137" t="s">
        <v>231</v>
      </c>
      <c r="G168" s="138" t="s">
        <v>148</v>
      </c>
      <c r="H168" s="139">
        <v>38.35</v>
      </c>
      <c r="I168" s="139"/>
      <c r="J168" s="139">
        <f t="shared" si="10"/>
        <v>0</v>
      </c>
      <c r="K168" s="140"/>
      <c r="L168" s="28"/>
      <c r="M168" s="141" t="s">
        <v>1</v>
      </c>
      <c r="N168" s="142" t="s">
        <v>36</v>
      </c>
      <c r="O168" s="143">
        <v>0</v>
      </c>
      <c r="P168" s="143">
        <f t="shared" si="11"/>
        <v>0</v>
      </c>
      <c r="Q168" s="143">
        <v>0</v>
      </c>
      <c r="R168" s="143">
        <f t="shared" si="12"/>
        <v>0</v>
      </c>
      <c r="S168" s="143">
        <v>0</v>
      </c>
      <c r="T168" s="144">
        <f t="shared" si="13"/>
        <v>0</v>
      </c>
      <c r="AR168" s="145" t="s">
        <v>130</v>
      </c>
      <c r="AT168" s="145" t="s">
        <v>126</v>
      </c>
      <c r="AU168" s="145" t="s">
        <v>131</v>
      </c>
      <c r="AY168" s="16" t="s">
        <v>124</v>
      </c>
      <c r="BE168" s="146">
        <f t="shared" si="14"/>
        <v>0</v>
      </c>
      <c r="BF168" s="146">
        <f t="shared" si="15"/>
        <v>0</v>
      </c>
      <c r="BG168" s="146">
        <f t="shared" si="16"/>
        <v>0</v>
      </c>
      <c r="BH168" s="146">
        <f t="shared" si="17"/>
        <v>0</v>
      </c>
      <c r="BI168" s="146">
        <f t="shared" si="18"/>
        <v>0</v>
      </c>
      <c r="BJ168" s="16" t="s">
        <v>131</v>
      </c>
      <c r="BK168" s="147">
        <f t="shared" si="19"/>
        <v>0</v>
      </c>
      <c r="BL168" s="16" t="s">
        <v>130</v>
      </c>
      <c r="BM168" s="145" t="s">
        <v>232</v>
      </c>
    </row>
    <row r="169" spans="2:65" s="1" customFormat="1" ht="21.75" customHeight="1">
      <c r="B169" s="134"/>
      <c r="C169" s="135" t="s">
        <v>160</v>
      </c>
      <c r="D169" s="135" t="s">
        <v>126</v>
      </c>
      <c r="E169" s="136" t="s">
        <v>233</v>
      </c>
      <c r="F169" s="137" t="s">
        <v>234</v>
      </c>
      <c r="G169" s="138" t="s">
        <v>148</v>
      </c>
      <c r="H169" s="139">
        <v>28.33</v>
      </c>
      <c r="I169" s="139"/>
      <c r="J169" s="139">
        <f t="shared" si="10"/>
        <v>0</v>
      </c>
      <c r="K169" s="140"/>
      <c r="L169" s="28"/>
      <c r="M169" s="141" t="s">
        <v>1</v>
      </c>
      <c r="N169" s="142" t="s">
        <v>36</v>
      </c>
      <c r="O169" s="143">
        <v>0</v>
      </c>
      <c r="P169" s="143">
        <f t="shared" si="11"/>
        <v>0</v>
      </c>
      <c r="Q169" s="143">
        <v>0</v>
      </c>
      <c r="R169" s="143">
        <f t="shared" si="12"/>
        <v>0</v>
      </c>
      <c r="S169" s="143">
        <v>0</v>
      </c>
      <c r="T169" s="144">
        <f t="shared" si="13"/>
        <v>0</v>
      </c>
      <c r="AR169" s="145" t="s">
        <v>130</v>
      </c>
      <c r="AT169" s="145" t="s">
        <v>126</v>
      </c>
      <c r="AU169" s="145" t="s">
        <v>131</v>
      </c>
      <c r="AY169" s="16" t="s">
        <v>124</v>
      </c>
      <c r="BE169" s="146">
        <f t="shared" si="14"/>
        <v>0</v>
      </c>
      <c r="BF169" s="146">
        <f t="shared" si="15"/>
        <v>0</v>
      </c>
      <c r="BG169" s="146">
        <f t="shared" si="16"/>
        <v>0</v>
      </c>
      <c r="BH169" s="146">
        <f t="shared" si="17"/>
        <v>0</v>
      </c>
      <c r="BI169" s="146">
        <f t="shared" si="18"/>
        <v>0</v>
      </c>
      <c r="BJ169" s="16" t="s">
        <v>131</v>
      </c>
      <c r="BK169" s="147">
        <f t="shared" si="19"/>
        <v>0</v>
      </c>
      <c r="BL169" s="16" t="s">
        <v>130</v>
      </c>
      <c r="BM169" s="145" t="s">
        <v>235</v>
      </c>
    </row>
    <row r="170" spans="2:65" s="1" customFormat="1" ht="33" customHeight="1">
      <c r="B170" s="134"/>
      <c r="C170" s="135" t="s">
        <v>236</v>
      </c>
      <c r="D170" s="135" t="s">
        <v>126</v>
      </c>
      <c r="E170" s="136" t="s">
        <v>237</v>
      </c>
      <c r="F170" s="137" t="s">
        <v>238</v>
      </c>
      <c r="G170" s="138" t="s">
        <v>148</v>
      </c>
      <c r="H170" s="139">
        <v>28.33</v>
      </c>
      <c r="I170" s="139"/>
      <c r="J170" s="139">
        <f t="shared" si="10"/>
        <v>0</v>
      </c>
      <c r="K170" s="140"/>
      <c r="L170" s="28"/>
      <c r="M170" s="141" t="s">
        <v>1</v>
      </c>
      <c r="N170" s="142" t="s">
        <v>36</v>
      </c>
      <c r="O170" s="143">
        <v>0</v>
      </c>
      <c r="P170" s="143">
        <f t="shared" si="11"/>
        <v>0</v>
      </c>
      <c r="Q170" s="143">
        <v>0</v>
      </c>
      <c r="R170" s="143">
        <f t="shared" si="12"/>
        <v>0</v>
      </c>
      <c r="S170" s="143">
        <v>0</v>
      </c>
      <c r="T170" s="144">
        <f t="shared" si="13"/>
        <v>0</v>
      </c>
      <c r="AR170" s="145" t="s">
        <v>130</v>
      </c>
      <c r="AT170" s="145" t="s">
        <v>126</v>
      </c>
      <c r="AU170" s="145" t="s">
        <v>131</v>
      </c>
      <c r="AY170" s="16" t="s">
        <v>124</v>
      </c>
      <c r="BE170" s="146">
        <f t="shared" si="14"/>
        <v>0</v>
      </c>
      <c r="BF170" s="146">
        <f t="shared" si="15"/>
        <v>0</v>
      </c>
      <c r="BG170" s="146">
        <f t="shared" si="16"/>
        <v>0</v>
      </c>
      <c r="BH170" s="146">
        <f t="shared" si="17"/>
        <v>0</v>
      </c>
      <c r="BI170" s="146">
        <f t="shared" si="18"/>
        <v>0</v>
      </c>
      <c r="BJ170" s="16" t="s">
        <v>131</v>
      </c>
      <c r="BK170" s="147">
        <f t="shared" si="19"/>
        <v>0</v>
      </c>
      <c r="BL170" s="16" t="s">
        <v>130</v>
      </c>
      <c r="BM170" s="145" t="s">
        <v>239</v>
      </c>
    </row>
    <row r="171" spans="2:65" s="1" customFormat="1" ht="24.2" customHeight="1">
      <c r="B171" s="134"/>
      <c r="C171" s="135" t="s">
        <v>240</v>
      </c>
      <c r="D171" s="135" t="s">
        <v>126</v>
      </c>
      <c r="E171" s="136" t="s">
        <v>241</v>
      </c>
      <c r="F171" s="137" t="s">
        <v>242</v>
      </c>
      <c r="G171" s="138" t="s">
        <v>129</v>
      </c>
      <c r="H171" s="139">
        <v>39.607999999999997</v>
      </c>
      <c r="I171" s="139"/>
      <c r="J171" s="139">
        <f t="shared" si="10"/>
        <v>0</v>
      </c>
      <c r="K171" s="140"/>
      <c r="L171" s="28"/>
      <c r="M171" s="141" t="s">
        <v>1</v>
      </c>
      <c r="N171" s="142" t="s">
        <v>36</v>
      </c>
      <c r="O171" s="143">
        <v>0</v>
      </c>
      <c r="P171" s="143">
        <f t="shared" si="11"/>
        <v>0</v>
      </c>
      <c r="Q171" s="143">
        <v>0</v>
      </c>
      <c r="R171" s="143">
        <f t="shared" si="12"/>
        <v>0</v>
      </c>
      <c r="S171" s="143">
        <v>0</v>
      </c>
      <c r="T171" s="144">
        <f t="shared" si="13"/>
        <v>0</v>
      </c>
      <c r="AR171" s="145" t="s">
        <v>130</v>
      </c>
      <c r="AT171" s="145" t="s">
        <v>126</v>
      </c>
      <c r="AU171" s="145" t="s">
        <v>131</v>
      </c>
      <c r="AY171" s="16" t="s">
        <v>124</v>
      </c>
      <c r="BE171" s="146">
        <f t="shared" si="14"/>
        <v>0</v>
      </c>
      <c r="BF171" s="146">
        <f t="shared" si="15"/>
        <v>0</v>
      </c>
      <c r="BG171" s="146">
        <f t="shared" si="16"/>
        <v>0</v>
      </c>
      <c r="BH171" s="146">
        <f t="shared" si="17"/>
        <v>0</v>
      </c>
      <c r="BI171" s="146">
        <f t="shared" si="18"/>
        <v>0</v>
      </c>
      <c r="BJ171" s="16" t="s">
        <v>131</v>
      </c>
      <c r="BK171" s="147">
        <f t="shared" si="19"/>
        <v>0</v>
      </c>
      <c r="BL171" s="16" t="s">
        <v>130</v>
      </c>
      <c r="BM171" s="145" t="s">
        <v>243</v>
      </c>
    </row>
    <row r="172" spans="2:65" s="1" customFormat="1" ht="37.9" customHeight="1">
      <c r="B172" s="134"/>
      <c r="C172" s="135" t="s">
        <v>244</v>
      </c>
      <c r="D172" s="135" t="s">
        <v>126</v>
      </c>
      <c r="E172" s="136" t="s">
        <v>245</v>
      </c>
      <c r="F172" s="137" t="s">
        <v>246</v>
      </c>
      <c r="G172" s="138" t="s">
        <v>148</v>
      </c>
      <c r="H172" s="139">
        <v>257.38299999999998</v>
      </c>
      <c r="I172" s="139"/>
      <c r="J172" s="139">
        <f t="shared" si="10"/>
        <v>0</v>
      </c>
      <c r="K172" s="140"/>
      <c r="L172" s="28"/>
      <c r="M172" s="141" t="s">
        <v>1</v>
      </c>
      <c r="N172" s="142" t="s">
        <v>36</v>
      </c>
      <c r="O172" s="143">
        <v>0</v>
      </c>
      <c r="P172" s="143">
        <f t="shared" si="11"/>
        <v>0</v>
      </c>
      <c r="Q172" s="143">
        <v>0</v>
      </c>
      <c r="R172" s="143">
        <f t="shared" si="12"/>
        <v>0</v>
      </c>
      <c r="S172" s="143">
        <v>0</v>
      </c>
      <c r="T172" s="144">
        <f t="shared" si="13"/>
        <v>0</v>
      </c>
      <c r="AR172" s="145" t="s">
        <v>130</v>
      </c>
      <c r="AT172" s="145" t="s">
        <v>126</v>
      </c>
      <c r="AU172" s="145" t="s">
        <v>131</v>
      </c>
      <c r="AY172" s="16" t="s">
        <v>124</v>
      </c>
      <c r="BE172" s="146">
        <f t="shared" si="14"/>
        <v>0</v>
      </c>
      <c r="BF172" s="146">
        <f t="shared" si="15"/>
        <v>0</v>
      </c>
      <c r="BG172" s="146">
        <f t="shared" si="16"/>
        <v>0</v>
      </c>
      <c r="BH172" s="146">
        <f t="shared" si="17"/>
        <v>0</v>
      </c>
      <c r="BI172" s="146">
        <f t="shared" si="18"/>
        <v>0</v>
      </c>
      <c r="BJ172" s="16" t="s">
        <v>131</v>
      </c>
      <c r="BK172" s="147">
        <f t="shared" si="19"/>
        <v>0</v>
      </c>
      <c r="BL172" s="16" t="s">
        <v>130</v>
      </c>
      <c r="BM172" s="145" t="s">
        <v>247</v>
      </c>
    </row>
    <row r="173" spans="2:65" s="1" customFormat="1" ht="24.2" customHeight="1">
      <c r="B173" s="134"/>
      <c r="C173" s="135" t="s">
        <v>164</v>
      </c>
      <c r="D173" s="135" t="s">
        <v>126</v>
      </c>
      <c r="E173" s="136" t="s">
        <v>248</v>
      </c>
      <c r="F173" s="137" t="s">
        <v>249</v>
      </c>
      <c r="G173" s="138" t="s">
        <v>148</v>
      </c>
      <c r="H173" s="139">
        <v>257.38299999999998</v>
      </c>
      <c r="I173" s="139"/>
      <c r="J173" s="139">
        <f t="shared" si="10"/>
        <v>0</v>
      </c>
      <c r="K173" s="140"/>
      <c r="L173" s="28"/>
      <c r="M173" s="141" t="s">
        <v>1</v>
      </c>
      <c r="N173" s="142" t="s">
        <v>36</v>
      </c>
      <c r="O173" s="143">
        <v>0</v>
      </c>
      <c r="P173" s="143">
        <f t="shared" si="11"/>
        <v>0</v>
      </c>
      <c r="Q173" s="143">
        <v>0</v>
      </c>
      <c r="R173" s="143">
        <f t="shared" si="12"/>
        <v>0</v>
      </c>
      <c r="S173" s="143">
        <v>0</v>
      </c>
      <c r="T173" s="144">
        <f t="shared" si="13"/>
        <v>0</v>
      </c>
      <c r="AR173" s="145" t="s">
        <v>130</v>
      </c>
      <c r="AT173" s="145" t="s">
        <v>126</v>
      </c>
      <c r="AU173" s="145" t="s">
        <v>131</v>
      </c>
      <c r="AY173" s="16" t="s">
        <v>124</v>
      </c>
      <c r="BE173" s="146">
        <f t="shared" si="14"/>
        <v>0</v>
      </c>
      <c r="BF173" s="146">
        <f t="shared" si="15"/>
        <v>0</v>
      </c>
      <c r="BG173" s="146">
        <f t="shared" si="16"/>
        <v>0</v>
      </c>
      <c r="BH173" s="146">
        <f t="shared" si="17"/>
        <v>0</v>
      </c>
      <c r="BI173" s="146">
        <f t="shared" si="18"/>
        <v>0</v>
      </c>
      <c r="BJ173" s="16" t="s">
        <v>131</v>
      </c>
      <c r="BK173" s="147">
        <f t="shared" si="19"/>
        <v>0</v>
      </c>
      <c r="BL173" s="16" t="s">
        <v>130</v>
      </c>
      <c r="BM173" s="145" t="s">
        <v>250</v>
      </c>
    </row>
    <row r="174" spans="2:65" s="1" customFormat="1" ht="37.9" customHeight="1">
      <c r="B174" s="134"/>
      <c r="C174" s="135" t="s">
        <v>251</v>
      </c>
      <c r="D174" s="135" t="s">
        <v>126</v>
      </c>
      <c r="E174" s="136" t="s">
        <v>252</v>
      </c>
      <c r="F174" s="137" t="s">
        <v>253</v>
      </c>
      <c r="G174" s="138" t="s">
        <v>148</v>
      </c>
      <c r="H174" s="139">
        <v>257.38299999999998</v>
      </c>
      <c r="I174" s="139"/>
      <c r="J174" s="139">
        <f t="shared" si="10"/>
        <v>0</v>
      </c>
      <c r="K174" s="140"/>
      <c r="L174" s="28"/>
      <c r="M174" s="141" t="s">
        <v>1</v>
      </c>
      <c r="N174" s="142" t="s">
        <v>36</v>
      </c>
      <c r="O174" s="143">
        <v>0</v>
      </c>
      <c r="P174" s="143">
        <f t="shared" si="11"/>
        <v>0</v>
      </c>
      <c r="Q174" s="143">
        <v>0</v>
      </c>
      <c r="R174" s="143">
        <f t="shared" si="12"/>
        <v>0</v>
      </c>
      <c r="S174" s="143">
        <v>0</v>
      </c>
      <c r="T174" s="144">
        <f t="shared" si="13"/>
        <v>0</v>
      </c>
      <c r="AR174" s="145" t="s">
        <v>130</v>
      </c>
      <c r="AT174" s="145" t="s">
        <v>126</v>
      </c>
      <c r="AU174" s="145" t="s">
        <v>131</v>
      </c>
      <c r="AY174" s="16" t="s">
        <v>124</v>
      </c>
      <c r="BE174" s="146">
        <f t="shared" si="14"/>
        <v>0</v>
      </c>
      <c r="BF174" s="146">
        <f t="shared" si="15"/>
        <v>0</v>
      </c>
      <c r="BG174" s="146">
        <f t="shared" si="16"/>
        <v>0</v>
      </c>
      <c r="BH174" s="146">
        <f t="shared" si="17"/>
        <v>0</v>
      </c>
      <c r="BI174" s="146">
        <f t="shared" si="18"/>
        <v>0</v>
      </c>
      <c r="BJ174" s="16" t="s">
        <v>131</v>
      </c>
      <c r="BK174" s="147">
        <f t="shared" si="19"/>
        <v>0</v>
      </c>
      <c r="BL174" s="16" t="s">
        <v>130</v>
      </c>
      <c r="BM174" s="145" t="s">
        <v>254</v>
      </c>
    </row>
    <row r="175" spans="2:65" s="1" customFormat="1" ht="21.75" customHeight="1">
      <c r="B175" s="134"/>
      <c r="C175" s="135" t="s">
        <v>169</v>
      </c>
      <c r="D175" s="135" t="s">
        <v>126</v>
      </c>
      <c r="E175" s="136" t="s">
        <v>255</v>
      </c>
      <c r="F175" s="137" t="s">
        <v>256</v>
      </c>
      <c r="G175" s="138" t="s">
        <v>129</v>
      </c>
      <c r="H175" s="139">
        <v>25.739000000000001</v>
      </c>
      <c r="I175" s="139"/>
      <c r="J175" s="139">
        <f t="shared" si="10"/>
        <v>0</v>
      </c>
      <c r="K175" s="140"/>
      <c r="L175" s="28"/>
      <c r="M175" s="141" t="s">
        <v>1</v>
      </c>
      <c r="N175" s="142" t="s">
        <v>36</v>
      </c>
      <c r="O175" s="143">
        <v>0</v>
      </c>
      <c r="P175" s="143">
        <f t="shared" si="11"/>
        <v>0</v>
      </c>
      <c r="Q175" s="143">
        <v>0</v>
      </c>
      <c r="R175" s="143">
        <f t="shared" si="12"/>
        <v>0</v>
      </c>
      <c r="S175" s="143">
        <v>0</v>
      </c>
      <c r="T175" s="144">
        <f t="shared" si="13"/>
        <v>0</v>
      </c>
      <c r="AR175" s="145" t="s">
        <v>130</v>
      </c>
      <c r="AT175" s="145" t="s">
        <v>126</v>
      </c>
      <c r="AU175" s="145" t="s">
        <v>131</v>
      </c>
      <c r="AY175" s="16" t="s">
        <v>124</v>
      </c>
      <c r="BE175" s="146">
        <f t="shared" si="14"/>
        <v>0</v>
      </c>
      <c r="BF175" s="146">
        <f t="shared" si="15"/>
        <v>0</v>
      </c>
      <c r="BG175" s="146">
        <f t="shared" si="16"/>
        <v>0</v>
      </c>
      <c r="BH175" s="146">
        <f t="shared" si="17"/>
        <v>0</v>
      </c>
      <c r="BI175" s="146">
        <f t="shared" si="18"/>
        <v>0</v>
      </c>
      <c r="BJ175" s="16" t="s">
        <v>131</v>
      </c>
      <c r="BK175" s="147">
        <f t="shared" si="19"/>
        <v>0</v>
      </c>
      <c r="BL175" s="16" t="s">
        <v>130</v>
      </c>
      <c r="BM175" s="145" t="s">
        <v>257</v>
      </c>
    </row>
    <row r="176" spans="2:65" s="11" customFormat="1" ht="22.9" customHeight="1">
      <c r="B176" s="123"/>
      <c r="D176" s="124" t="s">
        <v>69</v>
      </c>
      <c r="E176" s="132" t="s">
        <v>161</v>
      </c>
      <c r="F176" s="132" t="s">
        <v>258</v>
      </c>
      <c r="J176" s="133">
        <f>BK176</f>
        <v>0</v>
      </c>
      <c r="L176" s="123"/>
      <c r="M176" s="127"/>
      <c r="P176" s="128">
        <f>P177</f>
        <v>0</v>
      </c>
      <c r="R176" s="128">
        <f>R177</f>
        <v>0</v>
      </c>
      <c r="T176" s="129">
        <f>T177</f>
        <v>0</v>
      </c>
      <c r="AR176" s="124" t="s">
        <v>78</v>
      </c>
      <c r="AT176" s="130" t="s">
        <v>69</v>
      </c>
      <c r="AU176" s="130" t="s">
        <v>78</v>
      </c>
      <c r="AY176" s="124" t="s">
        <v>124</v>
      </c>
      <c r="BK176" s="131">
        <f>BK177</f>
        <v>0</v>
      </c>
    </row>
    <row r="177" spans="2:65" s="1" customFormat="1" ht="21.75" customHeight="1">
      <c r="B177" s="134"/>
      <c r="C177" s="135" t="s">
        <v>259</v>
      </c>
      <c r="D177" s="135" t="s">
        <v>126</v>
      </c>
      <c r="E177" s="136" t="s">
        <v>260</v>
      </c>
      <c r="F177" s="137" t="s">
        <v>261</v>
      </c>
      <c r="G177" s="138" t="s">
        <v>262</v>
      </c>
      <c r="H177" s="139">
        <v>1</v>
      </c>
      <c r="I177" s="139"/>
      <c r="J177" s="139">
        <f>ROUND(I177*H177,3)</f>
        <v>0</v>
      </c>
      <c r="K177" s="140"/>
      <c r="L177" s="28"/>
      <c r="M177" s="141" t="s">
        <v>1</v>
      </c>
      <c r="N177" s="142" t="s">
        <v>36</v>
      </c>
      <c r="O177" s="143">
        <v>0</v>
      </c>
      <c r="P177" s="143">
        <f>O177*H177</f>
        <v>0</v>
      </c>
      <c r="Q177" s="143">
        <v>0</v>
      </c>
      <c r="R177" s="143">
        <f>Q177*H177</f>
        <v>0</v>
      </c>
      <c r="S177" s="143">
        <v>0</v>
      </c>
      <c r="T177" s="144">
        <f>S177*H177</f>
        <v>0</v>
      </c>
      <c r="AR177" s="145" t="s">
        <v>130</v>
      </c>
      <c r="AT177" s="145" t="s">
        <v>126</v>
      </c>
      <c r="AU177" s="145" t="s">
        <v>131</v>
      </c>
      <c r="AY177" s="16" t="s">
        <v>124</v>
      </c>
      <c r="BE177" s="146">
        <f>IF(N177="základná",J177,0)</f>
        <v>0</v>
      </c>
      <c r="BF177" s="146">
        <f>IF(N177="znížená",J177,0)</f>
        <v>0</v>
      </c>
      <c r="BG177" s="146">
        <f>IF(N177="zákl. prenesená",J177,0)</f>
        <v>0</v>
      </c>
      <c r="BH177" s="146">
        <f>IF(N177="zníž. prenesená",J177,0)</f>
        <v>0</v>
      </c>
      <c r="BI177" s="146">
        <f>IF(N177="nulová",J177,0)</f>
        <v>0</v>
      </c>
      <c r="BJ177" s="16" t="s">
        <v>131</v>
      </c>
      <c r="BK177" s="147">
        <f>ROUND(I177*H177,3)</f>
        <v>0</v>
      </c>
      <c r="BL177" s="16" t="s">
        <v>130</v>
      </c>
      <c r="BM177" s="145" t="s">
        <v>263</v>
      </c>
    </row>
    <row r="178" spans="2:65" s="11" customFormat="1" ht="22.9" customHeight="1">
      <c r="B178" s="123"/>
      <c r="D178" s="124" t="s">
        <v>69</v>
      </c>
      <c r="E178" s="132" t="s">
        <v>264</v>
      </c>
      <c r="F178" s="132" t="s">
        <v>265</v>
      </c>
      <c r="J178" s="133">
        <f>BK178</f>
        <v>0</v>
      </c>
      <c r="L178" s="123"/>
      <c r="M178" s="127"/>
      <c r="P178" s="128">
        <f>P179</f>
        <v>0</v>
      </c>
      <c r="R178" s="128">
        <f>R179</f>
        <v>0</v>
      </c>
      <c r="T178" s="129">
        <f>T179</f>
        <v>0</v>
      </c>
      <c r="AR178" s="124" t="s">
        <v>78</v>
      </c>
      <c r="AT178" s="130" t="s">
        <v>69</v>
      </c>
      <c r="AU178" s="130" t="s">
        <v>78</v>
      </c>
      <c r="AY178" s="124" t="s">
        <v>124</v>
      </c>
      <c r="BK178" s="131">
        <f>BK179</f>
        <v>0</v>
      </c>
    </row>
    <row r="179" spans="2:65" s="1" customFormat="1" ht="24.2" customHeight="1">
      <c r="B179" s="134"/>
      <c r="C179" s="135" t="s">
        <v>173</v>
      </c>
      <c r="D179" s="135" t="s">
        <v>126</v>
      </c>
      <c r="E179" s="136" t="s">
        <v>266</v>
      </c>
      <c r="F179" s="137" t="s">
        <v>267</v>
      </c>
      <c r="G179" s="138" t="s">
        <v>210</v>
      </c>
      <c r="H179" s="139">
        <v>492.46300000000002</v>
      </c>
      <c r="I179" s="139"/>
      <c r="J179" s="139">
        <f>ROUND(I179*H179,3)</f>
        <v>0</v>
      </c>
      <c r="K179" s="140"/>
      <c r="L179" s="28"/>
      <c r="M179" s="141" t="s">
        <v>1</v>
      </c>
      <c r="N179" s="142" t="s">
        <v>36</v>
      </c>
      <c r="O179" s="143">
        <v>0</v>
      </c>
      <c r="P179" s="143">
        <f>O179*H179</f>
        <v>0</v>
      </c>
      <c r="Q179" s="143">
        <v>0</v>
      </c>
      <c r="R179" s="143">
        <f>Q179*H179</f>
        <v>0</v>
      </c>
      <c r="S179" s="143">
        <v>0</v>
      </c>
      <c r="T179" s="144">
        <f>S179*H179</f>
        <v>0</v>
      </c>
      <c r="AR179" s="145" t="s">
        <v>130</v>
      </c>
      <c r="AT179" s="145" t="s">
        <v>126</v>
      </c>
      <c r="AU179" s="145" t="s">
        <v>131</v>
      </c>
      <c r="AY179" s="16" t="s">
        <v>124</v>
      </c>
      <c r="BE179" s="146">
        <f>IF(N179="základná",J179,0)</f>
        <v>0</v>
      </c>
      <c r="BF179" s="146">
        <f>IF(N179="znížená",J179,0)</f>
        <v>0</v>
      </c>
      <c r="BG179" s="146">
        <f>IF(N179="zákl. prenesená",J179,0)</f>
        <v>0</v>
      </c>
      <c r="BH179" s="146">
        <f>IF(N179="zníž. prenesená",J179,0)</f>
        <v>0</v>
      </c>
      <c r="BI179" s="146">
        <f>IF(N179="nulová",J179,0)</f>
        <v>0</v>
      </c>
      <c r="BJ179" s="16" t="s">
        <v>131</v>
      </c>
      <c r="BK179" s="147">
        <f>ROUND(I179*H179,3)</f>
        <v>0</v>
      </c>
      <c r="BL179" s="16" t="s">
        <v>130</v>
      </c>
      <c r="BM179" s="145" t="s">
        <v>268</v>
      </c>
    </row>
    <row r="180" spans="2:65" s="11" customFormat="1" ht="25.9" customHeight="1">
      <c r="B180" s="123"/>
      <c r="D180" s="124" t="s">
        <v>69</v>
      </c>
      <c r="E180" s="125" t="s">
        <v>269</v>
      </c>
      <c r="F180" s="125" t="s">
        <v>270</v>
      </c>
      <c r="J180" s="126">
        <f>J181+J186+J190+J196+J205</f>
        <v>0</v>
      </c>
      <c r="L180" s="123"/>
      <c r="M180" s="127"/>
      <c r="P180" s="128" t="e">
        <f>P181+P186+P190+#REF!+P196+P205</f>
        <v>#REF!</v>
      </c>
      <c r="R180" s="128" t="e">
        <f>R181+R186+R190+#REF!+R196+R205</f>
        <v>#REF!</v>
      </c>
      <c r="T180" s="129" t="e">
        <f>T181+T186+T190+#REF!+T196+T205</f>
        <v>#REF!</v>
      </c>
      <c r="AR180" s="124" t="s">
        <v>131</v>
      </c>
      <c r="AT180" s="130" t="s">
        <v>69</v>
      </c>
      <c r="AU180" s="130" t="s">
        <v>70</v>
      </c>
      <c r="AY180" s="124" t="s">
        <v>124</v>
      </c>
      <c r="BK180" s="131" t="e">
        <f>BK181+BK186+BK190+#REF!+BK196+BK205</f>
        <v>#REF!</v>
      </c>
    </row>
    <row r="181" spans="2:65" s="11" customFormat="1" ht="22.9" customHeight="1">
      <c r="B181" s="123"/>
      <c r="D181" s="124" t="s">
        <v>69</v>
      </c>
      <c r="E181" s="132" t="s">
        <v>271</v>
      </c>
      <c r="F181" s="132" t="s">
        <v>272</v>
      </c>
      <c r="J181" s="133">
        <f>BK181</f>
        <v>0</v>
      </c>
      <c r="L181" s="123"/>
      <c r="M181" s="127"/>
      <c r="P181" s="128">
        <f>SUM(P182:P185)</f>
        <v>52.350312960000004</v>
      </c>
      <c r="R181" s="128">
        <f>SUM(R182:R185)</f>
        <v>0.16111602</v>
      </c>
      <c r="T181" s="129">
        <f>SUM(T182:T185)</f>
        <v>0</v>
      </c>
      <c r="AR181" s="124" t="s">
        <v>131</v>
      </c>
      <c r="AT181" s="130" t="s">
        <v>69</v>
      </c>
      <c r="AU181" s="130" t="s">
        <v>78</v>
      </c>
      <c r="AY181" s="124" t="s">
        <v>124</v>
      </c>
      <c r="BK181" s="131">
        <f>SUM(BK182:BK185)</f>
        <v>0</v>
      </c>
    </row>
    <row r="182" spans="2:65" s="1" customFormat="1" ht="24.2" customHeight="1">
      <c r="B182" s="134"/>
      <c r="C182" s="135" t="s">
        <v>273</v>
      </c>
      <c r="D182" s="135" t="s">
        <v>126</v>
      </c>
      <c r="E182" s="136" t="s">
        <v>274</v>
      </c>
      <c r="F182" s="137" t="s">
        <v>275</v>
      </c>
      <c r="G182" s="138" t="s">
        <v>148</v>
      </c>
      <c r="H182" s="139">
        <v>619.67700000000002</v>
      </c>
      <c r="I182" s="139"/>
      <c r="J182" s="139">
        <f>ROUND(I182*H182,3)</f>
        <v>0</v>
      </c>
      <c r="K182" s="140"/>
      <c r="L182" s="28"/>
      <c r="M182" s="141" t="s">
        <v>1</v>
      </c>
      <c r="N182" s="142" t="s">
        <v>36</v>
      </c>
      <c r="O182" s="143">
        <v>8.448E-2</v>
      </c>
      <c r="P182" s="143">
        <f>O182*H182</f>
        <v>52.350312960000004</v>
      </c>
      <c r="Q182" s="143">
        <v>2.5999999999999998E-4</v>
      </c>
      <c r="R182" s="143">
        <f>Q182*H182</f>
        <v>0.16111602</v>
      </c>
      <c r="S182" s="143">
        <v>0</v>
      </c>
      <c r="T182" s="144">
        <f>S182*H182</f>
        <v>0</v>
      </c>
      <c r="AR182" s="145" t="s">
        <v>195</v>
      </c>
      <c r="AT182" s="145" t="s">
        <v>126</v>
      </c>
      <c r="AU182" s="145" t="s">
        <v>131</v>
      </c>
      <c r="AY182" s="16" t="s">
        <v>124</v>
      </c>
      <c r="BE182" s="146">
        <f>IF(N182="základná",J182,0)</f>
        <v>0</v>
      </c>
      <c r="BF182" s="146">
        <f>IF(N182="znížená",J182,0)</f>
        <v>0</v>
      </c>
      <c r="BG182" s="146">
        <f>IF(N182="zákl. prenesená",J182,0)</f>
        <v>0</v>
      </c>
      <c r="BH182" s="146">
        <f>IF(N182="zníž. prenesená",J182,0)</f>
        <v>0</v>
      </c>
      <c r="BI182" s="146">
        <f>IF(N182="nulová",J182,0)</f>
        <v>0</v>
      </c>
      <c r="BJ182" s="16" t="s">
        <v>131</v>
      </c>
      <c r="BK182" s="147">
        <f>ROUND(I182*H182,3)</f>
        <v>0</v>
      </c>
      <c r="BL182" s="16" t="s">
        <v>195</v>
      </c>
      <c r="BM182" s="145" t="s">
        <v>276</v>
      </c>
    </row>
    <row r="183" spans="2:65" s="12" customFormat="1">
      <c r="B183" s="148"/>
      <c r="D183" s="149" t="s">
        <v>134</v>
      </c>
      <c r="E183" s="154" t="s">
        <v>1</v>
      </c>
      <c r="F183" s="150" t="s">
        <v>277</v>
      </c>
      <c r="H183" s="151">
        <v>619.67700000000002</v>
      </c>
      <c r="L183" s="148"/>
      <c r="M183" s="152"/>
      <c r="T183" s="153"/>
      <c r="AT183" s="154" t="s">
        <v>134</v>
      </c>
      <c r="AU183" s="154" t="s">
        <v>131</v>
      </c>
      <c r="AV183" s="12" t="s">
        <v>131</v>
      </c>
      <c r="AW183" s="12" t="s">
        <v>26</v>
      </c>
      <c r="AX183" s="12" t="s">
        <v>78</v>
      </c>
      <c r="AY183" s="154" t="s">
        <v>124</v>
      </c>
    </row>
    <row r="184" spans="2:65" s="1" customFormat="1" ht="16.5" customHeight="1">
      <c r="B184" s="134"/>
      <c r="C184" s="155" t="s">
        <v>177</v>
      </c>
      <c r="D184" s="155" t="s">
        <v>149</v>
      </c>
      <c r="E184" s="156" t="s">
        <v>278</v>
      </c>
      <c r="F184" s="157" t="s">
        <v>279</v>
      </c>
      <c r="G184" s="158" t="s">
        <v>148</v>
      </c>
      <c r="H184" s="159">
        <v>632.07100000000003</v>
      </c>
      <c r="I184" s="159"/>
      <c r="J184" s="159">
        <f>ROUND(I184*H184,3)</f>
        <v>0</v>
      </c>
      <c r="K184" s="160"/>
      <c r="L184" s="161"/>
      <c r="M184" s="162" t="s">
        <v>1</v>
      </c>
      <c r="N184" s="163" t="s">
        <v>36</v>
      </c>
      <c r="O184" s="143">
        <v>0</v>
      </c>
      <c r="P184" s="143">
        <f>O184*H184</f>
        <v>0</v>
      </c>
      <c r="Q184" s="143">
        <v>0</v>
      </c>
      <c r="R184" s="143">
        <f>Q184*H184</f>
        <v>0</v>
      </c>
      <c r="S184" s="143">
        <v>0</v>
      </c>
      <c r="T184" s="144">
        <f>S184*H184</f>
        <v>0</v>
      </c>
      <c r="AR184" s="145" t="s">
        <v>169</v>
      </c>
      <c r="AT184" s="145" t="s">
        <v>149</v>
      </c>
      <c r="AU184" s="145" t="s">
        <v>131</v>
      </c>
      <c r="AY184" s="16" t="s">
        <v>124</v>
      </c>
      <c r="BE184" s="146">
        <f>IF(N184="základná",J184,0)</f>
        <v>0</v>
      </c>
      <c r="BF184" s="146">
        <f>IF(N184="znížená",J184,0)</f>
        <v>0</v>
      </c>
      <c r="BG184" s="146">
        <f>IF(N184="zákl. prenesená",J184,0)</f>
        <v>0</v>
      </c>
      <c r="BH184" s="146">
        <f>IF(N184="zníž. prenesená",J184,0)</f>
        <v>0</v>
      </c>
      <c r="BI184" s="146">
        <f>IF(N184="nulová",J184,0)</f>
        <v>0</v>
      </c>
      <c r="BJ184" s="16" t="s">
        <v>131</v>
      </c>
      <c r="BK184" s="147">
        <f>ROUND(I184*H184,3)</f>
        <v>0</v>
      </c>
      <c r="BL184" s="16" t="s">
        <v>195</v>
      </c>
      <c r="BM184" s="145" t="s">
        <v>280</v>
      </c>
    </row>
    <row r="185" spans="2:65" s="1" customFormat="1" ht="24.2" customHeight="1">
      <c r="B185" s="134"/>
      <c r="C185" s="135" t="s">
        <v>281</v>
      </c>
      <c r="D185" s="135" t="s">
        <v>126</v>
      </c>
      <c r="E185" s="136" t="s">
        <v>282</v>
      </c>
      <c r="F185" s="137" t="s">
        <v>283</v>
      </c>
      <c r="G185" s="138" t="s">
        <v>284</v>
      </c>
      <c r="H185" s="139">
        <v>180.05500000000001</v>
      </c>
      <c r="I185" s="139"/>
      <c r="J185" s="139">
        <f>ROUND(I185*H185,3)</f>
        <v>0</v>
      </c>
      <c r="K185" s="140"/>
      <c r="L185" s="28"/>
      <c r="M185" s="141" t="s">
        <v>1</v>
      </c>
      <c r="N185" s="142" t="s">
        <v>36</v>
      </c>
      <c r="O185" s="143">
        <v>0</v>
      </c>
      <c r="P185" s="143">
        <f>O185*H185</f>
        <v>0</v>
      </c>
      <c r="Q185" s="143">
        <v>0</v>
      </c>
      <c r="R185" s="143">
        <f>Q185*H185</f>
        <v>0</v>
      </c>
      <c r="S185" s="143">
        <v>0</v>
      </c>
      <c r="T185" s="144">
        <f>S185*H185</f>
        <v>0</v>
      </c>
      <c r="AR185" s="145" t="s">
        <v>195</v>
      </c>
      <c r="AT185" s="145" t="s">
        <v>126</v>
      </c>
      <c r="AU185" s="145" t="s">
        <v>131</v>
      </c>
      <c r="AY185" s="16" t="s">
        <v>124</v>
      </c>
      <c r="BE185" s="146">
        <f>IF(N185="základná",J185,0)</f>
        <v>0</v>
      </c>
      <c r="BF185" s="146">
        <f>IF(N185="znížená",J185,0)</f>
        <v>0</v>
      </c>
      <c r="BG185" s="146">
        <f>IF(N185="zákl. prenesená",J185,0)</f>
        <v>0</v>
      </c>
      <c r="BH185" s="146">
        <f>IF(N185="zníž. prenesená",J185,0)</f>
        <v>0</v>
      </c>
      <c r="BI185" s="146">
        <f>IF(N185="nulová",J185,0)</f>
        <v>0</v>
      </c>
      <c r="BJ185" s="16" t="s">
        <v>131</v>
      </c>
      <c r="BK185" s="147">
        <f>ROUND(I185*H185,3)</f>
        <v>0</v>
      </c>
      <c r="BL185" s="16" t="s">
        <v>195</v>
      </c>
      <c r="BM185" s="145" t="s">
        <v>285</v>
      </c>
    </row>
    <row r="186" spans="2:65" s="11" customFormat="1" ht="22.9" customHeight="1">
      <c r="B186" s="123"/>
      <c r="D186" s="124" t="s">
        <v>69</v>
      </c>
      <c r="E186" s="132" t="s">
        <v>286</v>
      </c>
      <c r="F186" s="132" t="s">
        <v>287</v>
      </c>
      <c r="J186" s="133">
        <f>BK186</f>
        <v>0</v>
      </c>
      <c r="L186" s="123"/>
      <c r="M186" s="127"/>
      <c r="P186" s="128">
        <f>SUM(P187:P189)</f>
        <v>0</v>
      </c>
      <c r="R186" s="128">
        <f>SUM(R187:R189)</f>
        <v>0</v>
      </c>
      <c r="T186" s="129">
        <f>SUM(T187:T189)</f>
        <v>0</v>
      </c>
      <c r="AR186" s="124" t="s">
        <v>131</v>
      </c>
      <c r="AT186" s="130" t="s">
        <v>69</v>
      </c>
      <c r="AU186" s="130" t="s">
        <v>78</v>
      </c>
      <c r="AY186" s="124" t="s">
        <v>124</v>
      </c>
      <c r="BK186" s="131">
        <f>SUM(BK187:BK189)</f>
        <v>0</v>
      </c>
    </row>
    <row r="187" spans="2:65" s="1" customFormat="1" ht="33" customHeight="1">
      <c r="B187" s="134"/>
      <c r="C187" s="135" t="s">
        <v>181</v>
      </c>
      <c r="D187" s="135" t="s">
        <v>126</v>
      </c>
      <c r="E187" s="136" t="s">
        <v>288</v>
      </c>
      <c r="F187" s="137" t="s">
        <v>289</v>
      </c>
      <c r="G187" s="138" t="s">
        <v>148</v>
      </c>
      <c r="H187" s="139">
        <v>721.20600000000002</v>
      </c>
      <c r="I187" s="139"/>
      <c r="J187" s="139">
        <f>ROUND(I187*H187,3)</f>
        <v>0</v>
      </c>
      <c r="K187" s="140"/>
      <c r="L187" s="28"/>
      <c r="M187" s="141" t="s">
        <v>1</v>
      </c>
      <c r="N187" s="142" t="s">
        <v>36</v>
      </c>
      <c r="O187" s="143">
        <v>0</v>
      </c>
      <c r="P187" s="143">
        <f>O187*H187</f>
        <v>0</v>
      </c>
      <c r="Q187" s="143">
        <v>0</v>
      </c>
      <c r="R187" s="143">
        <f>Q187*H187</f>
        <v>0</v>
      </c>
      <c r="S187" s="143">
        <v>0</v>
      </c>
      <c r="T187" s="144">
        <f>S187*H187</f>
        <v>0</v>
      </c>
      <c r="AR187" s="145" t="s">
        <v>195</v>
      </c>
      <c r="AT187" s="145" t="s">
        <v>126</v>
      </c>
      <c r="AU187" s="145" t="s">
        <v>131</v>
      </c>
      <c r="AY187" s="16" t="s">
        <v>124</v>
      </c>
      <c r="BE187" s="146">
        <f>IF(N187="základná",J187,0)</f>
        <v>0</v>
      </c>
      <c r="BF187" s="146">
        <f>IF(N187="znížená",J187,0)</f>
        <v>0</v>
      </c>
      <c r="BG187" s="146">
        <f>IF(N187="zákl. prenesená",J187,0)</f>
        <v>0</v>
      </c>
      <c r="BH187" s="146">
        <f>IF(N187="zníž. prenesená",J187,0)</f>
        <v>0</v>
      </c>
      <c r="BI187" s="146">
        <f>IF(N187="nulová",J187,0)</f>
        <v>0</v>
      </c>
      <c r="BJ187" s="16" t="s">
        <v>131</v>
      </c>
      <c r="BK187" s="147">
        <f>ROUND(I187*H187,3)</f>
        <v>0</v>
      </c>
      <c r="BL187" s="16" t="s">
        <v>195</v>
      </c>
      <c r="BM187" s="145" t="s">
        <v>290</v>
      </c>
    </row>
    <row r="188" spans="2:65" s="1" customFormat="1" ht="16.5" customHeight="1">
      <c r="B188" s="134"/>
      <c r="C188" s="155" t="s">
        <v>291</v>
      </c>
      <c r="D188" s="155" t="s">
        <v>149</v>
      </c>
      <c r="E188" s="156" t="s">
        <v>292</v>
      </c>
      <c r="F188" s="157" t="s">
        <v>293</v>
      </c>
      <c r="G188" s="158" t="s">
        <v>148</v>
      </c>
      <c r="H188" s="159">
        <v>721.20600000000002</v>
      </c>
      <c r="I188" s="159"/>
      <c r="J188" s="159">
        <f>ROUND(I188*H188,3)</f>
        <v>0</v>
      </c>
      <c r="K188" s="160"/>
      <c r="L188" s="161"/>
      <c r="M188" s="162" t="s">
        <v>1</v>
      </c>
      <c r="N188" s="163" t="s">
        <v>36</v>
      </c>
      <c r="O188" s="143">
        <v>0</v>
      </c>
      <c r="P188" s="143">
        <f>O188*H188</f>
        <v>0</v>
      </c>
      <c r="Q188" s="143">
        <v>0</v>
      </c>
      <c r="R188" s="143">
        <f>Q188*H188</f>
        <v>0</v>
      </c>
      <c r="S188" s="143">
        <v>0</v>
      </c>
      <c r="T188" s="144">
        <f>S188*H188</f>
        <v>0</v>
      </c>
      <c r="AR188" s="145" t="s">
        <v>169</v>
      </c>
      <c r="AT188" s="145" t="s">
        <v>149</v>
      </c>
      <c r="AU188" s="145" t="s">
        <v>131</v>
      </c>
      <c r="AY188" s="16" t="s">
        <v>124</v>
      </c>
      <c r="BE188" s="146">
        <f>IF(N188="základná",J188,0)</f>
        <v>0</v>
      </c>
      <c r="BF188" s="146">
        <f>IF(N188="znížená",J188,0)</f>
        <v>0</v>
      </c>
      <c r="BG188" s="146">
        <f>IF(N188="zákl. prenesená",J188,0)</f>
        <v>0</v>
      </c>
      <c r="BH188" s="146">
        <f>IF(N188="zníž. prenesená",J188,0)</f>
        <v>0</v>
      </c>
      <c r="BI188" s="146">
        <f>IF(N188="nulová",J188,0)</f>
        <v>0</v>
      </c>
      <c r="BJ188" s="16" t="s">
        <v>131</v>
      </c>
      <c r="BK188" s="147">
        <f>ROUND(I188*H188,3)</f>
        <v>0</v>
      </c>
      <c r="BL188" s="16" t="s">
        <v>195</v>
      </c>
      <c r="BM188" s="145" t="s">
        <v>294</v>
      </c>
    </row>
    <row r="189" spans="2:65" s="1" customFormat="1" ht="24.2" customHeight="1">
      <c r="B189" s="134"/>
      <c r="C189" s="135" t="s">
        <v>189</v>
      </c>
      <c r="D189" s="135" t="s">
        <v>126</v>
      </c>
      <c r="E189" s="136" t="s">
        <v>295</v>
      </c>
      <c r="F189" s="137" t="s">
        <v>296</v>
      </c>
      <c r="G189" s="138" t="s">
        <v>284</v>
      </c>
      <c r="H189" s="139">
        <v>93.22</v>
      </c>
      <c r="I189" s="139"/>
      <c r="J189" s="139">
        <f>ROUND(I189*H189,3)</f>
        <v>0</v>
      </c>
      <c r="K189" s="140"/>
      <c r="L189" s="28"/>
      <c r="M189" s="141" t="s">
        <v>1</v>
      </c>
      <c r="N189" s="142" t="s">
        <v>36</v>
      </c>
      <c r="O189" s="143">
        <v>0</v>
      </c>
      <c r="P189" s="143">
        <f>O189*H189</f>
        <v>0</v>
      </c>
      <c r="Q189" s="143">
        <v>0</v>
      </c>
      <c r="R189" s="143">
        <f>Q189*H189</f>
        <v>0</v>
      </c>
      <c r="S189" s="143">
        <v>0</v>
      </c>
      <c r="T189" s="144">
        <f>S189*H189</f>
        <v>0</v>
      </c>
      <c r="AR189" s="145" t="s">
        <v>195</v>
      </c>
      <c r="AT189" s="145" t="s">
        <v>126</v>
      </c>
      <c r="AU189" s="145" t="s">
        <v>131</v>
      </c>
      <c r="AY189" s="16" t="s">
        <v>124</v>
      </c>
      <c r="BE189" s="146">
        <f>IF(N189="základná",J189,0)</f>
        <v>0</v>
      </c>
      <c r="BF189" s="146">
        <f>IF(N189="znížená",J189,0)</f>
        <v>0</v>
      </c>
      <c r="BG189" s="146">
        <f>IF(N189="zákl. prenesená",J189,0)</f>
        <v>0</v>
      </c>
      <c r="BH189" s="146">
        <f>IF(N189="zníž. prenesená",J189,0)</f>
        <v>0</v>
      </c>
      <c r="BI189" s="146">
        <f>IF(N189="nulová",J189,0)</f>
        <v>0</v>
      </c>
      <c r="BJ189" s="16" t="s">
        <v>131</v>
      </c>
      <c r="BK189" s="147">
        <f>ROUND(I189*H189,3)</f>
        <v>0</v>
      </c>
      <c r="BL189" s="16" t="s">
        <v>195</v>
      </c>
      <c r="BM189" s="145" t="s">
        <v>297</v>
      </c>
    </row>
    <row r="190" spans="2:65" s="11" customFormat="1" ht="22.9" customHeight="1">
      <c r="B190" s="123"/>
      <c r="D190" s="124" t="s">
        <v>69</v>
      </c>
      <c r="E190" s="132" t="s">
        <v>298</v>
      </c>
      <c r="F190" s="132" t="s">
        <v>299</v>
      </c>
      <c r="J190" s="133">
        <f>BK190</f>
        <v>0</v>
      </c>
      <c r="L190" s="123"/>
      <c r="M190" s="127"/>
      <c r="P190" s="128">
        <f>SUM(P191:P195)</f>
        <v>0</v>
      </c>
      <c r="R190" s="128">
        <f>SUM(R191:R195)</f>
        <v>0</v>
      </c>
      <c r="T190" s="129">
        <f>SUM(T191:T195)</f>
        <v>0</v>
      </c>
      <c r="AR190" s="124" t="s">
        <v>131</v>
      </c>
      <c r="AT190" s="130" t="s">
        <v>69</v>
      </c>
      <c r="AU190" s="130" t="s">
        <v>78</v>
      </c>
      <c r="AY190" s="124" t="s">
        <v>124</v>
      </c>
      <c r="BK190" s="131">
        <f>SUM(BK191:BK195)</f>
        <v>0</v>
      </c>
    </row>
    <row r="191" spans="2:65" s="1" customFormat="1" ht="33" customHeight="1">
      <c r="B191" s="134"/>
      <c r="C191" s="135" t="s">
        <v>300</v>
      </c>
      <c r="D191" s="135" t="s">
        <v>126</v>
      </c>
      <c r="E191" s="136" t="s">
        <v>301</v>
      </c>
      <c r="F191" s="137" t="s">
        <v>302</v>
      </c>
      <c r="G191" s="138" t="s">
        <v>148</v>
      </c>
      <c r="H191" s="139">
        <v>721.20600000000002</v>
      </c>
      <c r="I191" s="139"/>
      <c r="J191" s="139">
        <f>ROUND(I191*H191,3)</f>
        <v>0</v>
      </c>
      <c r="K191" s="140"/>
      <c r="L191" s="28"/>
      <c r="M191" s="141" t="s">
        <v>1</v>
      </c>
      <c r="N191" s="142" t="s">
        <v>36</v>
      </c>
      <c r="O191" s="143">
        <v>0</v>
      </c>
      <c r="P191" s="143">
        <f>O191*H191</f>
        <v>0</v>
      </c>
      <c r="Q191" s="143">
        <v>0</v>
      </c>
      <c r="R191" s="143">
        <f>Q191*H191</f>
        <v>0</v>
      </c>
      <c r="S191" s="143">
        <v>0</v>
      </c>
      <c r="T191" s="144">
        <f>S191*H191</f>
        <v>0</v>
      </c>
      <c r="AR191" s="145" t="s">
        <v>195</v>
      </c>
      <c r="AT191" s="145" t="s">
        <v>126</v>
      </c>
      <c r="AU191" s="145" t="s">
        <v>131</v>
      </c>
      <c r="AY191" s="16" t="s">
        <v>124</v>
      </c>
      <c r="BE191" s="146">
        <f>IF(N191="základná",J191,0)</f>
        <v>0</v>
      </c>
      <c r="BF191" s="146">
        <f>IF(N191="znížená",J191,0)</f>
        <v>0</v>
      </c>
      <c r="BG191" s="146">
        <f>IF(N191="zákl. prenesená",J191,0)</f>
        <v>0</v>
      </c>
      <c r="BH191" s="146">
        <f>IF(N191="zníž. prenesená",J191,0)</f>
        <v>0</v>
      </c>
      <c r="BI191" s="146">
        <f>IF(N191="nulová",J191,0)</f>
        <v>0</v>
      </c>
      <c r="BJ191" s="16" t="s">
        <v>131</v>
      </c>
      <c r="BK191" s="147">
        <f>ROUND(I191*H191,3)</f>
        <v>0</v>
      </c>
      <c r="BL191" s="16" t="s">
        <v>195</v>
      </c>
      <c r="BM191" s="145" t="s">
        <v>303</v>
      </c>
    </row>
    <row r="192" spans="2:65" s="1" customFormat="1" ht="24.2" customHeight="1">
      <c r="B192" s="134"/>
      <c r="C192" s="135" t="s">
        <v>194</v>
      </c>
      <c r="D192" s="135" t="s">
        <v>126</v>
      </c>
      <c r="E192" s="136" t="s">
        <v>304</v>
      </c>
      <c r="F192" s="137" t="s">
        <v>305</v>
      </c>
      <c r="G192" s="138" t="s">
        <v>159</v>
      </c>
      <c r="H192" s="139">
        <v>117</v>
      </c>
      <c r="I192" s="139"/>
      <c r="J192" s="139">
        <f>ROUND(I192*H192,3)</f>
        <v>0</v>
      </c>
      <c r="K192" s="140"/>
      <c r="L192" s="28"/>
      <c r="M192" s="141" t="s">
        <v>1</v>
      </c>
      <c r="N192" s="142" t="s">
        <v>36</v>
      </c>
      <c r="O192" s="143">
        <v>0</v>
      </c>
      <c r="P192" s="143">
        <f>O192*H192</f>
        <v>0</v>
      </c>
      <c r="Q192" s="143">
        <v>0</v>
      </c>
      <c r="R192" s="143">
        <f>Q192*H192</f>
        <v>0</v>
      </c>
      <c r="S192" s="143">
        <v>0</v>
      </c>
      <c r="T192" s="144">
        <f>S192*H192</f>
        <v>0</v>
      </c>
      <c r="AR192" s="145" t="s">
        <v>195</v>
      </c>
      <c r="AT192" s="145" t="s">
        <v>126</v>
      </c>
      <c r="AU192" s="145" t="s">
        <v>131</v>
      </c>
      <c r="AY192" s="16" t="s">
        <v>124</v>
      </c>
      <c r="BE192" s="146">
        <f>IF(N192="základná",J192,0)</f>
        <v>0</v>
      </c>
      <c r="BF192" s="146">
        <f>IF(N192="znížená",J192,0)</f>
        <v>0</v>
      </c>
      <c r="BG192" s="146">
        <f>IF(N192="zákl. prenesená",J192,0)</f>
        <v>0</v>
      </c>
      <c r="BH192" s="146">
        <f>IF(N192="zníž. prenesená",J192,0)</f>
        <v>0</v>
      </c>
      <c r="BI192" s="146">
        <f>IF(N192="nulová",J192,0)</f>
        <v>0</v>
      </c>
      <c r="BJ192" s="16" t="s">
        <v>131</v>
      </c>
      <c r="BK192" s="147">
        <f>ROUND(I192*H192,3)</f>
        <v>0</v>
      </c>
      <c r="BL192" s="16" t="s">
        <v>195</v>
      </c>
      <c r="BM192" s="145" t="s">
        <v>306</v>
      </c>
    </row>
    <row r="193" spans="2:65" s="1" customFormat="1" ht="16.5" customHeight="1">
      <c r="B193" s="134"/>
      <c r="C193" s="135" t="s">
        <v>307</v>
      </c>
      <c r="D193" s="135" t="s">
        <v>126</v>
      </c>
      <c r="E193" s="136" t="s">
        <v>308</v>
      </c>
      <c r="F193" s="137" t="s">
        <v>309</v>
      </c>
      <c r="G193" s="138" t="s">
        <v>159</v>
      </c>
      <c r="H193" s="139">
        <v>75.599999999999994</v>
      </c>
      <c r="I193" s="139"/>
      <c r="J193" s="139">
        <f>ROUND(I193*H193,3)</f>
        <v>0</v>
      </c>
      <c r="K193" s="140"/>
      <c r="L193" s="28"/>
      <c r="M193" s="141" t="s">
        <v>1</v>
      </c>
      <c r="N193" s="142" t="s">
        <v>36</v>
      </c>
      <c r="O193" s="143">
        <v>0</v>
      </c>
      <c r="P193" s="143">
        <f>O193*H193</f>
        <v>0</v>
      </c>
      <c r="Q193" s="143">
        <v>0</v>
      </c>
      <c r="R193" s="143">
        <f>Q193*H193</f>
        <v>0</v>
      </c>
      <c r="S193" s="143">
        <v>0</v>
      </c>
      <c r="T193" s="144">
        <f>S193*H193</f>
        <v>0</v>
      </c>
      <c r="AR193" s="145" t="s">
        <v>195</v>
      </c>
      <c r="AT193" s="145" t="s">
        <v>126</v>
      </c>
      <c r="AU193" s="145" t="s">
        <v>131</v>
      </c>
      <c r="AY193" s="16" t="s">
        <v>124</v>
      </c>
      <c r="BE193" s="146">
        <f>IF(N193="základná",J193,0)</f>
        <v>0</v>
      </c>
      <c r="BF193" s="146">
        <f>IF(N193="znížená",J193,0)</f>
        <v>0</v>
      </c>
      <c r="BG193" s="146">
        <f>IF(N193="zákl. prenesená",J193,0)</f>
        <v>0</v>
      </c>
      <c r="BH193" s="146">
        <f>IF(N193="zníž. prenesená",J193,0)</f>
        <v>0</v>
      </c>
      <c r="BI193" s="146">
        <f>IF(N193="nulová",J193,0)</f>
        <v>0</v>
      </c>
      <c r="BJ193" s="16" t="s">
        <v>131</v>
      </c>
      <c r="BK193" s="147">
        <f>ROUND(I193*H193,3)</f>
        <v>0</v>
      </c>
      <c r="BL193" s="16" t="s">
        <v>195</v>
      </c>
      <c r="BM193" s="145" t="s">
        <v>310</v>
      </c>
    </row>
    <row r="194" spans="2:65" s="1" customFormat="1" ht="21.75" customHeight="1">
      <c r="B194" s="134"/>
      <c r="C194" s="135" t="s">
        <v>198</v>
      </c>
      <c r="D194" s="135" t="s">
        <v>126</v>
      </c>
      <c r="E194" s="136" t="s">
        <v>311</v>
      </c>
      <c r="F194" s="137" t="s">
        <v>312</v>
      </c>
      <c r="G194" s="138" t="s">
        <v>159</v>
      </c>
      <c r="H194" s="139">
        <v>10</v>
      </c>
      <c r="I194" s="139"/>
      <c r="J194" s="139">
        <f>ROUND(I194*H194,3)</f>
        <v>0</v>
      </c>
      <c r="K194" s="140"/>
      <c r="L194" s="28"/>
      <c r="M194" s="141" t="s">
        <v>1</v>
      </c>
      <c r="N194" s="142" t="s">
        <v>36</v>
      </c>
      <c r="O194" s="143">
        <v>0</v>
      </c>
      <c r="P194" s="143">
        <f>O194*H194</f>
        <v>0</v>
      </c>
      <c r="Q194" s="143">
        <v>0</v>
      </c>
      <c r="R194" s="143">
        <f>Q194*H194</f>
        <v>0</v>
      </c>
      <c r="S194" s="143">
        <v>0</v>
      </c>
      <c r="T194" s="144">
        <f>S194*H194</f>
        <v>0</v>
      </c>
      <c r="AR194" s="145" t="s">
        <v>195</v>
      </c>
      <c r="AT194" s="145" t="s">
        <v>126</v>
      </c>
      <c r="AU194" s="145" t="s">
        <v>131</v>
      </c>
      <c r="AY194" s="16" t="s">
        <v>124</v>
      </c>
      <c r="BE194" s="146">
        <f>IF(N194="základná",J194,0)</f>
        <v>0</v>
      </c>
      <c r="BF194" s="146">
        <f>IF(N194="znížená",J194,0)</f>
        <v>0</v>
      </c>
      <c r="BG194" s="146">
        <f>IF(N194="zákl. prenesená",J194,0)</f>
        <v>0</v>
      </c>
      <c r="BH194" s="146">
        <f>IF(N194="zníž. prenesená",J194,0)</f>
        <v>0</v>
      </c>
      <c r="BI194" s="146">
        <f>IF(N194="nulová",J194,0)</f>
        <v>0</v>
      </c>
      <c r="BJ194" s="16" t="s">
        <v>131</v>
      </c>
      <c r="BK194" s="147">
        <f>ROUND(I194*H194,3)</f>
        <v>0</v>
      </c>
      <c r="BL194" s="16" t="s">
        <v>195</v>
      </c>
      <c r="BM194" s="145" t="s">
        <v>313</v>
      </c>
    </row>
    <row r="195" spans="2:65" s="1" customFormat="1" ht="24.2" customHeight="1">
      <c r="B195" s="134"/>
      <c r="C195" s="135" t="s">
        <v>314</v>
      </c>
      <c r="D195" s="135" t="s">
        <v>126</v>
      </c>
      <c r="E195" s="136" t="s">
        <v>315</v>
      </c>
      <c r="F195" s="137" t="s">
        <v>316</v>
      </c>
      <c r="G195" s="138" t="s">
        <v>284</v>
      </c>
      <c r="H195" s="139">
        <v>302.31799999999998</v>
      </c>
      <c r="I195" s="139"/>
      <c r="J195" s="139">
        <f>ROUND(I195*H195,3)</f>
        <v>0</v>
      </c>
      <c r="K195" s="140"/>
      <c r="L195" s="28"/>
      <c r="M195" s="141" t="s">
        <v>1</v>
      </c>
      <c r="N195" s="142" t="s">
        <v>36</v>
      </c>
      <c r="O195" s="143">
        <v>0</v>
      </c>
      <c r="P195" s="143">
        <f>O195*H195</f>
        <v>0</v>
      </c>
      <c r="Q195" s="143">
        <v>0</v>
      </c>
      <c r="R195" s="143">
        <f>Q195*H195</f>
        <v>0</v>
      </c>
      <c r="S195" s="143">
        <v>0</v>
      </c>
      <c r="T195" s="144">
        <f>S195*H195</f>
        <v>0</v>
      </c>
      <c r="AR195" s="145" t="s">
        <v>195</v>
      </c>
      <c r="AT195" s="145" t="s">
        <v>126</v>
      </c>
      <c r="AU195" s="145" t="s">
        <v>131</v>
      </c>
      <c r="AY195" s="16" t="s">
        <v>124</v>
      </c>
      <c r="BE195" s="146">
        <f>IF(N195="základná",J195,0)</f>
        <v>0</v>
      </c>
      <c r="BF195" s="146">
        <f>IF(N195="znížená",J195,0)</f>
        <v>0</v>
      </c>
      <c r="BG195" s="146">
        <f>IF(N195="zákl. prenesená",J195,0)</f>
        <v>0</v>
      </c>
      <c r="BH195" s="146">
        <f>IF(N195="zníž. prenesená",J195,0)</f>
        <v>0</v>
      </c>
      <c r="BI195" s="146">
        <f>IF(N195="nulová",J195,0)</f>
        <v>0</v>
      </c>
      <c r="BJ195" s="16" t="s">
        <v>131</v>
      </c>
      <c r="BK195" s="147">
        <f>ROUND(I195*H195,3)</f>
        <v>0</v>
      </c>
      <c r="BL195" s="16" t="s">
        <v>195</v>
      </c>
      <c r="BM195" s="145" t="s">
        <v>317</v>
      </c>
    </row>
    <row r="196" spans="2:65" s="11" customFormat="1" ht="22.9" customHeight="1">
      <c r="B196" s="123"/>
      <c r="D196" s="124" t="s">
        <v>69</v>
      </c>
      <c r="E196" s="132" t="s">
        <v>318</v>
      </c>
      <c r="F196" s="132" t="s">
        <v>319</v>
      </c>
      <c r="J196" s="133">
        <f>BK196</f>
        <v>0</v>
      </c>
      <c r="L196" s="123"/>
      <c r="M196" s="127"/>
      <c r="P196" s="128">
        <f>SUM(P197:P204)</f>
        <v>0</v>
      </c>
      <c r="R196" s="128">
        <f>SUM(R197:R204)</f>
        <v>0</v>
      </c>
      <c r="T196" s="129">
        <f>SUM(T197:T204)</f>
        <v>0</v>
      </c>
      <c r="AR196" s="124" t="s">
        <v>131</v>
      </c>
      <c r="AT196" s="130" t="s">
        <v>69</v>
      </c>
      <c r="AU196" s="130" t="s">
        <v>78</v>
      </c>
      <c r="AY196" s="124" t="s">
        <v>124</v>
      </c>
      <c r="BK196" s="131">
        <f>SUM(BK197:BK204)</f>
        <v>0</v>
      </c>
    </row>
    <row r="197" spans="2:65" s="1" customFormat="1" ht="16.5" customHeight="1">
      <c r="B197" s="134"/>
      <c r="C197" s="135">
        <v>46</v>
      </c>
      <c r="D197" s="135" t="s">
        <v>126</v>
      </c>
      <c r="E197" s="136" t="s">
        <v>320</v>
      </c>
      <c r="F197" s="137" t="s">
        <v>321</v>
      </c>
      <c r="G197" s="138" t="s">
        <v>148</v>
      </c>
      <c r="H197" s="139">
        <v>24</v>
      </c>
      <c r="I197" s="139"/>
      <c r="J197" s="139">
        <f t="shared" ref="J197:J204" si="20">ROUND(I197*H197,3)</f>
        <v>0</v>
      </c>
      <c r="K197" s="140"/>
      <c r="L197" s="28"/>
      <c r="M197" s="141" t="s">
        <v>1</v>
      </c>
      <c r="N197" s="142" t="s">
        <v>36</v>
      </c>
      <c r="O197" s="143">
        <v>0</v>
      </c>
      <c r="P197" s="143">
        <f t="shared" ref="P197:P204" si="21">O197*H197</f>
        <v>0</v>
      </c>
      <c r="Q197" s="143">
        <v>0</v>
      </c>
      <c r="R197" s="143">
        <f t="shared" ref="R197:R204" si="22">Q197*H197</f>
        <v>0</v>
      </c>
      <c r="S197" s="143">
        <v>0</v>
      </c>
      <c r="T197" s="144">
        <f t="shared" ref="T197:T204" si="23">S197*H197</f>
        <v>0</v>
      </c>
      <c r="AR197" s="145" t="s">
        <v>195</v>
      </c>
      <c r="AT197" s="145" t="s">
        <v>126</v>
      </c>
      <c r="AU197" s="145" t="s">
        <v>131</v>
      </c>
      <c r="AY197" s="16" t="s">
        <v>124</v>
      </c>
      <c r="BE197" s="146">
        <f t="shared" ref="BE197:BE204" si="24">IF(N197="základná",J197,0)</f>
        <v>0</v>
      </c>
      <c r="BF197" s="146">
        <f t="shared" ref="BF197:BF204" si="25">IF(N197="znížená",J197,0)</f>
        <v>0</v>
      </c>
      <c r="BG197" s="146">
        <f t="shared" ref="BG197:BG204" si="26">IF(N197="zákl. prenesená",J197,0)</f>
        <v>0</v>
      </c>
      <c r="BH197" s="146">
        <f t="shared" ref="BH197:BH204" si="27">IF(N197="zníž. prenesená",J197,0)</f>
        <v>0</v>
      </c>
      <c r="BI197" s="146">
        <f t="shared" ref="BI197:BI204" si="28">IF(N197="nulová",J197,0)</f>
        <v>0</v>
      </c>
      <c r="BJ197" s="16" t="s">
        <v>131</v>
      </c>
      <c r="BK197" s="147">
        <f t="shared" ref="BK197:BK204" si="29">ROUND(I197*H197,3)</f>
        <v>0</v>
      </c>
      <c r="BL197" s="16" t="s">
        <v>195</v>
      </c>
      <c r="BM197" s="145" t="s">
        <v>322</v>
      </c>
    </row>
    <row r="198" spans="2:65" s="1" customFormat="1" ht="24.2" customHeight="1">
      <c r="B198" s="134"/>
      <c r="C198" s="155">
        <v>47</v>
      </c>
      <c r="D198" s="155" t="s">
        <v>149</v>
      </c>
      <c r="E198" s="156" t="s">
        <v>323</v>
      </c>
      <c r="F198" s="157" t="s">
        <v>324</v>
      </c>
      <c r="G198" s="158" t="s">
        <v>148</v>
      </c>
      <c r="H198" s="159">
        <v>24</v>
      </c>
      <c r="I198" s="159"/>
      <c r="J198" s="159">
        <f t="shared" si="20"/>
        <v>0</v>
      </c>
      <c r="K198" s="160"/>
      <c r="L198" s="161"/>
      <c r="M198" s="162" t="s">
        <v>1</v>
      </c>
      <c r="N198" s="163" t="s">
        <v>36</v>
      </c>
      <c r="O198" s="143">
        <v>0</v>
      </c>
      <c r="P198" s="143">
        <f t="shared" si="21"/>
        <v>0</v>
      </c>
      <c r="Q198" s="143">
        <v>0</v>
      </c>
      <c r="R198" s="143">
        <f t="shared" si="22"/>
        <v>0</v>
      </c>
      <c r="S198" s="143">
        <v>0</v>
      </c>
      <c r="T198" s="144">
        <f t="shared" si="23"/>
        <v>0</v>
      </c>
      <c r="AR198" s="145" t="s">
        <v>169</v>
      </c>
      <c r="AT198" s="145" t="s">
        <v>149</v>
      </c>
      <c r="AU198" s="145" t="s">
        <v>131</v>
      </c>
      <c r="AY198" s="16" t="s">
        <v>124</v>
      </c>
      <c r="BE198" s="146">
        <f t="shared" si="24"/>
        <v>0</v>
      </c>
      <c r="BF198" s="146">
        <f t="shared" si="25"/>
        <v>0</v>
      </c>
      <c r="BG198" s="146">
        <f t="shared" si="26"/>
        <v>0</v>
      </c>
      <c r="BH198" s="146">
        <f t="shared" si="27"/>
        <v>0</v>
      </c>
      <c r="BI198" s="146">
        <f t="shared" si="28"/>
        <v>0</v>
      </c>
      <c r="BJ198" s="16" t="s">
        <v>131</v>
      </c>
      <c r="BK198" s="147">
        <f t="shared" si="29"/>
        <v>0</v>
      </c>
      <c r="BL198" s="16" t="s">
        <v>195</v>
      </c>
      <c r="BM198" s="145" t="s">
        <v>325</v>
      </c>
    </row>
    <row r="199" spans="2:65" s="1" customFormat="1" ht="24.2" customHeight="1">
      <c r="B199" s="134"/>
      <c r="C199" s="135">
        <v>48</v>
      </c>
      <c r="D199" s="135" t="s">
        <v>126</v>
      </c>
      <c r="E199" s="136" t="s">
        <v>326</v>
      </c>
      <c r="F199" s="137" t="s">
        <v>327</v>
      </c>
      <c r="G199" s="138" t="s">
        <v>188</v>
      </c>
      <c r="H199" s="139">
        <v>5</v>
      </c>
      <c r="I199" s="139"/>
      <c r="J199" s="139">
        <f t="shared" si="20"/>
        <v>0</v>
      </c>
      <c r="K199" s="140"/>
      <c r="L199" s="28"/>
      <c r="M199" s="141" t="s">
        <v>1</v>
      </c>
      <c r="N199" s="142" t="s">
        <v>36</v>
      </c>
      <c r="O199" s="143">
        <v>0</v>
      </c>
      <c r="P199" s="143">
        <f t="shared" si="21"/>
        <v>0</v>
      </c>
      <c r="Q199" s="143">
        <v>0</v>
      </c>
      <c r="R199" s="143">
        <f t="shared" si="22"/>
        <v>0</v>
      </c>
      <c r="S199" s="143">
        <v>0</v>
      </c>
      <c r="T199" s="144">
        <f t="shared" si="23"/>
        <v>0</v>
      </c>
      <c r="AR199" s="145" t="s">
        <v>195</v>
      </c>
      <c r="AT199" s="145" t="s">
        <v>126</v>
      </c>
      <c r="AU199" s="145" t="s">
        <v>131</v>
      </c>
      <c r="AY199" s="16" t="s">
        <v>124</v>
      </c>
      <c r="BE199" s="146">
        <f t="shared" si="24"/>
        <v>0</v>
      </c>
      <c r="BF199" s="146">
        <f t="shared" si="25"/>
        <v>0</v>
      </c>
      <c r="BG199" s="146">
        <f t="shared" si="26"/>
        <v>0</v>
      </c>
      <c r="BH199" s="146">
        <f t="shared" si="27"/>
        <v>0</v>
      </c>
      <c r="BI199" s="146">
        <f t="shared" si="28"/>
        <v>0</v>
      </c>
      <c r="BJ199" s="16" t="s">
        <v>131</v>
      </c>
      <c r="BK199" s="147">
        <f t="shared" si="29"/>
        <v>0</v>
      </c>
      <c r="BL199" s="16" t="s">
        <v>195</v>
      </c>
      <c r="BM199" s="145" t="s">
        <v>328</v>
      </c>
    </row>
    <row r="200" spans="2:65" s="1" customFormat="1" ht="16.5" customHeight="1">
      <c r="B200" s="134"/>
      <c r="C200" s="155">
        <v>49</v>
      </c>
      <c r="D200" s="155" t="s">
        <v>149</v>
      </c>
      <c r="E200" s="156" t="s">
        <v>329</v>
      </c>
      <c r="F200" s="157" t="s">
        <v>330</v>
      </c>
      <c r="G200" s="158" t="s">
        <v>188</v>
      </c>
      <c r="H200" s="159">
        <v>3</v>
      </c>
      <c r="I200" s="159"/>
      <c r="J200" s="159">
        <f t="shared" si="20"/>
        <v>0</v>
      </c>
      <c r="K200" s="160"/>
      <c r="L200" s="161"/>
      <c r="M200" s="162" t="s">
        <v>1</v>
      </c>
      <c r="N200" s="163" t="s">
        <v>36</v>
      </c>
      <c r="O200" s="143">
        <v>0</v>
      </c>
      <c r="P200" s="143">
        <f t="shared" si="21"/>
        <v>0</v>
      </c>
      <c r="Q200" s="143">
        <v>0</v>
      </c>
      <c r="R200" s="143">
        <f t="shared" si="22"/>
        <v>0</v>
      </c>
      <c r="S200" s="143">
        <v>0</v>
      </c>
      <c r="T200" s="144">
        <f t="shared" si="23"/>
        <v>0</v>
      </c>
      <c r="AR200" s="145" t="s">
        <v>169</v>
      </c>
      <c r="AT200" s="145" t="s">
        <v>149</v>
      </c>
      <c r="AU200" s="145" t="s">
        <v>131</v>
      </c>
      <c r="AY200" s="16" t="s">
        <v>124</v>
      </c>
      <c r="BE200" s="146">
        <f t="shared" si="24"/>
        <v>0</v>
      </c>
      <c r="BF200" s="146">
        <f t="shared" si="25"/>
        <v>0</v>
      </c>
      <c r="BG200" s="146">
        <f t="shared" si="26"/>
        <v>0</v>
      </c>
      <c r="BH200" s="146">
        <f t="shared" si="27"/>
        <v>0</v>
      </c>
      <c r="BI200" s="146">
        <f t="shared" si="28"/>
        <v>0</v>
      </c>
      <c r="BJ200" s="16" t="s">
        <v>131</v>
      </c>
      <c r="BK200" s="147">
        <f t="shared" si="29"/>
        <v>0</v>
      </c>
      <c r="BL200" s="16" t="s">
        <v>195</v>
      </c>
      <c r="BM200" s="145" t="s">
        <v>331</v>
      </c>
    </row>
    <row r="201" spans="2:65" s="1" customFormat="1" ht="16.5" customHeight="1">
      <c r="B201" s="134"/>
      <c r="C201" s="135">
        <v>50</v>
      </c>
      <c r="D201" s="155" t="s">
        <v>149</v>
      </c>
      <c r="E201" s="156" t="s">
        <v>332</v>
      </c>
      <c r="F201" s="157" t="s">
        <v>333</v>
      </c>
      <c r="G201" s="158" t="s">
        <v>188</v>
      </c>
      <c r="H201" s="159">
        <v>2</v>
      </c>
      <c r="I201" s="159"/>
      <c r="J201" s="159">
        <f t="shared" si="20"/>
        <v>0</v>
      </c>
      <c r="K201" s="160"/>
      <c r="L201" s="161"/>
      <c r="M201" s="162" t="s">
        <v>1</v>
      </c>
      <c r="N201" s="163" t="s">
        <v>36</v>
      </c>
      <c r="O201" s="143">
        <v>0</v>
      </c>
      <c r="P201" s="143">
        <f t="shared" si="21"/>
        <v>0</v>
      </c>
      <c r="Q201" s="143">
        <v>0</v>
      </c>
      <c r="R201" s="143">
        <f t="shared" si="22"/>
        <v>0</v>
      </c>
      <c r="S201" s="143">
        <v>0</v>
      </c>
      <c r="T201" s="144">
        <f t="shared" si="23"/>
        <v>0</v>
      </c>
      <c r="AR201" s="145" t="s">
        <v>169</v>
      </c>
      <c r="AT201" s="145" t="s">
        <v>149</v>
      </c>
      <c r="AU201" s="145" t="s">
        <v>131</v>
      </c>
      <c r="AY201" s="16" t="s">
        <v>124</v>
      </c>
      <c r="BE201" s="146">
        <f t="shared" si="24"/>
        <v>0</v>
      </c>
      <c r="BF201" s="146">
        <f t="shared" si="25"/>
        <v>0</v>
      </c>
      <c r="BG201" s="146">
        <f t="shared" si="26"/>
        <v>0</v>
      </c>
      <c r="BH201" s="146">
        <f t="shared" si="27"/>
        <v>0</v>
      </c>
      <c r="BI201" s="146">
        <f t="shared" si="28"/>
        <v>0</v>
      </c>
      <c r="BJ201" s="16" t="s">
        <v>131</v>
      </c>
      <c r="BK201" s="147">
        <f t="shared" si="29"/>
        <v>0</v>
      </c>
      <c r="BL201" s="16" t="s">
        <v>195</v>
      </c>
      <c r="BM201" s="145" t="s">
        <v>334</v>
      </c>
    </row>
    <row r="202" spans="2:65" s="1" customFormat="1" ht="24.2" customHeight="1">
      <c r="B202" s="134"/>
      <c r="C202" s="155">
        <v>51</v>
      </c>
      <c r="D202" s="135" t="s">
        <v>126</v>
      </c>
      <c r="E202" s="136" t="s">
        <v>335</v>
      </c>
      <c r="F202" s="137" t="s">
        <v>336</v>
      </c>
      <c r="G202" s="138" t="s">
        <v>188</v>
      </c>
      <c r="H202" s="139">
        <v>22</v>
      </c>
      <c r="I202" s="139"/>
      <c r="J202" s="139">
        <f t="shared" si="20"/>
        <v>0</v>
      </c>
      <c r="K202" s="140"/>
      <c r="L202" s="28"/>
      <c r="M202" s="141" t="s">
        <v>1</v>
      </c>
      <c r="N202" s="142" t="s">
        <v>36</v>
      </c>
      <c r="O202" s="143">
        <v>0</v>
      </c>
      <c r="P202" s="143">
        <f t="shared" si="21"/>
        <v>0</v>
      </c>
      <c r="Q202" s="143">
        <v>0</v>
      </c>
      <c r="R202" s="143">
        <f t="shared" si="22"/>
        <v>0</v>
      </c>
      <c r="S202" s="143">
        <v>0</v>
      </c>
      <c r="T202" s="144">
        <f t="shared" si="23"/>
        <v>0</v>
      </c>
      <c r="AR202" s="145" t="s">
        <v>195</v>
      </c>
      <c r="AT202" s="145" t="s">
        <v>126</v>
      </c>
      <c r="AU202" s="145" t="s">
        <v>131</v>
      </c>
      <c r="AY202" s="16" t="s">
        <v>124</v>
      </c>
      <c r="BE202" s="146">
        <f t="shared" si="24"/>
        <v>0</v>
      </c>
      <c r="BF202" s="146">
        <f t="shared" si="25"/>
        <v>0</v>
      </c>
      <c r="BG202" s="146">
        <f t="shared" si="26"/>
        <v>0</v>
      </c>
      <c r="BH202" s="146">
        <f t="shared" si="27"/>
        <v>0</v>
      </c>
      <c r="BI202" s="146">
        <f t="shared" si="28"/>
        <v>0</v>
      </c>
      <c r="BJ202" s="16" t="s">
        <v>131</v>
      </c>
      <c r="BK202" s="147">
        <f t="shared" si="29"/>
        <v>0</v>
      </c>
      <c r="BL202" s="16" t="s">
        <v>195</v>
      </c>
      <c r="BM202" s="145" t="s">
        <v>337</v>
      </c>
    </row>
    <row r="203" spans="2:65" s="1" customFormat="1" ht="16.5" customHeight="1">
      <c r="B203" s="134"/>
      <c r="C203" s="135">
        <v>52</v>
      </c>
      <c r="D203" s="155" t="s">
        <v>149</v>
      </c>
      <c r="E203" s="156" t="s">
        <v>338</v>
      </c>
      <c r="F203" s="157" t="s">
        <v>339</v>
      </c>
      <c r="G203" s="158" t="s">
        <v>188</v>
      </c>
      <c r="H203" s="159">
        <v>22</v>
      </c>
      <c r="I203" s="159"/>
      <c r="J203" s="159">
        <f t="shared" si="20"/>
        <v>0</v>
      </c>
      <c r="K203" s="160"/>
      <c r="L203" s="161"/>
      <c r="M203" s="162" t="s">
        <v>1</v>
      </c>
      <c r="N203" s="163" t="s">
        <v>36</v>
      </c>
      <c r="O203" s="143">
        <v>0</v>
      </c>
      <c r="P203" s="143">
        <f t="shared" si="21"/>
        <v>0</v>
      </c>
      <c r="Q203" s="143">
        <v>0</v>
      </c>
      <c r="R203" s="143">
        <f t="shared" si="22"/>
        <v>0</v>
      </c>
      <c r="S203" s="143">
        <v>0</v>
      </c>
      <c r="T203" s="144">
        <f t="shared" si="23"/>
        <v>0</v>
      </c>
      <c r="AR203" s="145" t="s">
        <v>169</v>
      </c>
      <c r="AT203" s="145" t="s">
        <v>149</v>
      </c>
      <c r="AU203" s="145" t="s">
        <v>131</v>
      </c>
      <c r="AY203" s="16" t="s">
        <v>124</v>
      </c>
      <c r="BE203" s="146">
        <f t="shared" si="24"/>
        <v>0</v>
      </c>
      <c r="BF203" s="146">
        <f t="shared" si="25"/>
        <v>0</v>
      </c>
      <c r="BG203" s="146">
        <f t="shared" si="26"/>
        <v>0</v>
      </c>
      <c r="BH203" s="146">
        <f t="shared" si="27"/>
        <v>0</v>
      </c>
      <c r="BI203" s="146">
        <f t="shared" si="28"/>
        <v>0</v>
      </c>
      <c r="BJ203" s="16" t="s">
        <v>131</v>
      </c>
      <c r="BK203" s="147">
        <f t="shared" si="29"/>
        <v>0</v>
      </c>
      <c r="BL203" s="16" t="s">
        <v>195</v>
      </c>
      <c r="BM203" s="145" t="s">
        <v>340</v>
      </c>
    </row>
    <row r="204" spans="2:65" s="1" customFormat="1" ht="24.2" customHeight="1">
      <c r="B204" s="134"/>
      <c r="C204" s="155">
        <v>53</v>
      </c>
      <c r="D204" s="135" t="s">
        <v>126</v>
      </c>
      <c r="E204" s="136" t="s">
        <v>341</v>
      </c>
      <c r="F204" s="137" t="s">
        <v>342</v>
      </c>
      <c r="G204" s="138" t="s">
        <v>284</v>
      </c>
      <c r="H204" s="139">
        <v>94.22</v>
      </c>
      <c r="I204" s="139"/>
      <c r="J204" s="139">
        <f t="shared" si="20"/>
        <v>0</v>
      </c>
      <c r="K204" s="140"/>
      <c r="L204" s="28"/>
      <c r="M204" s="141" t="s">
        <v>1</v>
      </c>
      <c r="N204" s="142" t="s">
        <v>36</v>
      </c>
      <c r="O204" s="143">
        <v>0</v>
      </c>
      <c r="P204" s="143">
        <f t="shared" si="21"/>
        <v>0</v>
      </c>
      <c r="Q204" s="143">
        <v>0</v>
      </c>
      <c r="R204" s="143">
        <f t="shared" si="22"/>
        <v>0</v>
      </c>
      <c r="S204" s="143">
        <v>0</v>
      </c>
      <c r="T204" s="144">
        <f t="shared" si="23"/>
        <v>0</v>
      </c>
      <c r="AR204" s="145" t="s">
        <v>195</v>
      </c>
      <c r="AT204" s="145" t="s">
        <v>126</v>
      </c>
      <c r="AU204" s="145" t="s">
        <v>131</v>
      </c>
      <c r="AY204" s="16" t="s">
        <v>124</v>
      </c>
      <c r="BE204" s="146">
        <f t="shared" si="24"/>
        <v>0</v>
      </c>
      <c r="BF204" s="146">
        <f t="shared" si="25"/>
        <v>0</v>
      </c>
      <c r="BG204" s="146">
        <f t="shared" si="26"/>
        <v>0</v>
      </c>
      <c r="BH204" s="146">
        <f t="shared" si="27"/>
        <v>0</v>
      </c>
      <c r="BI204" s="146">
        <f t="shared" si="28"/>
        <v>0</v>
      </c>
      <c r="BJ204" s="16" t="s">
        <v>131</v>
      </c>
      <c r="BK204" s="147">
        <f t="shared" si="29"/>
        <v>0</v>
      </c>
      <c r="BL204" s="16" t="s">
        <v>195</v>
      </c>
      <c r="BM204" s="145" t="s">
        <v>343</v>
      </c>
    </row>
    <row r="205" spans="2:65" s="11" customFormat="1" ht="22.9" customHeight="1">
      <c r="B205" s="123"/>
      <c r="D205" s="124" t="s">
        <v>69</v>
      </c>
      <c r="E205" s="132" t="s">
        <v>344</v>
      </c>
      <c r="F205" s="132" t="s">
        <v>345</v>
      </c>
      <c r="J205" s="133">
        <f>BK205</f>
        <v>0</v>
      </c>
      <c r="L205" s="123"/>
      <c r="M205" s="127"/>
      <c r="P205" s="128">
        <f>SUM(P206:P208)</f>
        <v>0</v>
      </c>
      <c r="R205" s="128">
        <f>SUM(R206:R208)</f>
        <v>0</v>
      </c>
      <c r="T205" s="129">
        <f>SUM(T206:T208)</f>
        <v>0</v>
      </c>
      <c r="AR205" s="124" t="s">
        <v>131</v>
      </c>
      <c r="AT205" s="130" t="s">
        <v>69</v>
      </c>
      <c r="AU205" s="130" t="s">
        <v>78</v>
      </c>
      <c r="AY205" s="124" t="s">
        <v>124</v>
      </c>
      <c r="BK205" s="131">
        <f>SUM(BK206:BK208)</f>
        <v>0</v>
      </c>
    </row>
    <row r="206" spans="2:65" s="1" customFormat="1" ht="24.2" customHeight="1">
      <c r="B206" s="134"/>
      <c r="C206" s="135">
        <v>54</v>
      </c>
      <c r="D206" s="135" t="s">
        <v>126</v>
      </c>
      <c r="E206" s="136" t="s">
        <v>346</v>
      </c>
      <c r="F206" s="137" t="s">
        <v>347</v>
      </c>
      <c r="G206" s="138" t="s">
        <v>148</v>
      </c>
      <c r="H206" s="139">
        <v>10</v>
      </c>
      <c r="I206" s="139"/>
      <c r="J206" s="139">
        <f>ROUND(I206*H206,3)</f>
        <v>0</v>
      </c>
      <c r="K206" s="140"/>
      <c r="L206" s="28"/>
      <c r="M206" s="141" t="s">
        <v>1</v>
      </c>
      <c r="N206" s="142" t="s">
        <v>36</v>
      </c>
      <c r="O206" s="143">
        <v>0</v>
      </c>
      <c r="P206" s="143">
        <f>O206*H206</f>
        <v>0</v>
      </c>
      <c r="Q206" s="143">
        <v>0</v>
      </c>
      <c r="R206" s="143">
        <f>Q206*H206</f>
        <v>0</v>
      </c>
      <c r="S206" s="143">
        <v>0</v>
      </c>
      <c r="T206" s="144">
        <f>S206*H206</f>
        <v>0</v>
      </c>
      <c r="AR206" s="145" t="s">
        <v>195</v>
      </c>
      <c r="AT206" s="145" t="s">
        <v>126</v>
      </c>
      <c r="AU206" s="145" t="s">
        <v>131</v>
      </c>
      <c r="AY206" s="16" t="s">
        <v>124</v>
      </c>
      <c r="BE206" s="146">
        <f>IF(N206="základná",J206,0)</f>
        <v>0</v>
      </c>
      <c r="BF206" s="146">
        <f>IF(N206="znížená",J206,0)</f>
        <v>0</v>
      </c>
      <c r="BG206" s="146">
        <f>IF(N206="zákl. prenesená",J206,0)</f>
        <v>0</v>
      </c>
      <c r="BH206" s="146">
        <f>IF(N206="zníž. prenesená",J206,0)</f>
        <v>0</v>
      </c>
      <c r="BI206" s="146">
        <f>IF(N206="nulová",J206,0)</f>
        <v>0</v>
      </c>
      <c r="BJ206" s="16" t="s">
        <v>131</v>
      </c>
      <c r="BK206" s="147">
        <f>ROUND(I206*H206,3)</f>
        <v>0</v>
      </c>
      <c r="BL206" s="16" t="s">
        <v>195</v>
      </c>
      <c r="BM206" s="145" t="s">
        <v>348</v>
      </c>
    </row>
    <row r="207" spans="2:65" s="1" customFormat="1" ht="24.2" customHeight="1">
      <c r="B207" s="134"/>
      <c r="C207" s="135">
        <v>55</v>
      </c>
      <c r="D207" s="135" t="s">
        <v>126</v>
      </c>
      <c r="E207" s="136" t="s">
        <v>349</v>
      </c>
      <c r="F207" s="137" t="s">
        <v>350</v>
      </c>
      <c r="G207" s="138" t="s">
        <v>148</v>
      </c>
      <c r="H207" s="139">
        <v>10</v>
      </c>
      <c r="I207" s="139"/>
      <c r="J207" s="139">
        <f>ROUND(I207*H207,3)</f>
        <v>0</v>
      </c>
      <c r="K207" s="140"/>
      <c r="L207" s="28"/>
      <c r="M207" s="141" t="s">
        <v>1</v>
      </c>
      <c r="N207" s="142" t="s">
        <v>36</v>
      </c>
      <c r="O207" s="143">
        <v>0</v>
      </c>
      <c r="P207" s="143">
        <f>O207*H207</f>
        <v>0</v>
      </c>
      <c r="Q207" s="143">
        <v>0</v>
      </c>
      <c r="R207" s="143">
        <f>Q207*H207</f>
        <v>0</v>
      </c>
      <c r="S207" s="143">
        <v>0</v>
      </c>
      <c r="T207" s="144">
        <f>S207*H207</f>
        <v>0</v>
      </c>
      <c r="AR207" s="145" t="s">
        <v>195</v>
      </c>
      <c r="AT207" s="145" t="s">
        <v>126</v>
      </c>
      <c r="AU207" s="145" t="s">
        <v>131</v>
      </c>
      <c r="AY207" s="16" t="s">
        <v>124</v>
      </c>
      <c r="BE207" s="146">
        <f>IF(N207="základná",J207,0)</f>
        <v>0</v>
      </c>
      <c r="BF207" s="146">
        <f>IF(N207="znížená",J207,0)</f>
        <v>0</v>
      </c>
      <c r="BG207" s="146">
        <f>IF(N207="zákl. prenesená",J207,0)</f>
        <v>0</v>
      </c>
      <c r="BH207" s="146">
        <f>IF(N207="zníž. prenesená",J207,0)</f>
        <v>0</v>
      </c>
      <c r="BI207" s="146">
        <f>IF(N207="nulová",J207,0)</f>
        <v>0</v>
      </c>
      <c r="BJ207" s="16" t="s">
        <v>131</v>
      </c>
      <c r="BK207" s="147">
        <f>ROUND(I207*H207,3)</f>
        <v>0</v>
      </c>
      <c r="BL207" s="16" t="s">
        <v>195</v>
      </c>
      <c r="BM207" s="145" t="s">
        <v>351</v>
      </c>
    </row>
    <row r="208" spans="2:65" s="1" customFormat="1" ht="24.2" customHeight="1">
      <c r="B208" s="134"/>
      <c r="C208" s="135">
        <v>56</v>
      </c>
      <c r="D208" s="135" t="s">
        <v>126</v>
      </c>
      <c r="E208" s="136" t="s">
        <v>352</v>
      </c>
      <c r="F208" s="137" t="s">
        <v>353</v>
      </c>
      <c r="G208" s="138" t="s">
        <v>148</v>
      </c>
      <c r="H208" s="139">
        <v>721.5</v>
      </c>
      <c r="I208" s="139"/>
      <c r="J208" s="139">
        <f>ROUND(I208*H208,3)</f>
        <v>0</v>
      </c>
      <c r="K208" s="140"/>
      <c r="L208" s="28"/>
      <c r="M208" s="141" t="s">
        <v>1</v>
      </c>
      <c r="N208" s="142" t="s">
        <v>36</v>
      </c>
      <c r="O208" s="143">
        <v>0</v>
      </c>
      <c r="P208" s="143">
        <f>O208*H208</f>
        <v>0</v>
      </c>
      <c r="Q208" s="143">
        <v>0</v>
      </c>
      <c r="R208" s="143">
        <f>Q208*H208</f>
        <v>0</v>
      </c>
      <c r="S208" s="143">
        <v>0</v>
      </c>
      <c r="T208" s="144">
        <f>S208*H208</f>
        <v>0</v>
      </c>
      <c r="AR208" s="145" t="s">
        <v>195</v>
      </c>
      <c r="AT208" s="145" t="s">
        <v>126</v>
      </c>
      <c r="AU208" s="145" t="s">
        <v>131</v>
      </c>
      <c r="AY208" s="16" t="s">
        <v>124</v>
      </c>
      <c r="BE208" s="146">
        <f>IF(N208="základná",J208,0)</f>
        <v>0</v>
      </c>
      <c r="BF208" s="146">
        <f>IF(N208="znížená",J208,0)</f>
        <v>0</v>
      </c>
      <c r="BG208" s="146">
        <f>IF(N208="zákl. prenesená",J208,0)</f>
        <v>0</v>
      </c>
      <c r="BH208" s="146">
        <f>IF(N208="zníž. prenesená",J208,0)</f>
        <v>0</v>
      </c>
      <c r="BI208" s="146">
        <f>IF(N208="nulová",J208,0)</f>
        <v>0</v>
      </c>
      <c r="BJ208" s="16" t="s">
        <v>131</v>
      </c>
      <c r="BK208" s="147">
        <f>ROUND(I208*H208,3)</f>
        <v>0</v>
      </c>
      <c r="BL208" s="16" t="s">
        <v>195</v>
      </c>
      <c r="BM208" s="145" t="s">
        <v>354</v>
      </c>
    </row>
    <row r="209" spans="2:65" s="11" customFormat="1" ht="25.9" customHeight="1">
      <c r="B209" s="123"/>
      <c r="D209" s="124" t="s">
        <v>69</v>
      </c>
      <c r="E209" s="125" t="s">
        <v>149</v>
      </c>
      <c r="F209" s="125" t="s">
        <v>355</v>
      </c>
      <c r="J209" s="126">
        <f>BK209</f>
        <v>0</v>
      </c>
      <c r="L209" s="123"/>
      <c r="M209" s="127"/>
      <c r="P209" s="128">
        <f>P210</f>
        <v>0</v>
      </c>
      <c r="R209" s="128">
        <f>R210</f>
        <v>0</v>
      </c>
      <c r="T209" s="129">
        <f>T210</f>
        <v>0</v>
      </c>
      <c r="AR209" s="124" t="s">
        <v>136</v>
      </c>
      <c r="AT209" s="130" t="s">
        <v>69</v>
      </c>
      <c r="AU209" s="130" t="s">
        <v>70</v>
      </c>
      <c r="AY209" s="124" t="s">
        <v>124</v>
      </c>
      <c r="BK209" s="131">
        <f>BK210</f>
        <v>0</v>
      </c>
    </row>
    <row r="210" spans="2:65" s="11" customFormat="1" ht="22.9" customHeight="1">
      <c r="B210" s="123"/>
      <c r="D210" s="124" t="s">
        <v>69</v>
      </c>
      <c r="E210" s="132" t="s">
        <v>356</v>
      </c>
      <c r="F210" s="132" t="s">
        <v>357</v>
      </c>
      <c r="J210" s="133">
        <f>BK210</f>
        <v>0</v>
      </c>
      <c r="L210" s="123"/>
      <c r="M210" s="127"/>
      <c r="P210" s="128">
        <f>SUM(P211:P235)</f>
        <v>0</v>
      </c>
      <c r="R210" s="128">
        <f>SUM(R211:R235)</f>
        <v>0</v>
      </c>
      <c r="T210" s="129">
        <f>SUM(T211:T235)</f>
        <v>0</v>
      </c>
      <c r="AR210" s="124" t="s">
        <v>136</v>
      </c>
      <c r="AT210" s="130" t="s">
        <v>69</v>
      </c>
      <c r="AU210" s="130" t="s">
        <v>78</v>
      </c>
      <c r="AY210" s="124" t="s">
        <v>124</v>
      </c>
      <c r="BK210" s="131">
        <f>SUM(BK211:BK235)</f>
        <v>0</v>
      </c>
    </row>
    <row r="211" spans="2:65" s="1" customFormat="1" ht="24.2" customHeight="1">
      <c r="B211" s="134"/>
      <c r="C211" s="135">
        <v>57</v>
      </c>
      <c r="D211" s="135" t="s">
        <v>126</v>
      </c>
      <c r="E211" s="136" t="s">
        <v>358</v>
      </c>
      <c r="F211" s="137" t="s">
        <v>359</v>
      </c>
      <c r="G211" s="138" t="s">
        <v>159</v>
      </c>
      <c r="H211" s="139">
        <v>45</v>
      </c>
      <c r="I211" s="139"/>
      <c r="J211" s="139">
        <f t="shared" ref="J211:J235" si="30">ROUND(I211*H211,3)</f>
        <v>0</v>
      </c>
      <c r="K211" s="140"/>
      <c r="L211" s="28"/>
      <c r="M211" s="141" t="s">
        <v>1</v>
      </c>
      <c r="N211" s="142" t="s">
        <v>36</v>
      </c>
      <c r="O211" s="143">
        <v>0</v>
      </c>
      <c r="P211" s="143">
        <f t="shared" ref="P211:P235" si="31">O211*H211</f>
        <v>0</v>
      </c>
      <c r="Q211" s="143">
        <v>0</v>
      </c>
      <c r="R211" s="143">
        <f t="shared" ref="R211:R235" si="32">Q211*H211</f>
        <v>0</v>
      </c>
      <c r="S211" s="143">
        <v>0</v>
      </c>
      <c r="T211" s="144">
        <f t="shared" ref="T211:T235" si="33">S211*H211</f>
        <v>0</v>
      </c>
      <c r="AR211" s="145" t="s">
        <v>232</v>
      </c>
      <c r="AT211" s="145" t="s">
        <v>126</v>
      </c>
      <c r="AU211" s="145" t="s">
        <v>131</v>
      </c>
      <c r="AY211" s="16" t="s">
        <v>124</v>
      </c>
      <c r="BE211" s="146">
        <f t="shared" ref="BE211:BE235" si="34">IF(N211="základná",J211,0)</f>
        <v>0</v>
      </c>
      <c r="BF211" s="146">
        <f t="shared" ref="BF211:BF235" si="35">IF(N211="znížená",J211,0)</f>
        <v>0</v>
      </c>
      <c r="BG211" s="146">
        <f t="shared" ref="BG211:BG235" si="36">IF(N211="zákl. prenesená",J211,0)</f>
        <v>0</v>
      </c>
      <c r="BH211" s="146">
        <f t="shared" ref="BH211:BH235" si="37">IF(N211="zníž. prenesená",J211,0)</f>
        <v>0</v>
      </c>
      <c r="BI211" s="146">
        <f t="shared" ref="BI211:BI235" si="38">IF(N211="nulová",J211,0)</f>
        <v>0</v>
      </c>
      <c r="BJ211" s="16" t="s">
        <v>131</v>
      </c>
      <c r="BK211" s="147">
        <f t="shared" ref="BK211:BK235" si="39">ROUND(I211*H211,3)</f>
        <v>0</v>
      </c>
      <c r="BL211" s="16" t="s">
        <v>232</v>
      </c>
      <c r="BM211" s="145" t="s">
        <v>360</v>
      </c>
    </row>
    <row r="212" spans="2:65" s="1" customFormat="1" ht="33" customHeight="1">
      <c r="B212" s="134"/>
      <c r="C212" s="155">
        <v>58</v>
      </c>
      <c r="D212" s="155" t="s">
        <v>149</v>
      </c>
      <c r="E212" s="156" t="s">
        <v>361</v>
      </c>
      <c r="F212" s="157" t="s">
        <v>362</v>
      </c>
      <c r="G212" s="158" t="s">
        <v>159</v>
      </c>
      <c r="H212" s="159">
        <v>45</v>
      </c>
      <c r="I212" s="159"/>
      <c r="J212" s="159">
        <f t="shared" si="30"/>
        <v>0</v>
      </c>
      <c r="K212" s="160"/>
      <c r="L212" s="161"/>
      <c r="M212" s="162" t="s">
        <v>1</v>
      </c>
      <c r="N212" s="163" t="s">
        <v>36</v>
      </c>
      <c r="O212" s="143">
        <v>0</v>
      </c>
      <c r="P212" s="143">
        <f t="shared" si="31"/>
        <v>0</v>
      </c>
      <c r="Q212" s="143">
        <v>0</v>
      </c>
      <c r="R212" s="143">
        <f t="shared" si="32"/>
        <v>0</v>
      </c>
      <c r="S212" s="143">
        <v>0</v>
      </c>
      <c r="T212" s="144">
        <f t="shared" si="33"/>
        <v>0</v>
      </c>
      <c r="AR212" s="145" t="s">
        <v>363</v>
      </c>
      <c r="AT212" s="145" t="s">
        <v>149</v>
      </c>
      <c r="AU212" s="145" t="s">
        <v>131</v>
      </c>
      <c r="AY212" s="16" t="s">
        <v>124</v>
      </c>
      <c r="BE212" s="146">
        <f t="shared" si="34"/>
        <v>0</v>
      </c>
      <c r="BF212" s="146">
        <f t="shared" si="35"/>
        <v>0</v>
      </c>
      <c r="BG212" s="146">
        <f t="shared" si="36"/>
        <v>0</v>
      </c>
      <c r="BH212" s="146">
        <f t="shared" si="37"/>
        <v>0</v>
      </c>
      <c r="BI212" s="146">
        <f t="shared" si="38"/>
        <v>0</v>
      </c>
      <c r="BJ212" s="16" t="s">
        <v>131</v>
      </c>
      <c r="BK212" s="147">
        <f t="shared" si="39"/>
        <v>0</v>
      </c>
      <c r="BL212" s="16" t="s">
        <v>232</v>
      </c>
      <c r="BM212" s="145" t="s">
        <v>364</v>
      </c>
    </row>
    <row r="213" spans="2:65" s="1" customFormat="1" ht="33" customHeight="1">
      <c r="B213" s="134"/>
      <c r="C213" s="135">
        <v>59</v>
      </c>
      <c r="D213" s="155" t="s">
        <v>149</v>
      </c>
      <c r="E213" s="156" t="s">
        <v>365</v>
      </c>
      <c r="F213" s="157" t="s">
        <v>366</v>
      </c>
      <c r="G213" s="158" t="s">
        <v>188</v>
      </c>
      <c r="H213" s="159">
        <v>45</v>
      </c>
      <c r="I213" s="159"/>
      <c r="J213" s="159">
        <f t="shared" si="30"/>
        <v>0</v>
      </c>
      <c r="K213" s="160"/>
      <c r="L213" s="161"/>
      <c r="M213" s="162" t="s">
        <v>1</v>
      </c>
      <c r="N213" s="163" t="s">
        <v>36</v>
      </c>
      <c r="O213" s="143">
        <v>0</v>
      </c>
      <c r="P213" s="143">
        <f t="shared" si="31"/>
        <v>0</v>
      </c>
      <c r="Q213" s="143">
        <v>0</v>
      </c>
      <c r="R213" s="143">
        <f t="shared" si="32"/>
        <v>0</v>
      </c>
      <c r="S213" s="143">
        <v>0</v>
      </c>
      <c r="T213" s="144">
        <f t="shared" si="33"/>
        <v>0</v>
      </c>
      <c r="AR213" s="145" t="s">
        <v>363</v>
      </c>
      <c r="AT213" s="145" t="s">
        <v>149</v>
      </c>
      <c r="AU213" s="145" t="s">
        <v>131</v>
      </c>
      <c r="AY213" s="16" t="s">
        <v>124</v>
      </c>
      <c r="BE213" s="146">
        <f t="shared" si="34"/>
        <v>0</v>
      </c>
      <c r="BF213" s="146">
        <f t="shared" si="35"/>
        <v>0</v>
      </c>
      <c r="BG213" s="146">
        <f t="shared" si="36"/>
        <v>0</v>
      </c>
      <c r="BH213" s="146">
        <f t="shared" si="37"/>
        <v>0</v>
      </c>
      <c r="BI213" s="146">
        <f t="shared" si="38"/>
        <v>0</v>
      </c>
      <c r="BJ213" s="16" t="s">
        <v>131</v>
      </c>
      <c r="BK213" s="147">
        <f t="shared" si="39"/>
        <v>0</v>
      </c>
      <c r="BL213" s="16" t="s">
        <v>232</v>
      </c>
      <c r="BM213" s="145" t="s">
        <v>367</v>
      </c>
    </row>
    <row r="214" spans="2:65" s="1" customFormat="1" ht="16.5" customHeight="1">
      <c r="B214" s="134"/>
      <c r="C214" s="155">
        <v>60</v>
      </c>
      <c r="D214" s="135" t="s">
        <v>126</v>
      </c>
      <c r="E214" s="136" t="s">
        <v>368</v>
      </c>
      <c r="F214" s="137" t="s">
        <v>369</v>
      </c>
      <c r="G214" s="138" t="s">
        <v>370</v>
      </c>
      <c r="H214" s="139">
        <v>4</v>
      </c>
      <c r="I214" s="139"/>
      <c r="J214" s="139">
        <f t="shared" si="30"/>
        <v>0</v>
      </c>
      <c r="K214" s="140"/>
      <c r="L214" s="28"/>
      <c r="M214" s="141" t="s">
        <v>1</v>
      </c>
      <c r="N214" s="142" t="s">
        <v>36</v>
      </c>
      <c r="O214" s="143">
        <v>0</v>
      </c>
      <c r="P214" s="143">
        <f t="shared" si="31"/>
        <v>0</v>
      </c>
      <c r="Q214" s="143">
        <v>0</v>
      </c>
      <c r="R214" s="143">
        <f t="shared" si="32"/>
        <v>0</v>
      </c>
      <c r="S214" s="143">
        <v>0</v>
      </c>
      <c r="T214" s="144">
        <f t="shared" si="33"/>
        <v>0</v>
      </c>
      <c r="AR214" s="145" t="s">
        <v>232</v>
      </c>
      <c r="AT214" s="145" t="s">
        <v>126</v>
      </c>
      <c r="AU214" s="145" t="s">
        <v>131</v>
      </c>
      <c r="AY214" s="16" t="s">
        <v>124</v>
      </c>
      <c r="BE214" s="146">
        <f t="shared" si="34"/>
        <v>0</v>
      </c>
      <c r="BF214" s="146">
        <f t="shared" si="35"/>
        <v>0</v>
      </c>
      <c r="BG214" s="146">
        <f t="shared" si="36"/>
        <v>0</v>
      </c>
      <c r="BH214" s="146">
        <f t="shared" si="37"/>
        <v>0</v>
      </c>
      <c r="BI214" s="146">
        <f t="shared" si="38"/>
        <v>0</v>
      </c>
      <c r="BJ214" s="16" t="s">
        <v>131</v>
      </c>
      <c r="BK214" s="147">
        <f t="shared" si="39"/>
        <v>0</v>
      </c>
      <c r="BL214" s="16" t="s">
        <v>232</v>
      </c>
      <c r="BM214" s="145" t="s">
        <v>371</v>
      </c>
    </row>
    <row r="215" spans="2:65" s="1" customFormat="1" ht="16.5" customHeight="1">
      <c r="B215" s="134"/>
      <c r="C215" s="135">
        <v>61</v>
      </c>
      <c r="D215" s="155" t="s">
        <v>149</v>
      </c>
      <c r="E215" s="156" t="s">
        <v>372</v>
      </c>
      <c r="F215" s="157" t="s">
        <v>373</v>
      </c>
      <c r="G215" s="158" t="s">
        <v>188</v>
      </c>
      <c r="H215" s="159">
        <v>4</v>
      </c>
      <c r="I215" s="159"/>
      <c r="J215" s="159">
        <f t="shared" si="30"/>
        <v>0</v>
      </c>
      <c r="K215" s="160"/>
      <c r="L215" s="161"/>
      <c r="M215" s="162" t="s">
        <v>1</v>
      </c>
      <c r="N215" s="163" t="s">
        <v>36</v>
      </c>
      <c r="O215" s="143">
        <v>0</v>
      </c>
      <c r="P215" s="143">
        <f t="shared" si="31"/>
        <v>0</v>
      </c>
      <c r="Q215" s="143">
        <v>0</v>
      </c>
      <c r="R215" s="143">
        <f t="shared" si="32"/>
        <v>0</v>
      </c>
      <c r="S215" s="143">
        <v>0</v>
      </c>
      <c r="T215" s="144">
        <f t="shared" si="33"/>
        <v>0</v>
      </c>
      <c r="AR215" s="145" t="s">
        <v>363</v>
      </c>
      <c r="AT215" s="145" t="s">
        <v>149</v>
      </c>
      <c r="AU215" s="145" t="s">
        <v>131</v>
      </c>
      <c r="AY215" s="16" t="s">
        <v>124</v>
      </c>
      <c r="BE215" s="146">
        <f t="shared" si="34"/>
        <v>0</v>
      </c>
      <c r="BF215" s="146">
        <f t="shared" si="35"/>
        <v>0</v>
      </c>
      <c r="BG215" s="146">
        <f t="shared" si="36"/>
        <v>0</v>
      </c>
      <c r="BH215" s="146">
        <f t="shared" si="37"/>
        <v>0</v>
      </c>
      <c r="BI215" s="146">
        <f t="shared" si="38"/>
        <v>0</v>
      </c>
      <c r="BJ215" s="16" t="s">
        <v>131</v>
      </c>
      <c r="BK215" s="147">
        <f t="shared" si="39"/>
        <v>0</v>
      </c>
      <c r="BL215" s="16" t="s">
        <v>232</v>
      </c>
      <c r="BM215" s="145" t="s">
        <v>374</v>
      </c>
    </row>
    <row r="216" spans="2:65" s="1" customFormat="1" ht="24.2" customHeight="1">
      <c r="B216" s="134"/>
      <c r="C216" s="155">
        <v>62</v>
      </c>
      <c r="D216" s="135" t="s">
        <v>126</v>
      </c>
      <c r="E216" s="136" t="s">
        <v>375</v>
      </c>
      <c r="F216" s="137" t="s">
        <v>376</v>
      </c>
      <c r="G216" s="138" t="s">
        <v>370</v>
      </c>
      <c r="H216" s="139">
        <v>4</v>
      </c>
      <c r="I216" s="139"/>
      <c r="J216" s="139">
        <f t="shared" si="30"/>
        <v>0</v>
      </c>
      <c r="K216" s="140"/>
      <c r="L216" s="28"/>
      <c r="M216" s="141" t="s">
        <v>1</v>
      </c>
      <c r="N216" s="142" t="s">
        <v>36</v>
      </c>
      <c r="O216" s="143">
        <v>0</v>
      </c>
      <c r="P216" s="143">
        <f t="shared" si="31"/>
        <v>0</v>
      </c>
      <c r="Q216" s="143">
        <v>0</v>
      </c>
      <c r="R216" s="143">
        <f t="shared" si="32"/>
        <v>0</v>
      </c>
      <c r="S216" s="143">
        <v>0</v>
      </c>
      <c r="T216" s="144">
        <f t="shared" si="33"/>
        <v>0</v>
      </c>
      <c r="AR216" s="145" t="s">
        <v>232</v>
      </c>
      <c r="AT216" s="145" t="s">
        <v>126</v>
      </c>
      <c r="AU216" s="145" t="s">
        <v>131</v>
      </c>
      <c r="AY216" s="16" t="s">
        <v>124</v>
      </c>
      <c r="BE216" s="146">
        <f t="shared" si="34"/>
        <v>0</v>
      </c>
      <c r="BF216" s="146">
        <f t="shared" si="35"/>
        <v>0</v>
      </c>
      <c r="BG216" s="146">
        <f t="shared" si="36"/>
        <v>0</v>
      </c>
      <c r="BH216" s="146">
        <f t="shared" si="37"/>
        <v>0</v>
      </c>
      <c r="BI216" s="146">
        <f t="shared" si="38"/>
        <v>0</v>
      </c>
      <c r="BJ216" s="16" t="s">
        <v>131</v>
      </c>
      <c r="BK216" s="147">
        <f t="shared" si="39"/>
        <v>0</v>
      </c>
      <c r="BL216" s="16" t="s">
        <v>232</v>
      </c>
      <c r="BM216" s="145" t="s">
        <v>377</v>
      </c>
    </row>
    <row r="217" spans="2:65" s="1" customFormat="1" ht="16.5" customHeight="1">
      <c r="B217" s="134"/>
      <c r="C217" s="135">
        <v>63</v>
      </c>
      <c r="D217" s="135" t="s">
        <v>126</v>
      </c>
      <c r="E217" s="136" t="s">
        <v>378</v>
      </c>
      <c r="F217" s="137" t="s">
        <v>379</v>
      </c>
      <c r="G217" s="138" t="s">
        <v>188</v>
      </c>
      <c r="H217" s="139">
        <v>4</v>
      </c>
      <c r="I217" s="139"/>
      <c r="J217" s="139">
        <f t="shared" si="30"/>
        <v>0</v>
      </c>
      <c r="K217" s="140"/>
      <c r="L217" s="28"/>
      <c r="M217" s="141" t="s">
        <v>1</v>
      </c>
      <c r="N217" s="142" t="s">
        <v>36</v>
      </c>
      <c r="O217" s="143">
        <v>0</v>
      </c>
      <c r="P217" s="143">
        <f t="shared" si="31"/>
        <v>0</v>
      </c>
      <c r="Q217" s="143">
        <v>0</v>
      </c>
      <c r="R217" s="143">
        <f t="shared" si="32"/>
        <v>0</v>
      </c>
      <c r="S217" s="143">
        <v>0</v>
      </c>
      <c r="T217" s="144">
        <f t="shared" si="33"/>
        <v>0</v>
      </c>
      <c r="AR217" s="145" t="s">
        <v>232</v>
      </c>
      <c r="AT217" s="145" t="s">
        <v>126</v>
      </c>
      <c r="AU217" s="145" t="s">
        <v>131</v>
      </c>
      <c r="AY217" s="16" t="s">
        <v>124</v>
      </c>
      <c r="BE217" s="146">
        <f t="shared" si="34"/>
        <v>0</v>
      </c>
      <c r="BF217" s="146">
        <f t="shared" si="35"/>
        <v>0</v>
      </c>
      <c r="BG217" s="146">
        <f t="shared" si="36"/>
        <v>0</v>
      </c>
      <c r="BH217" s="146">
        <f t="shared" si="37"/>
        <v>0</v>
      </c>
      <c r="BI217" s="146">
        <f t="shared" si="38"/>
        <v>0</v>
      </c>
      <c r="BJ217" s="16" t="s">
        <v>131</v>
      </c>
      <c r="BK217" s="147">
        <f t="shared" si="39"/>
        <v>0</v>
      </c>
      <c r="BL217" s="16" t="s">
        <v>232</v>
      </c>
      <c r="BM217" s="145" t="s">
        <v>380</v>
      </c>
    </row>
    <row r="218" spans="2:65" s="1" customFormat="1" ht="16.5" customHeight="1">
      <c r="B218" s="134"/>
      <c r="C218" s="155">
        <v>64</v>
      </c>
      <c r="D218" s="155" t="s">
        <v>149</v>
      </c>
      <c r="E218" s="156" t="s">
        <v>381</v>
      </c>
      <c r="F218" s="157" t="s">
        <v>382</v>
      </c>
      <c r="G218" s="158" t="s">
        <v>188</v>
      </c>
      <c r="H218" s="159">
        <v>4</v>
      </c>
      <c r="I218" s="159"/>
      <c r="J218" s="159">
        <f t="shared" si="30"/>
        <v>0</v>
      </c>
      <c r="K218" s="160"/>
      <c r="L218" s="161"/>
      <c r="M218" s="162" t="s">
        <v>1</v>
      </c>
      <c r="N218" s="163" t="s">
        <v>36</v>
      </c>
      <c r="O218" s="143">
        <v>0</v>
      </c>
      <c r="P218" s="143">
        <f t="shared" si="31"/>
        <v>0</v>
      </c>
      <c r="Q218" s="143">
        <v>0</v>
      </c>
      <c r="R218" s="143">
        <f t="shared" si="32"/>
        <v>0</v>
      </c>
      <c r="S218" s="143">
        <v>0</v>
      </c>
      <c r="T218" s="144">
        <f t="shared" si="33"/>
        <v>0</v>
      </c>
      <c r="AR218" s="145" t="s">
        <v>363</v>
      </c>
      <c r="AT218" s="145" t="s">
        <v>149</v>
      </c>
      <c r="AU218" s="145" t="s">
        <v>131</v>
      </c>
      <c r="AY218" s="16" t="s">
        <v>124</v>
      </c>
      <c r="BE218" s="146">
        <f t="shared" si="34"/>
        <v>0</v>
      </c>
      <c r="BF218" s="146">
        <f t="shared" si="35"/>
        <v>0</v>
      </c>
      <c r="BG218" s="146">
        <f t="shared" si="36"/>
        <v>0</v>
      </c>
      <c r="BH218" s="146">
        <f t="shared" si="37"/>
        <v>0</v>
      </c>
      <c r="BI218" s="146">
        <f t="shared" si="38"/>
        <v>0</v>
      </c>
      <c r="BJ218" s="16" t="s">
        <v>131</v>
      </c>
      <c r="BK218" s="147">
        <f t="shared" si="39"/>
        <v>0</v>
      </c>
      <c r="BL218" s="16" t="s">
        <v>232</v>
      </c>
      <c r="BM218" s="145" t="s">
        <v>383</v>
      </c>
    </row>
    <row r="219" spans="2:65" s="1" customFormat="1" ht="24.2" customHeight="1">
      <c r="B219" s="134"/>
      <c r="C219" s="135">
        <v>65</v>
      </c>
      <c r="D219" s="135" t="s">
        <v>126</v>
      </c>
      <c r="E219" s="136" t="s">
        <v>384</v>
      </c>
      <c r="F219" s="137" t="s">
        <v>385</v>
      </c>
      <c r="G219" s="138" t="s">
        <v>188</v>
      </c>
      <c r="H219" s="139">
        <v>2</v>
      </c>
      <c r="I219" s="139"/>
      <c r="J219" s="139">
        <f t="shared" si="30"/>
        <v>0</v>
      </c>
      <c r="K219" s="140"/>
      <c r="L219" s="28"/>
      <c r="M219" s="141" t="s">
        <v>1</v>
      </c>
      <c r="N219" s="142" t="s">
        <v>36</v>
      </c>
      <c r="O219" s="143">
        <v>0</v>
      </c>
      <c r="P219" s="143">
        <f t="shared" si="31"/>
        <v>0</v>
      </c>
      <c r="Q219" s="143">
        <v>0</v>
      </c>
      <c r="R219" s="143">
        <f t="shared" si="32"/>
        <v>0</v>
      </c>
      <c r="S219" s="143">
        <v>0</v>
      </c>
      <c r="T219" s="144">
        <f t="shared" si="33"/>
        <v>0</v>
      </c>
      <c r="AR219" s="145" t="s">
        <v>232</v>
      </c>
      <c r="AT219" s="145" t="s">
        <v>126</v>
      </c>
      <c r="AU219" s="145" t="s">
        <v>131</v>
      </c>
      <c r="AY219" s="16" t="s">
        <v>124</v>
      </c>
      <c r="BE219" s="146">
        <f t="shared" si="34"/>
        <v>0</v>
      </c>
      <c r="BF219" s="146">
        <f t="shared" si="35"/>
        <v>0</v>
      </c>
      <c r="BG219" s="146">
        <f t="shared" si="36"/>
        <v>0</v>
      </c>
      <c r="BH219" s="146">
        <f t="shared" si="37"/>
        <v>0</v>
      </c>
      <c r="BI219" s="146">
        <f t="shared" si="38"/>
        <v>0</v>
      </c>
      <c r="BJ219" s="16" t="s">
        <v>131</v>
      </c>
      <c r="BK219" s="147">
        <f t="shared" si="39"/>
        <v>0</v>
      </c>
      <c r="BL219" s="16" t="s">
        <v>232</v>
      </c>
      <c r="BM219" s="145" t="s">
        <v>386</v>
      </c>
    </row>
    <row r="220" spans="2:65" s="1" customFormat="1" ht="16.5" customHeight="1">
      <c r="B220" s="134"/>
      <c r="C220" s="155">
        <v>66</v>
      </c>
      <c r="D220" s="155" t="s">
        <v>149</v>
      </c>
      <c r="E220" s="156" t="s">
        <v>387</v>
      </c>
      <c r="F220" s="157" t="s">
        <v>388</v>
      </c>
      <c r="G220" s="158" t="s">
        <v>188</v>
      </c>
      <c r="H220" s="159">
        <v>2</v>
      </c>
      <c r="I220" s="159"/>
      <c r="J220" s="159">
        <f t="shared" si="30"/>
        <v>0</v>
      </c>
      <c r="K220" s="160"/>
      <c r="L220" s="161"/>
      <c r="M220" s="162" t="s">
        <v>1</v>
      </c>
      <c r="N220" s="163" t="s">
        <v>36</v>
      </c>
      <c r="O220" s="143">
        <v>0</v>
      </c>
      <c r="P220" s="143">
        <f t="shared" si="31"/>
        <v>0</v>
      </c>
      <c r="Q220" s="143">
        <v>0</v>
      </c>
      <c r="R220" s="143">
        <f t="shared" si="32"/>
        <v>0</v>
      </c>
      <c r="S220" s="143">
        <v>0</v>
      </c>
      <c r="T220" s="144">
        <f t="shared" si="33"/>
        <v>0</v>
      </c>
      <c r="AR220" s="145" t="s">
        <v>363</v>
      </c>
      <c r="AT220" s="145" t="s">
        <v>149</v>
      </c>
      <c r="AU220" s="145" t="s">
        <v>131</v>
      </c>
      <c r="AY220" s="16" t="s">
        <v>124</v>
      </c>
      <c r="BE220" s="146">
        <f t="shared" si="34"/>
        <v>0</v>
      </c>
      <c r="BF220" s="146">
        <f t="shared" si="35"/>
        <v>0</v>
      </c>
      <c r="BG220" s="146">
        <f t="shared" si="36"/>
        <v>0</v>
      </c>
      <c r="BH220" s="146">
        <f t="shared" si="37"/>
        <v>0</v>
      </c>
      <c r="BI220" s="146">
        <f t="shared" si="38"/>
        <v>0</v>
      </c>
      <c r="BJ220" s="16" t="s">
        <v>131</v>
      </c>
      <c r="BK220" s="147">
        <f t="shared" si="39"/>
        <v>0</v>
      </c>
      <c r="BL220" s="16" t="s">
        <v>232</v>
      </c>
      <c r="BM220" s="145" t="s">
        <v>389</v>
      </c>
    </row>
    <row r="221" spans="2:65" s="1" customFormat="1" ht="16.5" customHeight="1">
      <c r="B221" s="134"/>
      <c r="C221" s="135">
        <v>67</v>
      </c>
      <c r="D221" s="155" t="s">
        <v>149</v>
      </c>
      <c r="E221" s="156" t="s">
        <v>390</v>
      </c>
      <c r="F221" s="157" t="s">
        <v>391</v>
      </c>
      <c r="G221" s="158" t="s">
        <v>188</v>
      </c>
      <c r="H221" s="159">
        <v>2</v>
      </c>
      <c r="I221" s="159"/>
      <c r="J221" s="159">
        <f t="shared" si="30"/>
        <v>0</v>
      </c>
      <c r="K221" s="160"/>
      <c r="L221" s="161"/>
      <c r="M221" s="162" t="s">
        <v>1</v>
      </c>
      <c r="N221" s="163" t="s">
        <v>36</v>
      </c>
      <c r="O221" s="143">
        <v>0</v>
      </c>
      <c r="P221" s="143">
        <f t="shared" si="31"/>
        <v>0</v>
      </c>
      <c r="Q221" s="143">
        <v>0</v>
      </c>
      <c r="R221" s="143">
        <f t="shared" si="32"/>
        <v>0</v>
      </c>
      <c r="S221" s="143">
        <v>0</v>
      </c>
      <c r="T221" s="144">
        <f t="shared" si="33"/>
        <v>0</v>
      </c>
      <c r="AR221" s="145" t="s">
        <v>363</v>
      </c>
      <c r="AT221" s="145" t="s">
        <v>149</v>
      </c>
      <c r="AU221" s="145" t="s">
        <v>131</v>
      </c>
      <c r="AY221" s="16" t="s">
        <v>124</v>
      </c>
      <c r="BE221" s="146">
        <f t="shared" si="34"/>
        <v>0</v>
      </c>
      <c r="BF221" s="146">
        <f t="shared" si="35"/>
        <v>0</v>
      </c>
      <c r="BG221" s="146">
        <f t="shared" si="36"/>
        <v>0</v>
      </c>
      <c r="BH221" s="146">
        <f t="shared" si="37"/>
        <v>0</v>
      </c>
      <c r="BI221" s="146">
        <f t="shared" si="38"/>
        <v>0</v>
      </c>
      <c r="BJ221" s="16" t="s">
        <v>131</v>
      </c>
      <c r="BK221" s="147">
        <f t="shared" si="39"/>
        <v>0</v>
      </c>
      <c r="BL221" s="16" t="s">
        <v>232</v>
      </c>
      <c r="BM221" s="145" t="s">
        <v>392</v>
      </c>
    </row>
    <row r="222" spans="2:65" s="1" customFormat="1" ht="21.75" customHeight="1">
      <c r="B222" s="134"/>
      <c r="C222" s="155">
        <v>68</v>
      </c>
      <c r="D222" s="135" t="s">
        <v>126</v>
      </c>
      <c r="E222" s="136" t="s">
        <v>393</v>
      </c>
      <c r="F222" s="137" t="s">
        <v>394</v>
      </c>
      <c r="G222" s="138" t="s">
        <v>188</v>
      </c>
      <c r="H222" s="139">
        <v>2</v>
      </c>
      <c r="I222" s="139"/>
      <c r="J222" s="139">
        <f t="shared" si="30"/>
        <v>0</v>
      </c>
      <c r="K222" s="140"/>
      <c r="L222" s="28"/>
      <c r="M222" s="141" t="s">
        <v>1</v>
      </c>
      <c r="N222" s="142" t="s">
        <v>36</v>
      </c>
      <c r="O222" s="143">
        <v>0</v>
      </c>
      <c r="P222" s="143">
        <f t="shared" si="31"/>
        <v>0</v>
      </c>
      <c r="Q222" s="143">
        <v>0</v>
      </c>
      <c r="R222" s="143">
        <f t="shared" si="32"/>
        <v>0</v>
      </c>
      <c r="S222" s="143">
        <v>0</v>
      </c>
      <c r="T222" s="144">
        <f t="shared" si="33"/>
        <v>0</v>
      </c>
      <c r="AR222" s="145" t="s">
        <v>232</v>
      </c>
      <c r="AT222" s="145" t="s">
        <v>126</v>
      </c>
      <c r="AU222" s="145" t="s">
        <v>131</v>
      </c>
      <c r="AY222" s="16" t="s">
        <v>124</v>
      </c>
      <c r="BE222" s="146">
        <f t="shared" si="34"/>
        <v>0</v>
      </c>
      <c r="BF222" s="146">
        <f t="shared" si="35"/>
        <v>0</v>
      </c>
      <c r="BG222" s="146">
        <f t="shared" si="36"/>
        <v>0</v>
      </c>
      <c r="BH222" s="146">
        <f t="shared" si="37"/>
        <v>0</v>
      </c>
      <c r="BI222" s="146">
        <f t="shared" si="38"/>
        <v>0</v>
      </c>
      <c r="BJ222" s="16" t="s">
        <v>131</v>
      </c>
      <c r="BK222" s="147">
        <f t="shared" si="39"/>
        <v>0</v>
      </c>
      <c r="BL222" s="16" t="s">
        <v>232</v>
      </c>
      <c r="BM222" s="145" t="s">
        <v>395</v>
      </c>
    </row>
    <row r="223" spans="2:65" s="1" customFormat="1" ht="16.5" customHeight="1">
      <c r="B223" s="134"/>
      <c r="C223" s="135">
        <v>69</v>
      </c>
      <c r="D223" s="155" t="s">
        <v>149</v>
      </c>
      <c r="E223" s="156" t="s">
        <v>396</v>
      </c>
      <c r="F223" s="157" t="s">
        <v>397</v>
      </c>
      <c r="G223" s="158" t="s">
        <v>188</v>
      </c>
      <c r="H223" s="159">
        <v>2</v>
      </c>
      <c r="I223" s="159"/>
      <c r="J223" s="159">
        <f t="shared" si="30"/>
        <v>0</v>
      </c>
      <c r="K223" s="160"/>
      <c r="L223" s="161"/>
      <c r="M223" s="162" t="s">
        <v>1</v>
      </c>
      <c r="N223" s="163" t="s">
        <v>36</v>
      </c>
      <c r="O223" s="143">
        <v>0</v>
      </c>
      <c r="P223" s="143">
        <f t="shared" si="31"/>
        <v>0</v>
      </c>
      <c r="Q223" s="143">
        <v>0</v>
      </c>
      <c r="R223" s="143">
        <f t="shared" si="32"/>
        <v>0</v>
      </c>
      <c r="S223" s="143">
        <v>0</v>
      </c>
      <c r="T223" s="144">
        <f t="shared" si="33"/>
        <v>0</v>
      </c>
      <c r="AR223" s="145" t="s">
        <v>363</v>
      </c>
      <c r="AT223" s="145" t="s">
        <v>149</v>
      </c>
      <c r="AU223" s="145" t="s">
        <v>131</v>
      </c>
      <c r="AY223" s="16" t="s">
        <v>124</v>
      </c>
      <c r="BE223" s="146">
        <f t="shared" si="34"/>
        <v>0</v>
      </c>
      <c r="BF223" s="146">
        <f t="shared" si="35"/>
        <v>0</v>
      </c>
      <c r="BG223" s="146">
        <f t="shared" si="36"/>
        <v>0</v>
      </c>
      <c r="BH223" s="146">
        <f t="shared" si="37"/>
        <v>0</v>
      </c>
      <c r="BI223" s="146">
        <f t="shared" si="38"/>
        <v>0</v>
      </c>
      <c r="BJ223" s="16" t="s">
        <v>131</v>
      </c>
      <c r="BK223" s="147">
        <f t="shared" si="39"/>
        <v>0</v>
      </c>
      <c r="BL223" s="16" t="s">
        <v>232</v>
      </c>
      <c r="BM223" s="145" t="s">
        <v>398</v>
      </c>
    </row>
    <row r="224" spans="2:65" s="1" customFormat="1" ht="24.2" customHeight="1">
      <c r="B224" s="134"/>
      <c r="C224" s="155">
        <v>70</v>
      </c>
      <c r="D224" s="135" t="s">
        <v>126</v>
      </c>
      <c r="E224" s="136" t="s">
        <v>399</v>
      </c>
      <c r="F224" s="137" t="s">
        <v>400</v>
      </c>
      <c r="G224" s="138" t="s">
        <v>188</v>
      </c>
      <c r="H224" s="139">
        <v>1</v>
      </c>
      <c r="I224" s="139"/>
      <c r="J224" s="139">
        <f t="shared" si="30"/>
        <v>0</v>
      </c>
      <c r="K224" s="140"/>
      <c r="L224" s="28"/>
      <c r="M224" s="141" t="s">
        <v>1</v>
      </c>
      <c r="N224" s="142" t="s">
        <v>36</v>
      </c>
      <c r="O224" s="143">
        <v>0</v>
      </c>
      <c r="P224" s="143">
        <f t="shared" si="31"/>
        <v>0</v>
      </c>
      <c r="Q224" s="143">
        <v>0</v>
      </c>
      <c r="R224" s="143">
        <f t="shared" si="32"/>
        <v>0</v>
      </c>
      <c r="S224" s="143">
        <v>0</v>
      </c>
      <c r="T224" s="144">
        <f t="shared" si="33"/>
        <v>0</v>
      </c>
      <c r="AR224" s="145" t="s">
        <v>232</v>
      </c>
      <c r="AT224" s="145" t="s">
        <v>126</v>
      </c>
      <c r="AU224" s="145" t="s">
        <v>131</v>
      </c>
      <c r="AY224" s="16" t="s">
        <v>124</v>
      </c>
      <c r="BE224" s="146">
        <f t="shared" si="34"/>
        <v>0</v>
      </c>
      <c r="BF224" s="146">
        <f t="shared" si="35"/>
        <v>0</v>
      </c>
      <c r="BG224" s="146">
        <f t="shared" si="36"/>
        <v>0</v>
      </c>
      <c r="BH224" s="146">
        <f t="shared" si="37"/>
        <v>0</v>
      </c>
      <c r="BI224" s="146">
        <f t="shared" si="38"/>
        <v>0</v>
      </c>
      <c r="BJ224" s="16" t="s">
        <v>131</v>
      </c>
      <c r="BK224" s="147">
        <f t="shared" si="39"/>
        <v>0</v>
      </c>
      <c r="BL224" s="16" t="s">
        <v>232</v>
      </c>
      <c r="BM224" s="145" t="s">
        <v>401</v>
      </c>
    </row>
    <row r="225" spans="2:65" s="1" customFormat="1" ht="21.75" customHeight="1">
      <c r="B225" s="134"/>
      <c r="C225" s="135">
        <v>71</v>
      </c>
      <c r="D225" s="155" t="s">
        <v>149</v>
      </c>
      <c r="E225" s="156" t="s">
        <v>402</v>
      </c>
      <c r="F225" s="157" t="s">
        <v>403</v>
      </c>
      <c r="G225" s="158" t="s">
        <v>188</v>
      </c>
      <c r="H225" s="159">
        <v>1</v>
      </c>
      <c r="I225" s="159"/>
      <c r="J225" s="159">
        <f t="shared" si="30"/>
        <v>0</v>
      </c>
      <c r="K225" s="160"/>
      <c r="L225" s="161"/>
      <c r="M225" s="162" t="s">
        <v>1</v>
      </c>
      <c r="N225" s="163" t="s">
        <v>36</v>
      </c>
      <c r="O225" s="143">
        <v>0</v>
      </c>
      <c r="P225" s="143">
        <f t="shared" si="31"/>
        <v>0</v>
      </c>
      <c r="Q225" s="143">
        <v>0</v>
      </c>
      <c r="R225" s="143">
        <f t="shared" si="32"/>
        <v>0</v>
      </c>
      <c r="S225" s="143">
        <v>0</v>
      </c>
      <c r="T225" s="144">
        <f t="shared" si="33"/>
        <v>0</v>
      </c>
      <c r="AR225" s="145" t="s">
        <v>363</v>
      </c>
      <c r="AT225" s="145" t="s">
        <v>149</v>
      </c>
      <c r="AU225" s="145" t="s">
        <v>131</v>
      </c>
      <c r="AY225" s="16" t="s">
        <v>124</v>
      </c>
      <c r="BE225" s="146">
        <f t="shared" si="34"/>
        <v>0</v>
      </c>
      <c r="BF225" s="146">
        <f t="shared" si="35"/>
        <v>0</v>
      </c>
      <c r="BG225" s="146">
        <f t="shared" si="36"/>
        <v>0</v>
      </c>
      <c r="BH225" s="146">
        <f t="shared" si="37"/>
        <v>0</v>
      </c>
      <c r="BI225" s="146">
        <f t="shared" si="38"/>
        <v>0</v>
      </c>
      <c r="BJ225" s="16" t="s">
        <v>131</v>
      </c>
      <c r="BK225" s="147">
        <f t="shared" si="39"/>
        <v>0</v>
      </c>
      <c r="BL225" s="16" t="s">
        <v>232</v>
      </c>
      <c r="BM225" s="145" t="s">
        <v>404</v>
      </c>
    </row>
    <row r="226" spans="2:65" s="1" customFormat="1" ht="21.75" customHeight="1">
      <c r="B226" s="134"/>
      <c r="C226" s="155">
        <v>72</v>
      </c>
      <c r="D226" s="135" t="s">
        <v>126</v>
      </c>
      <c r="E226" s="136" t="s">
        <v>405</v>
      </c>
      <c r="F226" s="137" t="s">
        <v>406</v>
      </c>
      <c r="G226" s="138" t="s">
        <v>188</v>
      </c>
      <c r="H226" s="139">
        <v>6</v>
      </c>
      <c r="I226" s="139"/>
      <c r="J226" s="139">
        <f t="shared" si="30"/>
        <v>0</v>
      </c>
      <c r="K226" s="140"/>
      <c r="L226" s="28"/>
      <c r="M226" s="141" t="s">
        <v>1</v>
      </c>
      <c r="N226" s="142" t="s">
        <v>36</v>
      </c>
      <c r="O226" s="143">
        <v>0</v>
      </c>
      <c r="P226" s="143">
        <f t="shared" si="31"/>
        <v>0</v>
      </c>
      <c r="Q226" s="143">
        <v>0</v>
      </c>
      <c r="R226" s="143">
        <f t="shared" si="32"/>
        <v>0</v>
      </c>
      <c r="S226" s="143">
        <v>0</v>
      </c>
      <c r="T226" s="144">
        <f t="shared" si="33"/>
        <v>0</v>
      </c>
      <c r="AR226" s="145" t="s">
        <v>232</v>
      </c>
      <c r="AT226" s="145" t="s">
        <v>126</v>
      </c>
      <c r="AU226" s="145" t="s">
        <v>131</v>
      </c>
      <c r="AY226" s="16" t="s">
        <v>124</v>
      </c>
      <c r="BE226" s="146">
        <f t="shared" si="34"/>
        <v>0</v>
      </c>
      <c r="BF226" s="146">
        <f t="shared" si="35"/>
        <v>0</v>
      </c>
      <c r="BG226" s="146">
        <f t="shared" si="36"/>
        <v>0</v>
      </c>
      <c r="BH226" s="146">
        <f t="shared" si="37"/>
        <v>0</v>
      </c>
      <c r="BI226" s="146">
        <f t="shared" si="38"/>
        <v>0</v>
      </c>
      <c r="BJ226" s="16" t="s">
        <v>131</v>
      </c>
      <c r="BK226" s="147">
        <f t="shared" si="39"/>
        <v>0</v>
      </c>
      <c r="BL226" s="16" t="s">
        <v>232</v>
      </c>
      <c r="BM226" s="145" t="s">
        <v>407</v>
      </c>
    </row>
    <row r="227" spans="2:65" s="1" customFormat="1" ht="16.5" customHeight="1">
      <c r="B227" s="134"/>
      <c r="C227" s="135">
        <v>73</v>
      </c>
      <c r="D227" s="155" t="s">
        <v>149</v>
      </c>
      <c r="E227" s="156" t="s">
        <v>408</v>
      </c>
      <c r="F227" s="157" t="s">
        <v>409</v>
      </c>
      <c r="G227" s="158" t="s">
        <v>188</v>
      </c>
      <c r="H227" s="159">
        <v>6</v>
      </c>
      <c r="I227" s="159"/>
      <c r="J227" s="159">
        <f t="shared" si="30"/>
        <v>0</v>
      </c>
      <c r="K227" s="160"/>
      <c r="L227" s="161"/>
      <c r="M227" s="162" t="s">
        <v>1</v>
      </c>
      <c r="N227" s="163" t="s">
        <v>36</v>
      </c>
      <c r="O227" s="143">
        <v>0</v>
      </c>
      <c r="P227" s="143">
        <f t="shared" si="31"/>
        <v>0</v>
      </c>
      <c r="Q227" s="143">
        <v>0</v>
      </c>
      <c r="R227" s="143">
        <f t="shared" si="32"/>
        <v>0</v>
      </c>
      <c r="S227" s="143">
        <v>0</v>
      </c>
      <c r="T227" s="144">
        <f t="shared" si="33"/>
        <v>0</v>
      </c>
      <c r="AR227" s="145" t="s">
        <v>363</v>
      </c>
      <c r="AT227" s="145" t="s">
        <v>149</v>
      </c>
      <c r="AU227" s="145" t="s">
        <v>131</v>
      </c>
      <c r="AY227" s="16" t="s">
        <v>124</v>
      </c>
      <c r="BE227" s="146">
        <f t="shared" si="34"/>
        <v>0</v>
      </c>
      <c r="BF227" s="146">
        <f t="shared" si="35"/>
        <v>0</v>
      </c>
      <c r="BG227" s="146">
        <f t="shared" si="36"/>
        <v>0</v>
      </c>
      <c r="BH227" s="146">
        <f t="shared" si="37"/>
        <v>0</v>
      </c>
      <c r="BI227" s="146">
        <f t="shared" si="38"/>
        <v>0</v>
      </c>
      <c r="BJ227" s="16" t="s">
        <v>131</v>
      </c>
      <c r="BK227" s="147">
        <f t="shared" si="39"/>
        <v>0</v>
      </c>
      <c r="BL227" s="16" t="s">
        <v>232</v>
      </c>
      <c r="BM227" s="145" t="s">
        <v>410</v>
      </c>
    </row>
    <row r="228" spans="2:65" s="1" customFormat="1" ht="16.5" customHeight="1">
      <c r="B228" s="134"/>
      <c r="C228" s="155">
        <v>74</v>
      </c>
      <c r="D228" s="135" t="s">
        <v>126</v>
      </c>
      <c r="E228" s="136" t="s">
        <v>411</v>
      </c>
      <c r="F228" s="137" t="s">
        <v>412</v>
      </c>
      <c r="G228" s="138" t="s">
        <v>159</v>
      </c>
      <c r="H228" s="139">
        <v>58.5</v>
      </c>
      <c r="I228" s="139"/>
      <c r="J228" s="139">
        <f t="shared" si="30"/>
        <v>0</v>
      </c>
      <c r="K228" s="140"/>
      <c r="L228" s="28"/>
      <c r="M228" s="141" t="s">
        <v>1</v>
      </c>
      <c r="N228" s="142" t="s">
        <v>36</v>
      </c>
      <c r="O228" s="143">
        <v>0</v>
      </c>
      <c r="P228" s="143">
        <f t="shared" si="31"/>
        <v>0</v>
      </c>
      <c r="Q228" s="143">
        <v>0</v>
      </c>
      <c r="R228" s="143">
        <f t="shared" si="32"/>
        <v>0</v>
      </c>
      <c r="S228" s="143">
        <v>0</v>
      </c>
      <c r="T228" s="144">
        <f t="shared" si="33"/>
        <v>0</v>
      </c>
      <c r="AR228" s="145" t="s">
        <v>232</v>
      </c>
      <c r="AT228" s="145" t="s">
        <v>126</v>
      </c>
      <c r="AU228" s="145" t="s">
        <v>131</v>
      </c>
      <c r="AY228" s="16" t="s">
        <v>124</v>
      </c>
      <c r="BE228" s="146">
        <f t="shared" si="34"/>
        <v>0</v>
      </c>
      <c r="BF228" s="146">
        <f t="shared" si="35"/>
        <v>0</v>
      </c>
      <c r="BG228" s="146">
        <f t="shared" si="36"/>
        <v>0</v>
      </c>
      <c r="BH228" s="146">
        <f t="shared" si="37"/>
        <v>0</v>
      </c>
      <c r="BI228" s="146">
        <f t="shared" si="38"/>
        <v>0</v>
      </c>
      <c r="BJ228" s="16" t="s">
        <v>131</v>
      </c>
      <c r="BK228" s="147">
        <f t="shared" si="39"/>
        <v>0</v>
      </c>
      <c r="BL228" s="16" t="s">
        <v>232</v>
      </c>
      <c r="BM228" s="145" t="s">
        <v>413</v>
      </c>
    </row>
    <row r="229" spans="2:65" s="1" customFormat="1" ht="16.5" customHeight="1">
      <c r="B229" s="134"/>
      <c r="C229" s="135">
        <v>75</v>
      </c>
      <c r="D229" s="155" t="s">
        <v>149</v>
      </c>
      <c r="E229" s="156" t="s">
        <v>414</v>
      </c>
      <c r="F229" s="157" t="s">
        <v>415</v>
      </c>
      <c r="G229" s="158" t="s">
        <v>159</v>
      </c>
      <c r="H229" s="159">
        <v>58.5</v>
      </c>
      <c r="I229" s="159"/>
      <c r="J229" s="159">
        <f t="shared" si="30"/>
        <v>0</v>
      </c>
      <c r="K229" s="160"/>
      <c r="L229" s="161"/>
      <c r="M229" s="162" t="s">
        <v>1</v>
      </c>
      <c r="N229" s="163" t="s">
        <v>36</v>
      </c>
      <c r="O229" s="143">
        <v>0</v>
      </c>
      <c r="P229" s="143">
        <f t="shared" si="31"/>
        <v>0</v>
      </c>
      <c r="Q229" s="143">
        <v>0</v>
      </c>
      <c r="R229" s="143">
        <f t="shared" si="32"/>
        <v>0</v>
      </c>
      <c r="S229" s="143">
        <v>0</v>
      </c>
      <c r="T229" s="144">
        <f t="shared" si="33"/>
        <v>0</v>
      </c>
      <c r="AR229" s="145" t="s">
        <v>363</v>
      </c>
      <c r="AT229" s="145" t="s">
        <v>149</v>
      </c>
      <c r="AU229" s="145" t="s">
        <v>131</v>
      </c>
      <c r="AY229" s="16" t="s">
        <v>124</v>
      </c>
      <c r="BE229" s="146">
        <f t="shared" si="34"/>
        <v>0</v>
      </c>
      <c r="BF229" s="146">
        <f t="shared" si="35"/>
        <v>0</v>
      </c>
      <c r="BG229" s="146">
        <f t="shared" si="36"/>
        <v>0</v>
      </c>
      <c r="BH229" s="146">
        <f t="shared" si="37"/>
        <v>0</v>
      </c>
      <c r="BI229" s="146">
        <f t="shared" si="38"/>
        <v>0</v>
      </c>
      <c r="BJ229" s="16" t="s">
        <v>131</v>
      </c>
      <c r="BK229" s="147">
        <f t="shared" si="39"/>
        <v>0</v>
      </c>
      <c r="BL229" s="16" t="s">
        <v>232</v>
      </c>
      <c r="BM229" s="145" t="s">
        <v>416</v>
      </c>
    </row>
    <row r="230" spans="2:65" s="1" customFormat="1" ht="16.5" customHeight="1">
      <c r="B230" s="134"/>
      <c r="C230" s="155">
        <v>76</v>
      </c>
      <c r="D230" s="135" t="s">
        <v>126</v>
      </c>
      <c r="E230" s="136" t="s">
        <v>417</v>
      </c>
      <c r="F230" s="137" t="s">
        <v>418</v>
      </c>
      <c r="G230" s="138" t="s">
        <v>159</v>
      </c>
      <c r="H230" s="139">
        <v>256</v>
      </c>
      <c r="I230" s="139"/>
      <c r="J230" s="139">
        <f t="shared" si="30"/>
        <v>0</v>
      </c>
      <c r="K230" s="140"/>
      <c r="L230" s="28"/>
      <c r="M230" s="141" t="s">
        <v>1</v>
      </c>
      <c r="N230" s="142" t="s">
        <v>36</v>
      </c>
      <c r="O230" s="143">
        <v>0</v>
      </c>
      <c r="P230" s="143">
        <f t="shared" si="31"/>
        <v>0</v>
      </c>
      <c r="Q230" s="143">
        <v>0</v>
      </c>
      <c r="R230" s="143">
        <f t="shared" si="32"/>
        <v>0</v>
      </c>
      <c r="S230" s="143">
        <v>0</v>
      </c>
      <c r="T230" s="144">
        <f t="shared" si="33"/>
        <v>0</v>
      </c>
      <c r="AR230" s="145" t="s">
        <v>232</v>
      </c>
      <c r="AT230" s="145" t="s">
        <v>126</v>
      </c>
      <c r="AU230" s="145" t="s">
        <v>131</v>
      </c>
      <c r="AY230" s="16" t="s">
        <v>124</v>
      </c>
      <c r="BE230" s="146">
        <f t="shared" si="34"/>
        <v>0</v>
      </c>
      <c r="BF230" s="146">
        <f t="shared" si="35"/>
        <v>0</v>
      </c>
      <c r="BG230" s="146">
        <f t="shared" si="36"/>
        <v>0</v>
      </c>
      <c r="BH230" s="146">
        <f t="shared" si="37"/>
        <v>0</v>
      </c>
      <c r="BI230" s="146">
        <f t="shared" si="38"/>
        <v>0</v>
      </c>
      <c r="BJ230" s="16" t="s">
        <v>131</v>
      </c>
      <c r="BK230" s="147">
        <f t="shared" si="39"/>
        <v>0</v>
      </c>
      <c r="BL230" s="16" t="s">
        <v>232</v>
      </c>
      <c r="BM230" s="145" t="s">
        <v>419</v>
      </c>
    </row>
    <row r="231" spans="2:65" s="1" customFormat="1" ht="16.5" customHeight="1">
      <c r="B231" s="134"/>
      <c r="C231" s="135">
        <v>77</v>
      </c>
      <c r="D231" s="155" t="s">
        <v>149</v>
      </c>
      <c r="E231" s="156" t="s">
        <v>420</v>
      </c>
      <c r="F231" s="157" t="s">
        <v>421</v>
      </c>
      <c r="G231" s="158" t="s">
        <v>159</v>
      </c>
      <c r="H231" s="159">
        <v>256</v>
      </c>
      <c r="I231" s="159"/>
      <c r="J231" s="159">
        <f t="shared" si="30"/>
        <v>0</v>
      </c>
      <c r="K231" s="160"/>
      <c r="L231" s="161"/>
      <c r="M231" s="162" t="s">
        <v>1</v>
      </c>
      <c r="N231" s="163" t="s">
        <v>36</v>
      </c>
      <c r="O231" s="143">
        <v>0</v>
      </c>
      <c r="P231" s="143">
        <f t="shared" si="31"/>
        <v>0</v>
      </c>
      <c r="Q231" s="143">
        <v>0</v>
      </c>
      <c r="R231" s="143">
        <f t="shared" si="32"/>
        <v>0</v>
      </c>
      <c r="S231" s="143">
        <v>0</v>
      </c>
      <c r="T231" s="144">
        <f t="shared" si="33"/>
        <v>0</v>
      </c>
      <c r="AR231" s="145" t="s">
        <v>363</v>
      </c>
      <c r="AT231" s="145" t="s">
        <v>149</v>
      </c>
      <c r="AU231" s="145" t="s">
        <v>131</v>
      </c>
      <c r="AY231" s="16" t="s">
        <v>124</v>
      </c>
      <c r="BE231" s="146">
        <f t="shared" si="34"/>
        <v>0</v>
      </c>
      <c r="BF231" s="146">
        <f t="shared" si="35"/>
        <v>0</v>
      </c>
      <c r="BG231" s="146">
        <f t="shared" si="36"/>
        <v>0</v>
      </c>
      <c r="BH231" s="146">
        <f t="shared" si="37"/>
        <v>0</v>
      </c>
      <c r="BI231" s="146">
        <f t="shared" si="38"/>
        <v>0</v>
      </c>
      <c r="BJ231" s="16" t="s">
        <v>131</v>
      </c>
      <c r="BK231" s="147">
        <f t="shared" si="39"/>
        <v>0</v>
      </c>
      <c r="BL231" s="16" t="s">
        <v>232</v>
      </c>
      <c r="BM231" s="145" t="s">
        <v>422</v>
      </c>
    </row>
    <row r="232" spans="2:65" s="1" customFormat="1" ht="16.5" customHeight="1">
      <c r="B232" s="134"/>
      <c r="C232" s="155">
        <v>78</v>
      </c>
      <c r="D232" s="135" t="s">
        <v>126</v>
      </c>
      <c r="E232" s="136" t="s">
        <v>423</v>
      </c>
      <c r="F232" s="137" t="s">
        <v>424</v>
      </c>
      <c r="G232" s="138" t="s">
        <v>425</v>
      </c>
      <c r="H232" s="139">
        <v>8</v>
      </c>
      <c r="I232" s="139"/>
      <c r="J232" s="139">
        <f t="shared" si="30"/>
        <v>0</v>
      </c>
      <c r="K232" s="140"/>
      <c r="L232" s="28"/>
      <c r="M232" s="141" t="s">
        <v>1</v>
      </c>
      <c r="N232" s="142" t="s">
        <v>36</v>
      </c>
      <c r="O232" s="143">
        <v>0</v>
      </c>
      <c r="P232" s="143">
        <f t="shared" si="31"/>
        <v>0</v>
      </c>
      <c r="Q232" s="143">
        <v>0</v>
      </c>
      <c r="R232" s="143">
        <f t="shared" si="32"/>
        <v>0</v>
      </c>
      <c r="S232" s="143">
        <v>0</v>
      </c>
      <c r="T232" s="144">
        <f t="shared" si="33"/>
        <v>0</v>
      </c>
      <c r="AR232" s="145" t="s">
        <v>232</v>
      </c>
      <c r="AT232" s="145" t="s">
        <v>126</v>
      </c>
      <c r="AU232" s="145" t="s">
        <v>131</v>
      </c>
      <c r="AY232" s="16" t="s">
        <v>124</v>
      </c>
      <c r="BE232" s="146">
        <f t="shared" si="34"/>
        <v>0</v>
      </c>
      <c r="BF232" s="146">
        <f t="shared" si="35"/>
        <v>0</v>
      </c>
      <c r="BG232" s="146">
        <f t="shared" si="36"/>
        <v>0</v>
      </c>
      <c r="BH232" s="146">
        <f t="shared" si="37"/>
        <v>0</v>
      </c>
      <c r="BI232" s="146">
        <f t="shared" si="38"/>
        <v>0</v>
      </c>
      <c r="BJ232" s="16" t="s">
        <v>131</v>
      </c>
      <c r="BK232" s="147">
        <f t="shared" si="39"/>
        <v>0</v>
      </c>
      <c r="BL232" s="16" t="s">
        <v>232</v>
      </c>
      <c r="BM232" s="145" t="s">
        <v>426</v>
      </c>
    </row>
    <row r="233" spans="2:65" s="1" customFormat="1" ht="16.5" customHeight="1">
      <c r="B233" s="134"/>
      <c r="C233" s="135">
        <v>79</v>
      </c>
      <c r="D233" s="135" t="s">
        <v>126</v>
      </c>
      <c r="E233" s="136" t="s">
        <v>427</v>
      </c>
      <c r="F233" s="137" t="s">
        <v>428</v>
      </c>
      <c r="G233" s="138" t="s">
        <v>284</v>
      </c>
      <c r="H233" s="139">
        <v>25.07</v>
      </c>
      <c r="I233" s="139"/>
      <c r="J233" s="139">
        <f t="shared" si="30"/>
        <v>0</v>
      </c>
      <c r="K233" s="140"/>
      <c r="L233" s="28"/>
      <c r="M233" s="141" t="s">
        <v>1</v>
      </c>
      <c r="N233" s="142" t="s">
        <v>36</v>
      </c>
      <c r="O233" s="143">
        <v>0</v>
      </c>
      <c r="P233" s="143">
        <f t="shared" si="31"/>
        <v>0</v>
      </c>
      <c r="Q233" s="143">
        <v>0</v>
      </c>
      <c r="R233" s="143">
        <f t="shared" si="32"/>
        <v>0</v>
      </c>
      <c r="S233" s="143">
        <v>0</v>
      </c>
      <c r="T233" s="144">
        <f t="shared" si="33"/>
        <v>0</v>
      </c>
      <c r="AR233" s="145" t="s">
        <v>232</v>
      </c>
      <c r="AT233" s="145" t="s">
        <v>126</v>
      </c>
      <c r="AU233" s="145" t="s">
        <v>131</v>
      </c>
      <c r="AY233" s="16" t="s">
        <v>124</v>
      </c>
      <c r="BE233" s="146">
        <f t="shared" si="34"/>
        <v>0</v>
      </c>
      <c r="BF233" s="146">
        <f t="shared" si="35"/>
        <v>0</v>
      </c>
      <c r="BG233" s="146">
        <f t="shared" si="36"/>
        <v>0</v>
      </c>
      <c r="BH233" s="146">
        <f t="shared" si="37"/>
        <v>0</v>
      </c>
      <c r="BI233" s="146">
        <f t="shared" si="38"/>
        <v>0</v>
      </c>
      <c r="BJ233" s="16" t="s">
        <v>131</v>
      </c>
      <c r="BK233" s="147">
        <f t="shared" si="39"/>
        <v>0</v>
      </c>
      <c r="BL233" s="16" t="s">
        <v>232</v>
      </c>
      <c r="BM233" s="145" t="s">
        <v>429</v>
      </c>
    </row>
    <row r="234" spans="2:65" s="1" customFormat="1" ht="16.5" customHeight="1">
      <c r="B234" s="134"/>
      <c r="C234" s="155">
        <v>80</v>
      </c>
      <c r="D234" s="135" t="s">
        <v>126</v>
      </c>
      <c r="E234" s="136" t="s">
        <v>430</v>
      </c>
      <c r="F234" s="137" t="s">
        <v>431</v>
      </c>
      <c r="G234" s="138" t="s">
        <v>284</v>
      </c>
      <c r="H234" s="139">
        <v>16.684999999999999</v>
      </c>
      <c r="I234" s="139"/>
      <c r="J234" s="139">
        <f t="shared" si="30"/>
        <v>0</v>
      </c>
      <c r="K234" s="140"/>
      <c r="L234" s="28"/>
      <c r="M234" s="141" t="s">
        <v>1</v>
      </c>
      <c r="N234" s="142" t="s">
        <v>36</v>
      </c>
      <c r="O234" s="143">
        <v>0</v>
      </c>
      <c r="P234" s="143">
        <f t="shared" si="31"/>
        <v>0</v>
      </c>
      <c r="Q234" s="143">
        <v>0</v>
      </c>
      <c r="R234" s="143">
        <f t="shared" si="32"/>
        <v>0</v>
      </c>
      <c r="S234" s="143">
        <v>0</v>
      </c>
      <c r="T234" s="144">
        <f t="shared" si="33"/>
        <v>0</v>
      </c>
      <c r="AR234" s="145" t="s">
        <v>232</v>
      </c>
      <c r="AT234" s="145" t="s">
        <v>126</v>
      </c>
      <c r="AU234" s="145" t="s">
        <v>131</v>
      </c>
      <c r="AY234" s="16" t="s">
        <v>124</v>
      </c>
      <c r="BE234" s="146">
        <f t="shared" si="34"/>
        <v>0</v>
      </c>
      <c r="BF234" s="146">
        <f t="shared" si="35"/>
        <v>0</v>
      </c>
      <c r="BG234" s="146">
        <f t="shared" si="36"/>
        <v>0</v>
      </c>
      <c r="BH234" s="146">
        <f t="shared" si="37"/>
        <v>0</v>
      </c>
      <c r="BI234" s="146">
        <f t="shared" si="38"/>
        <v>0</v>
      </c>
      <c r="BJ234" s="16" t="s">
        <v>131</v>
      </c>
      <c r="BK234" s="147">
        <f t="shared" si="39"/>
        <v>0</v>
      </c>
      <c r="BL234" s="16" t="s">
        <v>232</v>
      </c>
      <c r="BM234" s="145" t="s">
        <v>432</v>
      </c>
    </row>
    <row r="235" spans="2:65" s="1" customFormat="1" ht="16.5" customHeight="1">
      <c r="B235" s="134"/>
      <c r="C235" s="135">
        <v>81</v>
      </c>
      <c r="D235" s="135" t="s">
        <v>126</v>
      </c>
      <c r="E235" s="136" t="s">
        <v>433</v>
      </c>
      <c r="F235" s="137" t="s">
        <v>434</v>
      </c>
      <c r="G235" s="138" t="s">
        <v>284</v>
      </c>
      <c r="H235" s="139">
        <v>25.07</v>
      </c>
      <c r="I235" s="139"/>
      <c r="J235" s="139">
        <f t="shared" si="30"/>
        <v>0</v>
      </c>
      <c r="K235" s="140"/>
      <c r="L235" s="28"/>
      <c r="M235" s="170" t="s">
        <v>1</v>
      </c>
      <c r="N235" s="171" t="s">
        <v>36</v>
      </c>
      <c r="O235" s="172">
        <v>0</v>
      </c>
      <c r="P235" s="172">
        <f t="shared" si="31"/>
        <v>0</v>
      </c>
      <c r="Q235" s="172">
        <v>0</v>
      </c>
      <c r="R235" s="172">
        <f t="shared" si="32"/>
        <v>0</v>
      </c>
      <c r="S235" s="172">
        <v>0</v>
      </c>
      <c r="T235" s="173">
        <f t="shared" si="33"/>
        <v>0</v>
      </c>
      <c r="AR235" s="145" t="s">
        <v>232</v>
      </c>
      <c r="AT235" s="145" t="s">
        <v>126</v>
      </c>
      <c r="AU235" s="145" t="s">
        <v>131</v>
      </c>
      <c r="AY235" s="16" t="s">
        <v>124</v>
      </c>
      <c r="BE235" s="146">
        <f t="shared" si="34"/>
        <v>0</v>
      </c>
      <c r="BF235" s="146">
        <f t="shared" si="35"/>
        <v>0</v>
      </c>
      <c r="BG235" s="146">
        <f t="shared" si="36"/>
        <v>0</v>
      </c>
      <c r="BH235" s="146">
        <f t="shared" si="37"/>
        <v>0</v>
      </c>
      <c r="BI235" s="146">
        <f t="shared" si="38"/>
        <v>0</v>
      </c>
      <c r="BJ235" s="16" t="s">
        <v>131</v>
      </c>
      <c r="BK235" s="147">
        <f t="shared" si="39"/>
        <v>0</v>
      </c>
      <c r="BL235" s="16" t="s">
        <v>232</v>
      </c>
      <c r="BM235" s="145" t="s">
        <v>435</v>
      </c>
    </row>
    <row r="236" spans="2:65" s="1" customFormat="1" ht="6.95" customHeight="1">
      <c r="B236" s="43"/>
      <c r="C236" s="44"/>
      <c r="D236" s="44"/>
      <c r="E236" s="44"/>
      <c r="F236" s="44"/>
      <c r="G236" s="44"/>
      <c r="H236" s="44"/>
      <c r="I236" s="44"/>
      <c r="J236" s="44"/>
      <c r="K236" s="44"/>
      <c r="L236" s="28"/>
    </row>
  </sheetData>
  <autoFilter ref="C131:K235"/>
  <mergeCells count="9">
    <mergeCell ref="E87:H87"/>
    <mergeCell ref="E122:H122"/>
    <mergeCell ref="E124:H12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8" fitToHeight="100" orientation="portrait" blackAndWhite="1" r:id="rId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M159"/>
  <sheetViews>
    <sheetView showGridLines="0" topLeftCell="A144" workbookViewId="0">
      <selection activeCell="I158" sqref="I125:I158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5" t="s">
        <v>5</v>
      </c>
      <c r="M2" s="183"/>
      <c r="N2" s="183"/>
      <c r="O2" s="183"/>
      <c r="P2" s="183"/>
      <c r="Q2" s="183"/>
      <c r="R2" s="183"/>
      <c r="S2" s="183"/>
      <c r="T2" s="183"/>
      <c r="U2" s="183"/>
      <c r="V2" s="183"/>
      <c r="AT2" s="16" t="s">
        <v>82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70</v>
      </c>
    </row>
    <row r="4" spans="2:46" ht="24.95" customHeight="1">
      <c r="B4" s="19"/>
      <c r="D4" s="20" t="s">
        <v>86</v>
      </c>
      <c r="L4" s="19"/>
      <c r="M4" s="86" t="s">
        <v>9</v>
      </c>
      <c r="AT4" s="16" t="s">
        <v>3</v>
      </c>
    </row>
    <row r="5" spans="2:46" ht="6.95" customHeight="1">
      <c r="B5" s="19"/>
      <c r="L5" s="19"/>
    </row>
    <row r="6" spans="2:46" ht="12" customHeight="1">
      <c r="B6" s="19"/>
      <c r="D6" s="25" t="s">
        <v>12</v>
      </c>
      <c r="L6" s="19"/>
    </row>
    <row r="7" spans="2:46" ht="26.25" customHeight="1">
      <c r="B7" s="19"/>
      <c r="E7" s="220" t="str">
        <f>'Rekapitulácia stavby'!K6</f>
        <v>Stavebné úpravy maštale pre  ustajnenie HD,  č. 993, k.u. Pčoliné</v>
      </c>
      <c r="F7" s="221"/>
      <c r="G7" s="221"/>
      <c r="H7" s="221"/>
      <c r="L7" s="19"/>
    </row>
    <row r="8" spans="2:46" s="1" customFormat="1" ht="12" customHeight="1">
      <c r="B8" s="28"/>
      <c r="D8" s="25" t="s">
        <v>87</v>
      </c>
      <c r="L8" s="28"/>
    </row>
    <row r="9" spans="2:46" s="1" customFormat="1" ht="16.5" customHeight="1">
      <c r="B9" s="28"/>
      <c r="E9" s="206" t="s">
        <v>436</v>
      </c>
      <c r="F9" s="219"/>
      <c r="G9" s="219"/>
      <c r="H9" s="219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5" t="s">
        <v>13</v>
      </c>
      <c r="F11" s="23" t="s">
        <v>1</v>
      </c>
      <c r="I11" s="25" t="s">
        <v>14</v>
      </c>
      <c r="J11" s="23" t="s">
        <v>1</v>
      </c>
      <c r="L11" s="28"/>
    </row>
    <row r="12" spans="2:46" s="1" customFormat="1" ht="12" customHeight="1">
      <c r="B12" s="28"/>
      <c r="D12" s="25" t="s">
        <v>15</v>
      </c>
      <c r="F12" s="23" t="s">
        <v>16</v>
      </c>
      <c r="I12" s="25" t="s">
        <v>17</v>
      </c>
      <c r="J12" s="51">
        <f>'Rekapitulácia stavby'!AN8</f>
        <v>45236</v>
      </c>
      <c r="L12" s="28"/>
    </row>
    <row r="13" spans="2:46" s="1" customFormat="1" ht="10.9" customHeight="1">
      <c r="B13" s="28"/>
      <c r="L13" s="28"/>
    </row>
    <row r="14" spans="2:46" s="1" customFormat="1" ht="12" customHeight="1">
      <c r="B14" s="28"/>
      <c r="D14" s="25" t="s">
        <v>18</v>
      </c>
      <c r="I14" s="25" t="s">
        <v>19</v>
      </c>
      <c r="J14" s="23" t="s">
        <v>1</v>
      </c>
      <c r="L14" s="28"/>
    </row>
    <row r="15" spans="2:46" s="1" customFormat="1" ht="18" customHeight="1">
      <c r="B15" s="28"/>
      <c r="E15" s="23" t="s">
        <v>20</v>
      </c>
      <c r="I15" s="25" t="s">
        <v>21</v>
      </c>
      <c r="J15" s="23" t="s">
        <v>1</v>
      </c>
      <c r="L15" s="28"/>
    </row>
    <row r="16" spans="2:46" s="1" customFormat="1" ht="6.95" customHeight="1">
      <c r="B16" s="28"/>
      <c r="L16" s="28"/>
    </row>
    <row r="17" spans="2:12" s="1" customFormat="1" ht="12" customHeight="1">
      <c r="B17" s="28"/>
      <c r="D17" s="25" t="s">
        <v>22</v>
      </c>
      <c r="I17" s="25" t="s">
        <v>19</v>
      </c>
      <c r="J17" s="23" t="str">
        <f>'Rekapitulácia stavby'!AN13</f>
        <v/>
      </c>
      <c r="L17" s="28"/>
    </row>
    <row r="18" spans="2:12" s="1" customFormat="1" ht="18" customHeight="1">
      <c r="B18" s="28"/>
      <c r="E18" s="182" t="str">
        <f>'Rekapitulácia stavby'!E14</f>
        <v xml:space="preserve"> </v>
      </c>
      <c r="F18" s="182"/>
      <c r="G18" s="182"/>
      <c r="H18" s="182"/>
      <c r="I18" s="25" t="s">
        <v>21</v>
      </c>
      <c r="J18" s="23" t="str">
        <f>'Rekapitulácia stavby'!AN14</f>
        <v/>
      </c>
      <c r="L18" s="28"/>
    </row>
    <row r="19" spans="2:12" s="1" customFormat="1" ht="6.95" customHeight="1">
      <c r="B19" s="28"/>
      <c r="L19" s="28"/>
    </row>
    <row r="20" spans="2:12" s="1" customFormat="1" ht="12" customHeight="1">
      <c r="B20" s="28"/>
      <c r="D20" s="25" t="s">
        <v>24</v>
      </c>
      <c r="I20" s="25" t="s">
        <v>19</v>
      </c>
      <c r="J20" s="23" t="s">
        <v>1</v>
      </c>
      <c r="L20" s="28"/>
    </row>
    <row r="21" spans="2:12" s="1" customFormat="1" ht="18" customHeight="1">
      <c r="B21" s="28"/>
      <c r="E21" s="23" t="s">
        <v>25</v>
      </c>
      <c r="I21" s="25" t="s">
        <v>21</v>
      </c>
      <c r="J21" s="23" t="s">
        <v>1</v>
      </c>
      <c r="L21" s="28"/>
    </row>
    <row r="22" spans="2:12" s="1" customFormat="1" ht="6.95" customHeight="1">
      <c r="B22" s="28"/>
      <c r="L22" s="28"/>
    </row>
    <row r="23" spans="2:12" s="1" customFormat="1" ht="12" customHeight="1">
      <c r="B23" s="28"/>
      <c r="D23" s="25" t="s">
        <v>28</v>
      </c>
      <c r="I23" s="25" t="s">
        <v>19</v>
      </c>
      <c r="J23" s="23" t="s">
        <v>1</v>
      </c>
      <c r="L23" s="28"/>
    </row>
    <row r="24" spans="2:12" s="1" customFormat="1" ht="18" customHeight="1">
      <c r="B24" s="28"/>
      <c r="E24" s="23" t="s">
        <v>25</v>
      </c>
      <c r="I24" s="25" t="s">
        <v>21</v>
      </c>
      <c r="J24" s="23" t="s">
        <v>1</v>
      </c>
      <c r="L24" s="28"/>
    </row>
    <row r="25" spans="2:12" s="1" customFormat="1" ht="6.95" customHeight="1">
      <c r="B25" s="28"/>
      <c r="L25" s="28"/>
    </row>
    <row r="26" spans="2:12" s="1" customFormat="1" ht="12" customHeight="1">
      <c r="B26" s="28"/>
      <c r="D26" s="25" t="s">
        <v>29</v>
      </c>
      <c r="L26" s="28"/>
    </row>
    <row r="27" spans="2:12" s="7" customFormat="1" ht="16.5" customHeight="1">
      <c r="B27" s="87"/>
      <c r="E27" s="185" t="s">
        <v>1</v>
      </c>
      <c r="F27" s="185"/>
      <c r="G27" s="185"/>
      <c r="H27" s="185"/>
      <c r="L27" s="87"/>
    </row>
    <row r="28" spans="2:12" s="1" customFormat="1" ht="6.95" customHeight="1">
      <c r="B28" s="28"/>
      <c r="L28" s="28"/>
    </row>
    <row r="29" spans="2:12" s="1" customFormat="1" ht="6.95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35" customHeight="1">
      <c r="B30" s="28"/>
      <c r="D30" s="88" t="s">
        <v>30</v>
      </c>
      <c r="J30" s="64">
        <f>ROUND(J122, 2)</f>
        <v>0</v>
      </c>
      <c r="L30" s="28"/>
    </row>
    <row r="31" spans="2:12" s="1" customFormat="1" ht="6.95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45" customHeight="1">
      <c r="B32" s="28"/>
      <c r="F32" s="31" t="s">
        <v>32</v>
      </c>
      <c r="I32" s="31" t="s">
        <v>31</v>
      </c>
      <c r="J32" s="31" t="s">
        <v>33</v>
      </c>
      <c r="L32" s="28"/>
    </row>
    <row r="33" spans="2:12" s="1" customFormat="1" ht="14.45" customHeight="1">
      <c r="B33" s="28"/>
      <c r="D33" s="89" t="s">
        <v>34</v>
      </c>
      <c r="E33" s="33" t="s">
        <v>35</v>
      </c>
      <c r="F33" s="90">
        <f>ROUND((SUM(BE122:BE158)),  2)</f>
        <v>0</v>
      </c>
      <c r="G33" s="91"/>
      <c r="H33" s="91"/>
      <c r="I33" s="92">
        <v>0.2</v>
      </c>
      <c r="J33" s="90">
        <f>ROUND(((SUM(BE122:BE158))*I33),  2)</f>
        <v>0</v>
      </c>
      <c r="L33" s="28"/>
    </row>
    <row r="34" spans="2:12" s="1" customFormat="1" ht="14.45" customHeight="1">
      <c r="B34" s="28"/>
      <c r="E34" s="33" t="s">
        <v>36</v>
      </c>
      <c r="F34" s="93">
        <f>ROUND((SUM(BF122:BF158)),  2)</f>
        <v>0</v>
      </c>
      <c r="I34" s="94">
        <v>0.2</v>
      </c>
      <c r="J34" s="93">
        <f>ROUND(((SUM(BF122:BF158))*I34),  2)</f>
        <v>0</v>
      </c>
      <c r="L34" s="28"/>
    </row>
    <row r="35" spans="2:12" s="1" customFormat="1" ht="14.45" hidden="1" customHeight="1">
      <c r="B35" s="28"/>
      <c r="E35" s="25" t="s">
        <v>37</v>
      </c>
      <c r="F35" s="93">
        <f>ROUND((SUM(BG122:BG158)),  2)</f>
        <v>0</v>
      </c>
      <c r="I35" s="94">
        <v>0.2</v>
      </c>
      <c r="J35" s="93">
        <f>0</f>
        <v>0</v>
      </c>
      <c r="L35" s="28"/>
    </row>
    <row r="36" spans="2:12" s="1" customFormat="1" ht="14.45" hidden="1" customHeight="1">
      <c r="B36" s="28"/>
      <c r="E36" s="25" t="s">
        <v>38</v>
      </c>
      <c r="F36" s="93">
        <f>ROUND((SUM(BH122:BH158)),  2)</f>
        <v>0</v>
      </c>
      <c r="I36" s="94">
        <v>0.2</v>
      </c>
      <c r="J36" s="93">
        <f>0</f>
        <v>0</v>
      </c>
      <c r="L36" s="28"/>
    </row>
    <row r="37" spans="2:12" s="1" customFormat="1" ht="14.45" hidden="1" customHeight="1">
      <c r="B37" s="28"/>
      <c r="E37" s="33" t="s">
        <v>39</v>
      </c>
      <c r="F37" s="90">
        <f>ROUND((SUM(BI122:BI158)),  2)</f>
        <v>0</v>
      </c>
      <c r="G37" s="91"/>
      <c r="H37" s="91"/>
      <c r="I37" s="92">
        <v>0</v>
      </c>
      <c r="J37" s="90">
        <f>0</f>
        <v>0</v>
      </c>
      <c r="L37" s="28"/>
    </row>
    <row r="38" spans="2:12" s="1" customFormat="1" ht="6.95" customHeight="1">
      <c r="B38" s="28"/>
      <c r="L38" s="28"/>
    </row>
    <row r="39" spans="2:12" s="1" customFormat="1" ht="25.35" customHeight="1">
      <c r="B39" s="28"/>
      <c r="C39" s="95"/>
      <c r="D39" s="96" t="s">
        <v>40</v>
      </c>
      <c r="E39" s="55"/>
      <c r="F39" s="55"/>
      <c r="G39" s="97" t="s">
        <v>41</v>
      </c>
      <c r="H39" s="98" t="s">
        <v>42</v>
      </c>
      <c r="I39" s="55"/>
      <c r="J39" s="99">
        <f>SUM(J30:J37)</f>
        <v>0</v>
      </c>
      <c r="K39" s="100"/>
      <c r="L39" s="28"/>
    </row>
    <row r="40" spans="2:12" s="1" customFormat="1" ht="14.45" customHeight="1">
      <c r="B40" s="28"/>
      <c r="L40" s="28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28"/>
      <c r="D50" s="40" t="s">
        <v>43</v>
      </c>
      <c r="E50" s="41"/>
      <c r="F50" s="41"/>
      <c r="G50" s="40" t="s">
        <v>44</v>
      </c>
      <c r="H50" s="41"/>
      <c r="I50" s="41"/>
      <c r="J50" s="41"/>
      <c r="K50" s="41"/>
      <c r="L50" s="28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2.75">
      <c r="B61" s="28"/>
      <c r="D61" s="42" t="s">
        <v>45</v>
      </c>
      <c r="E61" s="30"/>
      <c r="F61" s="101" t="s">
        <v>46</v>
      </c>
      <c r="G61" s="42" t="s">
        <v>45</v>
      </c>
      <c r="H61" s="30"/>
      <c r="I61" s="30"/>
      <c r="J61" s="102" t="s">
        <v>46</v>
      </c>
      <c r="K61" s="30"/>
      <c r="L61" s="28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2.75">
      <c r="B65" s="28"/>
      <c r="D65" s="40" t="s">
        <v>47</v>
      </c>
      <c r="E65" s="41"/>
      <c r="F65" s="41"/>
      <c r="G65" s="40" t="s">
        <v>48</v>
      </c>
      <c r="H65" s="41"/>
      <c r="I65" s="41"/>
      <c r="J65" s="41"/>
      <c r="K65" s="41"/>
      <c r="L65" s="28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2.75">
      <c r="B76" s="28"/>
      <c r="D76" s="42" t="s">
        <v>45</v>
      </c>
      <c r="E76" s="30"/>
      <c r="F76" s="101" t="s">
        <v>46</v>
      </c>
      <c r="G76" s="42" t="s">
        <v>45</v>
      </c>
      <c r="H76" s="30"/>
      <c r="I76" s="30"/>
      <c r="J76" s="102" t="s">
        <v>46</v>
      </c>
      <c r="K76" s="30"/>
      <c r="L76" s="28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4.95" customHeight="1">
      <c r="B82" s="28"/>
      <c r="C82" s="20" t="s">
        <v>89</v>
      </c>
      <c r="L82" s="28"/>
    </row>
    <row r="83" spans="2:47" s="1" customFormat="1" ht="6.95" customHeight="1">
      <c r="B83" s="28"/>
      <c r="L83" s="28"/>
    </row>
    <row r="84" spans="2:47" s="1" customFormat="1" ht="12" customHeight="1">
      <c r="B84" s="28"/>
      <c r="C84" s="25" t="s">
        <v>12</v>
      </c>
      <c r="L84" s="28"/>
    </row>
    <row r="85" spans="2:47" s="1" customFormat="1" ht="26.25" customHeight="1">
      <c r="B85" s="28"/>
      <c r="E85" s="220" t="str">
        <f>E7</f>
        <v>Stavebné úpravy maštale pre  ustajnenie HD,  č. 993, k.u. Pčoliné</v>
      </c>
      <c r="F85" s="221"/>
      <c r="G85" s="221"/>
      <c r="H85" s="221"/>
      <c r="L85" s="28"/>
    </row>
    <row r="86" spans="2:47" s="1" customFormat="1" ht="12" customHeight="1">
      <c r="B86" s="28"/>
      <c r="C86" s="25" t="s">
        <v>87</v>
      </c>
      <c r="L86" s="28"/>
    </row>
    <row r="87" spans="2:47" s="1" customFormat="1" ht="16.5" customHeight="1">
      <c r="B87" s="28"/>
      <c r="E87" s="206" t="str">
        <f>E9</f>
        <v xml:space="preserve">01.2 - Búracie práce   </v>
      </c>
      <c r="F87" s="219"/>
      <c r="G87" s="219"/>
      <c r="H87" s="219"/>
      <c r="L87" s="28"/>
    </row>
    <row r="88" spans="2:47" s="1" customFormat="1" ht="6.95" customHeight="1">
      <c r="B88" s="28"/>
      <c r="L88" s="28"/>
    </row>
    <row r="89" spans="2:47" s="1" customFormat="1" ht="12" customHeight="1">
      <c r="B89" s="28"/>
      <c r="C89" s="25" t="s">
        <v>15</v>
      </c>
      <c r="F89" s="23" t="str">
        <f>F12</f>
        <v>Pčoliné</v>
      </c>
      <c r="I89" s="25" t="s">
        <v>17</v>
      </c>
      <c r="J89" s="51">
        <f>IF(J12="","",J12)</f>
        <v>45236</v>
      </c>
      <c r="L89" s="28"/>
    </row>
    <row r="90" spans="2:47" s="1" customFormat="1" ht="6.95" customHeight="1">
      <c r="B90" s="28"/>
      <c r="L90" s="28"/>
    </row>
    <row r="91" spans="2:47" s="1" customFormat="1" ht="15.2" customHeight="1">
      <c r="B91" s="28"/>
      <c r="C91" s="25" t="s">
        <v>18</v>
      </c>
      <c r="F91" s="23" t="str">
        <f>E15</f>
        <v>RotaxArch s.r.o.</v>
      </c>
      <c r="I91" s="25" t="s">
        <v>24</v>
      </c>
      <c r="J91" s="181" t="str">
        <f>E21</f>
        <v>Ing.Mária Salanciová</v>
      </c>
      <c r="L91" s="28"/>
    </row>
    <row r="92" spans="2:47" s="1" customFormat="1" ht="15.2" customHeight="1">
      <c r="B92" s="28"/>
      <c r="C92" s="25" t="s">
        <v>22</v>
      </c>
      <c r="F92" s="23" t="str">
        <f>IF(E18="","",E18)</f>
        <v xml:space="preserve"> </v>
      </c>
      <c r="I92" s="25" t="s">
        <v>28</v>
      </c>
      <c r="J92" s="181" t="str">
        <f>E24</f>
        <v>Ing.Mária Salanciová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103" t="s">
        <v>90</v>
      </c>
      <c r="D94" s="95"/>
      <c r="E94" s="95"/>
      <c r="F94" s="95"/>
      <c r="G94" s="95"/>
      <c r="H94" s="95"/>
      <c r="I94" s="95"/>
      <c r="J94" s="104" t="s">
        <v>91</v>
      </c>
      <c r="K94" s="95"/>
      <c r="L94" s="28"/>
    </row>
    <row r="95" spans="2:47" s="1" customFormat="1" ht="10.35" customHeight="1">
      <c r="B95" s="28"/>
      <c r="L95" s="28"/>
    </row>
    <row r="96" spans="2:47" s="1" customFormat="1" ht="22.9" customHeight="1">
      <c r="B96" s="28"/>
      <c r="C96" s="105" t="s">
        <v>92</v>
      </c>
      <c r="J96" s="64">
        <f>J122</f>
        <v>0</v>
      </c>
      <c r="L96" s="28"/>
      <c r="AU96" s="16" t="s">
        <v>93</v>
      </c>
    </row>
    <row r="97" spans="2:12" s="8" customFormat="1" ht="24.95" customHeight="1">
      <c r="B97" s="106"/>
      <c r="D97" s="107" t="s">
        <v>94</v>
      </c>
      <c r="E97" s="108"/>
      <c r="F97" s="108"/>
      <c r="G97" s="108"/>
      <c r="H97" s="108"/>
      <c r="I97" s="108"/>
      <c r="J97" s="109">
        <f>J123</f>
        <v>0</v>
      </c>
      <c r="L97" s="106"/>
    </row>
    <row r="98" spans="2:12" s="9" customFormat="1" ht="19.899999999999999" customHeight="1">
      <c r="B98" s="110"/>
      <c r="D98" s="111" t="s">
        <v>100</v>
      </c>
      <c r="E98" s="112"/>
      <c r="F98" s="112"/>
      <c r="G98" s="112"/>
      <c r="H98" s="112"/>
      <c r="I98" s="112"/>
      <c r="J98" s="113">
        <f>J124</f>
        <v>0</v>
      </c>
      <c r="L98" s="110"/>
    </row>
    <row r="99" spans="2:12" s="8" customFormat="1" ht="24.95" customHeight="1">
      <c r="B99" s="106"/>
      <c r="D99" s="107" t="s">
        <v>102</v>
      </c>
      <c r="E99" s="108"/>
      <c r="F99" s="108"/>
      <c r="G99" s="108"/>
      <c r="H99" s="108"/>
      <c r="I99" s="108"/>
      <c r="J99" s="109">
        <f>J143</f>
        <v>0</v>
      </c>
      <c r="L99" s="106"/>
    </row>
    <row r="100" spans="2:12" s="9" customFormat="1" ht="19.899999999999999" customHeight="1">
      <c r="B100" s="110"/>
      <c r="D100" s="111" t="s">
        <v>103</v>
      </c>
      <c r="E100" s="112"/>
      <c r="F100" s="112"/>
      <c r="G100" s="112"/>
      <c r="H100" s="112"/>
      <c r="I100" s="112"/>
      <c r="J100" s="113">
        <f>J144</f>
        <v>0</v>
      </c>
      <c r="L100" s="110"/>
    </row>
    <row r="101" spans="2:12" s="9" customFormat="1" ht="19.899999999999999" customHeight="1">
      <c r="B101" s="110"/>
      <c r="D101" s="111" t="s">
        <v>104</v>
      </c>
      <c r="E101" s="112"/>
      <c r="F101" s="112"/>
      <c r="G101" s="112"/>
      <c r="H101" s="112"/>
      <c r="I101" s="112"/>
      <c r="J101" s="113">
        <f>J149</f>
        <v>0</v>
      </c>
      <c r="L101" s="110"/>
    </row>
    <row r="102" spans="2:12" s="9" customFormat="1" ht="19.899999999999999" customHeight="1">
      <c r="B102" s="110"/>
      <c r="D102" s="111" t="s">
        <v>105</v>
      </c>
      <c r="E102" s="112"/>
      <c r="F102" s="112"/>
      <c r="G102" s="112"/>
      <c r="H102" s="112"/>
      <c r="I102" s="112"/>
      <c r="J102" s="113">
        <f>J154</f>
        <v>0</v>
      </c>
      <c r="L102" s="110"/>
    </row>
    <row r="103" spans="2:12" s="1" customFormat="1" ht="21.75" customHeight="1">
      <c r="B103" s="28"/>
      <c r="L103" s="28"/>
    </row>
    <row r="104" spans="2:12" s="1" customFormat="1" ht="6.95" customHeight="1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28"/>
    </row>
    <row r="108" spans="2:12" s="1" customFormat="1" ht="6.95" customHeight="1">
      <c r="B108" s="45"/>
      <c r="C108" s="46"/>
      <c r="D108" s="46"/>
      <c r="E108" s="46"/>
      <c r="F108" s="46"/>
      <c r="G108" s="46"/>
      <c r="H108" s="46"/>
      <c r="I108" s="46"/>
      <c r="J108" s="46"/>
      <c r="K108" s="46"/>
      <c r="L108" s="28"/>
    </row>
    <row r="109" spans="2:12" s="1" customFormat="1" ht="24.95" customHeight="1">
      <c r="B109" s="28"/>
      <c r="C109" s="20" t="s">
        <v>110</v>
      </c>
      <c r="L109" s="28"/>
    </row>
    <row r="110" spans="2:12" s="1" customFormat="1" ht="6.95" customHeight="1">
      <c r="B110" s="28"/>
      <c r="L110" s="28"/>
    </row>
    <row r="111" spans="2:12" s="1" customFormat="1" ht="12" customHeight="1">
      <c r="B111" s="28"/>
      <c r="C111" s="25" t="s">
        <v>12</v>
      </c>
      <c r="L111" s="28"/>
    </row>
    <row r="112" spans="2:12" s="1" customFormat="1" ht="26.25" customHeight="1">
      <c r="B112" s="28"/>
      <c r="E112" s="220" t="str">
        <f>E7</f>
        <v>Stavebné úpravy maštale pre  ustajnenie HD,  č. 993, k.u. Pčoliné</v>
      </c>
      <c r="F112" s="221"/>
      <c r="G112" s="221"/>
      <c r="H112" s="221"/>
      <c r="L112" s="28"/>
    </row>
    <row r="113" spans="2:65" s="1" customFormat="1" ht="12" customHeight="1">
      <c r="B113" s="28"/>
      <c r="C113" s="25" t="s">
        <v>87</v>
      </c>
      <c r="L113" s="28"/>
    </row>
    <row r="114" spans="2:65" s="1" customFormat="1" ht="16.5" customHeight="1">
      <c r="B114" s="28"/>
      <c r="E114" s="206" t="str">
        <f>E9</f>
        <v xml:space="preserve">01.2 - Búracie práce   </v>
      </c>
      <c r="F114" s="219"/>
      <c r="G114" s="219"/>
      <c r="H114" s="219"/>
      <c r="L114" s="28"/>
    </row>
    <row r="115" spans="2:65" s="1" customFormat="1" ht="6.95" customHeight="1">
      <c r="B115" s="28"/>
      <c r="L115" s="28"/>
    </row>
    <row r="116" spans="2:65" s="1" customFormat="1" ht="12" customHeight="1">
      <c r="B116" s="28"/>
      <c r="C116" s="25" t="s">
        <v>15</v>
      </c>
      <c r="F116" s="23" t="str">
        <f>F12</f>
        <v>Pčoliné</v>
      </c>
      <c r="I116" s="25" t="s">
        <v>17</v>
      </c>
      <c r="J116" s="51">
        <f>IF(J12="","",J12)</f>
        <v>45236</v>
      </c>
      <c r="L116" s="28"/>
    </row>
    <row r="117" spans="2:65" s="1" customFormat="1" ht="6.95" customHeight="1">
      <c r="B117" s="28"/>
      <c r="L117" s="28"/>
    </row>
    <row r="118" spans="2:65" s="1" customFormat="1" ht="15.2" customHeight="1">
      <c r="B118" s="28"/>
      <c r="C118" s="25" t="s">
        <v>18</v>
      </c>
      <c r="F118" s="23" t="str">
        <f>E15</f>
        <v>RotaxArch s.r.o.</v>
      </c>
      <c r="I118" s="25" t="s">
        <v>24</v>
      </c>
      <c r="J118" s="181" t="str">
        <f>E21</f>
        <v>Ing.Mária Salanciová</v>
      </c>
      <c r="L118" s="28"/>
    </row>
    <row r="119" spans="2:65" s="1" customFormat="1" ht="15.2" customHeight="1">
      <c r="B119" s="28"/>
      <c r="C119" s="25" t="s">
        <v>22</v>
      </c>
      <c r="F119" s="23" t="str">
        <f>IF(E18="","",E18)</f>
        <v xml:space="preserve"> </v>
      </c>
      <c r="I119" s="25" t="s">
        <v>28</v>
      </c>
      <c r="J119" s="181" t="str">
        <f>E24</f>
        <v>Ing.Mária Salanciová</v>
      </c>
      <c r="L119" s="28"/>
    </row>
    <row r="120" spans="2:65" s="1" customFormat="1" ht="10.35" customHeight="1">
      <c r="B120" s="28"/>
      <c r="L120" s="28"/>
    </row>
    <row r="121" spans="2:65" s="10" customFormat="1" ht="29.25" customHeight="1">
      <c r="B121" s="114"/>
      <c r="C121" s="115" t="s">
        <v>111</v>
      </c>
      <c r="D121" s="116" t="s">
        <v>55</v>
      </c>
      <c r="E121" s="116" t="s">
        <v>51</v>
      </c>
      <c r="F121" s="116" t="s">
        <v>52</v>
      </c>
      <c r="G121" s="116" t="s">
        <v>112</v>
      </c>
      <c r="H121" s="116" t="s">
        <v>113</v>
      </c>
      <c r="I121" s="116" t="s">
        <v>114</v>
      </c>
      <c r="J121" s="117" t="s">
        <v>91</v>
      </c>
      <c r="K121" s="118" t="s">
        <v>115</v>
      </c>
      <c r="L121" s="114"/>
      <c r="M121" s="57" t="s">
        <v>1</v>
      </c>
      <c r="N121" s="58" t="s">
        <v>34</v>
      </c>
      <c r="O121" s="58" t="s">
        <v>116</v>
      </c>
      <c r="P121" s="58" t="s">
        <v>117</v>
      </c>
      <c r="Q121" s="58" t="s">
        <v>118</v>
      </c>
      <c r="R121" s="58" t="s">
        <v>119</v>
      </c>
      <c r="S121" s="58" t="s">
        <v>120</v>
      </c>
      <c r="T121" s="59" t="s">
        <v>121</v>
      </c>
    </row>
    <row r="122" spans="2:65" s="1" customFormat="1" ht="22.9" customHeight="1">
      <c r="B122" s="28"/>
      <c r="C122" s="62" t="s">
        <v>92</v>
      </c>
      <c r="J122" s="119">
        <f>BK122</f>
        <v>0</v>
      </c>
      <c r="L122" s="28"/>
      <c r="M122" s="60"/>
      <c r="N122" s="52"/>
      <c r="O122" s="52"/>
      <c r="P122" s="120">
        <f>P123+P143</f>
        <v>0</v>
      </c>
      <c r="Q122" s="52"/>
      <c r="R122" s="120">
        <f>R123+R143</f>
        <v>0</v>
      </c>
      <c r="S122" s="52"/>
      <c r="T122" s="121">
        <f>T123+T143</f>
        <v>0</v>
      </c>
      <c r="AT122" s="16" t="s">
        <v>69</v>
      </c>
      <c r="AU122" s="16" t="s">
        <v>93</v>
      </c>
      <c r="BK122" s="122">
        <f>BK123+BK143</f>
        <v>0</v>
      </c>
    </row>
    <row r="123" spans="2:65" s="11" customFormat="1" ht="25.9" customHeight="1">
      <c r="B123" s="123"/>
      <c r="D123" s="124" t="s">
        <v>69</v>
      </c>
      <c r="E123" s="125" t="s">
        <v>122</v>
      </c>
      <c r="F123" s="125" t="s">
        <v>123</v>
      </c>
      <c r="J123" s="126">
        <f>BK123</f>
        <v>0</v>
      </c>
      <c r="L123" s="123"/>
      <c r="M123" s="127"/>
      <c r="P123" s="128">
        <f>P124</f>
        <v>0</v>
      </c>
      <c r="R123" s="128">
        <f>R124</f>
        <v>0</v>
      </c>
      <c r="T123" s="129">
        <f>T124</f>
        <v>0</v>
      </c>
      <c r="AR123" s="124" t="s">
        <v>78</v>
      </c>
      <c r="AT123" s="130" t="s">
        <v>69</v>
      </c>
      <c r="AU123" s="130" t="s">
        <v>70</v>
      </c>
      <c r="AY123" s="124" t="s">
        <v>124</v>
      </c>
      <c r="BK123" s="131">
        <f>BK124</f>
        <v>0</v>
      </c>
    </row>
    <row r="124" spans="2:65" s="11" customFormat="1" ht="22.9" customHeight="1">
      <c r="B124" s="123"/>
      <c r="D124" s="124" t="s">
        <v>69</v>
      </c>
      <c r="E124" s="132" t="s">
        <v>161</v>
      </c>
      <c r="F124" s="132" t="s">
        <v>258</v>
      </c>
      <c r="J124" s="133">
        <f>BK124</f>
        <v>0</v>
      </c>
      <c r="L124" s="123"/>
      <c r="M124" s="127"/>
      <c r="P124" s="128">
        <f>SUM(P125:P142)</f>
        <v>0</v>
      </c>
      <c r="R124" s="128">
        <f>SUM(R125:R142)</f>
        <v>0</v>
      </c>
      <c r="T124" s="129">
        <f>SUM(T125:T142)</f>
        <v>0</v>
      </c>
      <c r="AR124" s="124" t="s">
        <v>78</v>
      </c>
      <c r="AT124" s="130" t="s">
        <v>69</v>
      </c>
      <c r="AU124" s="130" t="s">
        <v>78</v>
      </c>
      <c r="AY124" s="124" t="s">
        <v>124</v>
      </c>
      <c r="BK124" s="131">
        <f>SUM(BK125:BK142)</f>
        <v>0</v>
      </c>
    </row>
    <row r="125" spans="2:65" s="1" customFormat="1" ht="37.9" customHeight="1">
      <c r="B125" s="134"/>
      <c r="C125" s="135" t="s">
        <v>78</v>
      </c>
      <c r="D125" s="135" t="s">
        <v>126</v>
      </c>
      <c r="E125" s="136" t="s">
        <v>437</v>
      </c>
      <c r="F125" s="137" t="s">
        <v>438</v>
      </c>
      <c r="G125" s="138" t="s">
        <v>129</v>
      </c>
      <c r="H125" s="139">
        <v>10.343</v>
      </c>
      <c r="I125" s="139"/>
      <c r="J125" s="139">
        <f>ROUND(I125*H125,3)</f>
        <v>0</v>
      </c>
      <c r="K125" s="140"/>
      <c r="L125" s="28"/>
      <c r="M125" s="141" t="s">
        <v>1</v>
      </c>
      <c r="N125" s="142" t="s">
        <v>36</v>
      </c>
      <c r="O125" s="143">
        <v>0</v>
      </c>
      <c r="P125" s="143">
        <f>O125*H125</f>
        <v>0</v>
      </c>
      <c r="Q125" s="143">
        <v>0</v>
      </c>
      <c r="R125" s="143">
        <f>Q125*H125</f>
        <v>0</v>
      </c>
      <c r="S125" s="143">
        <v>0</v>
      </c>
      <c r="T125" s="144">
        <f>S125*H125</f>
        <v>0</v>
      </c>
      <c r="AR125" s="145" t="s">
        <v>130</v>
      </c>
      <c r="AT125" s="145" t="s">
        <v>126</v>
      </c>
      <c r="AU125" s="145" t="s">
        <v>131</v>
      </c>
      <c r="AY125" s="16" t="s">
        <v>124</v>
      </c>
      <c r="BE125" s="146">
        <f>IF(N125="základná",J125,0)</f>
        <v>0</v>
      </c>
      <c r="BF125" s="146">
        <f>IF(N125="znížená",J125,0)</f>
        <v>0</v>
      </c>
      <c r="BG125" s="146">
        <f>IF(N125="zákl. prenesená",J125,0)</f>
        <v>0</v>
      </c>
      <c r="BH125" s="146">
        <f>IF(N125="zníž. prenesená",J125,0)</f>
        <v>0</v>
      </c>
      <c r="BI125" s="146">
        <f>IF(N125="nulová",J125,0)</f>
        <v>0</v>
      </c>
      <c r="BJ125" s="16" t="s">
        <v>131</v>
      </c>
      <c r="BK125" s="147">
        <f>ROUND(I125*H125,3)</f>
        <v>0</v>
      </c>
      <c r="BL125" s="16" t="s">
        <v>130</v>
      </c>
      <c r="BM125" s="145" t="s">
        <v>131</v>
      </c>
    </row>
    <row r="126" spans="2:65" s="12" customFormat="1">
      <c r="B126" s="148"/>
      <c r="D126" s="149" t="s">
        <v>134</v>
      </c>
      <c r="E126" s="154" t="s">
        <v>1</v>
      </c>
      <c r="F126" s="150" t="s">
        <v>439</v>
      </c>
      <c r="H126" s="151">
        <v>10.343</v>
      </c>
      <c r="L126" s="148"/>
      <c r="M126" s="152"/>
      <c r="T126" s="153"/>
      <c r="AT126" s="154" t="s">
        <v>134</v>
      </c>
      <c r="AU126" s="154" t="s">
        <v>131</v>
      </c>
      <c r="AV126" s="12" t="s">
        <v>131</v>
      </c>
      <c r="AW126" s="12" t="s">
        <v>26</v>
      </c>
      <c r="AX126" s="12" t="s">
        <v>70</v>
      </c>
      <c r="AY126" s="154" t="s">
        <v>124</v>
      </c>
    </row>
    <row r="127" spans="2:65" s="14" customFormat="1">
      <c r="B127" s="174"/>
      <c r="D127" s="149" t="s">
        <v>134</v>
      </c>
      <c r="E127" s="175" t="s">
        <v>1</v>
      </c>
      <c r="F127" s="176" t="s">
        <v>440</v>
      </c>
      <c r="H127" s="177">
        <v>10.343</v>
      </c>
      <c r="L127" s="174"/>
      <c r="M127" s="178"/>
      <c r="T127" s="179"/>
      <c r="AT127" s="175" t="s">
        <v>134</v>
      </c>
      <c r="AU127" s="175" t="s">
        <v>131</v>
      </c>
      <c r="AV127" s="14" t="s">
        <v>136</v>
      </c>
      <c r="AW127" s="14" t="s">
        <v>26</v>
      </c>
      <c r="AX127" s="14" t="s">
        <v>70</v>
      </c>
      <c r="AY127" s="175" t="s">
        <v>124</v>
      </c>
    </row>
    <row r="128" spans="2:65" s="13" customFormat="1">
      <c r="B128" s="164"/>
      <c r="D128" s="149" t="s">
        <v>134</v>
      </c>
      <c r="E128" s="165" t="s">
        <v>1</v>
      </c>
      <c r="F128" s="166" t="s">
        <v>441</v>
      </c>
      <c r="H128" s="167">
        <v>10.343</v>
      </c>
      <c r="L128" s="164"/>
      <c r="M128" s="168"/>
      <c r="T128" s="169"/>
      <c r="AT128" s="165" t="s">
        <v>134</v>
      </c>
      <c r="AU128" s="165" t="s">
        <v>131</v>
      </c>
      <c r="AV128" s="13" t="s">
        <v>130</v>
      </c>
      <c r="AW128" s="13" t="s">
        <v>26</v>
      </c>
      <c r="AX128" s="13" t="s">
        <v>78</v>
      </c>
      <c r="AY128" s="165" t="s">
        <v>124</v>
      </c>
    </row>
    <row r="129" spans="2:65" s="1" customFormat="1" ht="24.2" customHeight="1">
      <c r="B129" s="134"/>
      <c r="C129" s="135" t="s">
        <v>131</v>
      </c>
      <c r="D129" s="135" t="s">
        <v>126</v>
      </c>
      <c r="E129" s="136" t="s">
        <v>442</v>
      </c>
      <c r="F129" s="137" t="s">
        <v>443</v>
      </c>
      <c r="G129" s="138" t="s">
        <v>188</v>
      </c>
      <c r="H129" s="139">
        <v>84</v>
      </c>
      <c r="I129" s="139"/>
      <c r="J129" s="139">
        <f>ROUND(I129*H129,3)</f>
        <v>0</v>
      </c>
      <c r="K129" s="140"/>
      <c r="L129" s="28"/>
      <c r="M129" s="141" t="s">
        <v>1</v>
      </c>
      <c r="N129" s="142" t="s">
        <v>36</v>
      </c>
      <c r="O129" s="143">
        <v>0</v>
      </c>
      <c r="P129" s="143">
        <f>O129*H129</f>
        <v>0</v>
      </c>
      <c r="Q129" s="143">
        <v>0</v>
      </c>
      <c r="R129" s="143">
        <f>Q129*H129</f>
        <v>0</v>
      </c>
      <c r="S129" s="143">
        <v>0</v>
      </c>
      <c r="T129" s="144">
        <f>S129*H129</f>
        <v>0</v>
      </c>
      <c r="AR129" s="145" t="s">
        <v>130</v>
      </c>
      <c r="AT129" s="145" t="s">
        <v>126</v>
      </c>
      <c r="AU129" s="145" t="s">
        <v>131</v>
      </c>
      <c r="AY129" s="16" t="s">
        <v>124</v>
      </c>
      <c r="BE129" s="146">
        <f>IF(N129="základná",J129,0)</f>
        <v>0</v>
      </c>
      <c r="BF129" s="146">
        <f>IF(N129="znížená",J129,0)</f>
        <v>0</v>
      </c>
      <c r="BG129" s="146">
        <f>IF(N129="zákl. prenesená",J129,0)</f>
        <v>0</v>
      </c>
      <c r="BH129" s="146">
        <f>IF(N129="zníž. prenesená",J129,0)</f>
        <v>0</v>
      </c>
      <c r="BI129" s="146">
        <f>IF(N129="nulová",J129,0)</f>
        <v>0</v>
      </c>
      <c r="BJ129" s="16" t="s">
        <v>131</v>
      </c>
      <c r="BK129" s="147">
        <f>ROUND(I129*H129,3)</f>
        <v>0</v>
      </c>
      <c r="BL129" s="16" t="s">
        <v>130</v>
      </c>
      <c r="BM129" s="145" t="s">
        <v>130</v>
      </c>
    </row>
    <row r="130" spans="2:65" s="12" customFormat="1">
      <c r="B130" s="148"/>
      <c r="D130" s="149" t="s">
        <v>134</v>
      </c>
      <c r="E130" s="154" t="s">
        <v>1</v>
      </c>
      <c r="F130" s="150" t="s">
        <v>444</v>
      </c>
      <c r="H130" s="151">
        <v>84</v>
      </c>
      <c r="L130" s="148"/>
      <c r="M130" s="152"/>
      <c r="T130" s="153"/>
      <c r="AT130" s="154" t="s">
        <v>134</v>
      </c>
      <c r="AU130" s="154" t="s">
        <v>131</v>
      </c>
      <c r="AV130" s="12" t="s">
        <v>131</v>
      </c>
      <c r="AW130" s="12" t="s">
        <v>26</v>
      </c>
      <c r="AX130" s="12" t="s">
        <v>70</v>
      </c>
      <c r="AY130" s="154" t="s">
        <v>124</v>
      </c>
    </row>
    <row r="131" spans="2:65" s="13" customFormat="1">
      <c r="B131" s="164"/>
      <c r="D131" s="149" t="s">
        <v>134</v>
      </c>
      <c r="E131" s="165" t="s">
        <v>1</v>
      </c>
      <c r="F131" s="166" t="s">
        <v>441</v>
      </c>
      <c r="H131" s="167">
        <v>84</v>
      </c>
      <c r="L131" s="164"/>
      <c r="M131" s="168"/>
      <c r="T131" s="169"/>
      <c r="AT131" s="165" t="s">
        <v>134</v>
      </c>
      <c r="AU131" s="165" t="s">
        <v>131</v>
      </c>
      <c r="AV131" s="13" t="s">
        <v>130</v>
      </c>
      <c r="AW131" s="13" t="s">
        <v>26</v>
      </c>
      <c r="AX131" s="13" t="s">
        <v>78</v>
      </c>
      <c r="AY131" s="165" t="s">
        <v>124</v>
      </c>
    </row>
    <row r="132" spans="2:65" s="1" customFormat="1" ht="21.75" customHeight="1">
      <c r="B132" s="134"/>
      <c r="C132" s="135" t="s">
        <v>136</v>
      </c>
      <c r="D132" s="135" t="s">
        <v>126</v>
      </c>
      <c r="E132" s="136" t="s">
        <v>445</v>
      </c>
      <c r="F132" s="137" t="s">
        <v>446</v>
      </c>
      <c r="G132" s="138" t="s">
        <v>148</v>
      </c>
      <c r="H132" s="139">
        <v>25</v>
      </c>
      <c r="I132" s="139"/>
      <c r="J132" s="139">
        <f>ROUND(I132*H132,3)</f>
        <v>0</v>
      </c>
      <c r="K132" s="140"/>
      <c r="L132" s="28"/>
      <c r="M132" s="141" t="s">
        <v>1</v>
      </c>
      <c r="N132" s="142" t="s">
        <v>36</v>
      </c>
      <c r="O132" s="143">
        <v>0</v>
      </c>
      <c r="P132" s="143">
        <f>O132*H132</f>
        <v>0</v>
      </c>
      <c r="Q132" s="143">
        <v>0</v>
      </c>
      <c r="R132" s="143">
        <f>Q132*H132</f>
        <v>0</v>
      </c>
      <c r="S132" s="143">
        <v>0</v>
      </c>
      <c r="T132" s="144">
        <f>S132*H132</f>
        <v>0</v>
      </c>
      <c r="AR132" s="145" t="s">
        <v>130</v>
      </c>
      <c r="AT132" s="145" t="s">
        <v>126</v>
      </c>
      <c r="AU132" s="145" t="s">
        <v>131</v>
      </c>
      <c r="AY132" s="16" t="s">
        <v>124</v>
      </c>
      <c r="BE132" s="146">
        <f>IF(N132="základná",J132,0)</f>
        <v>0</v>
      </c>
      <c r="BF132" s="146">
        <f>IF(N132="znížená",J132,0)</f>
        <v>0</v>
      </c>
      <c r="BG132" s="146">
        <f>IF(N132="zákl. prenesená",J132,0)</f>
        <v>0</v>
      </c>
      <c r="BH132" s="146">
        <f>IF(N132="zníž. prenesená",J132,0)</f>
        <v>0</v>
      </c>
      <c r="BI132" s="146">
        <f>IF(N132="nulová",J132,0)</f>
        <v>0</v>
      </c>
      <c r="BJ132" s="16" t="s">
        <v>131</v>
      </c>
      <c r="BK132" s="147">
        <f>ROUND(I132*H132,3)</f>
        <v>0</v>
      </c>
      <c r="BL132" s="16" t="s">
        <v>130</v>
      </c>
      <c r="BM132" s="145" t="s">
        <v>139</v>
      </c>
    </row>
    <row r="133" spans="2:65" s="12" customFormat="1">
      <c r="B133" s="148"/>
      <c r="D133" s="149" t="s">
        <v>134</v>
      </c>
      <c r="E133" s="154" t="s">
        <v>1</v>
      </c>
      <c r="F133" s="150" t="s">
        <v>447</v>
      </c>
      <c r="H133" s="151">
        <v>25</v>
      </c>
      <c r="L133" s="148"/>
      <c r="M133" s="152"/>
      <c r="T133" s="153"/>
      <c r="AT133" s="154" t="s">
        <v>134</v>
      </c>
      <c r="AU133" s="154" t="s">
        <v>131</v>
      </c>
      <c r="AV133" s="12" t="s">
        <v>131</v>
      </c>
      <c r="AW133" s="12" t="s">
        <v>26</v>
      </c>
      <c r="AX133" s="12" t="s">
        <v>70</v>
      </c>
      <c r="AY133" s="154" t="s">
        <v>124</v>
      </c>
    </row>
    <row r="134" spans="2:65" s="13" customFormat="1">
      <c r="B134" s="164"/>
      <c r="D134" s="149" t="s">
        <v>134</v>
      </c>
      <c r="E134" s="165" t="s">
        <v>1</v>
      </c>
      <c r="F134" s="166" t="s">
        <v>441</v>
      </c>
      <c r="H134" s="167">
        <v>25</v>
      </c>
      <c r="L134" s="164"/>
      <c r="M134" s="168"/>
      <c r="T134" s="169"/>
      <c r="AT134" s="165" t="s">
        <v>134</v>
      </c>
      <c r="AU134" s="165" t="s">
        <v>131</v>
      </c>
      <c r="AV134" s="13" t="s">
        <v>130</v>
      </c>
      <c r="AW134" s="13" t="s">
        <v>26</v>
      </c>
      <c r="AX134" s="13" t="s">
        <v>78</v>
      </c>
      <c r="AY134" s="165" t="s">
        <v>124</v>
      </c>
    </row>
    <row r="135" spans="2:65" s="1" customFormat="1" ht="16.5" customHeight="1">
      <c r="B135" s="134"/>
      <c r="C135" s="135" t="s">
        <v>130</v>
      </c>
      <c r="D135" s="135" t="s">
        <v>126</v>
      </c>
      <c r="E135" s="136" t="s">
        <v>448</v>
      </c>
      <c r="F135" s="137" t="s">
        <v>449</v>
      </c>
      <c r="G135" s="138" t="s">
        <v>148</v>
      </c>
      <c r="H135" s="139">
        <v>72.988</v>
      </c>
      <c r="I135" s="139"/>
      <c r="J135" s="139">
        <f>ROUND(I135*H135,3)</f>
        <v>0</v>
      </c>
      <c r="K135" s="140"/>
      <c r="L135" s="28"/>
      <c r="M135" s="141" t="s">
        <v>1</v>
      </c>
      <c r="N135" s="142" t="s">
        <v>36</v>
      </c>
      <c r="O135" s="143">
        <v>0</v>
      </c>
      <c r="P135" s="143">
        <f>O135*H135</f>
        <v>0</v>
      </c>
      <c r="Q135" s="143">
        <v>0</v>
      </c>
      <c r="R135" s="143">
        <f>Q135*H135</f>
        <v>0</v>
      </c>
      <c r="S135" s="143">
        <v>0</v>
      </c>
      <c r="T135" s="144">
        <f>S135*H135</f>
        <v>0</v>
      </c>
      <c r="AR135" s="145" t="s">
        <v>130</v>
      </c>
      <c r="AT135" s="145" t="s">
        <v>126</v>
      </c>
      <c r="AU135" s="145" t="s">
        <v>131</v>
      </c>
      <c r="AY135" s="16" t="s">
        <v>124</v>
      </c>
      <c r="BE135" s="146">
        <f>IF(N135="základná",J135,0)</f>
        <v>0</v>
      </c>
      <c r="BF135" s="146">
        <f>IF(N135="znížená",J135,0)</f>
        <v>0</v>
      </c>
      <c r="BG135" s="146">
        <f>IF(N135="zákl. prenesená",J135,0)</f>
        <v>0</v>
      </c>
      <c r="BH135" s="146">
        <f>IF(N135="zníž. prenesená",J135,0)</f>
        <v>0</v>
      </c>
      <c r="BI135" s="146">
        <f>IF(N135="nulová",J135,0)</f>
        <v>0</v>
      </c>
      <c r="BJ135" s="16" t="s">
        <v>131</v>
      </c>
      <c r="BK135" s="147">
        <f>ROUND(I135*H135,3)</f>
        <v>0</v>
      </c>
      <c r="BL135" s="16" t="s">
        <v>130</v>
      </c>
      <c r="BM135" s="145" t="s">
        <v>142</v>
      </c>
    </row>
    <row r="136" spans="2:65" s="12" customFormat="1">
      <c r="B136" s="148"/>
      <c r="D136" s="149" t="s">
        <v>134</v>
      </c>
      <c r="E136" s="154" t="s">
        <v>1</v>
      </c>
      <c r="F136" s="150" t="s">
        <v>450</v>
      </c>
      <c r="H136" s="151">
        <v>72.988</v>
      </c>
      <c r="L136" s="148"/>
      <c r="M136" s="152"/>
      <c r="T136" s="153"/>
      <c r="AT136" s="154" t="s">
        <v>134</v>
      </c>
      <c r="AU136" s="154" t="s">
        <v>131</v>
      </c>
      <c r="AV136" s="12" t="s">
        <v>131</v>
      </c>
      <c r="AW136" s="12" t="s">
        <v>26</v>
      </c>
      <c r="AX136" s="12" t="s">
        <v>70</v>
      </c>
      <c r="AY136" s="154" t="s">
        <v>124</v>
      </c>
    </row>
    <row r="137" spans="2:65" s="13" customFormat="1">
      <c r="B137" s="164"/>
      <c r="D137" s="149" t="s">
        <v>134</v>
      </c>
      <c r="E137" s="165" t="s">
        <v>1</v>
      </c>
      <c r="F137" s="166" t="s">
        <v>441</v>
      </c>
      <c r="H137" s="167">
        <v>72.988</v>
      </c>
      <c r="L137" s="164"/>
      <c r="M137" s="168"/>
      <c r="T137" s="169"/>
      <c r="AT137" s="165" t="s">
        <v>134</v>
      </c>
      <c r="AU137" s="165" t="s">
        <v>131</v>
      </c>
      <c r="AV137" s="13" t="s">
        <v>130</v>
      </c>
      <c r="AW137" s="13" t="s">
        <v>26</v>
      </c>
      <c r="AX137" s="13" t="s">
        <v>78</v>
      </c>
      <c r="AY137" s="165" t="s">
        <v>124</v>
      </c>
    </row>
    <row r="138" spans="2:65" s="1" customFormat="1" ht="21.75" customHeight="1">
      <c r="B138" s="134"/>
      <c r="C138" s="135" t="s">
        <v>145</v>
      </c>
      <c r="D138" s="135" t="s">
        <v>126</v>
      </c>
      <c r="E138" s="136" t="s">
        <v>451</v>
      </c>
      <c r="F138" s="137" t="s">
        <v>452</v>
      </c>
      <c r="G138" s="138" t="s">
        <v>210</v>
      </c>
      <c r="H138" s="139">
        <v>22.75</v>
      </c>
      <c r="I138" s="139"/>
      <c r="J138" s="139">
        <f>ROUND(I138*H138,3)</f>
        <v>0</v>
      </c>
      <c r="K138" s="140"/>
      <c r="L138" s="28"/>
      <c r="M138" s="141" t="s">
        <v>1</v>
      </c>
      <c r="N138" s="142" t="s">
        <v>36</v>
      </c>
      <c r="O138" s="143">
        <v>0</v>
      </c>
      <c r="P138" s="143">
        <f>O138*H138</f>
        <v>0</v>
      </c>
      <c r="Q138" s="143">
        <v>0</v>
      </c>
      <c r="R138" s="143">
        <f>Q138*H138</f>
        <v>0</v>
      </c>
      <c r="S138" s="143">
        <v>0</v>
      </c>
      <c r="T138" s="144">
        <f>S138*H138</f>
        <v>0</v>
      </c>
      <c r="AR138" s="145" t="s">
        <v>130</v>
      </c>
      <c r="AT138" s="145" t="s">
        <v>126</v>
      </c>
      <c r="AU138" s="145" t="s">
        <v>131</v>
      </c>
      <c r="AY138" s="16" t="s">
        <v>124</v>
      </c>
      <c r="BE138" s="146">
        <f>IF(N138="základná",J138,0)</f>
        <v>0</v>
      </c>
      <c r="BF138" s="146">
        <f>IF(N138="znížená",J138,0)</f>
        <v>0</v>
      </c>
      <c r="BG138" s="146">
        <f>IF(N138="zákl. prenesená",J138,0)</f>
        <v>0</v>
      </c>
      <c r="BH138" s="146">
        <f>IF(N138="zníž. prenesená",J138,0)</f>
        <v>0</v>
      </c>
      <c r="BI138" s="146">
        <f>IF(N138="nulová",J138,0)</f>
        <v>0</v>
      </c>
      <c r="BJ138" s="16" t="s">
        <v>131</v>
      </c>
      <c r="BK138" s="147">
        <f>ROUND(I138*H138,3)</f>
        <v>0</v>
      </c>
      <c r="BL138" s="16" t="s">
        <v>130</v>
      </c>
      <c r="BM138" s="145" t="s">
        <v>166</v>
      </c>
    </row>
    <row r="139" spans="2:65" s="1" customFormat="1" ht="24.2" customHeight="1">
      <c r="B139" s="134"/>
      <c r="C139" s="135" t="s">
        <v>139</v>
      </c>
      <c r="D139" s="135" t="s">
        <v>126</v>
      </c>
      <c r="E139" s="136" t="s">
        <v>453</v>
      </c>
      <c r="F139" s="137" t="s">
        <v>454</v>
      </c>
      <c r="G139" s="138" t="s">
        <v>210</v>
      </c>
      <c r="H139" s="139">
        <v>68.25</v>
      </c>
      <c r="I139" s="139"/>
      <c r="J139" s="139">
        <f>ROUND(I139*H139,3)</f>
        <v>0</v>
      </c>
      <c r="K139" s="140"/>
      <c r="L139" s="28"/>
      <c r="M139" s="141" t="s">
        <v>1</v>
      </c>
      <c r="N139" s="142" t="s">
        <v>36</v>
      </c>
      <c r="O139" s="143">
        <v>0</v>
      </c>
      <c r="P139" s="143">
        <f>O139*H139</f>
        <v>0</v>
      </c>
      <c r="Q139" s="143">
        <v>0</v>
      </c>
      <c r="R139" s="143">
        <f>Q139*H139</f>
        <v>0</v>
      </c>
      <c r="S139" s="143">
        <v>0</v>
      </c>
      <c r="T139" s="144">
        <f>S139*H139</f>
        <v>0</v>
      </c>
      <c r="AR139" s="145" t="s">
        <v>130</v>
      </c>
      <c r="AT139" s="145" t="s">
        <v>126</v>
      </c>
      <c r="AU139" s="145" t="s">
        <v>131</v>
      </c>
      <c r="AY139" s="16" t="s">
        <v>124</v>
      </c>
      <c r="BE139" s="146">
        <f>IF(N139="základná",J139,0)</f>
        <v>0</v>
      </c>
      <c r="BF139" s="146">
        <f>IF(N139="znížená",J139,0)</f>
        <v>0</v>
      </c>
      <c r="BG139" s="146">
        <f>IF(N139="zákl. prenesená",J139,0)</f>
        <v>0</v>
      </c>
      <c r="BH139" s="146">
        <f>IF(N139="zníž. prenesená",J139,0)</f>
        <v>0</v>
      </c>
      <c r="BI139" s="146">
        <f>IF(N139="nulová",J139,0)</f>
        <v>0</v>
      </c>
      <c r="BJ139" s="16" t="s">
        <v>131</v>
      </c>
      <c r="BK139" s="147">
        <f>ROUND(I139*H139,3)</f>
        <v>0</v>
      </c>
      <c r="BL139" s="16" t="s">
        <v>130</v>
      </c>
      <c r="BM139" s="145" t="s">
        <v>174</v>
      </c>
    </row>
    <row r="140" spans="2:65" s="12" customFormat="1">
      <c r="B140" s="148"/>
      <c r="D140" s="149" t="s">
        <v>134</v>
      </c>
      <c r="F140" s="150" t="s">
        <v>455</v>
      </c>
      <c r="H140" s="151">
        <v>68.25</v>
      </c>
      <c r="L140" s="148"/>
      <c r="M140" s="152"/>
      <c r="T140" s="153"/>
      <c r="AT140" s="154" t="s">
        <v>134</v>
      </c>
      <c r="AU140" s="154" t="s">
        <v>131</v>
      </c>
      <c r="AV140" s="12" t="s">
        <v>131</v>
      </c>
      <c r="AW140" s="12" t="s">
        <v>3</v>
      </c>
      <c r="AX140" s="12" t="s">
        <v>78</v>
      </c>
      <c r="AY140" s="154" t="s">
        <v>124</v>
      </c>
    </row>
    <row r="141" spans="2:65" s="1" customFormat="1" ht="24.2" customHeight="1">
      <c r="B141" s="134"/>
      <c r="C141" s="135" t="s">
        <v>153</v>
      </c>
      <c r="D141" s="135" t="s">
        <v>126</v>
      </c>
      <c r="E141" s="136" t="s">
        <v>456</v>
      </c>
      <c r="F141" s="137" t="s">
        <v>457</v>
      </c>
      <c r="G141" s="138" t="s">
        <v>210</v>
      </c>
      <c r="H141" s="139">
        <v>22.75</v>
      </c>
      <c r="I141" s="139"/>
      <c r="J141" s="139">
        <f>ROUND(I141*H141,3)</f>
        <v>0</v>
      </c>
      <c r="K141" s="140"/>
      <c r="L141" s="28"/>
      <c r="M141" s="141" t="s">
        <v>1</v>
      </c>
      <c r="N141" s="142" t="s">
        <v>36</v>
      </c>
      <c r="O141" s="143">
        <v>0</v>
      </c>
      <c r="P141" s="143">
        <f>O141*H141</f>
        <v>0</v>
      </c>
      <c r="Q141" s="143">
        <v>0</v>
      </c>
      <c r="R141" s="143">
        <f>Q141*H141</f>
        <v>0</v>
      </c>
      <c r="S141" s="143">
        <v>0</v>
      </c>
      <c r="T141" s="144">
        <f>S141*H141</f>
        <v>0</v>
      </c>
      <c r="AR141" s="145" t="s">
        <v>130</v>
      </c>
      <c r="AT141" s="145" t="s">
        <v>126</v>
      </c>
      <c r="AU141" s="145" t="s">
        <v>131</v>
      </c>
      <c r="AY141" s="16" t="s">
        <v>124</v>
      </c>
      <c r="BE141" s="146">
        <f>IF(N141="základná",J141,0)</f>
        <v>0</v>
      </c>
      <c r="BF141" s="146">
        <f>IF(N141="znížená",J141,0)</f>
        <v>0</v>
      </c>
      <c r="BG141" s="146">
        <f>IF(N141="zákl. prenesená",J141,0)</f>
        <v>0</v>
      </c>
      <c r="BH141" s="146">
        <f>IF(N141="zníž. prenesená",J141,0)</f>
        <v>0</v>
      </c>
      <c r="BI141" s="146">
        <f>IF(N141="nulová",J141,0)</f>
        <v>0</v>
      </c>
      <c r="BJ141" s="16" t="s">
        <v>131</v>
      </c>
      <c r="BK141" s="147">
        <f>ROUND(I141*H141,3)</f>
        <v>0</v>
      </c>
      <c r="BL141" s="16" t="s">
        <v>130</v>
      </c>
      <c r="BM141" s="145" t="s">
        <v>185</v>
      </c>
    </row>
    <row r="142" spans="2:65" s="1" customFormat="1" ht="16.5" customHeight="1">
      <c r="B142" s="134"/>
      <c r="C142" s="135" t="s">
        <v>142</v>
      </c>
      <c r="D142" s="135" t="s">
        <v>126</v>
      </c>
      <c r="E142" s="136" t="s">
        <v>458</v>
      </c>
      <c r="F142" s="137" t="s">
        <v>459</v>
      </c>
      <c r="G142" s="138" t="s">
        <v>210</v>
      </c>
      <c r="H142" s="139">
        <v>22.75</v>
      </c>
      <c r="I142" s="139"/>
      <c r="J142" s="139">
        <f>ROUND(I142*H142,3)</f>
        <v>0</v>
      </c>
      <c r="K142" s="140"/>
      <c r="L142" s="28"/>
      <c r="M142" s="141" t="s">
        <v>1</v>
      </c>
      <c r="N142" s="142" t="s">
        <v>36</v>
      </c>
      <c r="O142" s="143">
        <v>0</v>
      </c>
      <c r="P142" s="143">
        <f>O142*H142</f>
        <v>0</v>
      </c>
      <c r="Q142" s="143">
        <v>0</v>
      </c>
      <c r="R142" s="143">
        <f>Q142*H142</f>
        <v>0</v>
      </c>
      <c r="S142" s="143">
        <v>0</v>
      </c>
      <c r="T142" s="144">
        <f>S142*H142</f>
        <v>0</v>
      </c>
      <c r="AR142" s="145" t="s">
        <v>130</v>
      </c>
      <c r="AT142" s="145" t="s">
        <v>126</v>
      </c>
      <c r="AU142" s="145" t="s">
        <v>131</v>
      </c>
      <c r="AY142" s="16" t="s">
        <v>124</v>
      </c>
      <c r="BE142" s="146">
        <f>IF(N142="základná",J142,0)</f>
        <v>0</v>
      </c>
      <c r="BF142" s="146">
        <f>IF(N142="znížená",J142,0)</f>
        <v>0</v>
      </c>
      <c r="BG142" s="146">
        <f>IF(N142="zákl. prenesená",J142,0)</f>
        <v>0</v>
      </c>
      <c r="BH142" s="146">
        <f>IF(N142="zníž. prenesená",J142,0)</f>
        <v>0</v>
      </c>
      <c r="BI142" s="146">
        <f>IF(N142="nulová",J142,0)</f>
        <v>0</v>
      </c>
      <c r="BJ142" s="16" t="s">
        <v>131</v>
      </c>
      <c r="BK142" s="147">
        <f>ROUND(I142*H142,3)</f>
        <v>0</v>
      </c>
      <c r="BL142" s="16" t="s">
        <v>130</v>
      </c>
      <c r="BM142" s="145" t="s">
        <v>195</v>
      </c>
    </row>
    <row r="143" spans="2:65" s="11" customFormat="1" ht="25.9" customHeight="1">
      <c r="B143" s="123"/>
      <c r="D143" s="124" t="s">
        <v>69</v>
      </c>
      <c r="E143" s="125" t="s">
        <v>269</v>
      </c>
      <c r="F143" s="125" t="s">
        <v>270</v>
      </c>
      <c r="J143" s="126">
        <f>BK143</f>
        <v>0</v>
      </c>
      <c r="L143" s="123"/>
      <c r="M143" s="127"/>
      <c r="P143" s="128">
        <f>P144+P149+P154</f>
        <v>0</v>
      </c>
      <c r="R143" s="128">
        <f>R144+R149+R154</f>
        <v>0</v>
      </c>
      <c r="T143" s="129">
        <f>T144+T149+T154</f>
        <v>0</v>
      </c>
      <c r="AR143" s="124" t="s">
        <v>131</v>
      </c>
      <c r="AT143" s="130" t="s">
        <v>69</v>
      </c>
      <c r="AU143" s="130" t="s">
        <v>70</v>
      </c>
      <c r="AY143" s="124" t="s">
        <v>124</v>
      </c>
      <c r="BK143" s="131">
        <f>BK144+BK149+BK154</f>
        <v>0</v>
      </c>
    </row>
    <row r="144" spans="2:65" s="11" customFormat="1" ht="22.9" customHeight="1">
      <c r="B144" s="123"/>
      <c r="D144" s="124" t="s">
        <v>69</v>
      </c>
      <c r="E144" s="132" t="s">
        <v>271</v>
      </c>
      <c r="F144" s="132" t="s">
        <v>272</v>
      </c>
      <c r="J144" s="133">
        <f>BK144</f>
        <v>0</v>
      </c>
      <c r="L144" s="123"/>
      <c r="M144" s="127"/>
      <c r="P144" s="128">
        <f>SUM(P145:P148)</f>
        <v>0</v>
      </c>
      <c r="R144" s="128">
        <f>SUM(R145:R148)</f>
        <v>0</v>
      </c>
      <c r="T144" s="129">
        <f>SUM(T145:T148)</f>
        <v>0</v>
      </c>
      <c r="AR144" s="124" t="s">
        <v>131</v>
      </c>
      <c r="AT144" s="130" t="s">
        <v>69</v>
      </c>
      <c r="AU144" s="130" t="s">
        <v>78</v>
      </c>
      <c r="AY144" s="124" t="s">
        <v>124</v>
      </c>
      <c r="BK144" s="131">
        <f>SUM(BK145:BK148)</f>
        <v>0</v>
      </c>
    </row>
    <row r="145" spans="2:65" s="1" customFormat="1" ht="37.9" customHeight="1">
      <c r="B145" s="134"/>
      <c r="C145" s="135" t="s">
        <v>161</v>
      </c>
      <c r="D145" s="135" t="s">
        <v>126</v>
      </c>
      <c r="E145" s="136" t="s">
        <v>460</v>
      </c>
      <c r="F145" s="137" t="s">
        <v>461</v>
      </c>
      <c r="G145" s="138" t="s">
        <v>148</v>
      </c>
      <c r="H145" s="139">
        <v>203.63900000000001</v>
      </c>
      <c r="I145" s="139"/>
      <c r="J145" s="139">
        <f>ROUND(I145*H145,3)</f>
        <v>0</v>
      </c>
      <c r="K145" s="140"/>
      <c r="L145" s="28"/>
      <c r="M145" s="141" t="s">
        <v>1</v>
      </c>
      <c r="N145" s="142" t="s">
        <v>36</v>
      </c>
      <c r="O145" s="143">
        <v>0</v>
      </c>
      <c r="P145" s="143">
        <f>O145*H145</f>
        <v>0</v>
      </c>
      <c r="Q145" s="143">
        <v>0</v>
      </c>
      <c r="R145" s="143">
        <f>Q145*H145</f>
        <v>0</v>
      </c>
      <c r="S145" s="143">
        <v>0</v>
      </c>
      <c r="T145" s="144">
        <f>S145*H145</f>
        <v>0</v>
      </c>
      <c r="AR145" s="145" t="s">
        <v>195</v>
      </c>
      <c r="AT145" s="145" t="s">
        <v>126</v>
      </c>
      <c r="AU145" s="145" t="s">
        <v>131</v>
      </c>
      <c r="AY145" s="16" t="s">
        <v>124</v>
      </c>
      <c r="BE145" s="146">
        <f>IF(N145="základná",J145,0)</f>
        <v>0</v>
      </c>
      <c r="BF145" s="146">
        <f>IF(N145="znížená",J145,0)</f>
        <v>0</v>
      </c>
      <c r="BG145" s="146">
        <f>IF(N145="zákl. prenesená",J145,0)</f>
        <v>0</v>
      </c>
      <c r="BH145" s="146">
        <f>IF(N145="zníž. prenesená",J145,0)</f>
        <v>0</v>
      </c>
      <c r="BI145" s="146">
        <f>IF(N145="nulová",J145,0)</f>
        <v>0</v>
      </c>
      <c r="BJ145" s="16" t="s">
        <v>131</v>
      </c>
      <c r="BK145" s="147">
        <f>ROUND(I145*H145,3)</f>
        <v>0</v>
      </c>
      <c r="BL145" s="16" t="s">
        <v>195</v>
      </c>
      <c r="BM145" s="145" t="s">
        <v>203</v>
      </c>
    </row>
    <row r="146" spans="2:65" s="12" customFormat="1">
      <c r="B146" s="148"/>
      <c r="D146" s="149" t="s">
        <v>134</v>
      </c>
      <c r="E146" s="154" t="s">
        <v>1</v>
      </c>
      <c r="F146" s="150" t="s">
        <v>462</v>
      </c>
      <c r="H146" s="151">
        <v>203.63900000000001</v>
      </c>
      <c r="L146" s="148"/>
      <c r="M146" s="152"/>
      <c r="T146" s="153"/>
      <c r="AT146" s="154" t="s">
        <v>134</v>
      </c>
      <c r="AU146" s="154" t="s">
        <v>131</v>
      </c>
      <c r="AV146" s="12" t="s">
        <v>131</v>
      </c>
      <c r="AW146" s="12" t="s">
        <v>26</v>
      </c>
      <c r="AX146" s="12" t="s">
        <v>70</v>
      </c>
      <c r="AY146" s="154" t="s">
        <v>124</v>
      </c>
    </row>
    <row r="147" spans="2:65" s="13" customFormat="1">
      <c r="B147" s="164"/>
      <c r="D147" s="149" t="s">
        <v>134</v>
      </c>
      <c r="E147" s="165" t="s">
        <v>1</v>
      </c>
      <c r="F147" s="166" t="s">
        <v>184</v>
      </c>
      <c r="H147" s="167">
        <v>203.63900000000001</v>
      </c>
      <c r="L147" s="164"/>
      <c r="M147" s="168"/>
      <c r="T147" s="169"/>
      <c r="AT147" s="165" t="s">
        <v>134</v>
      </c>
      <c r="AU147" s="165" t="s">
        <v>131</v>
      </c>
      <c r="AV147" s="13" t="s">
        <v>130</v>
      </c>
      <c r="AW147" s="13" t="s">
        <v>26</v>
      </c>
      <c r="AX147" s="13" t="s">
        <v>78</v>
      </c>
      <c r="AY147" s="165" t="s">
        <v>124</v>
      </c>
    </row>
    <row r="148" spans="2:65" s="1" customFormat="1" ht="24.2" customHeight="1">
      <c r="B148" s="134"/>
      <c r="C148" s="135" t="s">
        <v>166</v>
      </c>
      <c r="D148" s="135" t="s">
        <v>126</v>
      </c>
      <c r="E148" s="136" t="s">
        <v>282</v>
      </c>
      <c r="F148" s="137" t="s">
        <v>283</v>
      </c>
      <c r="G148" s="138" t="s">
        <v>284</v>
      </c>
      <c r="H148" s="139">
        <v>8.7370000000000001</v>
      </c>
      <c r="I148" s="139"/>
      <c r="J148" s="139">
        <f>ROUND(I148*H148,3)</f>
        <v>0</v>
      </c>
      <c r="K148" s="140"/>
      <c r="L148" s="28"/>
      <c r="M148" s="141" t="s">
        <v>1</v>
      </c>
      <c r="N148" s="142" t="s">
        <v>36</v>
      </c>
      <c r="O148" s="143">
        <v>0</v>
      </c>
      <c r="P148" s="143">
        <f>O148*H148</f>
        <v>0</v>
      </c>
      <c r="Q148" s="143">
        <v>0</v>
      </c>
      <c r="R148" s="143">
        <f>Q148*H148</f>
        <v>0</v>
      </c>
      <c r="S148" s="143">
        <v>0</v>
      </c>
      <c r="T148" s="144">
        <f>S148*H148</f>
        <v>0</v>
      </c>
      <c r="AR148" s="145" t="s">
        <v>195</v>
      </c>
      <c r="AT148" s="145" t="s">
        <v>126</v>
      </c>
      <c r="AU148" s="145" t="s">
        <v>131</v>
      </c>
      <c r="AY148" s="16" t="s">
        <v>124</v>
      </c>
      <c r="BE148" s="146">
        <f>IF(N148="základná",J148,0)</f>
        <v>0</v>
      </c>
      <c r="BF148" s="146">
        <f>IF(N148="znížená",J148,0)</f>
        <v>0</v>
      </c>
      <c r="BG148" s="146">
        <f>IF(N148="zákl. prenesená",J148,0)</f>
        <v>0</v>
      </c>
      <c r="BH148" s="146">
        <f>IF(N148="zníž. prenesená",J148,0)</f>
        <v>0</v>
      </c>
      <c r="BI148" s="146">
        <f>IF(N148="nulová",J148,0)</f>
        <v>0</v>
      </c>
      <c r="BJ148" s="16" t="s">
        <v>131</v>
      </c>
      <c r="BK148" s="147">
        <f>ROUND(I148*H148,3)</f>
        <v>0</v>
      </c>
      <c r="BL148" s="16" t="s">
        <v>195</v>
      </c>
      <c r="BM148" s="145" t="s">
        <v>7</v>
      </c>
    </row>
    <row r="149" spans="2:65" s="11" customFormat="1" ht="22.9" customHeight="1">
      <c r="B149" s="123"/>
      <c r="D149" s="124" t="s">
        <v>69</v>
      </c>
      <c r="E149" s="132" t="s">
        <v>286</v>
      </c>
      <c r="F149" s="132" t="s">
        <v>287</v>
      </c>
      <c r="J149" s="133">
        <f>BK149</f>
        <v>0</v>
      </c>
      <c r="L149" s="123"/>
      <c r="M149" s="127"/>
      <c r="P149" s="128">
        <f>SUM(P150:P153)</f>
        <v>0</v>
      </c>
      <c r="R149" s="128">
        <f>SUM(R150:R153)</f>
        <v>0</v>
      </c>
      <c r="T149" s="129">
        <f>SUM(T150:T153)</f>
        <v>0</v>
      </c>
      <c r="AR149" s="124" t="s">
        <v>131</v>
      </c>
      <c r="AT149" s="130" t="s">
        <v>69</v>
      </c>
      <c r="AU149" s="130" t="s">
        <v>78</v>
      </c>
      <c r="AY149" s="124" t="s">
        <v>124</v>
      </c>
      <c r="BK149" s="131">
        <f>SUM(BK150:BK153)</f>
        <v>0</v>
      </c>
    </row>
    <row r="150" spans="2:65" s="1" customFormat="1" ht="33" customHeight="1">
      <c r="B150" s="134"/>
      <c r="C150" s="135" t="s">
        <v>170</v>
      </c>
      <c r="D150" s="135" t="s">
        <v>126</v>
      </c>
      <c r="E150" s="136" t="s">
        <v>463</v>
      </c>
      <c r="F150" s="137" t="s">
        <v>464</v>
      </c>
      <c r="G150" s="138" t="s">
        <v>148</v>
      </c>
      <c r="H150" s="139">
        <v>474.00599999999997</v>
      </c>
      <c r="I150" s="139"/>
      <c r="J150" s="139">
        <f>ROUND(I150*H150,3)</f>
        <v>0</v>
      </c>
      <c r="K150" s="140"/>
      <c r="L150" s="28"/>
      <c r="M150" s="141" t="s">
        <v>1</v>
      </c>
      <c r="N150" s="142" t="s">
        <v>36</v>
      </c>
      <c r="O150" s="143">
        <v>0</v>
      </c>
      <c r="P150" s="143">
        <f>O150*H150</f>
        <v>0</v>
      </c>
      <c r="Q150" s="143">
        <v>0</v>
      </c>
      <c r="R150" s="143">
        <f>Q150*H150</f>
        <v>0</v>
      </c>
      <c r="S150" s="143">
        <v>0</v>
      </c>
      <c r="T150" s="144">
        <f>S150*H150</f>
        <v>0</v>
      </c>
      <c r="AR150" s="145" t="s">
        <v>195</v>
      </c>
      <c r="AT150" s="145" t="s">
        <v>126</v>
      </c>
      <c r="AU150" s="145" t="s">
        <v>131</v>
      </c>
      <c r="AY150" s="16" t="s">
        <v>124</v>
      </c>
      <c r="BE150" s="146">
        <f>IF(N150="základná",J150,0)</f>
        <v>0</v>
      </c>
      <c r="BF150" s="146">
        <f>IF(N150="znížená",J150,0)</f>
        <v>0</v>
      </c>
      <c r="BG150" s="146">
        <f>IF(N150="zákl. prenesená",J150,0)</f>
        <v>0</v>
      </c>
      <c r="BH150" s="146">
        <f>IF(N150="zníž. prenesená",J150,0)</f>
        <v>0</v>
      </c>
      <c r="BI150" s="146">
        <f>IF(N150="nulová",J150,0)</f>
        <v>0</v>
      </c>
      <c r="BJ150" s="16" t="s">
        <v>131</v>
      </c>
      <c r="BK150" s="147">
        <f>ROUND(I150*H150,3)</f>
        <v>0</v>
      </c>
      <c r="BL150" s="16" t="s">
        <v>195</v>
      </c>
      <c r="BM150" s="145" t="s">
        <v>152</v>
      </c>
    </row>
    <row r="151" spans="2:65" s="12" customFormat="1">
      <c r="B151" s="148"/>
      <c r="D151" s="149" t="s">
        <v>134</v>
      </c>
      <c r="E151" s="154" t="s">
        <v>1</v>
      </c>
      <c r="F151" s="150" t="s">
        <v>465</v>
      </c>
      <c r="H151" s="151">
        <v>474.00599999999997</v>
      </c>
      <c r="L151" s="148"/>
      <c r="M151" s="152"/>
      <c r="T151" s="153"/>
      <c r="AT151" s="154" t="s">
        <v>134</v>
      </c>
      <c r="AU151" s="154" t="s">
        <v>131</v>
      </c>
      <c r="AV151" s="12" t="s">
        <v>131</v>
      </c>
      <c r="AW151" s="12" t="s">
        <v>26</v>
      </c>
      <c r="AX151" s="12" t="s">
        <v>70</v>
      </c>
      <c r="AY151" s="154" t="s">
        <v>124</v>
      </c>
    </row>
    <row r="152" spans="2:65" s="13" customFormat="1">
      <c r="B152" s="164"/>
      <c r="D152" s="149" t="s">
        <v>134</v>
      </c>
      <c r="E152" s="165" t="s">
        <v>1</v>
      </c>
      <c r="F152" s="166" t="s">
        <v>441</v>
      </c>
      <c r="H152" s="167">
        <v>474.00599999999997</v>
      </c>
      <c r="L152" s="164"/>
      <c r="M152" s="168"/>
      <c r="T152" s="169"/>
      <c r="AT152" s="165" t="s">
        <v>134</v>
      </c>
      <c r="AU152" s="165" t="s">
        <v>131</v>
      </c>
      <c r="AV152" s="13" t="s">
        <v>130</v>
      </c>
      <c r="AW152" s="13" t="s">
        <v>26</v>
      </c>
      <c r="AX152" s="13" t="s">
        <v>78</v>
      </c>
      <c r="AY152" s="165" t="s">
        <v>124</v>
      </c>
    </row>
    <row r="153" spans="2:65" s="1" customFormat="1" ht="24.2" customHeight="1">
      <c r="B153" s="134"/>
      <c r="C153" s="135" t="s">
        <v>174</v>
      </c>
      <c r="D153" s="135" t="s">
        <v>126</v>
      </c>
      <c r="E153" s="136" t="s">
        <v>466</v>
      </c>
      <c r="F153" s="137" t="s">
        <v>296</v>
      </c>
      <c r="G153" s="138" t="s">
        <v>284</v>
      </c>
      <c r="H153" s="139">
        <v>10.89</v>
      </c>
      <c r="I153" s="139"/>
      <c r="J153" s="139">
        <f>ROUND(I153*H153,3)</f>
        <v>0</v>
      </c>
      <c r="K153" s="140"/>
      <c r="L153" s="28"/>
      <c r="M153" s="141" t="s">
        <v>1</v>
      </c>
      <c r="N153" s="142" t="s">
        <v>36</v>
      </c>
      <c r="O153" s="143">
        <v>0</v>
      </c>
      <c r="P153" s="143">
        <f>O153*H153</f>
        <v>0</v>
      </c>
      <c r="Q153" s="143">
        <v>0</v>
      </c>
      <c r="R153" s="143">
        <f>Q153*H153</f>
        <v>0</v>
      </c>
      <c r="S153" s="143">
        <v>0</v>
      </c>
      <c r="T153" s="144">
        <f>S153*H153</f>
        <v>0</v>
      </c>
      <c r="AR153" s="145" t="s">
        <v>195</v>
      </c>
      <c r="AT153" s="145" t="s">
        <v>126</v>
      </c>
      <c r="AU153" s="145" t="s">
        <v>131</v>
      </c>
      <c r="AY153" s="16" t="s">
        <v>124</v>
      </c>
      <c r="BE153" s="146">
        <f>IF(N153="základná",J153,0)</f>
        <v>0</v>
      </c>
      <c r="BF153" s="146">
        <f>IF(N153="znížená",J153,0)</f>
        <v>0</v>
      </c>
      <c r="BG153" s="146">
        <f>IF(N153="zákl. prenesená",J153,0)</f>
        <v>0</v>
      </c>
      <c r="BH153" s="146">
        <f>IF(N153="zníž. prenesená",J153,0)</f>
        <v>0</v>
      </c>
      <c r="BI153" s="146">
        <f>IF(N153="nulová",J153,0)</f>
        <v>0</v>
      </c>
      <c r="BJ153" s="16" t="s">
        <v>131</v>
      </c>
      <c r="BK153" s="147">
        <f>ROUND(I153*H153,3)</f>
        <v>0</v>
      </c>
      <c r="BL153" s="16" t="s">
        <v>195</v>
      </c>
      <c r="BM153" s="145" t="s">
        <v>156</v>
      </c>
    </row>
    <row r="154" spans="2:65" s="11" customFormat="1" ht="22.9" customHeight="1">
      <c r="B154" s="123"/>
      <c r="D154" s="124" t="s">
        <v>69</v>
      </c>
      <c r="E154" s="132" t="s">
        <v>298</v>
      </c>
      <c r="F154" s="132" t="s">
        <v>299</v>
      </c>
      <c r="J154" s="133">
        <f>BK154</f>
        <v>0</v>
      </c>
      <c r="L154" s="123"/>
      <c r="M154" s="127"/>
      <c r="P154" s="128">
        <f>SUM(P155:P158)</f>
        <v>0</v>
      </c>
      <c r="R154" s="128">
        <f>SUM(R155:R158)</f>
        <v>0</v>
      </c>
      <c r="T154" s="129">
        <f>SUM(T155:T158)</f>
        <v>0</v>
      </c>
      <c r="AR154" s="124" t="s">
        <v>131</v>
      </c>
      <c r="AT154" s="130" t="s">
        <v>69</v>
      </c>
      <c r="AU154" s="130" t="s">
        <v>78</v>
      </c>
      <c r="AY154" s="124" t="s">
        <v>124</v>
      </c>
      <c r="BK154" s="131">
        <f>SUM(BK155:BK158)</f>
        <v>0</v>
      </c>
    </row>
    <row r="155" spans="2:65" s="1" customFormat="1" ht="24.2" customHeight="1">
      <c r="B155" s="134"/>
      <c r="C155" s="135" t="s">
        <v>178</v>
      </c>
      <c r="D155" s="135" t="s">
        <v>126</v>
      </c>
      <c r="E155" s="136" t="s">
        <v>467</v>
      </c>
      <c r="F155" s="137" t="s">
        <v>468</v>
      </c>
      <c r="G155" s="138" t="s">
        <v>148</v>
      </c>
      <c r="H155" s="139">
        <v>474.00599999999997</v>
      </c>
      <c r="I155" s="139"/>
      <c r="J155" s="139">
        <f>ROUND(I155*H155,3)</f>
        <v>0</v>
      </c>
      <c r="K155" s="140"/>
      <c r="L155" s="28"/>
      <c r="M155" s="141" t="s">
        <v>1</v>
      </c>
      <c r="N155" s="142" t="s">
        <v>36</v>
      </c>
      <c r="O155" s="143">
        <v>0</v>
      </c>
      <c r="P155" s="143">
        <f>O155*H155</f>
        <v>0</v>
      </c>
      <c r="Q155" s="143">
        <v>0</v>
      </c>
      <c r="R155" s="143">
        <f>Q155*H155</f>
        <v>0</v>
      </c>
      <c r="S155" s="143">
        <v>0</v>
      </c>
      <c r="T155" s="144">
        <f>S155*H155</f>
        <v>0</v>
      </c>
      <c r="AR155" s="145" t="s">
        <v>195</v>
      </c>
      <c r="AT155" s="145" t="s">
        <v>126</v>
      </c>
      <c r="AU155" s="145" t="s">
        <v>131</v>
      </c>
      <c r="AY155" s="16" t="s">
        <v>124</v>
      </c>
      <c r="BE155" s="146">
        <f>IF(N155="základná",J155,0)</f>
        <v>0</v>
      </c>
      <c r="BF155" s="146">
        <f>IF(N155="znížená",J155,0)</f>
        <v>0</v>
      </c>
      <c r="BG155" s="146">
        <f>IF(N155="zákl. prenesená",J155,0)</f>
        <v>0</v>
      </c>
      <c r="BH155" s="146">
        <f>IF(N155="zníž. prenesená",J155,0)</f>
        <v>0</v>
      </c>
      <c r="BI155" s="146">
        <f>IF(N155="nulová",J155,0)</f>
        <v>0</v>
      </c>
      <c r="BJ155" s="16" t="s">
        <v>131</v>
      </c>
      <c r="BK155" s="147">
        <f>ROUND(I155*H155,3)</f>
        <v>0</v>
      </c>
      <c r="BL155" s="16" t="s">
        <v>195</v>
      </c>
      <c r="BM155" s="145" t="s">
        <v>160</v>
      </c>
    </row>
    <row r="156" spans="2:65" s="12" customFormat="1">
      <c r="B156" s="148"/>
      <c r="D156" s="149" t="s">
        <v>134</v>
      </c>
      <c r="E156" s="154" t="s">
        <v>1</v>
      </c>
      <c r="F156" s="150" t="s">
        <v>465</v>
      </c>
      <c r="H156" s="151">
        <v>474.00599999999997</v>
      </c>
      <c r="L156" s="148"/>
      <c r="M156" s="152"/>
      <c r="T156" s="153"/>
      <c r="AT156" s="154" t="s">
        <v>134</v>
      </c>
      <c r="AU156" s="154" t="s">
        <v>131</v>
      </c>
      <c r="AV156" s="12" t="s">
        <v>131</v>
      </c>
      <c r="AW156" s="12" t="s">
        <v>26</v>
      </c>
      <c r="AX156" s="12" t="s">
        <v>70</v>
      </c>
      <c r="AY156" s="154" t="s">
        <v>124</v>
      </c>
    </row>
    <row r="157" spans="2:65" s="13" customFormat="1">
      <c r="B157" s="164"/>
      <c r="D157" s="149" t="s">
        <v>134</v>
      </c>
      <c r="E157" s="165" t="s">
        <v>1</v>
      </c>
      <c r="F157" s="166" t="s">
        <v>441</v>
      </c>
      <c r="H157" s="167">
        <v>474.00599999999997</v>
      </c>
      <c r="L157" s="164"/>
      <c r="M157" s="168"/>
      <c r="T157" s="169"/>
      <c r="AT157" s="165" t="s">
        <v>134</v>
      </c>
      <c r="AU157" s="165" t="s">
        <v>131</v>
      </c>
      <c r="AV157" s="13" t="s">
        <v>130</v>
      </c>
      <c r="AW157" s="13" t="s">
        <v>26</v>
      </c>
      <c r="AX157" s="13" t="s">
        <v>78</v>
      </c>
      <c r="AY157" s="165" t="s">
        <v>124</v>
      </c>
    </row>
    <row r="158" spans="2:65" s="1" customFormat="1" ht="24.2" customHeight="1">
      <c r="B158" s="134"/>
      <c r="C158" s="135" t="s">
        <v>185</v>
      </c>
      <c r="D158" s="135" t="s">
        <v>126</v>
      </c>
      <c r="E158" s="136" t="s">
        <v>315</v>
      </c>
      <c r="F158" s="137" t="s">
        <v>316</v>
      </c>
      <c r="G158" s="138" t="s">
        <v>284</v>
      </c>
      <c r="H158" s="139">
        <v>13.775</v>
      </c>
      <c r="I158" s="139"/>
      <c r="J158" s="139">
        <f>ROUND(I158*H158,3)</f>
        <v>0</v>
      </c>
      <c r="K158" s="140"/>
      <c r="L158" s="28"/>
      <c r="M158" s="170" t="s">
        <v>1</v>
      </c>
      <c r="N158" s="171" t="s">
        <v>36</v>
      </c>
      <c r="O158" s="172">
        <v>0</v>
      </c>
      <c r="P158" s="172">
        <f>O158*H158</f>
        <v>0</v>
      </c>
      <c r="Q158" s="172">
        <v>0</v>
      </c>
      <c r="R158" s="172">
        <f>Q158*H158</f>
        <v>0</v>
      </c>
      <c r="S158" s="172">
        <v>0</v>
      </c>
      <c r="T158" s="173">
        <f>S158*H158</f>
        <v>0</v>
      </c>
      <c r="AR158" s="145" t="s">
        <v>195</v>
      </c>
      <c r="AT158" s="145" t="s">
        <v>126</v>
      </c>
      <c r="AU158" s="145" t="s">
        <v>131</v>
      </c>
      <c r="AY158" s="16" t="s">
        <v>124</v>
      </c>
      <c r="BE158" s="146">
        <f>IF(N158="základná",J158,0)</f>
        <v>0</v>
      </c>
      <c r="BF158" s="146">
        <f>IF(N158="znížená",J158,0)</f>
        <v>0</v>
      </c>
      <c r="BG158" s="146">
        <f>IF(N158="zákl. prenesená",J158,0)</f>
        <v>0</v>
      </c>
      <c r="BH158" s="146">
        <f>IF(N158="zníž. prenesená",J158,0)</f>
        <v>0</v>
      </c>
      <c r="BI158" s="146">
        <f>IF(N158="nulová",J158,0)</f>
        <v>0</v>
      </c>
      <c r="BJ158" s="16" t="s">
        <v>131</v>
      </c>
      <c r="BK158" s="147">
        <f>ROUND(I158*H158,3)</f>
        <v>0</v>
      </c>
      <c r="BL158" s="16" t="s">
        <v>195</v>
      </c>
      <c r="BM158" s="145" t="s">
        <v>240</v>
      </c>
    </row>
    <row r="159" spans="2:65" s="1" customFormat="1" ht="6.95" customHeight="1">
      <c r="B159" s="43"/>
      <c r="C159" s="44"/>
      <c r="D159" s="44"/>
      <c r="E159" s="44"/>
      <c r="F159" s="44"/>
      <c r="G159" s="44"/>
      <c r="H159" s="44"/>
      <c r="I159" s="44"/>
      <c r="J159" s="44"/>
      <c r="K159" s="44"/>
      <c r="L159" s="28"/>
    </row>
  </sheetData>
  <autoFilter ref="C121:K158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M141"/>
  <sheetViews>
    <sheetView showGridLines="0" topLeftCell="A114" workbookViewId="0">
      <selection activeCell="I124" sqref="I124:I143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5" t="s">
        <v>5</v>
      </c>
      <c r="M2" s="183"/>
      <c r="N2" s="183"/>
      <c r="O2" s="183"/>
      <c r="P2" s="183"/>
      <c r="Q2" s="183"/>
      <c r="R2" s="183"/>
      <c r="S2" s="183"/>
      <c r="T2" s="183"/>
      <c r="U2" s="183"/>
      <c r="V2" s="183"/>
      <c r="AT2" s="16" t="s">
        <v>85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70</v>
      </c>
    </row>
    <row r="4" spans="2:46" ht="24.95" customHeight="1">
      <c r="B4" s="19"/>
      <c r="D4" s="20" t="s">
        <v>86</v>
      </c>
      <c r="L4" s="19"/>
      <c r="M4" s="86" t="s">
        <v>9</v>
      </c>
      <c r="AT4" s="16" t="s">
        <v>3</v>
      </c>
    </row>
    <row r="5" spans="2:46" ht="6.95" customHeight="1">
      <c r="B5" s="19"/>
      <c r="L5" s="19"/>
    </row>
    <row r="6" spans="2:46" ht="12" customHeight="1">
      <c r="B6" s="19"/>
      <c r="D6" s="25" t="s">
        <v>12</v>
      </c>
      <c r="L6" s="19"/>
    </row>
    <row r="7" spans="2:46" ht="26.25" customHeight="1">
      <c r="B7" s="19"/>
      <c r="E7" s="220" t="str">
        <f>'Rekapitulácia stavby'!K6</f>
        <v>Stavebné úpravy maštale pre  ustajnenie HD,  č. 993, k.u. Pčoliné</v>
      </c>
      <c r="F7" s="221"/>
      <c r="G7" s="221"/>
      <c r="H7" s="221"/>
      <c r="L7" s="19"/>
    </row>
    <row r="8" spans="2:46" s="1" customFormat="1" ht="12" customHeight="1">
      <c r="B8" s="28"/>
      <c r="D8" s="25" t="s">
        <v>87</v>
      </c>
      <c r="L8" s="28"/>
    </row>
    <row r="9" spans="2:46" s="1" customFormat="1" ht="16.5" customHeight="1">
      <c r="B9" s="28"/>
      <c r="E9" s="206" t="s">
        <v>469</v>
      </c>
      <c r="F9" s="219"/>
      <c r="G9" s="219"/>
      <c r="H9" s="219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5" t="s">
        <v>13</v>
      </c>
      <c r="F11" s="23" t="s">
        <v>1</v>
      </c>
      <c r="I11" s="25" t="s">
        <v>14</v>
      </c>
      <c r="J11" s="23" t="s">
        <v>1</v>
      </c>
      <c r="L11" s="28"/>
    </row>
    <row r="12" spans="2:46" s="1" customFormat="1" ht="12" customHeight="1">
      <c r="B12" s="28"/>
      <c r="D12" s="25" t="s">
        <v>15</v>
      </c>
      <c r="F12" s="23" t="s">
        <v>16</v>
      </c>
      <c r="I12" s="25" t="s">
        <v>17</v>
      </c>
      <c r="J12" s="51">
        <f>'Rekapitulácia stavby'!AN8</f>
        <v>45236</v>
      </c>
      <c r="L12" s="28"/>
    </row>
    <row r="13" spans="2:46" s="1" customFormat="1" ht="10.9" customHeight="1">
      <c r="B13" s="28"/>
      <c r="L13" s="28"/>
    </row>
    <row r="14" spans="2:46" s="1" customFormat="1" ht="12" customHeight="1">
      <c r="B14" s="28"/>
      <c r="D14" s="25" t="s">
        <v>18</v>
      </c>
      <c r="I14" s="25" t="s">
        <v>19</v>
      </c>
      <c r="J14" s="23" t="s">
        <v>1</v>
      </c>
      <c r="L14" s="28"/>
    </row>
    <row r="15" spans="2:46" s="1" customFormat="1" ht="18" customHeight="1">
      <c r="B15" s="28"/>
      <c r="E15" s="23" t="s">
        <v>20</v>
      </c>
      <c r="I15" s="25" t="s">
        <v>21</v>
      </c>
      <c r="J15" s="23" t="s">
        <v>1</v>
      </c>
      <c r="L15" s="28"/>
    </row>
    <row r="16" spans="2:46" s="1" customFormat="1" ht="6.95" customHeight="1">
      <c r="B16" s="28"/>
      <c r="L16" s="28"/>
    </row>
    <row r="17" spans="2:12" s="1" customFormat="1" ht="12" customHeight="1">
      <c r="B17" s="28"/>
      <c r="D17" s="25" t="s">
        <v>22</v>
      </c>
      <c r="I17" s="25" t="s">
        <v>19</v>
      </c>
      <c r="J17" s="23" t="str">
        <f>'Rekapitulácia stavby'!AN13</f>
        <v/>
      </c>
      <c r="L17" s="28"/>
    </row>
    <row r="18" spans="2:12" s="1" customFormat="1" ht="18" customHeight="1">
      <c r="B18" s="28"/>
      <c r="E18" s="182" t="str">
        <f>'Rekapitulácia stavby'!E14</f>
        <v xml:space="preserve"> </v>
      </c>
      <c r="F18" s="182"/>
      <c r="G18" s="182"/>
      <c r="H18" s="182"/>
      <c r="I18" s="25" t="s">
        <v>21</v>
      </c>
      <c r="J18" s="23" t="str">
        <f>'Rekapitulácia stavby'!AN14</f>
        <v/>
      </c>
      <c r="L18" s="28"/>
    </row>
    <row r="19" spans="2:12" s="1" customFormat="1" ht="6.95" customHeight="1">
      <c r="B19" s="28"/>
      <c r="L19" s="28"/>
    </row>
    <row r="20" spans="2:12" s="1" customFormat="1" ht="12" customHeight="1">
      <c r="B20" s="28"/>
      <c r="D20" s="25" t="s">
        <v>24</v>
      </c>
      <c r="I20" s="25" t="s">
        <v>19</v>
      </c>
      <c r="J20" s="23" t="s">
        <v>1</v>
      </c>
      <c r="L20" s="28"/>
    </row>
    <row r="21" spans="2:12" s="1" customFormat="1" ht="18" customHeight="1">
      <c r="B21" s="28"/>
      <c r="E21" s="23" t="s">
        <v>25</v>
      </c>
      <c r="I21" s="25" t="s">
        <v>21</v>
      </c>
      <c r="J21" s="23" t="s">
        <v>1</v>
      </c>
      <c r="L21" s="28"/>
    </row>
    <row r="22" spans="2:12" s="1" customFormat="1" ht="6.95" customHeight="1">
      <c r="B22" s="28"/>
      <c r="L22" s="28"/>
    </row>
    <row r="23" spans="2:12" s="1" customFormat="1" ht="12" customHeight="1">
      <c r="B23" s="28"/>
      <c r="D23" s="25" t="s">
        <v>28</v>
      </c>
      <c r="I23" s="25" t="s">
        <v>19</v>
      </c>
      <c r="J23" s="23" t="s">
        <v>1</v>
      </c>
      <c r="L23" s="28"/>
    </row>
    <row r="24" spans="2:12" s="1" customFormat="1" ht="18" customHeight="1">
      <c r="B24" s="28"/>
      <c r="E24" s="23" t="s">
        <v>25</v>
      </c>
      <c r="I24" s="25" t="s">
        <v>21</v>
      </c>
      <c r="J24" s="23" t="s">
        <v>1</v>
      </c>
      <c r="L24" s="28"/>
    </row>
    <row r="25" spans="2:12" s="1" customFormat="1" ht="6.95" customHeight="1">
      <c r="B25" s="28"/>
      <c r="L25" s="28"/>
    </row>
    <row r="26" spans="2:12" s="1" customFormat="1" ht="12" customHeight="1">
      <c r="B26" s="28"/>
      <c r="D26" s="25" t="s">
        <v>29</v>
      </c>
      <c r="L26" s="28"/>
    </row>
    <row r="27" spans="2:12" s="7" customFormat="1" ht="16.5" customHeight="1">
      <c r="B27" s="87"/>
      <c r="E27" s="185" t="s">
        <v>1</v>
      </c>
      <c r="F27" s="185"/>
      <c r="G27" s="185"/>
      <c r="H27" s="185"/>
      <c r="L27" s="87"/>
    </row>
    <row r="28" spans="2:12" s="1" customFormat="1" ht="6.95" customHeight="1">
      <c r="B28" s="28"/>
      <c r="L28" s="28"/>
    </row>
    <row r="29" spans="2:12" s="1" customFormat="1" ht="6.95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35" customHeight="1">
      <c r="B30" s="28"/>
      <c r="D30" s="88" t="s">
        <v>30</v>
      </c>
      <c r="J30" s="64">
        <f>ROUND(J121, 2)</f>
        <v>0</v>
      </c>
      <c r="L30" s="28"/>
    </row>
    <row r="31" spans="2:12" s="1" customFormat="1" ht="6.95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45" customHeight="1">
      <c r="B32" s="28"/>
      <c r="F32" s="31" t="s">
        <v>32</v>
      </c>
      <c r="I32" s="31" t="s">
        <v>31</v>
      </c>
      <c r="J32" s="31" t="s">
        <v>33</v>
      </c>
      <c r="L32" s="28"/>
    </row>
    <row r="33" spans="2:12" s="1" customFormat="1" ht="14.45" customHeight="1">
      <c r="B33" s="28"/>
      <c r="D33" s="89" t="s">
        <v>34</v>
      </c>
      <c r="E33" s="33" t="s">
        <v>35</v>
      </c>
      <c r="F33" s="90">
        <f>ROUND((SUM(BE121:BE140)),  2)</f>
        <v>0</v>
      </c>
      <c r="G33" s="91"/>
      <c r="H33" s="91"/>
      <c r="I33" s="92">
        <v>0.2</v>
      </c>
      <c r="J33" s="90">
        <f>ROUND(((SUM(BE121:BE140))*I33),  2)</f>
        <v>0</v>
      </c>
      <c r="L33" s="28"/>
    </row>
    <row r="34" spans="2:12" s="1" customFormat="1" ht="14.45" customHeight="1">
      <c r="B34" s="28"/>
      <c r="E34" s="33" t="s">
        <v>36</v>
      </c>
      <c r="F34" s="93">
        <f>ROUND((SUM(BF121:BF140)),  2)</f>
        <v>0</v>
      </c>
      <c r="I34" s="94">
        <v>0.2</v>
      </c>
      <c r="J34" s="93">
        <f>ROUND(((SUM(BF121:BF140))*I34),  2)</f>
        <v>0</v>
      </c>
      <c r="L34" s="28"/>
    </row>
    <row r="35" spans="2:12" s="1" customFormat="1" ht="14.45" hidden="1" customHeight="1">
      <c r="B35" s="28"/>
      <c r="E35" s="25" t="s">
        <v>37</v>
      </c>
      <c r="F35" s="93">
        <f>ROUND((SUM(BG121:BG140)),  2)</f>
        <v>0</v>
      </c>
      <c r="I35" s="94">
        <v>0.2</v>
      </c>
      <c r="J35" s="93">
        <f>0</f>
        <v>0</v>
      </c>
      <c r="L35" s="28"/>
    </row>
    <row r="36" spans="2:12" s="1" customFormat="1" ht="14.45" hidden="1" customHeight="1">
      <c r="B36" s="28"/>
      <c r="E36" s="25" t="s">
        <v>38</v>
      </c>
      <c r="F36" s="93">
        <f>ROUND((SUM(BH121:BH140)),  2)</f>
        <v>0</v>
      </c>
      <c r="I36" s="94">
        <v>0.2</v>
      </c>
      <c r="J36" s="93">
        <f>0</f>
        <v>0</v>
      </c>
      <c r="L36" s="28"/>
    </row>
    <row r="37" spans="2:12" s="1" customFormat="1" ht="14.45" hidden="1" customHeight="1">
      <c r="B37" s="28"/>
      <c r="E37" s="33" t="s">
        <v>39</v>
      </c>
      <c r="F37" s="90">
        <f>ROUND((SUM(BI121:BI140)),  2)</f>
        <v>0</v>
      </c>
      <c r="G37" s="91"/>
      <c r="H37" s="91"/>
      <c r="I37" s="92">
        <v>0</v>
      </c>
      <c r="J37" s="90">
        <f>0</f>
        <v>0</v>
      </c>
      <c r="L37" s="28"/>
    </row>
    <row r="38" spans="2:12" s="1" customFormat="1" ht="6.95" customHeight="1">
      <c r="B38" s="28"/>
      <c r="L38" s="28"/>
    </row>
    <row r="39" spans="2:12" s="1" customFormat="1" ht="25.35" customHeight="1">
      <c r="B39" s="28"/>
      <c r="C39" s="95"/>
      <c r="D39" s="96" t="s">
        <v>40</v>
      </c>
      <c r="E39" s="55"/>
      <c r="F39" s="55"/>
      <c r="G39" s="97" t="s">
        <v>41</v>
      </c>
      <c r="H39" s="98" t="s">
        <v>42</v>
      </c>
      <c r="I39" s="55"/>
      <c r="J39" s="99">
        <f>SUM(J30:J37)</f>
        <v>0</v>
      </c>
      <c r="K39" s="100"/>
      <c r="L39" s="28"/>
    </row>
    <row r="40" spans="2:12" s="1" customFormat="1" ht="14.45" customHeight="1">
      <c r="B40" s="28"/>
      <c r="L40" s="28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28"/>
      <c r="D50" s="40" t="s">
        <v>43</v>
      </c>
      <c r="E50" s="41"/>
      <c r="F50" s="41"/>
      <c r="G50" s="40" t="s">
        <v>44</v>
      </c>
      <c r="H50" s="41"/>
      <c r="I50" s="41"/>
      <c r="J50" s="41"/>
      <c r="K50" s="41"/>
      <c r="L50" s="28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2.75">
      <c r="B61" s="28"/>
      <c r="D61" s="42" t="s">
        <v>45</v>
      </c>
      <c r="E61" s="30"/>
      <c r="F61" s="101" t="s">
        <v>46</v>
      </c>
      <c r="G61" s="42" t="s">
        <v>45</v>
      </c>
      <c r="H61" s="30"/>
      <c r="I61" s="30"/>
      <c r="J61" s="102" t="s">
        <v>46</v>
      </c>
      <c r="K61" s="30"/>
      <c r="L61" s="28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2.75">
      <c r="B65" s="28"/>
      <c r="D65" s="40" t="s">
        <v>47</v>
      </c>
      <c r="E65" s="41"/>
      <c r="F65" s="41"/>
      <c r="G65" s="40" t="s">
        <v>48</v>
      </c>
      <c r="H65" s="41"/>
      <c r="I65" s="41"/>
      <c r="J65" s="41"/>
      <c r="K65" s="41"/>
      <c r="L65" s="28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2.75">
      <c r="B76" s="28"/>
      <c r="D76" s="42" t="s">
        <v>45</v>
      </c>
      <c r="E76" s="30"/>
      <c r="F76" s="101" t="s">
        <v>46</v>
      </c>
      <c r="G76" s="42" t="s">
        <v>45</v>
      </c>
      <c r="H76" s="30"/>
      <c r="I76" s="30"/>
      <c r="J76" s="102" t="s">
        <v>46</v>
      </c>
      <c r="K76" s="30"/>
      <c r="L76" s="28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4.95" customHeight="1">
      <c r="B82" s="28"/>
      <c r="C82" s="20" t="s">
        <v>89</v>
      </c>
      <c r="L82" s="28"/>
    </row>
    <row r="83" spans="2:47" s="1" customFormat="1" ht="6.95" customHeight="1">
      <c r="B83" s="28"/>
      <c r="L83" s="28"/>
    </row>
    <row r="84" spans="2:47" s="1" customFormat="1" ht="12" customHeight="1">
      <c r="B84" s="28"/>
      <c r="C84" s="25" t="s">
        <v>12</v>
      </c>
      <c r="L84" s="28"/>
    </row>
    <row r="85" spans="2:47" s="1" customFormat="1" ht="26.25" customHeight="1">
      <c r="B85" s="28"/>
      <c r="E85" s="220" t="str">
        <f>E7</f>
        <v>Stavebné úpravy maštale pre  ustajnenie HD,  č. 993, k.u. Pčoliné</v>
      </c>
      <c r="F85" s="221"/>
      <c r="G85" s="221"/>
      <c r="H85" s="221"/>
      <c r="L85" s="28"/>
    </row>
    <row r="86" spans="2:47" s="1" customFormat="1" ht="12" customHeight="1">
      <c r="B86" s="28"/>
      <c r="C86" s="25" t="s">
        <v>87</v>
      </c>
      <c r="L86" s="28"/>
    </row>
    <row r="87" spans="2:47" s="1" customFormat="1" ht="16.5" customHeight="1">
      <c r="B87" s="28"/>
      <c r="E87" s="206" t="str">
        <f>E9</f>
        <v xml:space="preserve">01.3 - Kanalizačná prípojka   </v>
      </c>
      <c r="F87" s="219"/>
      <c r="G87" s="219"/>
      <c r="H87" s="219"/>
      <c r="L87" s="28"/>
    </row>
    <row r="88" spans="2:47" s="1" customFormat="1" ht="6.95" customHeight="1">
      <c r="B88" s="28"/>
      <c r="L88" s="28"/>
    </row>
    <row r="89" spans="2:47" s="1" customFormat="1" ht="12" customHeight="1">
      <c r="B89" s="28"/>
      <c r="C89" s="25" t="s">
        <v>15</v>
      </c>
      <c r="F89" s="23" t="str">
        <f>F12</f>
        <v>Pčoliné</v>
      </c>
      <c r="I89" s="25" t="s">
        <v>17</v>
      </c>
      <c r="J89" s="51">
        <f>IF(J12="","",J12)</f>
        <v>45236</v>
      </c>
      <c r="L89" s="28"/>
    </row>
    <row r="90" spans="2:47" s="1" customFormat="1" ht="6.95" customHeight="1">
      <c r="B90" s="28"/>
      <c r="L90" s="28"/>
    </row>
    <row r="91" spans="2:47" s="1" customFormat="1" ht="15.2" customHeight="1">
      <c r="B91" s="28"/>
      <c r="C91" s="25" t="s">
        <v>18</v>
      </c>
      <c r="F91" s="23" t="str">
        <f>E15</f>
        <v>RotaxArch s.r.o.</v>
      </c>
      <c r="I91" s="25" t="s">
        <v>24</v>
      </c>
      <c r="J91" s="181" t="str">
        <f>E21</f>
        <v>Ing.Mária Salanciová</v>
      </c>
      <c r="L91" s="28"/>
    </row>
    <row r="92" spans="2:47" s="1" customFormat="1" ht="15.2" customHeight="1">
      <c r="B92" s="28"/>
      <c r="C92" s="25" t="s">
        <v>22</v>
      </c>
      <c r="F92" s="23" t="str">
        <f>IF(E18="","",E18)</f>
        <v xml:space="preserve"> </v>
      </c>
      <c r="I92" s="25" t="s">
        <v>28</v>
      </c>
      <c r="J92" s="181" t="str">
        <f>E24</f>
        <v>Ing.Mária Salanciová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103" t="s">
        <v>90</v>
      </c>
      <c r="D94" s="95"/>
      <c r="E94" s="95"/>
      <c r="F94" s="95"/>
      <c r="G94" s="95"/>
      <c r="H94" s="95"/>
      <c r="I94" s="95"/>
      <c r="J94" s="104" t="s">
        <v>91</v>
      </c>
      <c r="K94" s="95"/>
      <c r="L94" s="28"/>
    </row>
    <row r="95" spans="2:47" s="1" customFormat="1" ht="10.35" customHeight="1">
      <c r="B95" s="28"/>
      <c r="L95" s="28"/>
    </row>
    <row r="96" spans="2:47" s="1" customFormat="1" ht="22.9" customHeight="1">
      <c r="B96" s="28"/>
      <c r="C96" s="105" t="s">
        <v>92</v>
      </c>
      <c r="J96" s="64">
        <f>J121</f>
        <v>0</v>
      </c>
      <c r="L96" s="28"/>
      <c r="AU96" s="16" t="s">
        <v>93</v>
      </c>
    </row>
    <row r="97" spans="2:12" s="8" customFormat="1" ht="24.95" customHeight="1">
      <c r="B97" s="106"/>
      <c r="D97" s="107" t="s">
        <v>94</v>
      </c>
      <c r="E97" s="108"/>
      <c r="F97" s="108"/>
      <c r="G97" s="108"/>
      <c r="H97" s="108"/>
      <c r="I97" s="108"/>
      <c r="J97" s="109">
        <f>J122</f>
        <v>0</v>
      </c>
      <c r="L97" s="106"/>
    </row>
    <row r="98" spans="2:12" s="9" customFormat="1" ht="19.899999999999999" customHeight="1">
      <c r="B98" s="110"/>
      <c r="D98" s="111" t="s">
        <v>95</v>
      </c>
      <c r="E98" s="112"/>
      <c r="F98" s="112"/>
      <c r="G98" s="112"/>
      <c r="H98" s="112"/>
      <c r="I98" s="112"/>
      <c r="J98" s="113">
        <f>J123</f>
        <v>0</v>
      </c>
      <c r="L98" s="110"/>
    </row>
    <row r="99" spans="2:12" s="9" customFormat="1" ht="19.899999999999999" customHeight="1">
      <c r="B99" s="110"/>
      <c r="D99" s="111" t="s">
        <v>470</v>
      </c>
      <c r="E99" s="112"/>
      <c r="F99" s="112"/>
      <c r="G99" s="112"/>
      <c r="H99" s="112"/>
      <c r="I99" s="112"/>
      <c r="J99" s="113">
        <f>J131</f>
        <v>0</v>
      </c>
      <c r="L99" s="110"/>
    </row>
    <row r="100" spans="2:12" s="9" customFormat="1" ht="19.899999999999999" customHeight="1">
      <c r="B100" s="110"/>
      <c r="D100" s="111" t="s">
        <v>471</v>
      </c>
      <c r="E100" s="112"/>
      <c r="F100" s="112"/>
      <c r="G100" s="112"/>
      <c r="H100" s="112"/>
      <c r="I100" s="112"/>
      <c r="J100" s="113">
        <f>J133</f>
        <v>0</v>
      </c>
      <c r="L100" s="110"/>
    </row>
    <row r="101" spans="2:12" s="9" customFormat="1" ht="19.899999999999999" customHeight="1">
      <c r="B101" s="110"/>
      <c r="D101" s="111" t="s">
        <v>101</v>
      </c>
      <c r="E101" s="112"/>
      <c r="F101" s="112"/>
      <c r="G101" s="112"/>
      <c r="H101" s="112"/>
      <c r="I101" s="112"/>
      <c r="J101" s="113">
        <f>J139</f>
        <v>0</v>
      </c>
      <c r="L101" s="110"/>
    </row>
    <row r="102" spans="2:12" s="1" customFormat="1" ht="21.75" customHeight="1">
      <c r="B102" s="28"/>
      <c r="L102" s="28"/>
    </row>
    <row r="103" spans="2:12" s="1" customFormat="1" ht="6.95" customHeight="1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28"/>
    </row>
    <row r="107" spans="2:12" s="1" customFormat="1" ht="6.95" customHeight="1">
      <c r="B107" s="45"/>
      <c r="C107" s="46"/>
      <c r="D107" s="46"/>
      <c r="E107" s="46"/>
      <c r="F107" s="46"/>
      <c r="G107" s="46"/>
      <c r="H107" s="46"/>
      <c r="I107" s="46"/>
      <c r="J107" s="46"/>
      <c r="K107" s="46"/>
      <c r="L107" s="28"/>
    </row>
    <row r="108" spans="2:12" s="1" customFormat="1" ht="24.95" customHeight="1">
      <c r="B108" s="28"/>
      <c r="C108" s="20" t="s">
        <v>110</v>
      </c>
      <c r="L108" s="28"/>
    </row>
    <row r="109" spans="2:12" s="1" customFormat="1" ht="6.95" customHeight="1">
      <c r="B109" s="28"/>
      <c r="L109" s="28"/>
    </row>
    <row r="110" spans="2:12" s="1" customFormat="1" ht="12" customHeight="1">
      <c r="B110" s="28"/>
      <c r="C110" s="25" t="s">
        <v>12</v>
      </c>
      <c r="L110" s="28"/>
    </row>
    <row r="111" spans="2:12" s="1" customFormat="1" ht="26.25" customHeight="1">
      <c r="B111" s="28"/>
      <c r="E111" s="220" t="str">
        <f>E7</f>
        <v>Stavebné úpravy maštale pre  ustajnenie HD,  č. 993, k.u. Pčoliné</v>
      </c>
      <c r="F111" s="221"/>
      <c r="G111" s="221"/>
      <c r="H111" s="221"/>
      <c r="L111" s="28"/>
    </row>
    <row r="112" spans="2:12" s="1" customFormat="1" ht="12" customHeight="1">
      <c r="B112" s="28"/>
      <c r="C112" s="25" t="s">
        <v>87</v>
      </c>
      <c r="L112" s="28"/>
    </row>
    <row r="113" spans="2:65" s="1" customFormat="1" ht="16.5" customHeight="1">
      <c r="B113" s="28"/>
      <c r="E113" s="206" t="str">
        <f>E9</f>
        <v xml:space="preserve">01.3 - Kanalizačná prípojka   </v>
      </c>
      <c r="F113" s="219"/>
      <c r="G113" s="219"/>
      <c r="H113" s="219"/>
      <c r="L113" s="28"/>
    </row>
    <row r="114" spans="2:65" s="1" customFormat="1" ht="6.95" customHeight="1">
      <c r="B114" s="28"/>
      <c r="L114" s="28"/>
    </row>
    <row r="115" spans="2:65" s="1" customFormat="1" ht="12" customHeight="1">
      <c r="B115" s="28"/>
      <c r="C115" s="25" t="s">
        <v>15</v>
      </c>
      <c r="F115" s="23" t="str">
        <f>F12</f>
        <v>Pčoliné</v>
      </c>
      <c r="I115" s="25" t="s">
        <v>17</v>
      </c>
      <c r="J115" s="51">
        <f>IF(J12="","",J12)</f>
        <v>45236</v>
      </c>
      <c r="L115" s="28"/>
    </row>
    <row r="116" spans="2:65" s="1" customFormat="1" ht="6.95" customHeight="1">
      <c r="B116" s="28"/>
      <c r="L116" s="28"/>
    </row>
    <row r="117" spans="2:65" s="1" customFormat="1" ht="15.2" customHeight="1">
      <c r="B117" s="28"/>
      <c r="C117" s="25" t="s">
        <v>18</v>
      </c>
      <c r="F117" s="23" t="str">
        <f>E15</f>
        <v>RotaxArch s.r.o.</v>
      </c>
      <c r="I117" s="25" t="s">
        <v>24</v>
      </c>
      <c r="J117" s="181" t="str">
        <f>E21</f>
        <v>Ing.Mária Salanciová</v>
      </c>
      <c r="L117" s="28"/>
    </row>
    <row r="118" spans="2:65" s="1" customFormat="1" ht="15.2" customHeight="1">
      <c r="B118" s="28"/>
      <c r="C118" s="25" t="s">
        <v>22</v>
      </c>
      <c r="F118" s="23" t="str">
        <f>IF(E18="","",E18)</f>
        <v xml:space="preserve"> </v>
      </c>
      <c r="I118" s="25" t="s">
        <v>28</v>
      </c>
      <c r="J118" s="181" t="str">
        <f>E24</f>
        <v>Ing.Mária Salanciová</v>
      </c>
      <c r="L118" s="28"/>
    </row>
    <row r="119" spans="2:65" s="1" customFormat="1" ht="10.35" customHeight="1">
      <c r="B119" s="28"/>
      <c r="L119" s="28"/>
    </row>
    <row r="120" spans="2:65" s="10" customFormat="1" ht="29.25" customHeight="1">
      <c r="B120" s="114"/>
      <c r="C120" s="115" t="s">
        <v>111</v>
      </c>
      <c r="D120" s="116" t="s">
        <v>55</v>
      </c>
      <c r="E120" s="116" t="s">
        <v>51</v>
      </c>
      <c r="F120" s="116" t="s">
        <v>52</v>
      </c>
      <c r="G120" s="116" t="s">
        <v>112</v>
      </c>
      <c r="H120" s="116" t="s">
        <v>113</v>
      </c>
      <c r="I120" s="116" t="s">
        <v>114</v>
      </c>
      <c r="J120" s="117" t="s">
        <v>91</v>
      </c>
      <c r="K120" s="118" t="s">
        <v>115</v>
      </c>
      <c r="L120" s="114"/>
      <c r="M120" s="57" t="s">
        <v>1</v>
      </c>
      <c r="N120" s="58" t="s">
        <v>34</v>
      </c>
      <c r="O120" s="58" t="s">
        <v>116</v>
      </c>
      <c r="P120" s="58" t="s">
        <v>117</v>
      </c>
      <c r="Q120" s="58" t="s">
        <v>118</v>
      </c>
      <c r="R120" s="58" t="s">
        <v>119</v>
      </c>
      <c r="S120" s="58" t="s">
        <v>120</v>
      </c>
      <c r="T120" s="59" t="s">
        <v>121</v>
      </c>
    </row>
    <row r="121" spans="2:65" s="1" customFormat="1" ht="22.9" customHeight="1">
      <c r="B121" s="28"/>
      <c r="C121" s="62" t="s">
        <v>92</v>
      </c>
      <c r="J121" s="119">
        <f>BK121</f>
        <v>0</v>
      </c>
      <c r="L121" s="28"/>
      <c r="M121" s="60"/>
      <c r="N121" s="52"/>
      <c r="O121" s="52"/>
      <c r="P121" s="120">
        <f>P122</f>
        <v>44.751199999999997</v>
      </c>
      <c r="Q121" s="52"/>
      <c r="R121" s="120">
        <f>R122</f>
        <v>0</v>
      </c>
      <c r="S121" s="52"/>
      <c r="T121" s="121">
        <f>T122</f>
        <v>0</v>
      </c>
      <c r="AT121" s="16" t="s">
        <v>69</v>
      </c>
      <c r="AU121" s="16" t="s">
        <v>93</v>
      </c>
      <c r="BK121" s="122">
        <f>BK122</f>
        <v>0</v>
      </c>
    </row>
    <row r="122" spans="2:65" s="11" customFormat="1" ht="25.9" customHeight="1">
      <c r="B122" s="123"/>
      <c r="D122" s="124" t="s">
        <v>69</v>
      </c>
      <c r="E122" s="125" t="s">
        <v>122</v>
      </c>
      <c r="F122" s="125" t="s">
        <v>123</v>
      </c>
      <c r="J122" s="126">
        <f>BK122</f>
        <v>0</v>
      </c>
      <c r="L122" s="123"/>
      <c r="M122" s="127"/>
      <c r="P122" s="128">
        <f>P123+P131+P133+P139</f>
        <v>44.751199999999997</v>
      </c>
      <c r="R122" s="128">
        <f>R123+R131+R133+R139</f>
        <v>0</v>
      </c>
      <c r="T122" s="129">
        <f>T123+T131+T133+T139</f>
        <v>0</v>
      </c>
      <c r="AR122" s="124" t="s">
        <v>78</v>
      </c>
      <c r="AT122" s="130" t="s">
        <v>69</v>
      </c>
      <c r="AU122" s="130" t="s">
        <v>70</v>
      </c>
      <c r="AY122" s="124" t="s">
        <v>124</v>
      </c>
      <c r="BK122" s="131">
        <f>BK123+BK131+BK133+BK139</f>
        <v>0</v>
      </c>
    </row>
    <row r="123" spans="2:65" s="11" customFormat="1" ht="22.9" customHeight="1">
      <c r="B123" s="123"/>
      <c r="D123" s="124" t="s">
        <v>69</v>
      </c>
      <c r="E123" s="132" t="s">
        <v>78</v>
      </c>
      <c r="F123" s="132" t="s">
        <v>125</v>
      </c>
      <c r="J123" s="133">
        <f>BK123</f>
        <v>0</v>
      </c>
      <c r="L123" s="123"/>
      <c r="M123" s="127"/>
      <c r="P123" s="128">
        <f>SUM(P124:P130)</f>
        <v>44.751199999999997</v>
      </c>
      <c r="R123" s="128">
        <f>SUM(R124:R130)</f>
        <v>0</v>
      </c>
      <c r="T123" s="129">
        <f>SUM(T124:T130)</f>
        <v>0</v>
      </c>
      <c r="AR123" s="124" t="s">
        <v>78</v>
      </c>
      <c r="AT123" s="130" t="s">
        <v>69</v>
      </c>
      <c r="AU123" s="130" t="s">
        <v>78</v>
      </c>
      <c r="AY123" s="124" t="s">
        <v>124</v>
      </c>
      <c r="BK123" s="131">
        <f>SUM(BK124:BK130)</f>
        <v>0</v>
      </c>
    </row>
    <row r="124" spans="2:65" s="1" customFormat="1" ht="21.75" customHeight="1">
      <c r="B124" s="134"/>
      <c r="C124" s="135" t="s">
        <v>78</v>
      </c>
      <c r="D124" s="135" t="s">
        <v>126</v>
      </c>
      <c r="E124" s="136" t="s">
        <v>472</v>
      </c>
      <c r="F124" s="137" t="s">
        <v>473</v>
      </c>
      <c r="G124" s="138" t="s">
        <v>129</v>
      </c>
      <c r="H124" s="139">
        <v>20</v>
      </c>
      <c r="I124" s="139"/>
      <c r="J124" s="139">
        <f>ROUND(I124*H124,3)</f>
        <v>0</v>
      </c>
      <c r="K124" s="140"/>
      <c r="L124" s="28"/>
      <c r="M124" s="141" t="s">
        <v>1</v>
      </c>
      <c r="N124" s="142" t="s">
        <v>36</v>
      </c>
      <c r="O124" s="143">
        <v>0.83799999999999997</v>
      </c>
      <c r="P124" s="143">
        <f>O124*H124</f>
        <v>16.759999999999998</v>
      </c>
      <c r="Q124" s="143">
        <v>0</v>
      </c>
      <c r="R124" s="143">
        <f>Q124*H124</f>
        <v>0</v>
      </c>
      <c r="S124" s="143">
        <v>0</v>
      </c>
      <c r="T124" s="144">
        <f>S124*H124</f>
        <v>0</v>
      </c>
      <c r="AR124" s="145" t="s">
        <v>130</v>
      </c>
      <c r="AT124" s="145" t="s">
        <v>126</v>
      </c>
      <c r="AU124" s="145" t="s">
        <v>131</v>
      </c>
      <c r="AY124" s="16" t="s">
        <v>124</v>
      </c>
      <c r="BE124" s="146">
        <f>IF(N124="základná",J124,0)</f>
        <v>0</v>
      </c>
      <c r="BF124" s="146">
        <f>IF(N124="znížená",J124,0)</f>
        <v>0</v>
      </c>
      <c r="BG124" s="146">
        <f>IF(N124="zákl. prenesená",J124,0)</f>
        <v>0</v>
      </c>
      <c r="BH124" s="146">
        <f>IF(N124="zníž. prenesená",J124,0)</f>
        <v>0</v>
      </c>
      <c r="BI124" s="146">
        <f>IF(N124="nulová",J124,0)</f>
        <v>0</v>
      </c>
      <c r="BJ124" s="16" t="s">
        <v>131</v>
      </c>
      <c r="BK124" s="147">
        <f>ROUND(I124*H124,3)</f>
        <v>0</v>
      </c>
      <c r="BL124" s="16" t="s">
        <v>130</v>
      </c>
      <c r="BM124" s="145" t="s">
        <v>474</v>
      </c>
    </row>
    <row r="125" spans="2:65" s="12" customFormat="1">
      <c r="B125" s="148"/>
      <c r="D125" s="149" t="s">
        <v>134</v>
      </c>
      <c r="E125" s="154" t="s">
        <v>1</v>
      </c>
      <c r="F125" s="150" t="s">
        <v>7</v>
      </c>
      <c r="H125" s="151">
        <v>20</v>
      </c>
      <c r="L125" s="148"/>
      <c r="M125" s="152"/>
      <c r="T125" s="153"/>
      <c r="AT125" s="154" t="s">
        <v>134</v>
      </c>
      <c r="AU125" s="154" t="s">
        <v>131</v>
      </c>
      <c r="AV125" s="12" t="s">
        <v>131</v>
      </c>
      <c r="AW125" s="12" t="s">
        <v>26</v>
      </c>
      <c r="AX125" s="12" t="s">
        <v>78</v>
      </c>
      <c r="AY125" s="154" t="s">
        <v>124</v>
      </c>
    </row>
    <row r="126" spans="2:65" s="1" customFormat="1" ht="24.2" customHeight="1">
      <c r="B126" s="134"/>
      <c r="C126" s="135" t="s">
        <v>131</v>
      </c>
      <c r="D126" s="135" t="s">
        <v>126</v>
      </c>
      <c r="E126" s="136" t="s">
        <v>475</v>
      </c>
      <c r="F126" s="137" t="s">
        <v>476</v>
      </c>
      <c r="G126" s="138" t="s">
        <v>129</v>
      </c>
      <c r="H126" s="139">
        <v>20</v>
      </c>
      <c r="I126" s="139"/>
      <c r="J126" s="139">
        <f>ROUND(I126*H126,3)</f>
        <v>0</v>
      </c>
      <c r="K126" s="140"/>
      <c r="L126" s="28"/>
      <c r="M126" s="141" t="s">
        <v>1</v>
      </c>
      <c r="N126" s="142" t="s">
        <v>36</v>
      </c>
      <c r="O126" s="143">
        <v>4.2000000000000003E-2</v>
      </c>
      <c r="P126" s="143">
        <f>O126*H126</f>
        <v>0.84000000000000008</v>
      </c>
      <c r="Q126" s="143">
        <v>0</v>
      </c>
      <c r="R126" s="143">
        <f>Q126*H126</f>
        <v>0</v>
      </c>
      <c r="S126" s="143">
        <v>0</v>
      </c>
      <c r="T126" s="144">
        <f>S126*H126</f>
        <v>0</v>
      </c>
      <c r="AR126" s="145" t="s">
        <v>130</v>
      </c>
      <c r="AT126" s="145" t="s">
        <v>126</v>
      </c>
      <c r="AU126" s="145" t="s">
        <v>131</v>
      </c>
      <c r="AY126" s="16" t="s">
        <v>124</v>
      </c>
      <c r="BE126" s="146">
        <f>IF(N126="základná",J126,0)</f>
        <v>0</v>
      </c>
      <c r="BF126" s="146">
        <f>IF(N126="znížená",J126,0)</f>
        <v>0</v>
      </c>
      <c r="BG126" s="146">
        <f>IF(N126="zákl. prenesená",J126,0)</f>
        <v>0</v>
      </c>
      <c r="BH126" s="146">
        <f>IF(N126="zníž. prenesená",J126,0)</f>
        <v>0</v>
      </c>
      <c r="BI126" s="146">
        <f>IF(N126="nulová",J126,0)</f>
        <v>0</v>
      </c>
      <c r="BJ126" s="16" t="s">
        <v>131</v>
      </c>
      <c r="BK126" s="147">
        <f>ROUND(I126*H126,3)</f>
        <v>0</v>
      </c>
      <c r="BL126" s="16" t="s">
        <v>130</v>
      </c>
      <c r="BM126" s="145" t="s">
        <v>477</v>
      </c>
    </row>
    <row r="127" spans="2:65" s="1" customFormat="1" ht="21.75" customHeight="1">
      <c r="B127" s="134"/>
      <c r="C127" s="135" t="s">
        <v>136</v>
      </c>
      <c r="D127" s="135" t="s">
        <v>126</v>
      </c>
      <c r="E127" s="136" t="s">
        <v>478</v>
      </c>
      <c r="F127" s="137" t="s">
        <v>138</v>
      </c>
      <c r="G127" s="138" t="s">
        <v>129</v>
      </c>
      <c r="H127" s="139">
        <v>10.8</v>
      </c>
      <c r="I127" s="139"/>
      <c r="J127" s="139">
        <f>ROUND(I127*H127,3)</f>
        <v>0</v>
      </c>
      <c r="K127" s="140"/>
      <c r="L127" s="28"/>
      <c r="M127" s="141" t="s">
        <v>1</v>
      </c>
      <c r="N127" s="142" t="s">
        <v>36</v>
      </c>
      <c r="O127" s="143">
        <v>2.5139999999999998</v>
      </c>
      <c r="P127" s="143">
        <f>O127*H127</f>
        <v>27.151199999999999</v>
      </c>
      <c r="Q127" s="143">
        <v>0</v>
      </c>
      <c r="R127" s="143">
        <f>Q127*H127</f>
        <v>0</v>
      </c>
      <c r="S127" s="143">
        <v>0</v>
      </c>
      <c r="T127" s="144">
        <f>S127*H127</f>
        <v>0</v>
      </c>
      <c r="AR127" s="145" t="s">
        <v>130</v>
      </c>
      <c r="AT127" s="145" t="s">
        <v>126</v>
      </c>
      <c r="AU127" s="145" t="s">
        <v>131</v>
      </c>
      <c r="AY127" s="16" t="s">
        <v>124</v>
      </c>
      <c r="BE127" s="146">
        <f>IF(N127="základná",J127,0)</f>
        <v>0</v>
      </c>
      <c r="BF127" s="146">
        <f>IF(N127="znížená",J127,0)</f>
        <v>0</v>
      </c>
      <c r="BG127" s="146">
        <f>IF(N127="zákl. prenesená",J127,0)</f>
        <v>0</v>
      </c>
      <c r="BH127" s="146">
        <f>IF(N127="zníž. prenesená",J127,0)</f>
        <v>0</v>
      </c>
      <c r="BI127" s="146">
        <f>IF(N127="nulová",J127,0)</f>
        <v>0</v>
      </c>
      <c r="BJ127" s="16" t="s">
        <v>131</v>
      </c>
      <c r="BK127" s="147">
        <f>ROUND(I127*H127,3)</f>
        <v>0</v>
      </c>
      <c r="BL127" s="16" t="s">
        <v>130</v>
      </c>
      <c r="BM127" s="145" t="s">
        <v>479</v>
      </c>
    </row>
    <row r="128" spans="2:65" s="12" customFormat="1">
      <c r="B128" s="148"/>
      <c r="D128" s="149" t="s">
        <v>134</v>
      </c>
      <c r="E128" s="154" t="s">
        <v>1</v>
      </c>
      <c r="F128" s="150" t="s">
        <v>480</v>
      </c>
      <c r="H128" s="151">
        <v>10.8</v>
      </c>
      <c r="L128" s="148"/>
      <c r="M128" s="152"/>
      <c r="T128" s="153"/>
      <c r="AT128" s="154" t="s">
        <v>134</v>
      </c>
      <c r="AU128" s="154" t="s">
        <v>131</v>
      </c>
      <c r="AV128" s="12" t="s">
        <v>131</v>
      </c>
      <c r="AW128" s="12" t="s">
        <v>26</v>
      </c>
      <c r="AX128" s="12" t="s">
        <v>78</v>
      </c>
      <c r="AY128" s="154" t="s">
        <v>124</v>
      </c>
    </row>
    <row r="129" spans="2:65" s="1" customFormat="1" ht="24.2" customHeight="1">
      <c r="B129" s="134"/>
      <c r="C129" s="135" t="s">
        <v>130</v>
      </c>
      <c r="D129" s="135" t="s">
        <v>126</v>
      </c>
      <c r="E129" s="136" t="s">
        <v>481</v>
      </c>
      <c r="F129" s="137" t="s">
        <v>482</v>
      </c>
      <c r="G129" s="138" t="s">
        <v>129</v>
      </c>
      <c r="H129" s="139">
        <v>30.8</v>
      </c>
      <c r="I129" s="139"/>
      <c r="J129" s="139">
        <f>ROUND(I129*H129,3)</f>
        <v>0</v>
      </c>
      <c r="K129" s="140"/>
      <c r="L129" s="28"/>
      <c r="M129" s="141" t="s">
        <v>1</v>
      </c>
      <c r="N129" s="142" t="s">
        <v>36</v>
      </c>
      <c r="O129" s="143">
        <v>0</v>
      </c>
      <c r="P129" s="143">
        <f>O129*H129</f>
        <v>0</v>
      </c>
      <c r="Q129" s="143">
        <v>0</v>
      </c>
      <c r="R129" s="143">
        <f>Q129*H129</f>
        <v>0</v>
      </c>
      <c r="S129" s="143">
        <v>0</v>
      </c>
      <c r="T129" s="144">
        <f>S129*H129</f>
        <v>0</v>
      </c>
      <c r="AR129" s="145" t="s">
        <v>130</v>
      </c>
      <c r="AT129" s="145" t="s">
        <v>126</v>
      </c>
      <c r="AU129" s="145" t="s">
        <v>131</v>
      </c>
      <c r="AY129" s="16" t="s">
        <v>124</v>
      </c>
      <c r="BE129" s="146">
        <f>IF(N129="základná",J129,0)</f>
        <v>0</v>
      </c>
      <c r="BF129" s="146">
        <f>IF(N129="znížená",J129,0)</f>
        <v>0</v>
      </c>
      <c r="BG129" s="146">
        <f>IF(N129="zákl. prenesená",J129,0)</f>
        <v>0</v>
      </c>
      <c r="BH129" s="146">
        <f>IF(N129="zníž. prenesená",J129,0)</f>
        <v>0</v>
      </c>
      <c r="BI129" s="146">
        <f>IF(N129="nulová",J129,0)</f>
        <v>0</v>
      </c>
      <c r="BJ129" s="16" t="s">
        <v>131</v>
      </c>
      <c r="BK129" s="147">
        <f>ROUND(I129*H129,3)</f>
        <v>0</v>
      </c>
      <c r="BL129" s="16" t="s">
        <v>130</v>
      </c>
      <c r="BM129" s="145" t="s">
        <v>185</v>
      </c>
    </row>
    <row r="130" spans="2:65" s="1" customFormat="1" ht="24.2" customHeight="1">
      <c r="B130" s="134"/>
      <c r="C130" s="155" t="s">
        <v>145</v>
      </c>
      <c r="D130" s="155" t="s">
        <v>149</v>
      </c>
      <c r="E130" s="156" t="s">
        <v>483</v>
      </c>
      <c r="F130" s="157" t="s">
        <v>484</v>
      </c>
      <c r="G130" s="158" t="s">
        <v>210</v>
      </c>
      <c r="H130" s="159">
        <v>4.0970000000000004</v>
      </c>
      <c r="I130" s="159"/>
      <c r="J130" s="159">
        <f>ROUND(I130*H130,3)</f>
        <v>0</v>
      </c>
      <c r="K130" s="160"/>
      <c r="L130" s="161"/>
      <c r="M130" s="162" t="s">
        <v>1</v>
      </c>
      <c r="N130" s="163" t="s">
        <v>36</v>
      </c>
      <c r="O130" s="143">
        <v>0</v>
      </c>
      <c r="P130" s="143">
        <f>O130*H130</f>
        <v>0</v>
      </c>
      <c r="Q130" s="143">
        <v>0</v>
      </c>
      <c r="R130" s="143">
        <f>Q130*H130</f>
        <v>0</v>
      </c>
      <c r="S130" s="143">
        <v>0</v>
      </c>
      <c r="T130" s="144">
        <f>S130*H130</f>
        <v>0</v>
      </c>
      <c r="AR130" s="145" t="s">
        <v>142</v>
      </c>
      <c r="AT130" s="145" t="s">
        <v>149</v>
      </c>
      <c r="AU130" s="145" t="s">
        <v>131</v>
      </c>
      <c r="AY130" s="16" t="s">
        <v>124</v>
      </c>
      <c r="BE130" s="146">
        <f>IF(N130="základná",J130,0)</f>
        <v>0</v>
      </c>
      <c r="BF130" s="146">
        <f>IF(N130="znížená",J130,0)</f>
        <v>0</v>
      </c>
      <c r="BG130" s="146">
        <f>IF(N130="zákl. prenesená",J130,0)</f>
        <v>0</v>
      </c>
      <c r="BH130" s="146">
        <f>IF(N130="zníž. prenesená",J130,0)</f>
        <v>0</v>
      </c>
      <c r="BI130" s="146">
        <f>IF(N130="nulová",J130,0)</f>
        <v>0</v>
      </c>
      <c r="BJ130" s="16" t="s">
        <v>131</v>
      </c>
      <c r="BK130" s="147">
        <f>ROUND(I130*H130,3)</f>
        <v>0</v>
      </c>
      <c r="BL130" s="16" t="s">
        <v>130</v>
      </c>
      <c r="BM130" s="145" t="s">
        <v>195</v>
      </c>
    </row>
    <row r="131" spans="2:65" s="11" customFormat="1" ht="22.9" customHeight="1">
      <c r="B131" s="123"/>
      <c r="D131" s="124" t="s">
        <v>69</v>
      </c>
      <c r="E131" s="132" t="s">
        <v>130</v>
      </c>
      <c r="F131" s="132" t="s">
        <v>485</v>
      </c>
      <c r="J131" s="133">
        <f>BK131</f>
        <v>0</v>
      </c>
      <c r="L131" s="123"/>
      <c r="M131" s="127"/>
      <c r="P131" s="128">
        <f>P132</f>
        <v>0</v>
      </c>
      <c r="R131" s="128">
        <f>R132</f>
        <v>0</v>
      </c>
      <c r="T131" s="129">
        <f>T132</f>
        <v>0</v>
      </c>
      <c r="AR131" s="124" t="s">
        <v>78</v>
      </c>
      <c r="AT131" s="130" t="s">
        <v>69</v>
      </c>
      <c r="AU131" s="130" t="s">
        <v>78</v>
      </c>
      <c r="AY131" s="124" t="s">
        <v>124</v>
      </c>
      <c r="BK131" s="131">
        <f>BK132</f>
        <v>0</v>
      </c>
    </row>
    <row r="132" spans="2:65" s="1" customFormat="1" ht="37.9" customHeight="1">
      <c r="B132" s="134"/>
      <c r="C132" s="135" t="s">
        <v>139</v>
      </c>
      <c r="D132" s="135" t="s">
        <v>126</v>
      </c>
      <c r="E132" s="136" t="s">
        <v>486</v>
      </c>
      <c r="F132" s="137" t="s">
        <v>487</v>
      </c>
      <c r="G132" s="138" t="s">
        <v>129</v>
      </c>
      <c r="H132" s="139">
        <v>0.9</v>
      </c>
      <c r="I132" s="139"/>
      <c r="J132" s="139">
        <f>ROUND(I132*H132,3)</f>
        <v>0</v>
      </c>
      <c r="K132" s="140"/>
      <c r="L132" s="28"/>
      <c r="M132" s="141" t="s">
        <v>1</v>
      </c>
      <c r="N132" s="142" t="s">
        <v>36</v>
      </c>
      <c r="O132" s="143">
        <v>0</v>
      </c>
      <c r="P132" s="143">
        <f>O132*H132</f>
        <v>0</v>
      </c>
      <c r="Q132" s="143">
        <v>0</v>
      </c>
      <c r="R132" s="143">
        <f>Q132*H132</f>
        <v>0</v>
      </c>
      <c r="S132" s="143">
        <v>0</v>
      </c>
      <c r="T132" s="144">
        <f>S132*H132</f>
        <v>0</v>
      </c>
      <c r="AR132" s="145" t="s">
        <v>130</v>
      </c>
      <c r="AT132" s="145" t="s">
        <v>126</v>
      </c>
      <c r="AU132" s="145" t="s">
        <v>131</v>
      </c>
      <c r="AY132" s="16" t="s">
        <v>124</v>
      </c>
      <c r="BE132" s="146">
        <f>IF(N132="základná",J132,0)</f>
        <v>0</v>
      </c>
      <c r="BF132" s="146">
        <f>IF(N132="znížená",J132,0)</f>
        <v>0</v>
      </c>
      <c r="BG132" s="146">
        <f>IF(N132="zákl. prenesená",J132,0)</f>
        <v>0</v>
      </c>
      <c r="BH132" s="146">
        <f>IF(N132="zníž. prenesená",J132,0)</f>
        <v>0</v>
      </c>
      <c r="BI132" s="146">
        <f>IF(N132="nulová",J132,0)</f>
        <v>0</v>
      </c>
      <c r="BJ132" s="16" t="s">
        <v>131</v>
      </c>
      <c r="BK132" s="147">
        <f>ROUND(I132*H132,3)</f>
        <v>0</v>
      </c>
      <c r="BL132" s="16" t="s">
        <v>130</v>
      </c>
      <c r="BM132" s="145" t="s">
        <v>7</v>
      </c>
    </row>
    <row r="133" spans="2:65" s="11" customFormat="1" ht="22.9" customHeight="1">
      <c r="B133" s="123"/>
      <c r="D133" s="124" t="s">
        <v>69</v>
      </c>
      <c r="E133" s="132" t="s">
        <v>142</v>
      </c>
      <c r="F133" s="132" t="s">
        <v>488</v>
      </c>
      <c r="J133" s="133">
        <f>BK133</f>
        <v>0</v>
      </c>
      <c r="L133" s="123"/>
      <c r="M133" s="127"/>
      <c r="P133" s="128">
        <f>SUM(P134:P138)</f>
        <v>0</v>
      </c>
      <c r="R133" s="128">
        <f>SUM(R134:R138)</f>
        <v>0</v>
      </c>
      <c r="T133" s="129">
        <f>SUM(T134:T138)</f>
        <v>0</v>
      </c>
      <c r="AR133" s="124" t="s">
        <v>78</v>
      </c>
      <c r="AT133" s="130" t="s">
        <v>69</v>
      </c>
      <c r="AU133" s="130" t="s">
        <v>78</v>
      </c>
      <c r="AY133" s="124" t="s">
        <v>124</v>
      </c>
      <c r="BK133" s="131">
        <f>SUM(BK134:BK138)</f>
        <v>0</v>
      </c>
    </row>
    <row r="134" spans="2:65" s="1" customFormat="1" ht="24.2" customHeight="1">
      <c r="B134" s="134"/>
      <c r="C134" s="135" t="s">
        <v>153</v>
      </c>
      <c r="D134" s="135" t="s">
        <v>126</v>
      </c>
      <c r="E134" s="136" t="s">
        <v>489</v>
      </c>
      <c r="F134" s="137" t="s">
        <v>490</v>
      </c>
      <c r="G134" s="138" t="s">
        <v>159</v>
      </c>
      <c r="H134" s="139">
        <v>10</v>
      </c>
      <c r="I134" s="139"/>
      <c r="J134" s="139">
        <f>ROUND(I134*H134,3)</f>
        <v>0</v>
      </c>
      <c r="K134" s="140"/>
      <c r="L134" s="28"/>
      <c r="M134" s="141" t="s">
        <v>1</v>
      </c>
      <c r="N134" s="142" t="s">
        <v>36</v>
      </c>
      <c r="O134" s="143">
        <v>0</v>
      </c>
      <c r="P134" s="143">
        <f>O134*H134</f>
        <v>0</v>
      </c>
      <c r="Q134" s="143">
        <v>0</v>
      </c>
      <c r="R134" s="143">
        <f>Q134*H134</f>
        <v>0</v>
      </c>
      <c r="S134" s="143">
        <v>0</v>
      </c>
      <c r="T134" s="144">
        <f>S134*H134</f>
        <v>0</v>
      </c>
      <c r="AR134" s="145" t="s">
        <v>130</v>
      </c>
      <c r="AT134" s="145" t="s">
        <v>126</v>
      </c>
      <c r="AU134" s="145" t="s">
        <v>131</v>
      </c>
      <c r="AY134" s="16" t="s">
        <v>124</v>
      </c>
      <c r="BE134" s="146">
        <f>IF(N134="základná",J134,0)</f>
        <v>0</v>
      </c>
      <c r="BF134" s="146">
        <f>IF(N134="znížená",J134,0)</f>
        <v>0</v>
      </c>
      <c r="BG134" s="146">
        <f>IF(N134="zákl. prenesená",J134,0)</f>
        <v>0</v>
      </c>
      <c r="BH134" s="146">
        <f>IF(N134="zníž. prenesená",J134,0)</f>
        <v>0</v>
      </c>
      <c r="BI134" s="146">
        <f>IF(N134="nulová",J134,0)</f>
        <v>0</v>
      </c>
      <c r="BJ134" s="16" t="s">
        <v>131</v>
      </c>
      <c r="BK134" s="147">
        <f>ROUND(I134*H134,3)</f>
        <v>0</v>
      </c>
      <c r="BL134" s="16" t="s">
        <v>130</v>
      </c>
      <c r="BM134" s="145" t="s">
        <v>152</v>
      </c>
    </row>
    <row r="135" spans="2:65" s="1" customFormat="1" ht="16.5" customHeight="1">
      <c r="B135" s="134"/>
      <c r="C135" s="155" t="s">
        <v>142</v>
      </c>
      <c r="D135" s="155" t="s">
        <v>149</v>
      </c>
      <c r="E135" s="156" t="s">
        <v>491</v>
      </c>
      <c r="F135" s="157" t="s">
        <v>492</v>
      </c>
      <c r="G135" s="158" t="s">
        <v>159</v>
      </c>
      <c r="H135" s="159">
        <v>10</v>
      </c>
      <c r="I135" s="159"/>
      <c r="J135" s="159">
        <f>ROUND(I135*H135,3)</f>
        <v>0</v>
      </c>
      <c r="K135" s="160"/>
      <c r="L135" s="161"/>
      <c r="M135" s="162" t="s">
        <v>1</v>
      </c>
      <c r="N135" s="163" t="s">
        <v>36</v>
      </c>
      <c r="O135" s="143">
        <v>0</v>
      </c>
      <c r="P135" s="143">
        <f>O135*H135</f>
        <v>0</v>
      </c>
      <c r="Q135" s="143">
        <v>0</v>
      </c>
      <c r="R135" s="143">
        <f>Q135*H135</f>
        <v>0</v>
      </c>
      <c r="S135" s="143">
        <v>0</v>
      </c>
      <c r="T135" s="144">
        <f>S135*H135</f>
        <v>0</v>
      </c>
      <c r="AR135" s="145" t="s">
        <v>142</v>
      </c>
      <c r="AT135" s="145" t="s">
        <v>149</v>
      </c>
      <c r="AU135" s="145" t="s">
        <v>131</v>
      </c>
      <c r="AY135" s="16" t="s">
        <v>124</v>
      </c>
      <c r="BE135" s="146">
        <f>IF(N135="základná",J135,0)</f>
        <v>0</v>
      </c>
      <c r="BF135" s="146">
        <f>IF(N135="znížená",J135,0)</f>
        <v>0</v>
      </c>
      <c r="BG135" s="146">
        <f>IF(N135="zákl. prenesená",J135,0)</f>
        <v>0</v>
      </c>
      <c r="BH135" s="146">
        <f>IF(N135="zníž. prenesená",J135,0)</f>
        <v>0</v>
      </c>
      <c r="BI135" s="146">
        <f>IF(N135="nulová",J135,0)</f>
        <v>0</v>
      </c>
      <c r="BJ135" s="16" t="s">
        <v>131</v>
      </c>
      <c r="BK135" s="147">
        <f>ROUND(I135*H135,3)</f>
        <v>0</v>
      </c>
      <c r="BL135" s="16" t="s">
        <v>130</v>
      </c>
      <c r="BM135" s="145" t="s">
        <v>156</v>
      </c>
    </row>
    <row r="136" spans="2:65" s="1" customFormat="1" ht="24.2" customHeight="1">
      <c r="B136" s="134"/>
      <c r="C136" s="135" t="s">
        <v>161</v>
      </c>
      <c r="D136" s="135" t="s">
        <v>126</v>
      </c>
      <c r="E136" s="136" t="s">
        <v>493</v>
      </c>
      <c r="F136" s="137" t="s">
        <v>494</v>
      </c>
      <c r="G136" s="138" t="s">
        <v>159</v>
      </c>
      <c r="H136" s="139">
        <v>10</v>
      </c>
      <c r="I136" s="139"/>
      <c r="J136" s="139">
        <f>ROUND(I136*H136,3)</f>
        <v>0</v>
      </c>
      <c r="K136" s="140"/>
      <c r="L136" s="28"/>
      <c r="M136" s="141" t="s">
        <v>1</v>
      </c>
      <c r="N136" s="142" t="s">
        <v>36</v>
      </c>
      <c r="O136" s="143">
        <v>0</v>
      </c>
      <c r="P136" s="143">
        <f>O136*H136</f>
        <v>0</v>
      </c>
      <c r="Q136" s="143">
        <v>0</v>
      </c>
      <c r="R136" s="143">
        <f>Q136*H136</f>
        <v>0</v>
      </c>
      <c r="S136" s="143">
        <v>0</v>
      </c>
      <c r="T136" s="144">
        <f>S136*H136</f>
        <v>0</v>
      </c>
      <c r="AR136" s="145" t="s">
        <v>130</v>
      </c>
      <c r="AT136" s="145" t="s">
        <v>126</v>
      </c>
      <c r="AU136" s="145" t="s">
        <v>131</v>
      </c>
      <c r="AY136" s="16" t="s">
        <v>124</v>
      </c>
      <c r="BE136" s="146">
        <f>IF(N136="základná",J136,0)</f>
        <v>0</v>
      </c>
      <c r="BF136" s="146">
        <f>IF(N136="znížená",J136,0)</f>
        <v>0</v>
      </c>
      <c r="BG136" s="146">
        <f>IF(N136="zákl. prenesená",J136,0)</f>
        <v>0</v>
      </c>
      <c r="BH136" s="146">
        <f>IF(N136="zníž. prenesená",J136,0)</f>
        <v>0</v>
      </c>
      <c r="BI136" s="146">
        <f>IF(N136="nulová",J136,0)</f>
        <v>0</v>
      </c>
      <c r="BJ136" s="16" t="s">
        <v>131</v>
      </c>
      <c r="BK136" s="147">
        <f>ROUND(I136*H136,3)</f>
        <v>0</v>
      </c>
      <c r="BL136" s="16" t="s">
        <v>130</v>
      </c>
      <c r="BM136" s="145" t="s">
        <v>160</v>
      </c>
    </row>
    <row r="137" spans="2:65" s="1" customFormat="1" ht="16.5" customHeight="1">
      <c r="B137" s="134"/>
      <c r="C137" s="135" t="s">
        <v>166</v>
      </c>
      <c r="D137" s="135" t="s">
        <v>126</v>
      </c>
      <c r="E137" s="136" t="s">
        <v>495</v>
      </c>
      <c r="F137" s="137" t="s">
        <v>496</v>
      </c>
      <c r="G137" s="138" t="s">
        <v>159</v>
      </c>
      <c r="H137" s="139">
        <v>10</v>
      </c>
      <c r="I137" s="139"/>
      <c r="J137" s="139">
        <f>ROUND(I137*H137,3)</f>
        <v>0</v>
      </c>
      <c r="K137" s="140"/>
      <c r="L137" s="28"/>
      <c r="M137" s="141" t="s">
        <v>1</v>
      </c>
      <c r="N137" s="142" t="s">
        <v>36</v>
      </c>
      <c r="O137" s="143">
        <v>0</v>
      </c>
      <c r="P137" s="143">
        <f>O137*H137</f>
        <v>0</v>
      </c>
      <c r="Q137" s="143">
        <v>0</v>
      </c>
      <c r="R137" s="143">
        <f>Q137*H137</f>
        <v>0</v>
      </c>
      <c r="S137" s="143">
        <v>0</v>
      </c>
      <c r="T137" s="144">
        <f>S137*H137</f>
        <v>0</v>
      </c>
      <c r="AR137" s="145" t="s">
        <v>130</v>
      </c>
      <c r="AT137" s="145" t="s">
        <v>126</v>
      </c>
      <c r="AU137" s="145" t="s">
        <v>131</v>
      </c>
      <c r="AY137" s="16" t="s">
        <v>124</v>
      </c>
      <c r="BE137" s="146">
        <f>IF(N137="základná",J137,0)</f>
        <v>0</v>
      </c>
      <c r="BF137" s="146">
        <f>IF(N137="znížená",J137,0)</f>
        <v>0</v>
      </c>
      <c r="BG137" s="146">
        <f>IF(N137="zákl. prenesená",J137,0)</f>
        <v>0</v>
      </c>
      <c r="BH137" s="146">
        <f>IF(N137="zníž. prenesená",J137,0)</f>
        <v>0</v>
      </c>
      <c r="BI137" s="146">
        <f>IF(N137="nulová",J137,0)</f>
        <v>0</v>
      </c>
      <c r="BJ137" s="16" t="s">
        <v>131</v>
      </c>
      <c r="BK137" s="147">
        <f>ROUND(I137*H137,3)</f>
        <v>0</v>
      </c>
      <c r="BL137" s="16" t="s">
        <v>130</v>
      </c>
      <c r="BM137" s="145" t="s">
        <v>240</v>
      </c>
    </row>
    <row r="138" spans="2:65" s="1" customFormat="1" ht="16.5" customHeight="1">
      <c r="B138" s="134"/>
      <c r="C138" s="135" t="s">
        <v>170</v>
      </c>
      <c r="D138" s="135" t="s">
        <v>126</v>
      </c>
      <c r="E138" s="136" t="s">
        <v>497</v>
      </c>
      <c r="F138" s="137" t="s">
        <v>498</v>
      </c>
      <c r="G138" s="138" t="s">
        <v>188</v>
      </c>
      <c r="H138" s="139">
        <v>1</v>
      </c>
      <c r="I138" s="139"/>
      <c r="J138" s="139">
        <f>ROUND(I138*H138,3)</f>
        <v>0</v>
      </c>
      <c r="K138" s="140"/>
      <c r="L138" s="28"/>
      <c r="M138" s="141" t="s">
        <v>1</v>
      </c>
      <c r="N138" s="142" t="s">
        <v>36</v>
      </c>
      <c r="O138" s="143">
        <v>0</v>
      </c>
      <c r="P138" s="143">
        <f>O138*H138</f>
        <v>0</v>
      </c>
      <c r="Q138" s="143">
        <v>0</v>
      </c>
      <c r="R138" s="143">
        <f>Q138*H138</f>
        <v>0</v>
      </c>
      <c r="S138" s="143">
        <v>0</v>
      </c>
      <c r="T138" s="144">
        <f>S138*H138</f>
        <v>0</v>
      </c>
      <c r="AR138" s="145" t="s">
        <v>130</v>
      </c>
      <c r="AT138" s="145" t="s">
        <v>126</v>
      </c>
      <c r="AU138" s="145" t="s">
        <v>131</v>
      </c>
      <c r="AY138" s="16" t="s">
        <v>124</v>
      </c>
      <c r="BE138" s="146">
        <f>IF(N138="základná",J138,0)</f>
        <v>0</v>
      </c>
      <c r="BF138" s="146">
        <f>IF(N138="znížená",J138,0)</f>
        <v>0</v>
      </c>
      <c r="BG138" s="146">
        <f>IF(N138="zákl. prenesená",J138,0)</f>
        <v>0</v>
      </c>
      <c r="BH138" s="146">
        <f>IF(N138="zníž. prenesená",J138,0)</f>
        <v>0</v>
      </c>
      <c r="BI138" s="146">
        <f>IF(N138="nulová",J138,0)</f>
        <v>0</v>
      </c>
      <c r="BJ138" s="16" t="s">
        <v>131</v>
      </c>
      <c r="BK138" s="147">
        <f>ROUND(I138*H138,3)</f>
        <v>0</v>
      </c>
      <c r="BL138" s="16" t="s">
        <v>130</v>
      </c>
      <c r="BM138" s="145" t="s">
        <v>164</v>
      </c>
    </row>
    <row r="139" spans="2:65" s="11" customFormat="1" ht="22.9" customHeight="1">
      <c r="B139" s="123"/>
      <c r="D139" s="124" t="s">
        <v>69</v>
      </c>
      <c r="E139" s="132" t="s">
        <v>264</v>
      </c>
      <c r="F139" s="132" t="s">
        <v>265</v>
      </c>
      <c r="J139" s="133">
        <f>BK139</f>
        <v>0</v>
      </c>
      <c r="L139" s="123"/>
      <c r="M139" s="127"/>
      <c r="P139" s="128">
        <f>P140</f>
        <v>0</v>
      </c>
      <c r="R139" s="128">
        <f>R140</f>
        <v>0</v>
      </c>
      <c r="T139" s="129">
        <f>T140</f>
        <v>0</v>
      </c>
      <c r="AR139" s="124" t="s">
        <v>78</v>
      </c>
      <c r="AT139" s="130" t="s">
        <v>69</v>
      </c>
      <c r="AU139" s="130" t="s">
        <v>78</v>
      </c>
      <c r="AY139" s="124" t="s">
        <v>124</v>
      </c>
      <c r="BK139" s="131">
        <f>BK140</f>
        <v>0</v>
      </c>
    </row>
    <row r="140" spans="2:65" s="1" customFormat="1" ht="24.2" customHeight="1">
      <c r="B140" s="134"/>
      <c r="C140" s="135" t="s">
        <v>174</v>
      </c>
      <c r="D140" s="135" t="s">
        <v>126</v>
      </c>
      <c r="E140" s="136" t="s">
        <v>499</v>
      </c>
      <c r="F140" s="137" t="s">
        <v>500</v>
      </c>
      <c r="G140" s="138" t="s">
        <v>210</v>
      </c>
      <c r="H140" s="139">
        <v>2.7160000000000002</v>
      </c>
      <c r="I140" s="139"/>
      <c r="J140" s="139">
        <f>ROUND(I140*H140,3)</f>
        <v>0</v>
      </c>
      <c r="K140" s="140"/>
      <c r="L140" s="28"/>
      <c r="M140" s="170" t="s">
        <v>1</v>
      </c>
      <c r="N140" s="171" t="s">
        <v>36</v>
      </c>
      <c r="O140" s="172">
        <v>0</v>
      </c>
      <c r="P140" s="172">
        <f>O140*H140</f>
        <v>0</v>
      </c>
      <c r="Q140" s="172">
        <v>0</v>
      </c>
      <c r="R140" s="172">
        <f>Q140*H140</f>
        <v>0</v>
      </c>
      <c r="S140" s="172">
        <v>0</v>
      </c>
      <c r="T140" s="173">
        <f>S140*H140</f>
        <v>0</v>
      </c>
      <c r="AR140" s="145" t="s">
        <v>130</v>
      </c>
      <c r="AT140" s="145" t="s">
        <v>126</v>
      </c>
      <c r="AU140" s="145" t="s">
        <v>131</v>
      </c>
      <c r="AY140" s="16" t="s">
        <v>124</v>
      </c>
      <c r="BE140" s="146">
        <f>IF(N140="základná",J140,0)</f>
        <v>0</v>
      </c>
      <c r="BF140" s="146">
        <f>IF(N140="znížená",J140,0)</f>
        <v>0</v>
      </c>
      <c r="BG140" s="146">
        <f>IF(N140="zákl. prenesená",J140,0)</f>
        <v>0</v>
      </c>
      <c r="BH140" s="146">
        <f>IF(N140="zníž. prenesená",J140,0)</f>
        <v>0</v>
      </c>
      <c r="BI140" s="146">
        <f>IF(N140="nulová",J140,0)</f>
        <v>0</v>
      </c>
      <c r="BJ140" s="16" t="s">
        <v>131</v>
      </c>
      <c r="BK140" s="147">
        <f>ROUND(I140*H140,3)</f>
        <v>0</v>
      </c>
      <c r="BL140" s="16" t="s">
        <v>130</v>
      </c>
      <c r="BM140" s="145" t="s">
        <v>169</v>
      </c>
    </row>
    <row r="141" spans="2:65" s="1" customFormat="1" ht="6.95" customHeight="1">
      <c r="B141" s="43"/>
      <c r="C141" s="44"/>
      <c r="D141" s="44"/>
      <c r="E141" s="44"/>
      <c r="F141" s="44"/>
      <c r="G141" s="44"/>
      <c r="H141" s="44"/>
      <c r="I141" s="44"/>
      <c r="J141" s="44"/>
      <c r="K141" s="44"/>
      <c r="L141" s="28"/>
    </row>
  </sheetData>
  <autoFilter ref="C120:K140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4</vt:i4>
      </vt:variant>
      <vt:variant>
        <vt:lpstr>Pomenované rozsahy</vt:lpstr>
      </vt:variant>
      <vt:variant>
        <vt:i4>8</vt:i4>
      </vt:variant>
    </vt:vector>
  </HeadingPairs>
  <TitlesOfParts>
    <vt:vector size="12" baseType="lpstr">
      <vt:lpstr>Rekapitulácia stavby</vt:lpstr>
      <vt:lpstr>01.1 - ASR   </vt:lpstr>
      <vt:lpstr>01.2 - Búracie práce   </vt:lpstr>
      <vt:lpstr>01.3 - Kanalizačná prípoj...</vt:lpstr>
      <vt:lpstr>'01.1 - ASR   '!Názvy_tlače</vt:lpstr>
      <vt:lpstr>'01.2 - Búracie práce   '!Názvy_tlače</vt:lpstr>
      <vt:lpstr>'01.3 - Kanalizačná prípoj...'!Názvy_tlače</vt:lpstr>
      <vt:lpstr>'Rekapitulácia stavby'!Názvy_tlače</vt:lpstr>
      <vt:lpstr>'01.1 - ASR   '!Oblasť_tlače</vt:lpstr>
      <vt:lpstr>'01.2 - Búracie práce   '!Oblasť_tlače</vt:lpstr>
      <vt:lpstr>'01.3 - Kanalizačná prípoj...'!Oblasť_tlače</vt:lpstr>
      <vt:lpstr>'Rekapitulácia stavby'!Oblasť_tlače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pocitac-PC\pocitac</dc:creator>
  <cp:lastModifiedBy>Admin</cp:lastModifiedBy>
  <cp:lastPrinted>2022-06-19T17:42:02Z</cp:lastPrinted>
  <dcterms:created xsi:type="dcterms:W3CDTF">2022-06-15T22:07:45Z</dcterms:created>
  <dcterms:modified xsi:type="dcterms:W3CDTF">2023-11-10T07:33:58Z</dcterms:modified>
</cp:coreProperties>
</file>