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Obstarávanie\Villem&amp;Forró s.r.o\Súťažné podklady\"/>
    </mc:Choice>
  </mc:AlternateContent>
  <xr:revisionPtr revIDLastSave="0" documentId="13_ncr:1_{CAEA8688-AC1A-442D-A9F2-7E4BC4118BB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kapitulácia stavby" sheetId="1" r:id="rId1"/>
    <sheet name="01 - SO 01 - Sklad bio st..." sheetId="2" r:id="rId2"/>
    <sheet name="01_01 - Elektroinštalácia" sheetId="3" r:id="rId3"/>
    <sheet name="02 - SO 02 - Spevnené plo..." sheetId="4" r:id="rId4"/>
    <sheet name="03 - SO 03 - Cestná váha ..." sheetId="5" r:id="rId5"/>
  </sheets>
  <definedNames>
    <definedName name="_xlnm._FilterDatabase" localSheetId="1" hidden="1">'01 - SO 01 - Sklad bio st...'!$C$130:$K$190</definedName>
    <definedName name="_xlnm._FilterDatabase" localSheetId="2" hidden="1">'01_01 - Elektroinštalácia'!$C$126:$K$231</definedName>
    <definedName name="_xlnm._FilterDatabase" localSheetId="3" hidden="1">'02 - SO 02 - Spevnené plo...'!$C$125:$K$157</definedName>
    <definedName name="_xlnm._FilterDatabase" localSheetId="4" hidden="1">'03 - SO 03 - Cestná váha ...'!$C$125:$K$159</definedName>
    <definedName name="_xlnm.Print_Titles" localSheetId="1">'01 - SO 01 - Sklad bio st...'!$130:$130</definedName>
    <definedName name="_xlnm.Print_Titles" localSheetId="2">'01_01 - Elektroinštalácia'!$126:$126</definedName>
    <definedName name="_xlnm.Print_Titles" localSheetId="3">'02 - SO 02 - Spevnené plo...'!$125:$125</definedName>
    <definedName name="_xlnm.Print_Titles" localSheetId="4">'03 - SO 03 - Cestná váha ...'!$125:$125</definedName>
    <definedName name="_xlnm.Print_Titles" localSheetId="0">'Rekapitulácia stavby'!$92:$92</definedName>
    <definedName name="_xlnm.Print_Area" localSheetId="1">'01 - SO 01 - Sklad bio st...'!$C$4:$J$76,'01 - SO 01 - Sklad bio st...'!$C$82:$J$112,'01 - SO 01 - Sklad bio st...'!$C$118:$J$190</definedName>
    <definedName name="_xlnm.Print_Area" localSheetId="2">'01_01 - Elektroinštalácia'!$C$4:$J$76,'01_01 - Elektroinštalácia'!$C$82:$J$106,'01_01 - Elektroinštalácia'!$C$112:$J$231</definedName>
    <definedName name="_xlnm.Print_Area" localSheetId="3">'02 - SO 02 - Spevnené plo...'!$C$4:$J$76,'02 - SO 02 - Spevnené plo...'!$C$82:$J$107,'02 - SO 02 - Spevnené plo...'!$C$113:$J$157</definedName>
    <definedName name="_xlnm.Print_Area" localSheetId="4">'03 - SO 03 - Cestná váha ...'!$C$4:$J$76,'03 - SO 03 - Cestná váha ...'!$C$82:$J$107,'03 - SO 03 - Cestná váha ...'!$C$113:$J$159</definedName>
    <definedName name="_xlnm.Print_Area" localSheetId="0">'Rekapitulácia stavby'!$D$4:$AO$76,'Rekapitulácia stavby'!$C$82:$AQ$103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5" l="1"/>
  <c r="J38" i="5"/>
  <c r="AY99" i="1" s="1"/>
  <c r="J37" i="5"/>
  <c r="AX99" i="1" s="1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3" i="5"/>
  <c r="BH153" i="5"/>
  <c r="BG153" i="5"/>
  <c r="BE153" i="5"/>
  <c r="T153" i="5"/>
  <c r="T152" i="5" s="1"/>
  <c r="R153" i="5"/>
  <c r="R152" i="5" s="1"/>
  <c r="P153" i="5"/>
  <c r="P152" i="5" s="1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F122" i="5"/>
  <c r="F120" i="5"/>
  <c r="E118" i="5"/>
  <c r="J31" i="5"/>
  <c r="F91" i="5"/>
  <c r="F89" i="5"/>
  <c r="E87" i="5"/>
  <c r="J24" i="5"/>
  <c r="E24" i="5"/>
  <c r="J92" i="5" s="1"/>
  <c r="J23" i="5"/>
  <c r="J18" i="5"/>
  <c r="E18" i="5"/>
  <c r="F123" i="5" s="1"/>
  <c r="J17" i="5"/>
  <c r="J120" i="5"/>
  <c r="E7" i="5"/>
  <c r="E85" i="5"/>
  <c r="J39" i="4"/>
  <c r="J38" i="4"/>
  <c r="AY98" i="1" s="1"/>
  <c r="J37" i="4"/>
  <c r="AX98" i="1" s="1"/>
  <c r="BI157" i="4"/>
  <c r="BH157" i="4"/>
  <c r="BG157" i="4"/>
  <c r="BE157" i="4"/>
  <c r="T157" i="4"/>
  <c r="T156" i="4" s="1"/>
  <c r="R157" i="4"/>
  <c r="R156" i="4" s="1"/>
  <c r="P157" i="4"/>
  <c r="P156" i="4" s="1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1" i="4"/>
  <c r="BH141" i="4"/>
  <c r="BG141" i="4"/>
  <c r="BE141" i="4"/>
  <c r="T141" i="4"/>
  <c r="T140" i="4" s="1"/>
  <c r="R141" i="4"/>
  <c r="R140" i="4" s="1"/>
  <c r="P141" i="4"/>
  <c r="P140" i="4" s="1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F122" i="4"/>
  <c r="F120" i="4"/>
  <c r="E118" i="4"/>
  <c r="J31" i="4"/>
  <c r="F91" i="4"/>
  <c r="F89" i="4"/>
  <c r="E87" i="4"/>
  <c r="J24" i="4"/>
  <c r="E24" i="4"/>
  <c r="J92" i="4" s="1"/>
  <c r="J23" i="4"/>
  <c r="J18" i="4"/>
  <c r="E18" i="4"/>
  <c r="F92" i="4" s="1"/>
  <c r="J17" i="4"/>
  <c r="J120" i="4"/>
  <c r="E7" i="4"/>
  <c r="E116" i="4" s="1"/>
  <c r="J41" i="3"/>
  <c r="J40" i="3"/>
  <c r="AY97" i="1"/>
  <c r="J39" i="3"/>
  <c r="AX97" i="1" s="1"/>
  <c r="BI231" i="3"/>
  <c r="BH231" i="3"/>
  <c r="BG231" i="3"/>
  <c r="BE231" i="3"/>
  <c r="T231" i="3"/>
  <c r="R231" i="3"/>
  <c r="P231" i="3"/>
  <c r="BI230" i="3"/>
  <c r="BH230" i="3"/>
  <c r="BG230" i="3"/>
  <c r="BE230" i="3"/>
  <c r="T230" i="3"/>
  <c r="R230" i="3"/>
  <c r="P230" i="3"/>
  <c r="BI229" i="3"/>
  <c r="BH229" i="3"/>
  <c r="BG229" i="3"/>
  <c r="BE229" i="3"/>
  <c r="T229" i="3"/>
  <c r="R229" i="3"/>
  <c r="P229" i="3"/>
  <c r="BI228" i="3"/>
  <c r="BH228" i="3"/>
  <c r="BG228" i="3"/>
  <c r="BE228" i="3"/>
  <c r="T228" i="3"/>
  <c r="R228" i="3"/>
  <c r="P228" i="3"/>
  <c r="BI227" i="3"/>
  <c r="BH227" i="3"/>
  <c r="BG227" i="3"/>
  <c r="BE227" i="3"/>
  <c r="T227" i="3"/>
  <c r="R227" i="3"/>
  <c r="P227" i="3"/>
  <c r="BI226" i="3"/>
  <c r="BH226" i="3"/>
  <c r="BG226" i="3"/>
  <c r="BE226" i="3"/>
  <c r="T226" i="3"/>
  <c r="R226" i="3"/>
  <c r="P226" i="3"/>
  <c r="BI225" i="3"/>
  <c r="BH225" i="3"/>
  <c r="BG225" i="3"/>
  <c r="BE225" i="3"/>
  <c r="T225" i="3"/>
  <c r="R225" i="3"/>
  <c r="P225" i="3"/>
  <c r="BI223" i="3"/>
  <c r="BH223" i="3"/>
  <c r="BG223" i="3"/>
  <c r="BE223" i="3"/>
  <c r="T223" i="3"/>
  <c r="R223" i="3"/>
  <c r="P223" i="3"/>
  <c r="BI222" i="3"/>
  <c r="BH222" i="3"/>
  <c r="BG222" i="3"/>
  <c r="BE222" i="3"/>
  <c r="T222" i="3"/>
  <c r="R222" i="3"/>
  <c r="P222" i="3"/>
  <c r="BI221" i="3"/>
  <c r="BH221" i="3"/>
  <c r="BG221" i="3"/>
  <c r="BE221" i="3"/>
  <c r="T221" i="3"/>
  <c r="R221" i="3"/>
  <c r="P221" i="3"/>
  <c r="BI220" i="3"/>
  <c r="BH220" i="3"/>
  <c r="BG220" i="3"/>
  <c r="BE220" i="3"/>
  <c r="T220" i="3"/>
  <c r="R220" i="3"/>
  <c r="P220" i="3"/>
  <c r="BI219" i="3"/>
  <c r="BH219" i="3"/>
  <c r="BG219" i="3"/>
  <c r="BE219" i="3"/>
  <c r="T219" i="3"/>
  <c r="R219" i="3"/>
  <c r="P219" i="3"/>
  <c r="BI218" i="3"/>
  <c r="BH218" i="3"/>
  <c r="BG218" i="3"/>
  <c r="BE218" i="3"/>
  <c r="T218" i="3"/>
  <c r="R218" i="3"/>
  <c r="P218" i="3"/>
  <c r="BI217" i="3"/>
  <c r="BH217" i="3"/>
  <c r="BG217" i="3"/>
  <c r="BE217" i="3"/>
  <c r="T217" i="3"/>
  <c r="R217" i="3"/>
  <c r="P217" i="3"/>
  <c r="BI216" i="3"/>
  <c r="BH216" i="3"/>
  <c r="BG216" i="3"/>
  <c r="BE216" i="3"/>
  <c r="T216" i="3"/>
  <c r="R216" i="3"/>
  <c r="P216" i="3"/>
  <c r="BI215" i="3"/>
  <c r="BH215" i="3"/>
  <c r="BG215" i="3"/>
  <c r="BE215" i="3"/>
  <c r="T215" i="3"/>
  <c r="R215" i="3"/>
  <c r="P215" i="3"/>
  <c r="BI214" i="3"/>
  <c r="BH214" i="3"/>
  <c r="BG214" i="3"/>
  <c r="BE214" i="3"/>
  <c r="T214" i="3"/>
  <c r="R214" i="3"/>
  <c r="P214" i="3"/>
  <c r="BI213" i="3"/>
  <c r="BH213" i="3"/>
  <c r="BG213" i="3"/>
  <c r="BE213" i="3"/>
  <c r="T213" i="3"/>
  <c r="R213" i="3"/>
  <c r="P213" i="3"/>
  <c r="BI212" i="3"/>
  <c r="BH212" i="3"/>
  <c r="BG212" i="3"/>
  <c r="BE212" i="3"/>
  <c r="T212" i="3"/>
  <c r="R212" i="3"/>
  <c r="P212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F123" i="3"/>
  <c r="F121" i="3"/>
  <c r="E119" i="3"/>
  <c r="J33" i="3"/>
  <c r="F93" i="3"/>
  <c r="F91" i="3"/>
  <c r="E89" i="3"/>
  <c r="J26" i="3"/>
  <c r="E26" i="3"/>
  <c r="J124" i="3" s="1"/>
  <c r="J25" i="3"/>
  <c r="J20" i="3"/>
  <c r="E20" i="3"/>
  <c r="F124" i="3" s="1"/>
  <c r="J19" i="3"/>
  <c r="J91" i="3"/>
  <c r="E7" i="3"/>
  <c r="E115" i="3"/>
  <c r="J39" i="2"/>
  <c r="J38" i="2"/>
  <c r="AY96" i="1" s="1"/>
  <c r="J37" i="2"/>
  <c r="AX96" i="1" s="1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T157" i="2" s="1"/>
  <c r="R158" i="2"/>
  <c r="R157" i="2" s="1"/>
  <c r="P158" i="2"/>
  <c r="P157" i="2" s="1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F37" i="2" s="1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F39" i="2" s="1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F127" i="2"/>
  <c r="F125" i="2"/>
  <c r="E123" i="2"/>
  <c r="J31" i="2"/>
  <c r="F91" i="2"/>
  <c r="F89" i="2"/>
  <c r="E87" i="2"/>
  <c r="J24" i="2"/>
  <c r="E24" i="2"/>
  <c r="J128" i="2" s="1"/>
  <c r="J23" i="2"/>
  <c r="J18" i="2"/>
  <c r="E18" i="2"/>
  <c r="F128" i="2" s="1"/>
  <c r="J17" i="2"/>
  <c r="J125" i="2"/>
  <c r="E7" i="2"/>
  <c r="E121" i="2" s="1"/>
  <c r="L90" i="1"/>
  <c r="AM90" i="1"/>
  <c r="AM89" i="1"/>
  <c r="L89" i="1"/>
  <c r="AM87" i="1"/>
  <c r="L87" i="1"/>
  <c r="L85" i="1"/>
  <c r="L84" i="1"/>
  <c r="J165" i="2"/>
  <c r="J156" i="2"/>
  <c r="BK152" i="2"/>
  <c r="J149" i="2"/>
  <c r="BK143" i="2"/>
  <c r="BK136" i="2"/>
  <c r="J231" i="3"/>
  <c r="J200" i="3"/>
  <c r="BK186" i="3"/>
  <c r="BK159" i="3"/>
  <c r="J136" i="3"/>
  <c r="BK205" i="3"/>
  <c r="BK181" i="3"/>
  <c r="BK149" i="3"/>
  <c r="BK216" i="3"/>
  <c r="J188" i="3"/>
  <c r="BK158" i="3"/>
  <c r="J131" i="3"/>
  <c r="J217" i="3"/>
  <c r="J190" i="3"/>
  <c r="BK173" i="3"/>
  <c r="J229" i="3"/>
  <c r="BK203" i="3"/>
  <c r="J187" i="3"/>
  <c r="J163" i="3"/>
  <c r="J140" i="3"/>
  <c r="J130" i="3"/>
  <c r="BK213" i="3"/>
  <c r="BK170" i="3"/>
  <c r="J146" i="3"/>
  <c r="J180" i="3"/>
  <c r="BK166" i="3"/>
  <c r="BK138" i="3"/>
  <c r="BK136" i="4"/>
  <c r="BK141" i="4"/>
  <c r="J132" i="4"/>
  <c r="BK155" i="4"/>
  <c r="BK134" i="4"/>
  <c r="BK143" i="4"/>
  <c r="J153" i="5"/>
  <c r="J138" i="5"/>
  <c r="BK150" i="5"/>
  <c r="J135" i="5"/>
  <c r="J129" i="5"/>
  <c r="BK138" i="5"/>
  <c r="BK132" i="5"/>
  <c r="J167" i="2"/>
  <c r="BK158" i="2"/>
  <c r="BK153" i="2"/>
  <c r="BK148" i="2"/>
  <c r="J144" i="2"/>
  <c r="J138" i="2"/>
  <c r="AK27" i="1"/>
  <c r="BK210" i="3"/>
  <c r="J195" i="3"/>
  <c r="BK177" i="3"/>
  <c r="J151" i="3"/>
  <c r="J219" i="3"/>
  <c r="BK191" i="3"/>
  <c r="J157" i="3"/>
  <c r="J129" i="3"/>
  <c r="BK212" i="3"/>
  <c r="J182" i="3"/>
  <c r="J153" i="3"/>
  <c r="BK231" i="3"/>
  <c r="BK218" i="3"/>
  <c r="BK180" i="3"/>
  <c r="J148" i="3"/>
  <c r="J212" i="3"/>
  <c r="J192" i="3"/>
  <c r="J181" i="3"/>
  <c r="BK147" i="3"/>
  <c r="BK133" i="3"/>
  <c r="J220" i="3"/>
  <c r="BK193" i="3"/>
  <c r="BK155" i="3"/>
  <c r="J183" i="3"/>
  <c r="BK171" i="3"/>
  <c r="J145" i="3"/>
  <c r="J133" i="3"/>
  <c r="J153" i="4"/>
  <c r="BK147" i="4"/>
  <c r="J147" i="4"/>
  <c r="J151" i="4"/>
  <c r="BK153" i="4"/>
  <c r="J129" i="4"/>
  <c r="BK146" i="5"/>
  <c r="BK135" i="5"/>
  <c r="J147" i="5"/>
  <c r="BK156" i="5"/>
  <c r="BK141" i="5"/>
  <c r="BK142" i="5"/>
  <c r="J166" i="2"/>
  <c r="J158" i="2"/>
  <c r="J152" i="2"/>
  <c r="J148" i="2"/>
  <c r="J143" i="2"/>
  <c r="J139" i="2"/>
  <c r="J135" i="2"/>
  <c r="J221" i="3"/>
  <c r="BK196" i="3"/>
  <c r="J179" i="3"/>
  <c r="BK153" i="3"/>
  <c r="BK129" i="3"/>
  <c r="BK202" i="3"/>
  <c r="J171" i="3"/>
  <c r="BK151" i="3"/>
  <c r="J138" i="3"/>
  <c r="J209" i="3"/>
  <c r="J169" i="3"/>
  <c r="J154" i="3"/>
  <c r="J132" i="3"/>
  <c r="BK221" i="3"/>
  <c r="J191" i="3"/>
  <c r="BK167" i="3"/>
  <c r="BK226" i="3"/>
  <c r="BK199" i="3"/>
  <c r="BK182" i="3"/>
  <c r="BK150" i="3"/>
  <c r="BK137" i="3"/>
  <c r="BK223" i="3"/>
  <c r="BK211" i="3"/>
  <c r="J184" i="3"/>
  <c r="BK156" i="3"/>
  <c r="J202" i="3"/>
  <c r="J170" i="3"/>
  <c r="J139" i="3"/>
  <c r="J145" i="4"/>
  <c r="J143" i="4"/>
  <c r="BK149" i="4"/>
  <c r="BK133" i="4"/>
  <c r="J133" i="4"/>
  <c r="J139" i="4"/>
  <c r="BK158" i="5"/>
  <c r="BK137" i="5"/>
  <c r="BK145" i="5"/>
  <c r="BK153" i="5"/>
  <c r="J143" i="5"/>
  <c r="BK151" i="5"/>
  <c r="J150" i="5"/>
  <c r="BK167" i="2"/>
  <c r="BK162" i="2"/>
  <c r="BK154" i="2"/>
  <c r="J150" i="2"/>
  <c r="BK144" i="2"/>
  <c r="BK139" i="2"/>
  <c r="J136" i="2"/>
  <c r="BK230" i="3"/>
  <c r="BK198" i="3"/>
  <c r="BK183" i="3"/>
  <c r="BK154" i="3"/>
  <c r="J143" i="3"/>
  <c r="J211" i="3"/>
  <c r="J167" i="3"/>
  <c r="J159" i="3"/>
  <c r="J142" i="3"/>
  <c r="J196" i="3"/>
  <c r="J166" i="3"/>
  <c r="BK141" i="3"/>
  <c r="J230" i="3"/>
  <c r="BK197" i="3"/>
  <c r="J175" i="3"/>
  <c r="BK142" i="3"/>
  <c r="BK208" i="3"/>
  <c r="BK195" i="3"/>
  <c r="J174" i="3"/>
  <c r="J141" i="3"/>
  <c r="BK225" i="3"/>
  <c r="J210" i="3"/>
  <c r="BK175" i="3"/>
  <c r="BK220" i="3"/>
  <c r="J172" i="3"/>
  <c r="J144" i="3"/>
  <c r="BK154" i="4"/>
  <c r="BK150" i="4"/>
  <c r="BK131" i="4"/>
  <c r="J141" i="4"/>
  <c r="BK129" i="4"/>
  <c r="J144" i="4"/>
  <c r="BK159" i="5"/>
  <c r="J142" i="5"/>
  <c r="J158" i="5"/>
  <c r="J139" i="5"/>
  <c r="J130" i="5"/>
  <c r="J136" i="5"/>
  <c r="BK139" i="5"/>
  <c r="BK130" i="5"/>
  <c r="BK189" i="2"/>
  <c r="BK186" i="2"/>
  <c r="BK184" i="2"/>
  <c r="BK181" i="2"/>
  <c r="J180" i="2"/>
  <c r="J178" i="2"/>
  <c r="BK175" i="2"/>
  <c r="J173" i="2"/>
  <c r="J171" i="2"/>
  <c r="BK169" i="2"/>
  <c r="BK163" i="2"/>
  <c r="J161" i="2"/>
  <c r="J155" i="2"/>
  <c r="BK151" i="2"/>
  <c r="BK146" i="2"/>
  <c r="BK142" i="2"/>
  <c r="BK138" i="2"/>
  <c r="BK134" i="2"/>
  <c r="BK228" i="3"/>
  <c r="J194" i="3"/>
  <c r="BK174" i="3"/>
  <c r="BK145" i="3"/>
  <c r="BK217" i="3"/>
  <c r="J193" i="3"/>
  <c r="BK164" i="3"/>
  <c r="J147" i="3"/>
  <c r="J213" i="3"/>
  <c r="BK187" i="3"/>
  <c r="J165" i="3"/>
  <c r="BK135" i="3"/>
  <c r="J225" i="3"/>
  <c r="BK192" i="3"/>
  <c r="J155" i="3"/>
  <c r="J218" i="3"/>
  <c r="J198" i="3"/>
  <c r="J185" i="3"/>
  <c r="BK148" i="3"/>
  <c r="BK131" i="3"/>
  <c r="J216" i="3"/>
  <c r="BK189" i="3"/>
  <c r="J161" i="3"/>
  <c r="BK214" i="3"/>
  <c r="J177" i="3"/>
  <c r="BK163" i="3"/>
  <c r="BK157" i="4"/>
  <c r="BK148" i="4"/>
  <c r="J157" i="4"/>
  <c r="BK137" i="4"/>
  <c r="J135" i="4"/>
  <c r="BK135" i="4"/>
  <c r="J138" i="4"/>
  <c r="J157" i="5"/>
  <c r="J141" i="5"/>
  <c r="J149" i="5"/>
  <c r="J132" i="5"/>
  <c r="J146" i="5"/>
  <c r="BK157" i="5"/>
  <c r="J137" i="5"/>
  <c r="BK129" i="5"/>
  <c r="BK190" i="2"/>
  <c r="J186" i="2"/>
  <c r="J184" i="2"/>
  <c r="J181" i="2"/>
  <c r="J179" i="2"/>
  <c r="BK177" i="2"/>
  <c r="J176" i="2"/>
  <c r="BK174" i="2"/>
  <c r="J172" i="2"/>
  <c r="J170" i="2"/>
  <c r="BK166" i="2"/>
  <c r="J162" i="2"/>
  <c r="BK155" i="2"/>
  <c r="J151" i="2"/>
  <c r="J145" i="2"/>
  <c r="J141" i="2"/>
  <c r="BK135" i="2"/>
  <c r="J201" i="3"/>
  <c r="BK176" i="3"/>
  <c r="J149" i="3"/>
  <c r="J226" i="3"/>
  <c r="J204" i="3"/>
  <c r="J150" i="3"/>
  <c r="J214" i="3"/>
  <c r="J197" i="3"/>
  <c r="BK179" i="3"/>
  <c r="BK139" i="3"/>
  <c r="J227" i="3"/>
  <c r="J207" i="3"/>
  <c r="BK168" i="3"/>
  <c r="J208" i="3"/>
  <c r="J173" i="3"/>
  <c r="BK146" i="3"/>
  <c r="BK152" i="4"/>
  <c r="BK145" i="4"/>
  <c r="BK138" i="4"/>
  <c r="J134" i="4"/>
  <c r="BK130" i="4"/>
  <c r="J137" i="4"/>
  <c r="BK143" i="5"/>
  <c r="J159" i="5"/>
  <c r="BK134" i="5"/>
  <c r="J156" i="5"/>
  <c r="BK147" i="5"/>
  <c r="J189" i="2"/>
  <c r="J187" i="2"/>
  <c r="BK185" i="2"/>
  <c r="J182" i="2"/>
  <c r="BK180" i="2"/>
  <c r="BK178" i="2"/>
  <c r="BK176" i="2"/>
  <c r="J174" i="2"/>
  <c r="BK172" i="2"/>
  <c r="BK170" i="2"/>
  <c r="BK165" i="2"/>
  <c r="BK161" i="2"/>
  <c r="J154" i="2"/>
  <c r="BK150" i="2"/>
  <c r="J146" i="2"/>
  <c r="BK141" i="2"/>
  <c r="J137" i="2"/>
  <c r="AS95" i="1"/>
  <c r="BK169" i="3"/>
  <c r="BK132" i="3"/>
  <c r="J203" i="3"/>
  <c r="BK172" i="3"/>
  <c r="J156" i="3"/>
  <c r="J223" i="3"/>
  <c r="BK206" i="3"/>
  <c r="J186" i="3"/>
  <c r="BK144" i="3"/>
  <c r="BK229" i="3"/>
  <c r="BK209" i="3"/>
  <c r="BK185" i="3"/>
  <c r="J168" i="3"/>
  <c r="J228" i="3"/>
  <c r="BK201" i="3"/>
  <c r="BK184" i="3"/>
  <c r="J160" i="3"/>
  <c r="J135" i="3"/>
  <c r="J222" i="3"/>
  <c r="J199" i="3"/>
  <c r="J158" i="3"/>
  <c r="J206" i="3"/>
  <c r="J176" i="3"/>
  <c r="BK157" i="3"/>
  <c r="J137" i="3"/>
  <c r="BK144" i="4"/>
  <c r="BK151" i="4"/>
  <c r="J150" i="4"/>
  <c r="J148" i="4"/>
  <c r="BK139" i="4"/>
  <c r="J136" i="4"/>
  <c r="J130" i="4"/>
  <c r="J149" i="4"/>
  <c r="BK136" i="5"/>
  <c r="J148" i="5"/>
  <c r="BK133" i="5"/>
  <c r="J151" i="5"/>
  <c r="J131" i="5"/>
  <c r="J145" i="5"/>
  <c r="J190" i="2"/>
  <c r="BK187" i="2"/>
  <c r="J185" i="2"/>
  <c r="BK182" i="2"/>
  <c r="BK179" i="2"/>
  <c r="J177" i="2"/>
  <c r="J175" i="2"/>
  <c r="BK173" i="2"/>
  <c r="BK171" i="2"/>
  <c r="J169" i="2"/>
  <c r="J163" i="2"/>
  <c r="BK156" i="2"/>
  <c r="J153" i="2"/>
  <c r="BK149" i="2"/>
  <c r="BK145" i="2"/>
  <c r="J142" i="2"/>
  <c r="BK137" i="2"/>
  <c r="J134" i="2"/>
  <c r="BK204" i="3"/>
  <c r="J189" i="3"/>
  <c r="BK161" i="3"/>
  <c r="BK140" i="3"/>
  <c r="J215" i="3"/>
  <c r="BK190" i="3"/>
  <c r="BK152" i="3"/>
  <c r="BK143" i="3"/>
  <c r="BK215" i="3"/>
  <c r="BK194" i="3"/>
  <c r="BK160" i="3"/>
  <c r="J134" i="3"/>
  <c r="BK227" i="3"/>
  <c r="BK207" i="3"/>
  <c r="J178" i="3"/>
  <c r="BK222" i="3"/>
  <c r="J205" i="3"/>
  <c r="BK188" i="3"/>
  <c r="J164" i="3"/>
  <c r="BK136" i="3"/>
  <c r="BK219" i="3"/>
  <c r="BK200" i="3"/>
  <c r="BK165" i="3"/>
  <c r="BK130" i="3"/>
  <c r="BK178" i="3"/>
  <c r="J152" i="3"/>
  <c r="BK134" i="3"/>
  <c r="J155" i="4"/>
  <c r="J152" i="4"/>
  <c r="J131" i="4"/>
  <c r="BK132" i="4"/>
  <c r="J154" i="4"/>
  <c r="BK149" i="5"/>
  <c r="J134" i="5"/>
  <c r="BK144" i="5"/>
  <c r="J133" i="5"/>
  <c r="J144" i="5"/>
  <c r="BK148" i="5"/>
  <c r="BK131" i="5"/>
  <c r="F38" i="2" l="1"/>
  <c r="BC96" i="1" s="1"/>
  <c r="F35" i="2"/>
  <c r="AZ96" i="1" s="1"/>
  <c r="J35" i="2"/>
  <c r="T133" i="2"/>
  <c r="R147" i="2"/>
  <c r="T160" i="2"/>
  <c r="T164" i="2"/>
  <c r="P183" i="2"/>
  <c r="BK162" i="3"/>
  <c r="J162" i="3" s="1"/>
  <c r="J100" i="3" s="1"/>
  <c r="T224" i="3"/>
  <c r="T128" i="4"/>
  <c r="BK142" i="4"/>
  <c r="J142" i="4" s="1"/>
  <c r="J100" i="4" s="1"/>
  <c r="R142" i="4"/>
  <c r="T146" i="4"/>
  <c r="BK140" i="2"/>
  <c r="J140" i="2" s="1"/>
  <c r="J99" i="2" s="1"/>
  <c r="P160" i="2"/>
  <c r="P164" i="2"/>
  <c r="T183" i="2"/>
  <c r="P128" i="3"/>
  <c r="P224" i="3"/>
  <c r="BK133" i="2"/>
  <c r="BK147" i="2"/>
  <c r="J147" i="2"/>
  <c r="J100" i="2" s="1"/>
  <c r="R160" i="2"/>
  <c r="R164" i="2"/>
  <c r="R183" i="2"/>
  <c r="T162" i="3"/>
  <c r="P140" i="2"/>
  <c r="BK164" i="2"/>
  <c r="J164" i="2" s="1"/>
  <c r="J104" i="2" s="1"/>
  <c r="BK183" i="2"/>
  <c r="J183" i="2" s="1"/>
  <c r="J106" i="2" s="1"/>
  <c r="T140" i="2"/>
  <c r="BK168" i="2"/>
  <c r="J168" i="2" s="1"/>
  <c r="J105" i="2" s="1"/>
  <c r="P188" i="2"/>
  <c r="P162" i="3"/>
  <c r="R128" i="4"/>
  <c r="T142" i="4"/>
  <c r="R146" i="4"/>
  <c r="BK128" i="5"/>
  <c r="BK140" i="5"/>
  <c r="J140" i="5"/>
  <c r="J99" i="5" s="1"/>
  <c r="R133" i="2"/>
  <c r="T147" i="2"/>
  <c r="T168" i="2"/>
  <c r="T188" i="2"/>
  <c r="R162" i="3"/>
  <c r="BK128" i="4"/>
  <c r="J128" i="4" s="1"/>
  <c r="J98" i="4" s="1"/>
  <c r="BK146" i="4"/>
  <c r="J146" i="4" s="1"/>
  <c r="J101" i="4" s="1"/>
  <c r="T128" i="5"/>
  <c r="T127" i="5"/>
  <c r="T140" i="5"/>
  <c r="BK155" i="5"/>
  <c r="BK154" i="5" s="1"/>
  <c r="J154" i="5" s="1"/>
  <c r="J101" i="5" s="1"/>
  <c r="P155" i="5"/>
  <c r="P154" i="5" s="1"/>
  <c r="R140" i="2"/>
  <c r="BK160" i="2"/>
  <c r="J160" i="2"/>
  <c r="J103" i="2" s="1"/>
  <c r="R168" i="2"/>
  <c r="R188" i="2"/>
  <c r="BK128" i="3"/>
  <c r="J128" i="3" s="1"/>
  <c r="J99" i="3" s="1"/>
  <c r="T128" i="3"/>
  <c r="R224" i="3"/>
  <c r="P142" i="4"/>
  <c r="P128" i="5"/>
  <c r="P140" i="5"/>
  <c r="R155" i="5"/>
  <c r="R154" i="5"/>
  <c r="P133" i="2"/>
  <c r="P132" i="2"/>
  <c r="P147" i="2"/>
  <c r="P168" i="2"/>
  <c r="BK188" i="2"/>
  <c r="J188" i="2"/>
  <c r="J107" i="2" s="1"/>
  <c r="R128" i="3"/>
  <c r="BK224" i="3"/>
  <c r="J224" i="3" s="1"/>
  <c r="J101" i="3" s="1"/>
  <c r="P128" i="4"/>
  <c r="P127" i="4" s="1"/>
  <c r="P126" i="4" s="1"/>
  <c r="AU98" i="1" s="1"/>
  <c r="P146" i="4"/>
  <c r="R128" i="5"/>
  <c r="R140" i="5"/>
  <c r="R127" i="5" s="1"/>
  <c r="R126" i="5" s="1"/>
  <c r="T155" i="5"/>
  <c r="T154" i="5" s="1"/>
  <c r="BK157" i="2"/>
  <c r="J157" i="2"/>
  <c r="J101" i="2" s="1"/>
  <c r="BK140" i="4"/>
  <c r="J140" i="4" s="1"/>
  <c r="J99" i="4" s="1"/>
  <c r="BK156" i="4"/>
  <c r="J156" i="4" s="1"/>
  <c r="J102" i="4" s="1"/>
  <c r="BK152" i="5"/>
  <c r="J152" i="5" s="1"/>
  <c r="J100" i="5" s="1"/>
  <c r="BF135" i="5"/>
  <c r="BF137" i="5"/>
  <c r="BF141" i="5"/>
  <c r="BF142" i="5"/>
  <c r="BF143" i="5"/>
  <c r="E116" i="5"/>
  <c r="BF138" i="5"/>
  <c r="BF145" i="5"/>
  <c r="J123" i="5"/>
  <c r="BF132" i="5"/>
  <c r="BF139" i="5"/>
  <c r="BF148" i="5"/>
  <c r="BF153" i="5"/>
  <c r="BF157" i="5"/>
  <c r="BF158" i="5"/>
  <c r="BF129" i="5"/>
  <c r="BF130" i="5"/>
  <c r="BF134" i="5"/>
  <c r="BF136" i="5"/>
  <c r="BF146" i="5"/>
  <c r="BF147" i="5"/>
  <c r="BF150" i="5"/>
  <c r="J89" i="5"/>
  <c r="BF131" i="5"/>
  <c r="BF149" i="5"/>
  <c r="BF151" i="5"/>
  <c r="F92" i="5"/>
  <c r="BF133" i="5"/>
  <c r="BF144" i="5"/>
  <c r="BF156" i="5"/>
  <c r="BF159" i="5"/>
  <c r="BF148" i="4"/>
  <c r="BF151" i="4"/>
  <c r="BF152" i="4"/>
  <c r="E85" i="4"/>
  <c r="F123" i="4"/>
  <c r="J89" i="4"/>
  <c r="J123" i="4"/>
  <c r="BF132" i="4"/>
  <c r="BF137" i="4"/>
  <c r="BF138" i="4"/>
  <c r="BF139" i="4"/>
  <c r="BF144" i="4"/>
  <c r="BF147" i="4"/>
  <c r="BF149" i="4"/>
  <c r="BF130" i="4"/>
  <c r="BF131" i="4"/>
  <c r="BF133" i="4"/>
  <c r="BF134" i="4"/>
  <c r="BF135" i="4"/>
  <c r="BF136" i="4"/>
  <c r="BF145" i="4"/>
  <c r="BF155" i="4"/>
  <c r="BF157" i="4"/>
  <c r="BF129" i="4"/>
  <c r="BF150" i="4"/>
  <c r="BF154" i="4"/>
  <c r="BF141" i="4"/>
  <c r="BF143" i="4"/>
  <c r="BF153" i="4"/>
  <c r="E85" i="3"/>
  <c r="BF129" i="3"/>
  <c r="BF130" i="3"/>
  <c r="BF131" i="3"/>
  <c r="BF148" i="3"/>
  <c r="BF149" i="3"/>
  <c r="BF153" i="3"/>
  <c r="BF191" i="3"/>
  <c r="BF194" i="3"/>
  <c r="BF210" i="3"/>
  <c r="BF226" i="3"/>
  <c r="BF231" i="3"/>
  <c r="J133" i="2"/>
  <c r="J98" i="2" s="1"/>
  <c r="F94" i="3"/>
  <c r="BF136" i="3"/>
  <c r="BF141" i="3"/>
  <c r="BF158" i="3"/>
  <c r="BF166" i="3"/>
  <c r="BF171" i="3"/>
  <c r="BF173" i="3"/>
  <c r="BF179" i="3"/>
  <c r="BF185" i="3"/>
  <c r="BF187" i="3"/>
  <c r="BF190" i="3"/>
  <c r="BF198" i="3"/>
  <c r="BF203" i="3"/>
  <c r="BF217" i="3"/>
  <c r="J94" i="3"/>
  <c r="BF132" i="3"/>
  <c r="BF134" i="3"/>
  <c r="BF135" i="3"/>
  <c r="BF143" i="3"/>
  <c r="BF144" i="3"/>
  <c r="BF145" i="3"/>
  <c r="BF168" i="3"/>
  <c r="BF177" i="3"/>
  <c r="BF189" i="3"/>
  <c r="BF193" i="3"/>
  <c r="BF209" i="3"/>
  <c r="BF212" i="3"/>
  <c r="BF215" i="3"/>
  <c r="BF216" i="3"/>
  <c r="BF225" i="3"/>
  <c r="BF227" i="3"/>
  <c r="BF228" i="3"/>
  <c r="BF152" i="3"/>
  <c r="BF157" i="3"/>
  <c r="BF159" i="3"/>
  <c r="BF161" i="3"/>
  <c r="BF163" i="3"/>
  <c r="BF165" i="3"/>
  <c r="BF182" i="3"/>
  <c r="BF186" i="3"/>
  <c r="BF188" i="3"/>
  <c r="BF195" i="3"/>
  <c r="BF204" i="3"/>
  <c r="BF205" i="3"/>
  <c r="BF211" i="3"/>
  <c r="BF213" i="3"/>
  <c r="BF214" i="3"/>
  <c r="BF220" i="3"/>
  <c r="BF229" i="3"/>
  <c r="J121" i="3"/>
  <c r="BF142" i="3"/>
  <c r="BF147" i="3"/>
  <c r="BF150" i="3"/>
  <c r="BF151" i="3"/>
  <c r="BF156" i="3"/>
  <c r="BF167" i="3"/>
  <c r="BF170" i="3"/>
  <c r="BF172" i="3"/>
  <c r="BF178" i="3"/>
  <c r="BF183" i="3"/>
  <c r="BF202" i="3"/>
  <c r="BF218" i="3"/>
  <c r="BF219" i="3"/>
  <c r="BF221" i="3"/>
  <c r="BF139" i="3"/>
  <c r="BF140" i="3"/>
  <c r="BF154" i="3"/>
  <c r="BF160" i="3"/>
  <c r="BF169" i="3"/>
  <c r="BF174" i="3"/>
  <c r="BF175" i="3"/>
  <c r="BF176" i="3"/>
  <c r="BF196" i="3"/>
  <c r="BF197" i="3"/>
  <c r="BF199" i="3"/>
  <c r="BF200" i="3"/>
  <c r="BF206" i="3"/>
  <c r="BF207" i="3"/>
  <c r="BF208" i="3"/>
  <c r="BF223" i="3"/>
  <c r="BF133" i="3"/>
  <c r="BF137" i="3"/>
  <c r="BF138" i="3"/>
  <c r="BF146" i="3"/>
  <c r="BF155" i="3"/>
  <c r="BF164" i="3"/>
  <c r="BF180" i="3"/>
  <c r="BF181" i="3"/>
  <c r="BF184" i="3"/>
  <c r="BF192" i="3"/>
  <c r="BF201" i="3"/>
  <c r="BF222" i="3"/>
  <c r="BF230" i="3"/>
  <c r="E85" i="2"/>
  <c r="J89" i="2"/>
  <c r="F92" i="2"/>
  <c r="J92" i="2"/>
  <c r="BF134" i="2"/>
  <c r="BF135" i="2"/>
  <c r="BF136" i="2"/>
  <c r="BF137" i="2"/>
  <c r="BF138" i="2"/>
  <c r="BF139" i="2"/>
  <c r="BF141" i="2"/>
  <c r="BF142" i="2"/>
  <c r="BF143" i="2"/>
  <c r="BF144" i="2"/>
  <c r="BF145" i="2"/>
  <c r="BF146" i="2"/>
  <c r="BF148" i="2"/>
  <c r="BF149" i="2"/>
  <c r="BF150" i="2"/>
  <c r="BF151" i="2"/>
  <c r="BF152" i="2"/>
  <c r="BF153" i="2"/>
  <c r="BF154" i="2"/>
  <c r="BF155" i="2"/>
  <c r="BF156" i="2"/>
  <c r="BF158" i="2"/>
  <c r="BF161" i="2"/>
  <c r="BF162" i="2"/>
  <c r="BF163" i="2"/>
  <c r="BF165" i="2"/>
  <c r="BF166" i="2"/>
  <c r="BF167" i="2"/>
  <c r="BF169" i="2"/>
  <c r="BF170" i="2"/>
  <c r="BF171" i="2"/>
  <c r="BF172" i="2"/>
  <c r="BF173" i="2"/>
  <c r="BF174" i="2"/>
  <c r="BF175" i="2"/>
  <c r="BF176" i="2"/>
  <c r="BF177" i="2"/>
  <c r="BF178" i="2"/>
  <c r="BF179" i="2"/>
  <c r="BF180" i="2"/>
  <c r="BF181" i="2"/>
  <c r="BF182" i="2"/>
  <c r="BF184" i="2"/>
  <c r="BF185" i="2"/>
  <c r="BF186" i="2"/>
  <c r="BF187" i="2"/>
  <c r="BF189" i="2"/>
  <c r="BF190" i="2"/>
  <c r="AV96" i="1"/>
  <c r="BB96" i="1"/>
  <c r="BD96" i="1"/>
  <c r="AS94" i="1"/>
  <c r="F37" i="4"/>
  <c r="BB98" i="1" s="1"/>
  <c r="F38" i="4"/>
  <c r="BC98" i="1" s="1"/>
  <c r="F35" i="5"/>
  <c r="AZ99" i="1" s="1"/>
  <c r="F41" i="3"/>
  <c r="BD97" i="1" s="1"/>
  <c r="J37" i="3"/>
  <c r="AV97" i="1" s="1"/>
  <c r="J35" i="4"/>
  <c r="AV98" i="1" s="1"/>
  <c r="F38" i="5"/>
  <c r="BC99" i="1" s="1"/>
  <c r="F39" i="5"/>
  <c r="BD99" i="1" s="1"/>
  <c r="F39" i="3"/>
  <c r="BB97" i="1" s="1"/>
  <c r="F37" i="5"/>
  <c r="BB99" i="1" s="1"/>
  <c r="F35" i="4"/>
  <c r="AZ98" i="1" s="1"/>
  <c r="F39" i="4"/>
  <c r="BD98" i="1" s="1"/>
  <c r="J35" i="5"/>
  <c r="AV99" i="1" s="1"/>
  <c r="F37" i="3"/>
  <c r="AZ97" i="1" s="1"/>
  <c r="F40" i="3"/>
  <c r="BC97" i="1" s="1"/>
  <c r="BB95" i="1" l="1"/>
  <c r="AX95" i="1" s="1"/>
  <c r="P127" i="5"/>
  <c r="P126" i="5" s="1"/>
  <c r="AU99" i="1" s="1"/>
  <c r="P127" i="3"/>
  <c r="AU97" i="1" s="1"/>
  <c r="BC95" i="1"/>
  <c r="AY95" i="1" s="1"/>
  <c r="AZ95" i="1"/>
  <c r="AV95" i="1" s="1"/>
  <c r="BD95" i="1"/>
  <c r="BD94" i="1" s="1"/>
  <c r="W36" i="1" s="1"/>
  <c r="BK127" i="4"/>
  <c r="J127" i="4" s="1"/>
  <c r="J97" i="4" s="1"/>
  <c r="T126" i="5"/>
  <c r="R127" i="3"/>
  <c r="BK127" i="5"/>
  <c r="BK126" i="5" s="1"/>
  <c r="J126" i="5" s="1"/>
  <c r="J96" i="5" s="1"/>
  <c r="J30" i="5" s="1"/>
  <c r="J32" i="5" s="1"/>
  <c r="AG99" i="1" s="1"/>
  <c r="R127" i="4"/>
  <c r="R126" i="4" s="1"/>
  <c r="P159" i="2"/>
  <c r="P131" i="2" s="1"/>
  <c r="AU96" i="1" s="1"/>
  <c r="R132" i="2"/>
  <c r="T127" i="4"/>
  <c r="T126" i="4" s="1"/>
  <c r="T159" i="2"/>
  <c r="BK127" i="3"/>
  <c r="J127" i="3" s="1"/>
  <c r="J98" i="3" s="1"/>
  <c r="J32" i="3" s="1"/>
  <c r="J34" i="3" s="1"/>
  <c r="AG97" i="1" s="1"/>
  <c r="T127" i="3"/>
  <c r="R159" i="2"/>
  <c r="BK132" i="2"/>
  <c r="J132" i="2" s="1"/>
  <c r="J97" i="2" s="1"/>
  <c r="T132" i="2"/>
  <c r="T131" i="2" s="1"/>
  <c r="J128" i="5"/>
  <c r="J98" i="5"/>
  <c r="J155" i="5"/>
  <c r="J102" i="5" s="1"/>
  <c r="BK159" i="2"/>
  <c r="J159" i="2" s="1"/>
  <c r="J102" i="2" s="1"/>
  <c r="F36" i="4"/>
  <c r="BA98" i="1" s="1"/>
  <c r="J38" i="3"/>
  <c r="AW97" i="1" s="1"/>
  <c r="AT97" i="1" s="1"/>
  <c r="F36" i="2"/>
  <c r="BA96" i="1" s="1"/>
  <c r="F36" i="5"/>
  <c r="BA99" i="1" s="1"/>
  <c r="J36" i="2"/>
  <c r="AW96" i="1" s="1"/>
  <c r="AT96" i="1" s="1"/>
  <c r="BB94" i="1"/>
  <c r="W34" i="1" s="1"/>
  <c r="J36" i="4"/>
  <c r="AW98" i="1" s="1"/>
  <c r="AT98" i="1" s="1"/>
  <c r="J36" i="5"/>
  <c r="AW99" i="1" s="1"/>
  <c r="AT99" i="1" s="1"/>
  <c r="F38" i="3"/>
  <c r="BA97" i="1" s="1"/>
  <c r="BC94" i="1" l="1"/>
  <c r="W35" i="1" s="1"/>
  <c r="AZ94" i="1"/>
  <c r="W32" i="1" s="1"/>
  <c r="BK126" i="4"/>
  <c r="J126" i="4" s="1"/>
  <c r="J96" i="4" s="1"/>
  <c r="J30" i="4" s="1"/>
  <c r="J32" i="4" s="1"/>
  <c r="AG98" i="1" s="1"/>
  <c r="AN98" i="1" s="1"/>
  <c r="AU95" i="1"/>
  <c r="AU94" i="1" s="1"/>
  <c r="AN99" i="1"/>
  <c r="R131" i="2"/>
  <c r="BK131" i="2"/>
  <c r="J131" i="2" s="1"/>
  <c r="J96" i="2" s="1"/>
  <c r="J112" i="2" s="1"/>
  <c r="J127" i="5"/>
  <c r="J97" i="5" s="1"/>
  <c r="J41" i="5"/>
  <c r="J41" i="4"/>
  <c r="J43" i="3"/>
  <c r="AN97" i="1"/>
  <c r="J106" i="3"/>
  <c r="J107" i="5"/>
  <c r="BA95" i="1"/>
  <c r="AW95" i="1" s="1"/>
  <c r="AT95" i="1" s="1"/>
  <c r="J107" i="4"/>
  <c r="AX94" i="1"/>
  <c r="AY94" i="1" l="1"/>
  <c r="AV94" i="1"/>
  <c r="AK32" i="1" s="1"/>
  <c r="J30" i="2"/>
  <c r="J32" i="2" s="1"/>
  <c r="AG96" i="1" s="1"/>
  <c r="AG95" i="1" s="1"/>
  <c r="AG94" i="1" s="1"/>
  <c r="AK26" i="1" s="1"/>
  <c r="AK29" i="1" s="1"/>
  <c r="BA94" i="1"/>
  <c r="W33" i="1" s="1"/>
  <c r="AN96" i="1" l="1"/>
  <c r="J41" i="2"/>
  <c r="AN95" i="1"/>
  <c r="AG103" i="1"/>
  <c r="AW94" i="1"/>
  <c r="AK33" i="1" s="1"/>
  <c r="AK38" i="1" s="1"/>
  <c r="AT94" i="1" l="1"/>
  <c r="AN94" i="1" s="1"/>
  <c r="AN103" i="1" s="1"/>
</calcChain>
</file>

<file path=xl/sharedStrings.xml><?xml version="1.0" encoding="utf-8"?>
<sst xmlns="http://schemas.openxmlformats.org/spreadsheetml/2006/main" count="3638" uniqueCount="804">
  <si>
    <t>Export Komplet</t>
  </si>
  <si>
    <t/>
  </si>
  <si>
    <t>2.0</t>
  </si>
  <si>
    <t>False</t>
  </si>
  <si>
    <t>{61764f8c-6385-4d62-839f-9778cb63819c}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</si>
  <si>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</si>
  <si>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</si>
  <si>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</si>
  <si>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</si>
  <si>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</si>
  <si>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</si>
  <si>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PV498</t>
  </si>
  <si>
    <t>Stavba:</t>
  </si>
  <si>
    <t>Sklad bio strukovín a maku - prestavba</t>
  </si>
  <si>
    <t>JKSO:</t>
  </si>
  <si>
    <t>KS:</t>
  </si>
  <si>
    <t>Miesto:</t>
  </si>
  <si>
    <t>Patince časť Potkanovo</t>
  </si>
  <si>
    <t>Dátum:</t>
  </si>
  <si>
    <t>Objednávateľ:</t>
  </si>
  <si>
    <t>IČO:</t>
  </si>
  <si>
    <t>Villem &amp; Forró, s.r.o.</t>
  </si>
  <si>
    <t>IČ DPH:</t>
  </si>
  <si>
    <t>Zhotoviteľ:</t>
  </si>
  <si>
    <t xml:space="preserve"> </t>
  </si>
  <si>
    <t>Projektant:</t>
  </si>
  <si>
    <t>Ing. Juraj Ďuríček - GYGY PROJEKT s.r.o.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</si>
  <si>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</si>
  <si>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</si>
  <si>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</si>
  <si>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</si>
  <si>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</si>
  <si>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</si>
  <si>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</si>
  <si>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</si>
  <si>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</si>
  <si>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</si>
  <si>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</si>
  <si>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</si>
  <si>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</si>
  <si>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</si>
  <si>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</si>
  <si>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</si>
  <si>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</si>
  <si>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</si>
  <si>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</si>
  <si>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</si>
  <si>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</si>
  <si>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</si>
  <si>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</si>
  <si>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</si>
  <si>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</si>
  <si>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</si>
  <si>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</si>
  <si>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</si>
  <si>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</si>
  <si>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</si>
  <si>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</si>
  <si>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</si>
  <si>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</si>
  <si>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</si>
  <si>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</si>
  <si>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</si>
  <si>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</si>
  <si>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</si>
  <si>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</si>
  <si>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</si>
  <si>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</si>
  <si>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</si>
  <si>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</si>
  <si>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</si>
  <si>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</si>
  <si>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</si>
  <si>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</si>
  <si>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</si>
  <si>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</si>
  <si>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</si>
  <si>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01</t>
  </si>
  <si>
    <t>SO 01 - Sklad bio strukovín a maku - prestavba</t>
  </si>
  <si>
    <t>STA</t>
  </si>
  <si>
    <t>1</t>
  </si>
  <si>
    <t>{a04b2b0a-f503-401e-a093-be1906dd3c72}</t>
  </si>
  <si>
    <t>/</t>
  </si>
  <si>
    <t>Časť</t>
  </si>
  <si>
    <t>2</t>
  </si>
  <si>
    <t>###NOINSERT###</t>
  </si>
  <si>
    <t>01_01</t>
  </si>
  <si>
    <t>Elektroinštalácia</t>
  </si>
  <si>
    <t>{b84f8a1c-4cd1-48a3-92be-047459ac5793}</t>
  </si>
  <si>
    <t>02</t>
  </si>
  <si>
    <t>SO 02 - Spevnené plochy - nové</t>
  </si>
  <si>
    <t>{8ce0a304-c15e-41fb-96eb-361d6dae27f3}</t>
  </si>
  <si>
    <t>03</t>
  </si>
  <si>
    <t>SO 03 - Cestná váha - stavebná príprava - navrhovaná</t>
  </si>
  <si>
    <t>{6388727a-28a1-4d34-885f-bd895d9c52b0}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</si>
  <si>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</si>
  <si>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</si>
  <si>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</si>
  <si>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</si>
  <si>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</si>
  <si>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</si>
  <si>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>01 - SO 01 - Sklad bio strukovín a maku - prestavba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</si>
  <si>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</si>
  <si>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</si>
  <si>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</si>
  <si>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</si>
  <si>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</si>
  <si>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</si>
  <si>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</si>
  <si>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</si>
  <si>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</si>
  <si>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</si>
  <si>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</si>
  <si>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</si>
  <si>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</si>
  <si>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722 - Zdravotechnika - vnútorný vodovod</t>
  </si>
  <si>
    <t xml:space="preserve">    764 - Konštrukcie klampiarske</t>
  </si>
  <si>
    <t xml:space="preserve">    767 - Konštrukcie doplnkové kovové</t>
  </si>
  <si>
    <t xml:space="preserve">    783 - Nátery</t>
  </si>
  <si>
    <t xml:space="preserve">    784 - Maľby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</si>
  <si>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</si>
  <si>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</si>
  <si>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</si>
  <si>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</si>
  <si>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</si>
  <si>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</si>
  <si>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</si>
  <si>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</si>
  <si>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</si>
  <si>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</si>
  <si>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</si>
  <si>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</si>
  <si>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</si>
  <si>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</si>
  <si>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</si>
  <si>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</si>
  <si>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3</t>
  </si>
  <si>
    <t>Zvislé a kompletné konštrukcie</t>
  </si>
  <si>
    <t>K</t>
  </si>
  <si>
    <t>331321315.S</t>
  </si>
  <si>
    <t>Betón stĺpov a pilierov hranatých, ťahadiel, rámových stojok, vzpier, železový (bez výstuže) tr. C 20/25 - zosilnenie oceľového stĺpa - zaliatie betónom</t>
  </si>
  <si>
    <t>m3</t>
  </si>
  <si>
    <t>4</t>
  </si>
  <si>
    <t>2096461913</t>
  </si>
  <si>
    <t>331351101.S</t>
  </si>
  <si>
    <t>Debnenie hranatých stĺpov prierezu pravouhlého štvoruholníka výšky do 4 m, zhotovenie-dielce</t>
  </si>
  <si>
    <t>m2</t>
  </si>
  <si>
    <t>-1210716111</t>
  </si>
  <si>
    <t>331351102.S</t>
  </si>
  <si>
    <t>Debnenie hranatých stĺpov prierezu pravouhlého štvoruholníka výšky do 4 m, odstránenie-dielce</t>
  </si>
  <si>
    <t>1295747184</t>
  </si>
  <si>
    <t>331361821.S</t>
  </si>
  <si>
    <t>Výstuž stĺpov, pilierov, stojok hranatých z bet. ocele B500 (10505)</t>
  </si>
  <si>
    <t>t</t>
  </si>
  <si>
    <t>161043700</t>
  </si>
  <si>
    <t>5</t>
  </si>
  <si>
    <t>340239267.S</t>
  </si>
  <si>
    <t>Zamurovanie otvorov plochy nad 1 do 4 m2 z pórobetónových tvárnic hladkých hrúbky 300 mm</t>
  </si>
  <si>
    <t>355525395</t>
  </si>
  <si>
    <t>6</t>
  </si>
  <si>
    <t>340239267.S0</t>
  </si>
  <si>
    <t>Zamurovanie otvorov plochy nad 1 do 4 m2 z pórobetónových tvárnic hladkých hrúbky 300 mm - kruhový otvor</t>
  </si>
  <si>
    <t>2146813145</t>
  </si>
  <si>
    <t>Úpravy povrchov, podlahy, osadenie</t>
  </si>
  <si>
    <t>7</t>
  </si>
  <si>
    <t>612460124.S</t>
  </si>
  <si>
    <t>Príprava vnútorného podkladu stien penetráciou pod omietky a nátery</t>
  </si>
  <si>
    <t>2032427728</t>
  </si>
  <si>
    <t>8</t>
  </si>
  <si>
    <t>612460363.S</t>
  </si>
  <si>
    <t>Vnútorná omietka stien vápennocementová jednovrstvová, hr. 10 mm</t>
  </si>
  <si>
    <t>-1266974824</t>
  </si>
  <si>
    <t>9</t>
  </si>
  <si>
    <t>612481119.S</t>
  </si>
  <si>
    <t>Potiahnutie vnútorných stien sklotextilnou mriežkou s celoplošným prilepením</t>
  </si>
  <si>
    <t>-558572819</t>
  </si>
  <si>
    <t>10</t>
  </si>
  <si>
    <t>622460124.S</t>
  </si>
  <si>
    <t>Príprava vonkajšieho podkladu stien penetráciou pod omietky a nátery</t>
  </si>
  <si>
    <t>208952729</t>
  </si>
  <si>
    <t>11</t>
  </si>
  <si>
    <t>622481119.S</t>
  </si>
  <si>
    <t>Potiahnutie vonkajších stien sklotextilnou mriežkou s celoplošným prilepením</t>
  </si>
  <si>
    <t>2108496993</t>
  </si>
  <si>
    <t>12</t>
  </si>
  <si>
    <t>622491310.S</t>
  </si>
  <si>
    <t>Fasádny náter silikátový, dvojnásobný</t>
  </si>
  <si>
    <t>1296032590</t>
  </si>
  <si>
    <t>Ostatné konštrukcie a práce-búranie</t>
  </si>
  <si>
    <t>13</t>
  </si>
  <si>
    <t>949942101.S0</t>
  </si>
  <si>
    <t>Pracovná plošina - prenájom</t>
  </si>
  <si>
    <t>deň</t>
  </si>
  <si>
    <t>1746227980</t>
  </si>
  <si>
    <t>14</t>
  </si>
  <si>
    <t>965043441.S</t>
  </si>
  <si>
    <t>Búranie podkladov pod dlažby, liatych dlažieb a mazanín,betón s poterom,teracom hr.do 150 mm,  plochy nad 4 m2 -2,20000t</t>
  </si>
  <si>
    <t>866657124</t>
  </si>
  <si>
    <t>15</t>
  </si>
  <si>
    <t>965049120.S</t>
  </si>
  <si>
    <t>Príplatok za búranie betónovej mazaniny so zváranou sieťou alebo rabicovým pletivom hr. nad 100 mm</t>
  </si>
  <si>
    <t>567603168</t>
  </si>
  <si>
    <t>16</t>
  </si>
  <si>
    <t>966067112.S1</t>
  </si>
  <si>
    <t>Demontáž opláštenia z rabicového pletiva</t>
  </si>
  <si>
    <t>935368612</t>
  </si>
  <si>
    <t>17</t>
  </si>
  <si>
    <t>979081111.S</t>
  </si>
  <si>
    <t>Odvoz sutiny a vybúraných hmôt na skládku do 1 km</t>
  </si>
  <si>
    <t>-894509104</t>
  </si>
  <si>
    <t>18</t>
  </si>
  <si>
    <t>979081121.S</t>
  </si>
  <si>
    <t>Odvoz sutiny a vybúraných hmôt na skládku za každý ďalší 1 km</t>
  </si>
  <si>
    <t>-1449268918</t>
  </si>
  <si>
    <t>19</t>
  </si>
  <si>
    <t>979082111.S</t>
  </si>
  <si>
    <t>Vnútrostavenisková doprava sutiny a vybúraných hmôt do 10 m</t>
  </si>
  <si>
    <t>-1489201961</t>
  </si>
  <si>
    <t>979082121.S</t>
  </si>
  <si>
    <t>Vnútrostavenisková doprava sutiny a vybúraných hmôt za každých ďalších 5 m</t>
  </si>
  <si>
    <t>1174976775</t>
  </si>
  <si>
    <t>21</t>
  </si>
  <si>
    <t>979089612.S</t>
  </si>
  <si>
    <t>Poplatok za skladovanie - iné odpady zo stavieb a demolácií (17 09), ostatné</t>
  </si>
  <si>
    <t>-1643162582</t>
  </si>
  <si>
    <t>99</t>
  </si>
  <si>
    <t>Presun hmôt HSV</t>
  </si>
  <si>
    <t>22</t>
  </si>
  <si>
    <t>999281111.S</t>
  </si>
  <si>
    <t>Presun hmôt pre opravy a údržbu objektov vrátane vonkajších plášťov výšky do 25 m</t>
  </si>
  <si>
    <t>-952720928</t>
  </si>
  <si>
    <t>PSV</t>
  </si>
  <si>
    <t>Práce a dodávky PSV</t>
  </si>
  <si>
    <t>722</t>
  </si>
  <si>
    <t>Zdravotechnika - vnútorný vodovod</t>
  </si>
  <si>
    <t>23</t>
  </si>
  <si>
    <t>722250180.S</t>
  </si>
  <si>
    <t>Montáž hasiaceho prístroja na stenu</t>
  </si>
  <si>
    <t>ks</t>
  </si>
  <si>
    <t>857247525</t>
  </si>
  <si>
    <t>24</t>
  </si>
  <si>
    <t>M</t>
  </si>
  <si>
    <t>449170000900.S</t>
  </si>
  <si>
    <t>Prenosný hasiaci prístroj práškový P6Če 6 kg, 21A</t>
  </si>
  <si>
    <t>32</t>
  </si>
  <si>
    <t>-130398235</t>
  </si>
  <si>
    <t>25</t>
  </si>
  <si>
    <t>998722202.S</t>
  </si>
  <si>
    <t>Presun hmôt pre vnútorný vodovod v objektoch výšky nad 6 do 12 m</t>
  </si>
  <si>
    <t>%</t>
  </si>
  <si>
    <t>-1734472706</t>
  </si>
  <si>
    <t>764</t>
  </si>
  <si>
    <t>Konštrukcie klampiarske</t>
  </si>
  <si>
    <t>26</t>
  </si>
  <si>
    <t>764751112.S</t>
  </si>
  <si>
    <t>Zvodová rúra kruhová pozink farebný vrátane príslušenstva, priemer 100 mm</t>
  </si>
  <si>
    <t>m</t>
  </si>
  <si>
    <t>-1050397642</t>
  </si>
  <si>
    <t>27</t>
  </si>
  <si>
    <t>764761122.S</t>
  </si>
  <si>
    <t>Žľab pododkvapový polkruhový pozink farebný vrátane čela, hákov, rohov, kútov, r.š. 330 mm</t>
  </si>
  <si>
    <t>9006806</t>
  </si>
  <si>
    <t>28</t>
  </si>
  <si>
    <t>998764202.S</t>
  </si>
  <si>
    <t>Presun hmôt pre konštrukcie klampiarske v objektoch výšky nad 6 do 12 m</t>
  </si>
  <si>
    <t>956413947</t>
  </si>
  <si>
    <t>767</t>
  </si>
  <si>
    <t>Konštrukcie doplnkové kovové</t>
  </si>
  <si>
    <t>29</t>
  </si>
  <si>
    <t>767137512.S</t>
  </si>
  <si>
    <t>Obloženie plechom tvarovaným skrutkovaním</t>
  </si>
  <si>
    <t>-2093578129</t>
  </si>
  <si>
    <t>30</t>
  </si>
  <si>
    <t>1383100022001</t>
  </si>
  <si>
    <t>Plech trapézový pozinkovaný poplastovaný</t>
  </si>
  <si>
    <t>365013630</t>
  </si>
  <si>
    <t>31</t>
  </si>
  <si>
    <t>767137512.S1</t>
  </si>
  <si>
    <t>Obloženie plechom tvarovaným skrutkovaním - presvetľovací panel stenový</t>
  </si>
  <si>
    <t>1739589696</t>
  </si>
  <si>
    <t>553450011600</t>
  </si>
  <si>
    <t>Profil presvetľovací PP T-36, hr. 1 mm, š. 1075 mm, dĺ. 6000 mm, sklolaminát, doplnok k trapézovému plechu, LINDAB</t>
  </si>
  <si>
    <t>-1263550731</t>
  </si>
  <si>
    <t>33</t>
  </si>
  <si>
    <t>767397101.S</t>
  </si>
  <si>
    <t>Montáž strešných sendvičových panelov na OK, hrúbky do 80 mm</t>
  </si>
  <si>
    <t>-1058843367</t>
  </si>
  <si>
    <t>34</t>
  </si>
  <si>
    <t>553260001501</t>
  </si>
  <si>
    <t>Panel tepelnoizolačný hr. 50 mm - požiarna odolnosť EI15</t>
  </si>
  <si>
    <t>-1031146303</t>
  </si>
  <si>
    <t>35</t>
  </si>
  <si>
    <t>767411111.S</t>
  </si>
  <si>
    <t>Montáž opláštenia sendvičovými stenovými panelmi so skrytým zámkom na OK, hrúbky do 100 mm</t>
  </si>
  <si>
    <t>-517046538</t>
  </si>
  <si>
    <t>36</t>
  </si>
  <si>
    <t>801146306</t>
  </si>
  <si>
    <t>37</t>
  </si>
  <si>
    <t>767995103.S</t>
  </si>
  <si>
    <t>Montáž ostatných atypických kovových stavebných doplnkových konštrukcií - oceľová konštrukcia vrátane potrebných náterov a kotvenia</t>
  </si>
  <si>
    <t>kg</t>
  </si>
  <si>
    <t>1085323472</t>
  </si>
  <si>
    <t>38</t>
  </si>
  <si>
    <t>133840000000</t>
  </si>
  <si>
    <t>Dodávka oceľových prvkov vrátane náterov a kotvenia</t>
  </si>
  <si>
    <t>-1362290147</t>
  </si>
  <si>
    <t>39</t>
  </si>
  <si>
    <t>7679953300</t>
  </si>
  <si>
    <t>Výroba doplnku stavebného atypického</t>
  </si>
  <si>
    <t>-907962592</t>
  </si>
  <si>
    <t>40</t>
  </si>
  <si>
    <t>767999911</t>
  </si>
  <si>
    <t>Montáž a dodávka požiarne dvere jednokrídlové otváravé, plné EI15 - 900x2100 mm na komplet</t>
  </si>
  <si>
    <t>968877424</t>
  </si>
  <si>
    <t>41</t>
  </si>
  <si>
    <t>767999912</t>
  </si>
  <si>
    <t>Montáž a dodávka oceľové vráta dvojkrídlové posuvné, plné 6500x5000 mm na komplet</t>
  </si>
  <si>
    <t>-812884658</t>
  </si>
  <si>
    <t>42</t>
  </si>
  <si>
    <t>998767202.S</t>
  </si>
  <si>
    <t>Presun hmôt pre kovové stavebné doplnkové konštrukcie v objektoch výšky nad 6 do 12 m</t>
  </si>
  <si>
    <t>1544757753</t>
  </si>
  <si>
    <t>783</t>
  </si>
  <si>
    <t>Nátery</t>
  </si>
  <si>
    <t>43</t>
  </si>
  <si>
    <t>7831203011</t>
  </si>
  <si>
    <t>Nový pozinkovaný náter</t>
  </si>
  <si>
    <t>66958892</t>
  </si>
  <si>
    <t>44</t>
  </si>
  <si>
    <t>783201812.S</t>
  </si>
  <si>
    <t>Odstránenie starých náterov z kovových stavebných doplnkových konštrukcií oceľovou kefou</t>
  </si>
  <si>
    <t>-1590211191</t>
  </si>
  <si>
    <t>45</t>
  </si>
  <si>
    <t>783222100.S</t>
  </si>
  <si>
    <t>Nátery kov.stav.doplnk.konštr. syntetické farby šedej na vzduchu schnúce dvojnásobné - 70µm</t>
  </si>
  <si>
    <t>1201953616</t>
  </si>
  <si>
    <t>46</t>
  </si>
  <si>
    <t>783226100.S</t>
  </si>
  <si>
    <t>Nátery kov.stav.doplnk.konštr. syntetické na vzduchu schnúce základný - 35µm</t>
  </si>
  <si>
    <t>1888075695</t>
  </si>
  <si>
    <t>784</t>
  </si>
  <si>
    <t>Maľby</t>
  </si>
  <si>
    <t>47</t>
  </si>
  <si>
    <t>784410100.S</t>
  </si>
  <si>
    <t>Penetrovanie jednonásobné jemnozrnných podkladov výšky do 3,80 m</t>
  </si>
  <si>
    <t>976439824</t>
  </si>
  <si>
    <t>48</t>
  </si>
  <si>
    <t>784422271.S</t>
  </si>
  <si>
    <t>Maľby vápenné základné dvojnásobné, ručne nanášané na jemnozrnný podklad výšky do 3,80 m</t>
  </si>
  <si>
    <t>1305694450</t>
  </si>
  <si>
    <t>Časť:</t>
  </si>
  <si>
    <t>01_01 - Elektroinštalácia</t>
  </si>
  <si>
    <t>D1 - Bleskozvod a uzemnenie</t>
  </si>
  <si>
    <t>D2 - Elektroinštalácia</t>
  </si>
  <si>
    <t>D3 - Ostatné</t>
  </si>
  <si>
    <t>D1</t>
  </si>
  <si>
    <t>Bleskozvod a uzemnenie</t>
  </si>
  <si>
    <t>Pol1</t>
  </si>
  <si>
    <t>Uzemňovacie vedenie v zemi včít. svoriek,prepojenia, izolácie spojov FeZn do 120 mm2</t>
  </si>
  <si>
    <t>Pol2</t>
  </si>
  <si>
    <t>Páska uzemňovacia 30x4 mm</t>
  </si>
  <si>
    <t>Pol3</t>
  </si>
  <si>
    <t>Tyčový uzemňovač zarazený do zeme a pripoj.vedenie do 2 m</t>
  </si>
  <si>
    <t>Pol4</t>
  </si>
  <si>
    <t>HR-Zemna tyc ZT 2M</t>
  </si>
  <si>
    <t>Pol5</t>
  </si>
  <si>
    <t>Zvodový vodič včítane podpery AlMgSi D=8 mm</t>
  </si>
  <si>
    <t>Pol6</t>
  </si>
  <si>
    <t>Drôt AlMgSi d8.00mm</t>
  </si>
  <si>
    <t>Pol7</t>
  </si>
  <si>
    <t>Zvodový vodič vrátane podpery FeZn do D10mm</t>
  </si>
  <si>
    <t>Pol8</t>
  </si>
  <si>
    <t>Drôt pozinkovaný mäkký d10.00mm</t>
  </si>
  <si>
    <t>Pol9</t>
  </si>
  <si>
    <t>Osadenie podpier</t>
  </si>
  <si>
    <t>Pol10</t>
  </si>
  <si>
    <t>Podpera vedenia PV 17</t>
  </si>
  <si>
    <t>Pol11</t>
  </si>
  <si>
    <t>Podpera vedenia PV 21</t>
  </si>
  <si>
    <t>Pol12</t>
  </si>
  <si>
    <t>Zachytávacia tyč vrátane upevnenia na strešný hrebeň - upevnenie do steny do 3 m dľžky tyče</t>
  </si>
  <si>
    <t>Pol13</t>
  </si>
  <si>
    <t>HR-Jimacia tyc JP15</t>
  </si>
  <si>
    <t>Pol14</t>
  </si>
  <si>
    <t>HR-Betónový podstavec</t>
  </si>
  <si>
    <t>Pol15</t>
  </si>
  <si>
    <t>HR-Ochr.strieska OS 02</t>
  </si>
  <si>
    <t>Pol16</t>
  </si>
  <si>
    <t>Ochranný uholník alebo rúrka s držiak. do steny</t>
  </si>
  <si>
    <t>Pol17</t>
  </si>
  <si>
    <t>HR-Držiak DUZ</t>
  </si>
  <si>
    <t>Pol18</t>
  </si>
  <si>
    <t>HR-Ochranny uholnik OU</t>
  </si>
  <si>
    <t>Pol19</t>
  </si>
  <si>
    <t>Bleskozvodová svorka do 2 skrutiek (SS, SR 03)</t>
  </si>
  <si>
    <t>Pol20</t>
  </si>
  <si>
    <t>HR-Svorka SR 03</t>
  </si>
  <si>
    <t>Pol21</t>
  </si>
  <si>
    <t>HR-Svorka SS</t>
  </si>
  <si>
    <t>Pol22</t>
  </si>
  <si>
    <t>Bleskozvodová svorka nad 2 skrutky (ST, SJ, SK, SZ, SR 01, 02)</t>
  </si>
  <si>
    <t>Pol23</t>
  </si>
  <si>
    <t>HR-Svorka SK</t>
  </si>
  <si>
    <t>Pol24</t>
  </si>
  <si>
    <t>HR-Svorka SZ</t>
  </si>
  <si>
    <t>Pol25</t>
  </si>
  <si>
    <t>HR-Svorka SO</t>
  </si>
  <si>
    <t>50</t>
  </si>
  <si>
    <t>Pol26</t>
  </si>
  <si>
    <t>HR-Svorka SJ 01</t>
  </si>
  <si>
    <t>52</t>
  </si>
  <si>
    <t>Pol27</t>
  </si>
  <si>
    <t>HR-Svorka SJ 02</t>
  </si>
  <si>
    <t>54</t>
  </si>
  <si>
    <t>Pol28</t>
  </si>
  <si>
    <t>HR-Svorka SR 02</t>
  </si>
  <si>
    <t>56</t>
  </si>
  <si>
    <t>Pol29</t>
  </si>
  <si>
    <t>Označenie zvodov štítkami smaltované, z umelej hmot</t>
  </si>
  <si>
    <t>58</t>
  </si>
  <si>
    <t>Pol30</t>
  </si>
  <si>
    <t>Štítok smaltovaný do 5 písmmen 10x15 mm</t>
  </si>
  <si>
    <t>60</t>
  </si>
  <si>
    <t>Pol31</t>
  </si>
  <si>
    <t>Jama pre ulož. Zemniacej tyče ZT 2M</t>
  </si>
  <si>
    <t>62</t>
  </si>
  <si>
    <t>Pol32</t>
  </si>
  <si>
    <t>Hĺbenie káblovej ryhy 35 cm širokej a 50 cm hlbokej, v zemine triedy 3</t>
  </si>
  <si>
    <t>64</t>
  </si>
  <si>
    <t>Pol33</t>
  </si>
  <si>
    <t>Ručný zásyp nezap. káblovej ryhy bez zhutn. zeminy, 35 cm širokej, 50 cm hlbokej v zemine tr. 3</t>
  </si>
  <si>
    <t>66</t>
  </si>
  <si>
    <t>D2</t>
  </si>
  <si>
    <t>Pol34</t>
  </si>
  <si>
    <t>Rúrka pevná elektroinštalačná, uložená pod omietkou, typ 23 - 36 mm</t>
  </si>
  <si>
    <t>68</t>
  </si>
  <si>
    <t>Pol35</t>
  </si>
  <si>
    <t>Trubka  PEP 25</t>
  </si>
  <si>
    <t>70</t>
  </si>
  <si>
    <t>Pol36</t>
  </si>
  <si>
    <t>Spojka na trubku PEP 25</t>
  </si>
  <si>
    <t>72</t>
  </si>
  <si>
    <t>Pol37</t>
  </si>
  <si>
    <t>Príchytka na trubku PEP 25</t>
  </si>
  <si>
    <t>74</t>
  </si>
  <si>
    <t>Pol38</t>
  </si>
  <si>
    <t>Škatuľová rozvodka z lisov. izolantu vč. ukončenia káblov a zapojenia vodičov typ 6455-26 do 6 mm2</t>
  </si>
  <si>
    <t>76</t>
  </si>
  <si>
    <t>Pol39</t>
  </si>
  <si>
    <t>Krabica 6455-12 acid, IP67, stredná</t>
  </si>
  <si>
    <t>78</t>
  </si>
  <si>
    <t>Pol40</t>
  </si>
  <si>
    <t>Montáž káblových rebríkov</t>
  </si>
  <si>
    <t>80</t>
  </si>
  <si>
    <t>Pol41</t>
  </si>
  <si>
    <t>Rebrík káblový DUD300H50/3N 300x50mm 3m kovový zinkovaný</t>
  </si>
  <si>
    <t>82</t>
  </si>
  <si>
    <t>Pol42</t>
  </si>
  <si>
    <t>Lano oceľové do 8mm2</t>
  </si>
  <si>
    <t>84</t>
  </si>
  <si>
    <t>Pol43</t>
  </si>
  <si>
    <t>Oceľové nosné lano 6mm2</t>
  </si>
  <si>
    <t>86</t>
  </si>
  <si>
    <t>Pol44</t>
  </si>
  <si>
    <t>Ukotvenie oceľového lana vzdušného vedenia</t>
  </si>
  <si>
    <t>88</t>
  </si>
  <si>
    <t>Pol45</t>
  </si>
  <si>
    <t>Lanové očnice</t>
  </si>
  <si>
    <t>90</t>
  </si>
  <si>
    <t>Pol46</t>
  </si>
  <si>
    <t>Lanová svorka</t>
  </si>
  <si>
    <t>92</t>
  </si>
  <si>
    <t>Pol47</t>
  </si>
  <si>
    <t>Skrutka napínacia M 20 hák / oko</t>
  </si>
  <si>
    <t>94</t>
  </si>
  <si>
    <t>Pol48</t>
  </si>
  <si>
    <t>Osadenie súpravy nosnej na betónový stožiar</t>
  </si>
  <si>
    <t>96</t>
  </si>
  <si>
    <t>49</t>
  </si>
  <si>
    <t>Pol49</t>
  </si>
  <si>
    <t>Nástenná nosná kotviaca s hákom</t>
  </si>
  <si>
    <t>98</t>
  </si>
  <si>
    <t>Pol50</t>
  </si>
  <si>
    <t>Káblový žľab Mars, pozink. vč. príslušenstva, 55/150 mm vč.veka bez podp.</t>
  </si>
  <si>
    <t>100</t>
  </si>
  <si>
    <t>51</t>
  </si>
  <si>
    <t>Pol51</t>
  </si>
  <si>
    <t>Žľab kábelový 55/150</t>
  </si>
  <si>
    <t>102</t>
  </si>
  <si>
    <t>Pol52</t>
  </si>
  <si>
    <t>Veko 150</t>
  </si>
  <si>
    <t>104</t>
  </si>
  <si>
    <t>53</t>
  </si>
  <si>
    <t>Pol53</t>
  </si>
  <si>
    <t>Nosník žľabu 150</t>
  </si>
  <si>
    <t>106</t>
  </si>
  <si>
    <t>Pol54</t>
  </si>
  <si>
    <t>Spojovací matriál</t>
  </si>
  <si>
    <t>súb</t>
  </si>
  <si>
    <t>108</t>
  </si>
  <si>
    <t>55</t>
  </si>
  <si>
    <t>Pol55</t>
  </si>
  <si>
    <t>Spínač nástenný pre prostredie vlhké vrátane zapojenia  - radenie 1,5,6</t>
  </si>
  <si>
    <t>110</t>
  </si>
  <si>
    <t>Pol56</t>
  </si>
  <si>
    <t>Spínač č. 1, IP54</t>
  </si>
  <si>
    <t>112</t>
  </si>
  <si>
    <t>57</t>
  </si>
  <si>
    <t>Pol57</t>
  </si>
  <si>
    <t>Prepínač striedavý č. 6, IP54</t>
  </si>
  <si>
    <t>114</t>
  </si>
  <si>
    <t>Pol58</t>
  </si>
  <si>
    <t>Zásuvková skriňa do vlhka, včítane zapojenia</t>
  </si>
  <si>
    <t>116</t>
  </si>
  <si>
    <t>59</t>
  </si>
  <si>
    <t>Pol59</t>
  </si>
  <si>
    <t>Zásuvková skriňa RZ 1-6</t>
  </si>
  <si>
    <t>118</t>
  </si>
  <si>
    <t>Pol60</t>
  </si>
  <si>
    <t>Montáž oceľolechovej rozvodnice</t>
  </si>
  <si>
    <t>120</t>
  </si>
  <si>
    <t>61</t>
  </si>
  <si>
    <t>Pol61</t>
  </si>
  <si>
    <t>Rozvádzač RP 2</t>
  </si>
  <si>
    <t>122</t>
  </si>
  <si>
    <t>Pol62</t>
  </si>
  <si>
    <t>Doplnenie rozvádzača</t>
  </si>
  <si>
    <t>124</t>
  </si>
  <si>
    <t>63</t>
  </si>
  <si>
    <t>Pol63</t>
  </si>
  <si>
    <t>Doplnenie rozvádzača RH</t>
  </si>
  <si>
    <t>126</t>
  </si>
  <si>
    <t>Pol64</t>
  </si>
  <si>
    <t>Montáž - Svietidlo LED</t>
  </si>
  <si>
    <t>128</t>
  </si>
  <si>
    <t>65</t>
  </si>
  <si>
    <t>Pol65</t>
  </si>
  <si>
    <t>Svietidlo LED, HIGHBAY, GEN3, 190W, 4000K, 110DEG, IP65, LEDVANCE</t>
  </si>
  <si>
    <t>130</t>
  </si>
  <si>
    <t>Pol66</t>
  </si>
  <si>
    <t>Reflektor LED, s PIR čidlom pohybu, 50W, IP44</t>
  </si>
  <si>
    <t>132</t>
  </si>
  <si>
    <t>67</t>
  </si>
  <si>
    <t>Pol67</t>
  </si>
  <si>
    <t>Svietidlo LED, SLIM, 150cm, 75W, IP65</t>
  </si>
  <si>
    <t>134</t>
  </si>
  <si>
    <t>Pol68</t>
  </si>
  <si>
    <t>Montáž - núdzové svietidlo LED</t>
  </si>
  <si>
    <t>136</t>
  </si>
  <si>
    <t>69</t>
  </si>
  <si>
    <t>Pol69</t>
  </si>
  <si>
    <t>Núdzové svietidlo nástenné/stropné, LED, 3W, 3hod, IP44</t>
  </si>
  <si>
    <t>138</t>
  </si>
  <si>
    <t>71</t>
  </si>
  <si>
    <t>Pol70</t>
  </si>
  <si>
    <t>Vodič NN a VN v rúrkach CY 6</t>
  </si>
  <si>
    <t>140</t>
  </si>
  <si>
    <t>Pol71</t>
  </si>
  <si>
    <t>Vodič medený CY 6</t>
  </si>
  <si>
    <t>142</t>
  </si>
  <si>
    <t>73</t>
  </si>
  <si>
    <t>Pol72</t>
  </si>
  <si>
    <t>Silový kábel 750 - 1000 V /mm2/ pevne uložený CYKY-CYKYm 750 V 2x1.5</t>
  </si>
  <si>
    <t>144</t>
  </si>
  <si>
    <t>Pol73</t>
  </si>
  <si>
    <t>Kábel silový medený CYKY-O  2x01,5</t>
  </si>
  <si>
    <t>146</t>
  </si>
  <si>
    <t>75</t>
  </si>
  <si>
    <t>Pol74</t>
  </si>
  <si>
    <t>Silový kábel 750 - 1000 V /mm2/ pevne uložený CYKY-CYKYm 750 V 3x1.5</t>
  </si>
  <si>
    <t>148</t>
  </si>
  <si>
    <t>Pol75</t>
  </si>
  <si>
    <t>Kábel silový medený CYKY-O  3x01,5</t>
  </si>
  <si>
    <t>150</t>
  </si>
  <si>
    <t>77</t>
  </si>
  <si>
    <t>152</t>
  </si>
  <si>
    <t>Pol76</t>
  </si>
  <si>
    <t>Kábel silový medený CYKY-J  3x01,5</t>
  </si>
  <si>
    <t>154</t>
  </si>
  <si>
    <t>79</t>
  </si>
  <si>
    <t>Pol77</t>
  </si>
  <si>
    <t>Silový kábel 750 - 1000 V /mm2/ pevne uložený CYKY-CYKYm 750 V 3x2.5</t>
  </si>
  <si>
    <t>156</t>
  </si>
  <si>
    <t>Pol78</t>
  </si>
  <si>
    <t>Kábel silový medený CYKY-J  3x02,5</t>
  </si>
  <si>
    <t>158</t>
  </si>
  <si>
    <t>81</t>
  </si>
  <si>
    <t>Pol79</t>
  </si>
  <si>
    <t>Silový kábel 750 - 1000 V /mm2/ pevne uložený CYKY-CYKYm 750 V 5x2.5</t>
  </si>
  <si>
    <t>160</t>
  </si>
  <si>
    <t>Pol80</t>
  </si>
  <si>
    <t>Kábel silový medený CYKY-J  5x02,5</t>
  </si>
  <si>
    <t>162</t>
  </si>
  <si>
    <t>83</t>
  </si>
  <si>
    <t>Pol81</t>
  </si>
  <si>
    <t>Silový kábel 750 - 1000 V /mm2/ pevne uložený CYKY-CYKYm 750 V 5x6</t>
  </si>
  <si>
    <t>164</t>
  </si>
  <si>
    <t>Pol82</t>
  </si>
  <si>
    <t>Kábel silový medený CYKY-J  5x6</t>
  </si>
  <si>
    <t>166</t>
  </si>
  <si>
    <t>85</t>
  </si>
  <si>
    <t>Pol83</t>
  </si>
  <si>
    <t>Silový kábel 750 - 1000 V /mm2/ pevne uložený CYKY-CYKYm 750 V 5x16</t>
  </si>
  <si>
    <t>168</t>
  </si>
  <si>
    <t>Pol84</t>
  </si>
  <si>
    <t>Kábel silový medený CYKY-J  5x16</t>
  </si>
  <si>
    <t>170</t>
  </si>
  <si>
    <t>87</t>
  </si>
  <si>
    <t>Pol85</t>
  </si>
  <si>
    <t>Zapojenie elektrického spotrebiča (cestná váha)</t>
  </si>
  <si>
    <t>172</t>
  </si>
  <si>
    <t>Pol86</t>
  </si>
  <si>
    <t>Svorkovnica pre doplnkové pospájanie v krabici, montáž svorkovnice, zapojenie vodičov na svorky /EPS/</t>
  </si>
  <si>
    <t>174</t>
  </si>
  <si>
    <t>89</t>
  </si>
  <si>
    <t>Pol87</t>
  </si>
  <si>
    <t>Ekvipotenciálna svorkovnica pre doplnkové pospájanie</t>
  </si>
  <si>
    <t>176</t>
  </si>
  <si>
    <t>178</t>
  </si>
  <si>
    <t>91</t>
  </si>
  <si>
    <t>180</t>
  </si>
  <si>
    <t>Pol88</t>
  </si>
  <si>
    <t>Zriadenie, rekonšt. káblového lôžka z piesku bez zakrytia, v ryhe šír. do 65 cm, hrúbky vrstvy 10 cm</t>
  </si>
  <si>
    <t>182</t>
  </si>
  <si>
    <t>93</t>
  </si>
  <si>
    <t>Pol89</t>
  </si>
  <si>
    <t>Drvina vápencová zmes 0-4</t>
  </si>
  <si>
    <t>184</t>
  </si>
  <si>
    <t>Pol90</t>
  </si>
  <si>
    <t>Uloženie ochrannej trubky do káblového lôžka</t>
  </si>
  <si>
    <t>186</t>
  </si>
  <si>
    <t>95</t>
  </si>
  <si>
    <t>Pol91</t>
  </si>
  <si>
    <t>Chránička FXKV 63</t>
  </si>
  <si>
    <t>188</t>
  </si>
  <si>
    <t>D3</t>
  </si>
  <si>
    <t>Ostatné</t>
  </si>
  <si>
    <t>Pol92</t>
  </si>
  <si>
    <t>Podružný materiál</t>
  </si>
  <si>
    <t>190</t>
  </si>
  <si>
    <t>97</t>
  </si>
  <si>
    <t>Pol93</t>
  </si>
  <si>
    <t>Podieľ pridružených výkonov</t>
  </si>
  <si>
    <t>192</t>
  </si>
  <si>
    <t>Pol94</t>
  </si>
  <si>
    <t>Mimostavenisková preprava</t>
  </si>
  <si>
    <t>194</t>
  </si>
  <si>
    <t>Pol95</t>
  </si>
  <si>
    <t>Revízia</t>
  </si>
  <si>
    <t>196</t>
  </si>
  <si>
    <t>Pol96</t>
  </si>
  <si>
    <t>Projektová skutočného vyhotovenia</t>
  </si>
  <si>
    <t>198</t>
  </si>
  <si>
    <t>101</t>
  </si>
  <si>
    <t>Pol97</t>
  </si>
  <si>
    <t>Montážna plošina</t>
  </si>
  <si>
    <t>200</t>
  </si>
  <si>
    <t>Pol98</t>
  </si>
  <si>
    <t>TI SR NR - Schválenie technickej dokumentácii, skutočné prevedenie, úradná skúška /podľa stavebného objektu/</t>
  </si>
  <si>
    <t>202</t>
  </si>
  <si>
    <t>02 - SO 02 - Spevnené plochy - nové</t>
  </si>
  <si>
    <t xml:space="preserve">    1 - Zemné práce</t>
  </si>
  <si>
    <t xml:space="preserve">    2 - Zakladanie</t>
  </si>
  <si>
    <t xml:space="preserve">    5 - Komunikácie</t>
  </si>
  <si>
    <t>Zemné práce</t>
  </si>
  <si>
    <t>113107132.S</t>
  </si>
  <si>
    <t>Odstránenie krytu v ploche do 200 m2 z betónu prostého, hr. vrstvy 150 do 300 mm,  -0,50000t</t>
  </si>
  <si>
    <t>1430749944</t>
  </si>
  <si>
    <t>122201102.S</t>
  </si>
  <si>
    <t>Odkopávka a prekopávka nezapažená v hornine 3, nad 100 do 1000 m3</t>
  </si>
  <si>
    <t>-120301233</t>
  </si>
  <si>
    <t>122201109.S</t>
  </si>
  <si>
    <t>Odkopávky a prekopávky nezapažené. Príplatok k cenám za lepivosť horniny 3</t>
  </si>
  <si>
    <t>-1675689250</t>
  </si>
  <si>
    <t>162201102.S</t>
  </si>
  <si>
    <t>Vodorovné premiestnenie výkopku z horniny 1-4 nad 20-50m</t>
  </si>
  <si>
    <t>-1085364593</t>
  </si>
  <si>
    <t>162501122.S</t>
  </si>
  <si>
    <t>Vodorovné premiestnenie výkopku po spevnenej ceste z horniny tr.1-4, nad 100 do 1000 m3 na vzdialenosť do 3000 m</t>
  </si>
  <si>
    <t>977717200</t>
  </si>
  <si>
    <t>162501123.S</t>
  </si>
  <si>
    <t>Vodorovné premiestnenie výkopku po spevnenej ceste z horniny tr.1-4, nad 100 do 1000 m3, príplatok k cene za každých ďalšich a začatých 1000 m</t>
  </si>
  <si>
    <t>1152967313</t>
  </si>
  <si>
    <t>167101101.S</t>
  </si>
  <si>
    <t>Nakladanie neuľahnutého výkopku z hornín tr.1-4 do 100 m3</t>
  </si>
  <si>
    <t>1762318559</t>
  </si>
  <si>
    <t>171201202.S</t>
  </si>
  <si>
    <t>Uloženie sypaniny na skládky nad 100 do 1000 m3</t>
  </si>
  <si>
    <t>-1218981266</t>
  </si>
  <si>
    <t>171209002.S</t>
  </si>
  <si>
    <t>Poplatok za skladovanie - zemina a kamenivo (17 05) ostatné</t>
  </si>
  <si>
    <t>-1276361382</t>
  </si>
  <si>
    <t>174101001.S</t>
  </si>
  <si>
    <t>Zásyp sypaninou so zhutnením jám, šachiet, rýh, zárezov alebo okolo objektov do 100 m3</t>
  </si>
  <si>
    <t>1040096638</t>
  </si>
  <si>
    <t>181101102.S</t>
  </si>
  <si>
    <t>Úprava pláne v zárezoch v hornine 1-4 so zhutnením</t>
  </si>
  <si>
    <t>1991627034</t>
  </si>
  <si>
    <t>Zakladanie</t>
  </si>
  <si>
    <t>215901101.S</t>
  </si>
  <si>
    <t>Zhutnenie podložia z rastlej horniny 1 až 4 pod násypy, z hornina súdržných do 92 % PS a nesúdržných</t>
  </si>
  <si>
    <t>-1898063751</t>
  </si>
  <si>
    <t>Komunikácie</t>
  </si>
  <si>
    <t>564261111.S</t>
  </si>
  <si>
    <t>Podklad alebo podsyp zo štrkopiesku s rozprestretím, vlhčením a zhutnením, po zhutnení hr. 200 mm</t>
  </si>
  <si>
    <t>1000239944</t>
  </si>
  <si>
    <t>567143112.S</t>
  </si>
  <si>
    <t>Podklad z kameniva stmeleného cementom s rozprestretím a zhutnením, CBGM C 5/6, po zhutnení hr. 220 mm</t>
  </si>
  <si>
    <t>-1320064832</t>
  </si>
  <si>
    <t>581140114.S.</t>
  </si>
  <si>
    <t>Kryt cementobetónový cestných komunikácií skupiny CB I pre TDZ I a II, hr. 240 mm vrátane dilatácie, metličkovej úpravy</t>
  </si>
  <si>
    <t>673106080</t>
  </si>
  <si>
    <t>916331113.S</t>
  </si>
  <si>
    <t>Osadenie cestného obrubníka betónového ležatého do lôžka z betónu prostého tr. C 20/25 bez bočnej opory</t>
  </si>
  <si>
    <t>1850816041</t>
  </si>
  <si>
    <t>592170003800.S</t>
  </si>
  <si>
    <t>Obrubník cestný so skosením, lxšxv 1000x150x250 mm, prírodný</t>
  </si>
  <si>
    <t>-1109900467</t>
  </si>
  <si>
    <t>916332113.S</t>
  </si>
  <si>
    <t>Osadenie cestného obrubníka betónového stojatého do lôžka z betónu prostého tr. C 20/25 bez bočnej opory</t>
  </si>
  <si>
    <t>-1504145739</t>
  </si>
  <si>
    <t>-508333891</t>
  </si>
  <si>
    <t>2115221569</t>
  </si>
  <si>
    <t>-8681804</t>
  </si>
  <si>
    <t>-1077617173</t>
  </si>
  <si>
    <t>1601035211</t>
  </si>
  <si>
    <t>2012285240</t>
  </si>
  <si>
    <t>998224111.S</t>
  </si>
  <si>
    <t>Presun hmôt pre pozemné komunikácie s krytom monolitickým betónovým akejkoľvek dĺžky objektu</t>
  </si>
  <si>
    <t>1107621180</t>
  </si>
  <si>
    <t>131201101.S</t>
  </si>
  <si>
    <t>Výkop nezapaženej jamy v hornine 3, do 100 m3</t>
  </si>
  <si>
    <t>-52583101</t>
  </si>
  <si>
    <t>131201109.S</t>
  </si>
  <si>
    <t>Hĺbenie nezapažených jám a zárezov. Príplatok za lepivosť horniny 3</t>
  </si>
  <si>
    <t>734796053</t>
  </si>
  <si>
    <t>132201201.S</t>
  </si>
  <si>
    <t>Výkop ryhy šírky 600-2000mm horn.3 do 100m3</t>
  </si>
  <si>
    <t>1720822542</t>
  </si>
  <si>
    <t>132201209.S</t>
  </si>
  <si>
    <t>Príplatok k cenám za lepivosť pri hĺbení rýh š. nad 600 do 2 000 mm zapaž. i nezapažených, s urovnaním dna v hornine 3</t>
  </si>
  <si>
    <t>247546601</t>
  </si>
  <si>
    <t>-1068237010</t>
  </si>
  <si>
    <t>162501102.S</t>
  </si>
  <si>
    <t>Vodorovné premiestnenie výkopku po spevnenej ceste z horniny tr.1-4, do 100 m3 na vzdialenosť do 3000 m</t>
  </si>
  <si>
    <t>333607259</t>
  </si>
  <si>
    <t>162501112.S</t>
  </si>
  <si>
    <t>Vodorovné premiestnenie výkopku po nespevnenej ceste z horniny tr.1-4, do 100 m3 na vzdialenosť do 3000 m</t>
  </si>
  <si>
    <t>-2077641859</t>
  </si>
  <si>
    <t>162501113.S</t>
  </si>
  <si>
    <t>Vodorovné premiestnenie výkopku po nespevnenej ceste z horniny tr.1-4, do 100 m3, príplatok k cene za každých ďalšich a začatých 1000 m</t>
  </si>
  <si>
    <t>837332444</t>
  </si>
  <si>
    <t>218250282</t>
  </si>
  <si>
    <t>171201201.S</t>
  </si>
  <si>
    <t>Uloženie sypaniny na skládky do 100 m3</t>
  </si>
  <si>
    <t>690165654</t>
  </si>
  <si>
    <t>-1602896039</t>
  </si>
  <si>
    <t>271533001.S</t>
  </si>
  <si>
    <t>Násyp pod základové konštrukcie so zhutnením z  kameniva hrubého drveného fr.16-32 mm</t>
  </si>
  <si>
    <t>1521037611</t>
  </si>
  <si>
    <t>273313711.S.</t>
  </si>
  <si>
    <t>Betón základových dosiek, prostý tr. C 25/30 - vodostavebný, podkladný betón - rampa</t>
  </si>
  <si>
    <t>1458863992</t>
  </si>
  <si>
    <t>273321411.S.</t>
  </si>
  <si>
    <t>Betón základových dosiek, železový (bez výstuže), tr. C 25/30 - vodostavebný - rampa</t>
  </si>
  <si>
    <t>-1734885306</t>
  </si>
  <si>
    <t>273351217.S</t>
  </si>
  <si>
    <t>Debnenie stien základových dosiek, zhotovenie-tradičné</t>
  </si>
  <si>
    <t>1423232746</t>
  </si>
  <si>
    <t>273351218.S</t>
  </si>
  <si>
    <t>Debnenie stien základových dosiek, odstránenie-tradičné</t>
  </si>
  <si>
    <t>1787825248</t>
  </si>
  <si>
    <t>273361821.S</t>
  </si>
  <si>
    <t>Výstuž základových dosiek z ocele B500 (10505)</t>
  </si>
  <si>
    <t>2081099239</t>
  </si>
  <si>
    <t>275313711.S.</t>
  </si>
  <si>
    <t>Betón základových pätiek, prostý tr. C 25/30 - vodostavebný</t>
  </si>
  <si>
    <t>-826338833</t>
  </si>
  <si>
    <t>275321411.S.</t>
  </si>
  <si>
    <t>Betón základových pätiek, železový (bez výstuže), tr. C 25/30 - vodostavebný</t>
  </si>
  <si>
    <t>1252959421</t>
  </si>
  <si>
    <t>275351217.S</t>
  </si>
  <si>
    <t>Debnenie stien základových pätiek, zhotovenie-tradičné</t>
  </si>
  <si>
    <t>-1368010854</t>
  </si>
  <si>
    <t>275351218.S</t>
  </si>
  <si>
    <t>Debnenie stien základových pätiek, odstránenie-tradičné</t>
  </si>
  <si>
    <t>623338374</t>
  </si>
  <si>
    <t>275361821.S</t>
  </si>
  <si>
    <t>Výstuž základových pätiek z ocele B500 (10505)</t>
  </si>
  <si>
    <t>-283501551</t>
  </si>
  <si>
    <t>54413355</t>
  </si>
  <si>
    <t>767995000</t>
  </si>
  <si>
    <t>Montáž a dodávka - kotviaci plech č. 1 - (kompletná dodávka podľa výkresu) vrátane potrebných náterov</t>
  </si>
  <si>
    <t>-1440934390</t>
  </si>
  <si>
    <t>767995001</t>
  </si>
  <si>
    <t>Montáž a dodávka - kotviaci plech č. 2 - (kompletná dodávka podľa výkresu) vrátane potrebných náterov</t>
  </si>
  <si>
    <t>-1596692525</t>
  </si>
  <si>
    <t>767995002</t>
  </si>
  <si>
    <t>Montáž a dodávka - prkvy 3a a 3b - (kompletná dodávka podľa výkresu) vrátane potrebných náterov</t>
  </si>
  <si>
    <t>1221017809</t>
  </si>
  <si>
    <t>998767201.S</t>
  </si>
  <si>
    <t>Presun hmôt pre kovové stavebné doplnkové konštrukcie v objektoch výšky do 6 m</t>
  </si>
  <si>
    <t>-430066695</t>
  </si>
  <si>
    <t>03 - SO 03 - Cestná váha - stavebná príprava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</si>
</sst>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3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0" fillId="4" borderId="0" xfId="0" applyFont="1" applyFill="1" applyAlignment="1">
      <alignment vertical="center"/>
    </xf>
    <xf numFmtId="4" fontId="22" fillId="4" borderId="0" xfId="0" applyNumberFormat="1" applyFont="1" applyFill="1" applyAlignment="1">
      <alignment vertical="center"/>
    </xf>
    <xf numFmtId="0" fontId="0" fillId="0" borderId="0" xfId="0" applyProtection="1"/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4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2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49" fontId="20" fillId="0" borderId="23" xfId="0" applyNumberFormat="1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center" vertical="center" wrapText="1"/>
      <protection locked="0"/>
    </xf>
    <xf numFmtId="167" fontId="20" fillId="0" borderId="23" xfId="0" applyNumberFormat="1" applyFont="1" applyBorder="1" applyAlignment="1" applyProtection="1">
      <alignment vertical="center"/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3" fillId="0" borderId="23" xfId="0" applyFont="1" applyBorder="1" applyAlignment="1" applyProtection="1">
      <alignment horizontal="center" vertical="center"/>
      <protection locked="0"/>
    </xf>
    <xf numFmtId="49" fontId="33" fillId="0" borderId="23" xfId="0" applyNumberFormat="1" applyFont="1" applyBorder="1" applyAlignment="1" applyProtection="1">
      <alignment horizontal="left" vertical="center" wrapText="1"/>
      <protection locked="0"/>
    </xf>
    <xf numFmtId="0" fontId="33" fillId="0" borderId="23" xfId="0" applyFont="1" applyBorder="1" applyAlignment="1" applyProtection="1">
      <alignment horizontal="left" vertical="center" wrapText="1"/>
      <protection locked="0"/>
    </xf>
    <xf numFmtId="0" fontId="33" fillId="0" borderId="23" xfId="0" applyFont="1" applyBorder="1" applyAlignment="1" applyProtection="1">
      <alignment horizontal="center" vertical="center" wrapText="1"/>
      <protection locked="0"/>
    </xf>
    <xf numFmtId="167" fontId="33" fillId="0" borderId="23" xfId="0" applyNumberFormat="1" applyFont="1" applyBorder="1" applyAlignment="1" applyProtection="1">
      <alignment vertical="center"/>
      <protection locked="0"/>
    </xf>
    <xf numFmtId="0" fontId="34" fillId="0" borderId="23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0" borderId="14" xfId="0" applyFont="1" applyBorder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center"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2" fillId="5" borderId="0" xfId="0" applyFont="1" applyFill="1" applyAlignment="1">
      <alignment horizontal="left" vertical="center"/>
    </xf>
    <xf numFmtId="0" fontId="0" fillId="5" borderId="0" xfId="0" applyFill="1"/>
    <xf numFmtId="165" fontId="2" fillId="5" borderId="0" xfId="0" applyNumberFormat="1" applyFont="1" applyFill="1" applyAlignment="1">
      <alignment horizontal="left" vertical="center"/>
    </xf>
    <xf numFmtId="167" fontId="20" fillId="5" borderId="23" xfId="0" applyNumberFormat="1" applyFont="1" applyFill="1" applyBorder="1" applyAlignment="1" applyProtection="1">
      <alignment vertical="center"/>
      <protection locked="0"/>
    </xf>
    <xf numFmtId="167" fontId="33" fillId="5" borderId="23" xfId="0" applyNumberFormat="1" applyFont="1" applyFill="1" applyBorder="1" applyAlignment="1" applyProtection="1">
      <alignment vertical="center"/>
      <protection locked="0"/>
    </xf>
    <xf numFmtId="0" fontId="8" fillId="5" borderId="0" xfId="0" applyFont="1" applyFill="1" applyAlignme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righ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left" vertical="center"/>
    </xf>
    <xf numFmtId="4" fontId="25" fillId="0" borderId="0" xfId="0" applyNumberFormat="1" applyFont="1" applyAlignment="1">
      <alignment horizontal="righ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22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3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5" borderId="0" xfId="0" applyFont="1" applyFill="1" applyAlignment="1">
      <alignment horizontal="left" vertical="center"/>
    </xf>
  </cellXfs>
  <cellStyles count="2">
    <cellStyle name="Hivatkozás" xfId="1" builtinId="8"/>
    <cellStyle name="Normá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4"/>
  <sheetViews>
    <sheetView showGridLines="0" topLeftCell="A79" workbookViewId="0">
      <selection activeCell="AI65" sqref="AI65:AO74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27" t="s">
        <v>5</v>
      </c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6</v>
      </c>
    </row>
    <row r="5" spans="1:74" s="1" customFormat="1" ht="12" customHeight="1">
      <c r="B5" s="17"/>
      <c r="D5" s="20" t="s">
        <v>10</v>
      </c>
      <c r="K5" s="212" t="s">
        <v>11</v>
      </c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R5" s="17"/>
      <c r="BS5" s="14" t="s">
        <v>6</v>
      </c>
    </row>
    <row r="6" spans="1:74" s="1" customFormat="1" ht="36.950000000000003" customHeight="1">
      <c r="B6" s="17"/>
      <c r="D6" s="22" t="s">
        <v>12</v>
      </c>
      <c r="K6" s="214" t="s">
        <v>13</v>
      </c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R6" s="17"/>
      <c r="BS6" s="14" t="s">
        <v>6</v>
      </c>
    </row>
    <row r="7" spans="1:74" s="1" customFormat="1" ht="12" customHeight="1">
      <c r="B7" s="17"/>
      <c r="D7" s="23" t="s">
        <v>14</v>
      </c>
      <c r="K7" s="21" t="s">
        <v>1</v>
      </c>
      <c r="AK7" s="23" t="s">
        <v>15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16</v>
      </c>
      <c r="K8" s="21" t="s">
        <v>17</v>
      </c>
      <c r="AK8" s="23" t="s">
        <v>18</v>
      </c>
      <c r="AN8" s="182"/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19</v>
      </c>
      <c r="AK10" s="23" t="s">
        <v>20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21</v>
      </c>
      <c r="AK11" s="23" t="s">
        <v>22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23</v>
      </c>
      <c r="AK13" s="23" t="s">
        <v>20</v>
      </c>
      <c r="AN13" s="182" t="s">
        <v>1</v>
      </c>
      <c r="AR13" s="17"/>
      <c r="BS13" s="14" t="s">
        <v>6</v>
      </c>
    </row>
    <row r="14" spans="1:74" ht="12.75">
      <c r="B14" s="17"/>
      <c r="E14" s="231" t="s">
        <v>24</v>
      </c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K14" s="23" t="s">
        <v>22</v>
      </c>
      <c r="AN14" s="182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25</v>
      </c>
      <c r="AK16" s="23" t="s">
        <v>20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/>
      <c r="AK17" s="23" t="s">
        <v>22</v>
      </c>
      <c r="AN17" s="21" t="s">
        <v>1</v>
      </c>
      <c r="AR17" s="17"/>
      <c r="BS17" s="14" t="s">
        <v>27</v>
      </c>
    </row>
    <row r="18" spans="1:71" s="1" customFormat="1" ht="6.95" customHeight="1">
      <c r="B18" s="17"/>
      <c r="AR18" s="17"/>
      <c r="BS18" s="14" t="s">
        <v>28</v>
      </c>
    </row>
    <row r="19" spans="1:71" s="1" customFormat="1" ht="12" customHeight="1">
      <c r="B19" s="17"/>
      <c r="D19" s="23" t="s">
        <v>29</v>
      </c>
      <c r="AK19" s="23" t="s">
        <v>20</v>
      </c>
      <c r="AN19" s="21" t="s">
        <v>1</v>
      </c>
      <c r="AR19" s="17"/>
      <c r="BS19" s="14" t="s">
        <v>28</v>
      </c>
    </row>
    <row r="20" spans="1:71" s="1" customFormat="1" ht="18.399999999999999" customHeight="1">
      <c r="B20" s="17"/>
      <c r="E20" s="21" t="s">
        <v>24</v>
      </c>
      <c r="AK20" s="23" t="s">
        <v>22</v>
      </c>
      <c r="AN20" s="21" t="s">
        <v>1</v>
      </c>
      <c r="AR20" s="17"/>
      <c r="BS20" s="14" t="s">
        <v>27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30</v>
      </c>
      <c r="AR22" s="17"/>
    </row>
    <row r="23" spans="1:71" s="1" customFormat="1" ht="155.25" customHeight="1">
      <c r="B23" s="17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1" customFormat="1" ht="14.45" customHeight="1">
      <c r="B26" s="17"/>
      <c r="D26" s="26" t="s">
        <v>31</v>
      </c>
      <c r="AK26" s="216">
        <f>ROUND(AG94,2)</f>
        <v>0</v>
      </c>
      <c r="AL26" s="213"/>
      <c r="AM26" s="213"/>
      <c r="AN26" s="213"/>
      <c r="AO26" s="213"/>
      <c r="AR26" s="17"/>
    </row>
    <row r="27" spans="1:71" s="1" customFormat="1" ht="14.45" customHeight="1">
      <c r="B27" s="17"/>
      <c r="D27" s="26" t="s">
        <v>32</v>
      </c>
      <c r="AK27" s="216">
        <f>ROUND(AG101, 2)</f>
        <v>0</v>
      </c>
      <c r="AL27" s="216"/>
      <c r="AM27" s="216"/>
      <c r="AN27" s="216"/>
      <c r="AO27" s="216"/>
      <c r="AR27" s="17"/>
    </row>
    <row r="28" spans="1:71" s="2" customFormat="1" ht="6.95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9"/>
      <c r="BE28" s="28"/>
    </row>
    <row r="29" spans="1:71" s="2" customFormat="1" ht="25.9" customHeight="1">
      <c r="A29" s="28"/>
      <c r="B29" s="29"/>
      <c r="C29" s="28"/>
      <c r="D29" s="30" t="s">
        <v>33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217">
        <f>ROUND(AK26 + AK27, 2)</f>
        <v>0</v>
      </c>
      <c r="AL29" s="218"/>
      <c r="AM29" s="218"/>
      <c r="AN29" s="218"/>
      <c r="AO29" s="218"/>
      <c r="AP29" s="28"/>
      <c r="AQ29" s="28"/>
      <c r="AR29" s="29"/>
      <c r="BE29" s="28"/>
    </row>
    <row r="30" spans="1:71" s="2" customFormat="1" ht="6.95" customHeight="1">
      <c r="A30" s="28"/>
      <c r="B30" s="2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9"/>
      <c r="BE30" s="28"/>
    </row>
    <row r="31" spans="1:71" s="2" customFormat="1" ht="12.75">
      <c r="A31" s="28"/>
      <c r="B31" s="29"/>
      <c r="C31" s="28"/>
      <c r="D31" s="28"/>
      <c r="E31" s="28"/>
      <c r="F31" s="28"/>
      <c r="G31" s="28"/>
      <c r="H31" s="28"/>
      <c r="I31" s="28"/>
      <c r="J31" s="28"/>
      <c r="K31" s="28"/>
      <c r="L31" s="219" t="s">
        <v>34</v>
      </c>
      <c r="M31" s="219"/>
      <c r="N31" s="219"/>
      <c r="O31" s="219"/>
      <c r="P31" s="219"/>
      <c r="Q31" s="28"/>
      <c r="R31" s="28"/>
      <c r="S31" s="28"/>
      <c r="T31" s="28"/>
      <c r="U31" s="28"/>
      <c r="V31" s="28"/>
      <c r="W31" s="219" t="s">
        <v>35</v>
      </c>
      <c r="X31" s="219"/>
      <c r="Y31" s="219"/>
      <c r="Z31" s="219"/>
      <c r="AA31" s="219"/>
      <c r="AB31" s="219"/>
      <c r="AC31" s="219"/>
      <c r="AD31" s="219"/>
      <c r="AE31" s="219"/>
      <c r="AF31" s="28"/>
      <c r="AG31" s="28"/>
      <c r="AH31" s="28"/>
      <c r="AI31" s="28"/>
      <c r="AJ31" s="28"/>
      <c r="AK31" s="219" t="s">
        <v>36</v>
      </c>
      <c r="AL31" s="219"/>
      <c r="AM31" s="219"/>
      <c r="AN31" s="219"/>
      <c r="AO31" s="219"/>
      <c r="AP31" s="28"/>
      <c r="AQ31" s="28"/>
      <c r="AR31" s="29"/>
      <c r="BE31" s="28"/>
    </row>
    <row r="32" spans="1:71" s="3" customFormat="1" ht="14.45" customHeight="1">
      <c r="B32" s="33"/>
      <c r="D32" s="23" t="s">
        <v>37</v>
      </c>
      <c r="F32" s="34" t="s">
        <v>38</v>
      </c>
      <c r="L32" s="222">
        <v>0.2</v>
      </c>
      <c r="M32" s="221"/>
      <c r="N32" s="221"/>
      <c r="O32" s="221"/>
      <c r="P32" s="221"/>
      <c r="Q32" s="35"/>
      <c r="R32" s="35"/>
      <c r="S32" s="35"/>
      <c r="T32" s="35"/>
      <c r="U32" s="35"/>
      <c r="V32" s="35"/>
      <c r="W32" s="220">
        <f>ROUND(AZ94 + SUM(CD101), 2)</f>
        <v>0</v>
      </c>
      <c r="X32" s="221"/>
      <c r="Y32" s="221"/>
      <c r="Z32" s="221"/>
      <c r="AA32" s="221"/>
      <c r="AB32" s="221"/>
      <c r="AC32" s="221"/>
      <c r="AD32" s="221"/>
      <c r="AE32" s="221"/>
      <c r="AF32" s="35"/>
      <c r="AG32" s="35"/>
      <c r="AH32" s="35"/>
      <c r="AI32" s="35"/>
      <c r="AJ32" s="35"/>
      <c r="AK32" s="220">
        <f>ROUND(AV94 + SUM(BY101), 2)</f>
        <v>0</v>
      </c>
      <c r="AL32" s="221"/>
      <c r="AM32" s="221"/>
      <c r="AN32" s="221"/>
      <c r="AO32" s="221"/>
      <c r="AP32" s="35"/>
      <c r="AQ32" s="35"/>
      <c r="AR32" s="36"/>
      <c r="AS32" s="35"/>
      <c r="AT32" s="35"/>
      <c r="AU32" s="35"/>
      <c r="AV32" s="35"/>
      <c r="AW32" s="35"/>
      <c r="AX32" s="35"/>
      <c r="AY32" s="35"/>
      <c r="AZ32" s="35"/>
    </row>
    <row r="33" spans="1:57" s="3" customFormat="1" ht="14.45" customHeight="1">
      <c r="B33" s="33"/>
      <c r="F33" s="34" t="s">
        <v>39</v>
      </c>
      <c r="L33" s="228">
        <v>0.2</v>
      </c>
      <c r="M33" s="229"/>
      <c r="N33" s="229"/>
      <c r="O33" s="229"/>
      <c r="P33" s="229"/>
      <c r="W33" s="230">
        <f>ROUND(BA94 + SUM(CE101), 2)</f>
        <v>0</v>
      </c>
      <c r="X33" s="229"/>
      <c r="Y33" s="229"/>
      <c r="Z33" s="229"/>
      <c r="AA33" s="229"/>
      <c r="AB33" s="229"/>
      <c r="AC33" s="229"/>
      <c r="AD33" s="229"/>
      <c r="AE33" s="229"/>
      <c r="AK33" s="230">
        <f>ROUND(AW94 + SUM(BZ101), 2)</f>
        <v>0</v>
      </c>
      <c r="AL33" s="229"/>
      <c r="AM33" s="229"/>
      <c r="AN33" s="229"/>
      <c r="AO33" s="229"/>
      <c r="AR33" s="33"/>
    </row>
    <row r="34" spans="1:57" s="3" customFormat="1" ht="14.45" hidden="1" customHeight="1">
      <c r="B34" s="33"/>
      <c r="F34" s="23" t="s">
        <v>40</v>
      </c>
      <c r="L34" s="228">
        <v>0.2</v>
      </c>
      <c r="M34" s="229"/>
      <c r="N34" s="229"/>
      <c r="O34" s="229"/>
      <c r="P34" s="229"/>
      <c r="W34" s="230">
        <f>ROUND(BB94 + SUM(CF101), 2)</f>
        <v>0</v>
      </c>
      <c r="X34" s="229"/>
      <c r="Y34" s="229"/>
      <c r="Z34" s="229"/>
      <c r="AA34" s="229"/>
      <c r="AB34" s="229"/>
      <c r="AC34" s="229"/>
      <c r="AD34" s="229"/>
      <c r="AE34" s="229"/>
      <c r="AK34" s="230">
        <v>0</v>
      </c>
      <c r="AL34" s="229"/>
      <c r="AM34" s="229"/>
      <c r="AN34" s="229"/>
      <c r="AO34" s="229"/>
      <c r="AR34" s="33"/>
    </row>
    <row r="35" spans="1:57" s="3" customFormat="1" ht="14.45" hidden="1" customHeight="1">
      <c r="B35" s="33"/>
      <c r="F35" s="23" t="s">
        <v>41</v>
      </c>
      <c r="L35" s="228">
        <v>0.2</v>
      </c>
      <c r="M35" s="229"/>
      <c r="N35" s="229"/>
      <c r="O35" s="229"/>
      <c r="P35" s="229"/>
      <c r="W35" s="230">
        <f>ROUND(BC94 + SUM(CG101), 2)</f>
        <v>0</v>
      </c>
      <c r="X35" s="229"/>
      <c r="Y35" s="229"/>
      <c r="Z35" s="229"/>
      <c r="AA35" s="229"/>
      <c r="AB35" s="229"/>
      <c r="AC35" s="229"/>
      <c r="AD35" s="229"/>
      <c r="AE35" s="229"/>
      <c r="AK35" s="230">
        <v>0</v>
      </c>
      <c r="AL35" s="229"/>
      <c r="AM35" s="229"/>
      <c r="AN35" s="229"/>
      <c r="AO35" s="229"/>
      <c r="AR35" s="33"/>
    </row>
    <row r="36" spans="1:57" s="3" customFormat="1" ht="14.45" hidden="1" customHeight="1">
      <c r="B36" s="33"/>
      <c r="F36" s="34" t="s">
        <v>42</v>
      </c>
      <c r="L36" s="222">
        <v>0</v>
      </c>
      <c r="M36" s="221"/>
      <c r="N36" s="221"/>
      <c r="O36" s="221"/>
      <c r="P36" s="221"/>
      <c r="Q36" s="35"/>
      <c r="R36" s="35"/>
      <c r="S36" s="35"/>
      <c r="T36" s="35"/>
      <c r="U36" s="35"/>
      <c r="V36" s="35"/>
      <c r="W36" s="220">
        <f>ROUND(BD94 + SUM(CH101), 2)</f>
        <v>0</v>
      </c>
      <c r="X36" s="221"/>
      <c r="Y36" s="221"/>
      <c r="Z36" s="221"/>
      <c r="AA36" s="221"/>
      <c r="AB36" s="221"/>
      <c r="AC36" s="221"/>
      <c r="AD36" s="221"/>
      <c r="AE36" s="221"/>
      <c r="AF36" s="35"/>
      <c r="AG36" s="35"/>
      <c r="AH36" s="35"/>
      <c r="AI36" s="35"/>
      <c r="AJ36" s="35"/>
      <c r="AK36" s="220">
        <v>0</v>
      </c>
      <c r="AL36" s="221"/>
      <c r="AM36" s="221"/>
      <c r="AN36" s="221"/>
      <c r="AO36" s="221"/>
      <c r="AP36" s="35"/>
      <c r="AQ36" s="35"/>
      <c r="AR36" s="36"/>
      <c r="AS36" s="35"/>
      <c r="AT36" s="35"/>
      <c r="AU36" s="35"/>
      <c r="AV36" s="35"/>
      <c r="AW36" s="35"/>
      <c r="AX36" s="35"/>
      <c r="AY36" s="35"/>
      <c r="AZ36" s="35"/>
    </row>
    <row r="37" spans="1:57" s="2" customFormat="1" ht="6.95" customHeight="1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9"/>
      <c r="BE37" s="28"/>
    </row>
    <row r="38" spans="1:57" s="2" customFormat="1" ht="25.9" customHeight="1">
      <c r="A38" s="28"/>
      <c r="B38" s="29"/>
      <c r="C38" s="37"/>
      <c r="D38" s="38" t="s">
        <v>43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44</v>
      </c>
      <c r="U38" s="39"/>
      <c r="V38" s="39"/>
      <c r="W38" s="39"/>
      <c r="X38" s="226" t="s">
        <v>45</v>
      </c>
      <c r="Y38" s="224"/>
      <c r="Z38" s="224"/>
      <c r="AA38" s="224"/>
      <c r="AB38" s="224"/>
      <c r="AC38" s="39"/>
      <c r="AD38" s="39"/>
      <c r="AE38" s="39"/>
      <c r="AF38" s="39"/>
      <c r="AG38" s="39"/>
      <c r="AH38" s="39"/>
      <c r="AI38" s="39"/>
      <c r="AJ38" s="39"/>
      <c r="AK38" s="223">
        <f>SUM(AK29:AK36)</f>
        <v>0</v>
      </c>
      <c r="AL38" s="224"/>
      <c r="AM38" s="224"/>
      <c r="AN38" s="224"/>
      <c r="AO38" s="225"/>
      <c r="AP38" s="37"/>
      <c r="AQ38" s="37"/>
      <c r="AR38" s="29"/>
      <c r="BE38" s="28"/>
    </row>
    <row r="39" spans="1:57" s="2" customFormat="1" ht="6.95" customHeight="1">
      <c r="A39" s="28"/>
      <c r="B39" s="29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9"/>
      <c r="BE39" s="28"/>
    </row>
    <row r="40" spans="1:57" s="2" customFormat="1" ht="14.45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9"/>
      <c r="BE40" s="28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1"/>
      <c r="D49" s="42" t="s">
        <v>46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47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8"/>
      <c r="B60" s="29"/>
      <c r="C60" s="28"/>
      <c r="D60" s="44" t="s">
        <v>48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4" t="s">
        <v>49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4" t="s">
        <v>48</v>
      </c>
      <c r="AI60" s="31"/>
      <c r="AJ60" s="31"/>
      <c r="AK60" s="31"/>
      <c r="AL60" s="31"/>
      <c r="AM60" s="44" t="s">
        <v>49</v>
      </c>
      <c r="AN60" s="31"/>
      <c r="AO60" s="31"/>
      <c r="AP60" s="28"/>
      <c r="AQ60" s="28"/>
      <c r="AR60" s="29"/>
      <c r="BE60" s="28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8"/>
      <c r="B64" s="29"/>
      <c r="C64" s="28"/>
      <c r="D64" s="42" t="s">
        <v>50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51</v>
      </c>
      <c r="AI64" s="45"/>
      <c r="AJ64" s="45"/>
      <c r="AK64" s="45"/>
      <c r="AL64" s="45"/>
      <c r="AM64" s="45"/>
      <c r="AN64" s="45"/>
      <c r="AO64" s="45"/>
      <c r="AP64" s="28"/>
      <c r="AQ64" s="28"/>
      <c r="AR64" s="29"/>
      <c r="BE64" s="28"/>
    </row>
    <row r="65" spans="1:57">
      <c r="B65" s="17"/>
      <c r="AI65" s="183"/>
      <c r="AJ65" s="183"/>
      <c r="AK65" s="183"/>
      <c r="AL65" s="183"/>
      <c r="AM65" s="183"/>
      <c r="AN65" s="183"/>
      <c r="AO65" s="183"/>
      <c r="AR65" s="17"/>
    </row>
    <row r="66" spans="1:57">
      <c r="B66" s="17"/>
      <c r="AI66" s="183"/>
      <c r="AJ66" s="183"/>
      <c r="AK66" s="183"/>
      <c r="AL66" s="183"/>
      <c r="AM66" s="183"/>
      <c r="AN66" s="183"/>
      <c r="AO66" s="183"/>
      <c r="AR66" s="17"/>
    </row>
    <row r="67" spans="1:57">
      <c r="B67" s="17"/>
      <c r="AI67" s="183"/>
      <c r="AJ67" s="183"/>
      <c r="AK67" s="183"/>
      <c r="AL67" s="183"/>
      <c r="AM67" s="183"/>
      <c r="AN67" s="183"/>
      <c r="AO67" s="183"/>
      <c r="AR67" s="17"/>
    </row>
    <row r="68" spans="1:57">
      <c r="B68" s="17"/>
      <c r="AI68" s="183"/>
      <c r="AJ68" s="183"/>
      <c r="AK68" s="183"/>
      <c r="AL68" s="183"/>
      <c r="AM68" s="183"/>
      <c r="AN68" s="183"/>
      <c r="AO68" s="183"/>
      <c r="AR68" s="17"/>
    </row>
    <row r="69" spans="1:57">
      <c r="B69" s="17"/>
      <c r="AI69" s="183"/>
      <c r="AJ69" s="183"/>
      <c r="AK69" s="183"/>
      <c r="AL69" s="183"/>
      <c r="AM69" s="183"/>
      <c r="AN69" s="183"/>
      <c r="AO69" s="183"/>
      <c r="AR69" s="17"/>
    </row>
    <row r="70" spans="1:57">
      <c r="B70" s="17"/>
      <c r="AI70" s="183"/>
      <c r="AJ70" s="183"/>
      <c r="AK70" s="183"/>
      <c r="AL70" s="183"/>
      <c r="AM70" s="183"/>
      <c r="AN70" s="183"/>
      <c r="AO70" s="183"/>
      <c r="AR70" s="17"/>
    </row>
    <row r="71" spans="1:57">
      <c r="B71" s="17"/>
      <c r="AI71" s="183"/>
      <c r="AJ71" s="183"/>
      <c r="AK71" s="183"/>
      <c r="AL71" s="183"/>
      <c r="AM71" s="183"/>
      <c r="AN71" s="183"/>
      <c r="AO71" s="183"/>
      <c r="AR71" s="17"/>
    </row>
    <row r="72" spans="1:57">
      <c r="B72" s="17"/>
      <c r="AI72" s="183"/>
      <c r="AJ72" s="183"/>
      <c r="AK72" s="183"/>
      <c r="AL72" s="183"/>
      <c r="AM72" s="183"/>
      <c r="AN72" s="183"/>
      <c r="AO72" s="183"/>
      <c r="AR72" s="17"/>
    </row>
    <row r="73" spans="1:57">
      <c r="B73" s="17"/>
      <c r="AI73" s="183"/>
      <c r="AJ73" s="183"/>
      <c r="AK73" s="183"/>
      <c r="AL73" s="183"/>
      <c r="AM73" s="183"/>
      <c r="AN73" s="183"/>
      <c r="AO73" s="183"/>
      <c r="AR73" s="17"/>
    </row>
    <row r="74" spans="1:57">
      <c r="B74" s="17"/>
      <c r="AI74" s="183"/>
      <c r="AJ74" s="183"/>
      <c r="AK74" s="183"/>
      <c r="AL74" s="183"/>
      <c r="AM74" s="183"/>
      <c r="AN74" s="183"/>
      <c r="AO74" s="183"/>
      <c r="AR74" s="17"/>
    </row>
    <row r="75" spans="1:57" s="2" customFormat="1" ht="12.75">
      <c r="A75" s="28"/>
      <c r="B75" s="29"/>
      <c r="C75" s="28"/>
      <c r="D75" s="44" t="s">
        <v>48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4" t="s">
        <v>49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4" t="s">
        <v>48</v>
      </c>
      <c r="AI75" s="31"/>
      <c r="AJ75" s="31"/>
      <c r="AK75" s="31"/>
      <c r="AL75" s="31"/>
      <c r="AM75" s="44" t="s">
        <v>49</v>
      </c>
      <c r="AN75" s="31"/>
      <c r="AO75" s="31"/>
      <c r="AP75" s="28"/>
      <c r="AQ75" s="28"/>
      <c r="AR75" s="29"/>
      <c r="BE75" s="28"/>
    </row>
    <row r="76" spans="1:57" s="2" customFormat="1">
      <c r="A76" s="28"/>
      <c r="B76" s="29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9"/>
      <c r="BE76" s="28"/>
    </row>
    <row r="77" spans="1:57" s="2" customFormat="1" ht="6.95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29"/>
      <c r="BE77" s="28"/>
    </row>
    <row r="81" spans="1:91" s="2" customFormat="1" ht="6.95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29"/>
      <c r="BE81" s="28"/>
    </row>
    <row r="82" spans="1:91" s="2" customFormat="1" ht="24.95" customHeight="1">
      <c r="A82" s="28"/>
      <c r="B82" s="29"/>
      <c r="C82" s="18" t="s">
        <v>52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9"/>
      <c r="BE82" s="28"/>
    </row>
    <row r="83" spans="1:91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9"/>
      <c r="BE83" s="28"/>
    </row>
    <row r="84" spans="1:91" s="4" customFormat="1" ht="12" customHeight="1">
      <c r="B84" s="50"/>
      <c r="C84" s="23" t="s">
        <v>10</v>
      </c>
      <c r="L84" s="4" t="str">
        <f>K5</f>
        <v>PV498</v>
      </c>
      <c r="AR84" s="50"/>
    </row>
    <row r="85" spans="1:91" s="5" customFormat="1" ht="36.950000000000003" customHeight="1">
      <c r="B85" s="51"/>
      <c r="C85" s="52" t="s">
        <v>12</v>
      </c>
      <c r="L85" s="188" t="str">
        <f>K6</f>
        <v>Sklad bio strukovín a maku - prestavba</v>
      </c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R85" s="51"/>
    </row>
    <row r="86" spans="1:91" s="2" customFormat="1" ht="6.95" customHeight="1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9"/>
      <c r="BE86" s="28"/>
    </row>
    <row r="87" spans="1:91" s="2" customFormat="1" ht="12" customHeight="1">
      <c r="A87" s="28"/>
      <c r="B87" s="29"/>
      <c r="C87" s="23" t="s">
        <v>16</v>
      </c>
      <c r="D87" s="28"/>
      <c r="E87" s="28"/>
      <c r="F87" s="28"/>
      <c r="G87" s="28"/>
      <c r="H87" s="28"/>
      <c r="I87" s="28"/>
      <c r="J87" s="28"/>
      <c r="K87" s="28"/>
      <c r="L87" s="53" t="str">
        <f>IF(K8="","",K8)</f>
        <v>Patince časť Potkanovo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3" t="s">
        <v>18</v>
      </c>
      <c r="AJ87" s="28"/>
      <c r="AK87" s="28"/>
      <c r="AL87" s="28"/>
      <c r="AM87" s="190" t="str">
        <f>IF(AN8= "","",AN8)</f>
        <v/>
      </c>
      <c r="AN87" s="190"/>
      <c r="AO87" s="28"/>
      <c r="AP87" s="28"/>
      <c r="AQ87" s="28"/>
      <c r="AR87" s="29"/>
      <c r="BE87" s="28"/>
    </row>
    <row r="88" spans="1:91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9"/>
      <c r="BE88" s="28"/>
    </row>
    <row r="89" spans="1:91" s="2" customFormat="1" ht="25.7" customHeight="1">
      <c r="A89" s="28"/>
      <c r="B89" s="29"/>
      <c r="C89" s="23" t="s">
        <v>19</v>
      </c>
      <c r="D89" s="28"/>
      <c r="E89" s="28"/>
      <c r="F89" s="28"/>
      <c r="G89" s="28"/>
      <c r="H89" s="28"/>
      <c r="I89" s="28"/>
      <c r="J89" s="28"/>
      <c r="K89" s="28"/>
      <c r="L89" s="4" t="str">
        <f>IF(E11= "","",E11)</f>
        <v>Villem &amp; Forró, s.r.o.</v>
      </c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3" t="s">
        <v>25</v>
      </c>
      <c r="AJ89" s="28"/>
      <c r="AK89" s="28"/>
      <c r="AL89" s="28"/>
      <c r="AM89" s="191" t="str">
        <f>IF(E17="","",E17)</f>
        <v/>
      </c>
      <c r="AN89" s="192"/>
      <c r="AO89" s="192"/>
      <c r="AP89" s="192"/>
      <c r="AQ89" s="28"/>
      <c r="AR89" s="29"/>
      <c r="AS89" s="193" t="s">
        <v>53</v>
      </c>
      <c r="AT89" s="194"/>
      <c r="AU89" s="54"/>
      <c r="AV89" s="54"/>
      <c r="AW89" s="54"/>
      <c r="AX89" s="54"/>
      <c r="AY89" s="54"/>
      <c r="AZ89" s="54"/>
      <c r="BA89" s="54"/>
      <c r="BB89" s="54"/>
      <c r="BC89" s="54"/>
      <c r="BD89" s="55"/>
      <c r="BE89" s="28"/>
    </row>
    <row r="90" spans="1:91" s="2" customFormat="1" ht="15.2" customHeight="1">
      <c r="A90" s="28"/>
      <c r="B90" s="29"/>
      <c r="C90" s="23" t="s">
        <v>23</v>
      </c>
      <c r="D90" s="28"/>
      <c r="E90" s="28"/>
      <c r="F90" s="28"/>
      <c r="G90" s="28"/>
      <c r="H90" s="28"/>
      <c r="I90" s="28"/>
      <c r="J90" s="28"/>
      <c r="K90" s="28"/>
      <c r="L90" s="4" t="str">
        <f>IF(E14="","",E14)</f>
        <v xml:space="preserve"> </v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3" t="s">
        <v>29</v>
      </c>
      <c r="AJ90" s="28"/>
      <c r="AK90" s="28"/>
      <c r="AL90" s="28"/>
      <c r="AM90" s="191" t="str">
        <f>IF(E20="","",E20)</f>
        <v xml:space="preserve"> </v>
      </c>
      <c r="AN90" s="192"/>
      <c r="AO90" s="192"/>
      <c r="AP90" s="192"/>
      <c r="AQ90" s="28"/>
      <c r="AR90" s="29"/>
      <c r="AS90" s="195"/>
      <c r="AT90" s="196"/>
      <c r="AU90" s="56"/>
      <c r="AV90" s="56"/>
      <c r="AW90" s="56"/>
      <c r="AX90" s="56"/>
      <c r="AY90" s="56"/>
      <c r="AZ90" s="56"/>
      <c r="BA90" s="56"/>
      <c r="BB90" s="56"/>
      <c r="BC90" s="56"/>
      <c r="BD90" s="57"/>
      <c r="BE90" s="28"/>
    </row>
    <row r="91" spans="1:91" s="2" customFormat="1" ht="10.9" customHeight="1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9"/>
      <c r="AS91" s="195"/>
      <c r="AT91" s="196"/>
      <c r="AU91" s="56"/>
      <c r="AV91" s="56"/>
      <c r="AW91" s="56"/>
      <c r="AX91" s="56"/>
      <c r="AY91" s="56"/>
      <c r="AZ91" s="56"/>
      <c r="BA91" s="56"/>
      <c r="BB91" s="56"/>
      <c r="BC91" s="56"/>
      <c r="BD91" s="57"/>
      <c r="BE91" s="28"/>
    </row>
    <row r="92" spans="1:91" s="2" customFormat="1" ht="29.25" customHeight="1">
      <c r="A92" s="28"/>
      <c r="B92" s="29"/>
      <c r="C92" s="197" t="s">
        <v>54</v>
      </c>
      <c r="D92" s="198"/>
      <c r="E92" s="198"/>
      <c r="F92" s="198"/>
      <c r="G92" s="198"/>
      <c r="H92" s="58"/>
      <c r="I92" s="200" t="s">
        <v>55</v>
      </c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199" t="s">
        <v>56</v>
      </c>
      <c r="AH92" s="198"/>
      <c r="AI92" s="198"/>
      <c r="AJ92" s="198"/>
      <c r="AK92" s="198"/>
      <c r="AL92" s="198"/>
      <c r="AM92" s="198"/>
      <c r="AN92" s="200" t="s">
        <v>57</v>
      </c>
      <c r="AO92" s="198"/>
      <c r="AP92" s="201"/>
      <c r="AQ92" s="59" t="s">
        <v>58</v>
      </c>
      <c r="AR92" s="29"/>
      <c r="AS92" s="60" t="s">
        <v>59</v>
      </c>
      <c r="AT92" s="61" t="s">
        <v>60</v>
      </c>
      <c r="AU92" s="61" t="s">
        <v>61</v>
      </c>
      <c r="AV92" s="61" t="s">
        <v>62</v>
      </c>
      <c r="AW92" s="61" t="s">
        <v>63</v>
      </c>
      <c r="AX92" s="61" t="s">
        <v>64</v>
      </c>
      <c r="AY92" s="61" t="s">
        <v>65</v>
      </c>
      <c r="AZ92" s="61" t="s">
        <v>66</v>
      </c>
      <c r="BA92" s="61" t="s">
        <v>67</v>
      </c>
      <c r="BB92" s="61" t="s">
        <v>68</v>
      </c>
      <c r="BC92" s="61" t="s">
        <v>69</v>
      </c>
      <c r="BD92" s="62" t="s">
        <v>70</v>
      </c>
      <c r="BE92" s="28"/>
    </row>
    <row r="93" spans="1:91" s="2" customFormat="1" ht="10.9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9"/>
      <c r="AS93" s="63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5"/>
      <c r="BE93" s="28"/>
    </row>
    <row r="94" spans="1:91" s="6" customFormat="1" ht="32.450000000000003" customHeight="1">
      <c r="B94" s="66"/>
      <c r="C94" s="67" t="s">
        <v>71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206">
        <f>ROUND(AG95+AG98+AG99,2)</f>
        <v>0</v>
      </c>
      <c r="AH94" s="206"/>
      <c r="AI94" s="206"/>
      <c r="AJ94" s="206"/>
      <c r="AK94" s="206"/>
      <c r="AL94" s="206"/>
      <c r="AM94" s="206"/>
      <c r="AN94" s="207">
        <f t="shared" ref="AN94:AN99" si="0">SUM(AG94,AT94)</f>
        <v>0</v>
      </c>
      <c r="AO94" s="207"/>
      <c r="AP94" s="207"/>
      <c r="AQ94" s="70" t="s">
        <v>1</v>
      </c>
      <c r="AR94" s="66"/>
      <c r="AS94" s="71">
        <f>ROUND(AS95+AS98+AS99,2)</f>
        <v>0</v>
      </c>
      <c r="AT94" s="72">
        <f t="shared" ref="AT94:AT99" si="1">ROUND(SUM(AV94:AW94),2)</f>
        <v>0</v>
      </c>
      <c r="AU94" s="73">
        <f>ROUND(AU95+AU98+AU99,5)</f>
        <v>5994.4895999999999</v>
      </c>
      <c r="AV94" s="72">
        <f>ROUND(AZ94*L32,2)</f>
        <v>0</v>
      </c>
      <c r="AW94" s="72">
        <f>ROUND(BA94*L33,2)</f>
        <v>0</v>
      </c>
      <c r="AX94" s="72">
        <f>ROUND(BB94*L32,2)</f>
        <v>0</v>
      </c>
      <c r="AY94" s="72">
        <f>ROUND(BC94*L33,2)</f>
        <v>0</v>
      </c>
      <c r="AZ94" s="72">
        <f>ROUND(AZ95+AZ98+AZ99,2)</f>
        <v>0</v>
      </c>
      <c r="BA94" s="72">
        <f>ROUND(BA95+BA98+BA99,2)</f>
        <v>0</v>
      </c>
      <c r="BB94" s="72">
        <f>ROUND(BB95+BB98+BB99,2)</f>
        <v>0</v>
      </c>
      <c r="BC94" s="72">
        <f>ROUND(BC95+BC98+BC99,2)</f>
        <v>0</v>
      </c>
      <c r="BD94" s="74">
        <f>ROUND(BD95+BD98+BD99,2)</f>
        <v>0</v>
      </c>
      <c r="BS94" s="75" t="s">
        <v>72</v>
      </c>
      <c r="BT94" s="75" t="s">
        <v>73</v>
      </c>
      <c r="BU94" s="76" t="s">
        <v>74</v>
      </c>
      <c r="BV94" s="75" t="s">
        <v>75</v>
      </c>
      <c r="BW94" s="75" t="s">
        <v>4</v>
      </c>
      <c r="BX94" s="75" t="s">
        <v>76</v>
      </c>
      <c r="CL94" s="75" t="s">
        <v>1</v>
      </c>
    </row>
    <row r="95" spans="1:91" s="7" customFormat="1" ht="24.75" customHeight="1">
      <c r="B95" s="77"/>
      <c r="C95" s="78"/>
      <c r="D95" s="205" t="s">
        <v>77</v>
      </c>
      <c r="E95" s="205"/>
      <c r="F95" s="205"/>
      <c r="G95" s="205"/>
      <c r="H95" s="205"/>
      <c r="I95" s="79"/>
      <c r="J95" s="205" t="s">
        <v>78</v>
      </c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2">
        <f>ROUND(SUM(AG96:AG97),2)</f>
        <v>0</v>
      </c>
      <c r="AH95" s="203"/>
      <c r="AI95" s="203"/>
      <c r="AJ95" s="203"/>
      <c r="AK95" s="203"/>
      <c r="AL95" s="203"/>
      <c r="AM95" s="203"/>
      <c r="AN95" s="204">
        <f t="shared" si="0"/>
        <v>0</v>
      </c>
      <c r="AO95" s="203"/>
      <c r="AP95" s="203"/>
      <c r="AQ95" s="80" t="s">
        <v>79</v>
      </c>
      <c r="AR95" s="77"/>
      <c r="AS95" s="81">
        <f>ROUND(SUM(AS96:AS97),2)</f>
        <v>0</v>
      </c>
      <c r="AT95" s="82">
        <f t="shared" si="1"/>
        <v>0</v>
      </c>
      <c r="AU95" s="83">
        <f>ROUND(SUM(AU96:AU97),5)</f>
        <v>5031.6537099999996</v>
      </c>
      <c r="AV95" s="82">
        <f>ROUND(AZ95*L32,2)</f>
        <v>0</v>
      </c>
      <c r="AW95" s="82">
        <f>ROUND(BA95*L33,2)</f>
        <v>0</v>
      </c>
      <c r="AX95" s="82">
        <f>ROUND(BB95*L32,2)</f>
        <v>0</v>
      </c>
      <c r="AY95" s="82">
        <f>ROUND(BC95*L33,2)</f>
        <v>0</v>
      </c>
      <c r="AZ95" s="82">
        <f>ROUND(SUM(AZ96:AZ97),2)</f>
        <v>0</v>
      </c>
      <c r="BA95" s="82">
        <f>ROUND(SUM(BA96:BA97),2)</f>
        <v>0</v>
      </c>
      <c r="BB95" s="82">
        <f>ROUND(SUM(BB96:BB97),2)</f>
        <v>0</v>
      </c>
      <c r="BC95" s="82">
        <f>ROUND(SUM(BC96:BC97),2)</f>
        <v>0</v>
      </c>
      <c r="BD95" s="84">
        <f>ROUND(SUM(BD96:BD97),2)</f>
        <v>0</v>
      </c>
      <c r="BS95" s="85" t="s">
        <v>72</v>
      </c>
      <c r="BT95" s="85" t="s">
        <v>80</v>
      </c>
      <c r="BV95" s="85" t="s">
        <v>75</v>
      </c>
      <c r="BW95" s="85" t="s">
        <v>81</v>
      </c>
      <c r="BX95" s="85" t="s">
        <v>4</v>
      </c>
      <c r="CL95" s="85" t="s">
        <v>1</v>
      </c>
      <c r="CM95" s="85" t="s">
        <v>73</v>
      </c>
    </row>
    <row r="96" spans="1:91" s="4" customFormat="1" ht="23.25" customHeight="1">
      <c r="A96" s="86" t="s">
        <v>82</v>
      </c>
      <c r="B96" s="50"/>
      <c r="C96" s="10"/>
      <c r="D96" s="10"/>
      <c r="E96" s="210" t="s">
        <v>77</v>
      </c>
      <c r="F96" s="210"/>
      <c r="G96" s="210"/>
      <c r="H96" s="210"/>
      <c r="I96" s="210"/>
      <c r="J96" s="10"/>
      <c r="K96" s="210" t="s">
        <v>78</v>
      </c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08">
        <f>'01 - SO 01 - Sklad bio st...'!J32</f>
        <v>0</v>
      </c>
      <c r="AH96" s="209"/>
      <c r="AI96" s="209"/>
      <c r="AJ96" s="209"/>
      <c r="AK96" s="209"/>
      <c r="AL96" s="209"/>
      <c r="AM96" s="209"/>
      <c r="AN96" s="208">
        <f t="shared" si="0"/>
        <v>0</v>
      </c>
      <c r="AO96" s="209"/>
      <c r="AP96" s="209"/>
      <c r="AQ96" s="87" t="s">
        <v>83</v>
      </c>
      <c r="AR96" s="50"/>
      <c r="AS96" s="88">
        <v>0</v>
      </c>
      <c r="AT96" s="89">
        <f t="shared" si="1"/>
        <v>0</v>
      </c>
      <c r="AU96" s="90">
        <f>'01 - SO 01 - Sklad bio st...'!P131</f>
        <v>5031.6537138100002</v>
      </c>
      <c r="AV96" s="89">
        <f>'01 - SO 01 - Sklad bio st...'!J35</f>
        <v>0</v>
      </c>
      <c r="AW96" s="89">
        <f>'01 - SO 01 - Sklad bio st...'!J36</f>
        <v>0</v>
      </c>
      <c r="AX96" s="89">
        <f>'01 - SO 01 - Sklad bio st...'!J37</f>
        <v>0</v>
      </c>
      <c r="AY96" s="89">
        <f>'01 - SO 01 - Sklad bio st...'!J38</f>
        <v>0</v>
      </c>
      <c r="AZ96" s="89">
        <f>'01 - SO 01 - Sklad bio st...'!F35</f>
        <v>0</v>
      </c>
      <c r="BA96" s="89">
        <f>'01 - SO 01 - Sklad bio st...'!F36</f>
        <v>0</v>
      </c>
      <c r="BB96" s="89">
        <f>'01 - SO 01 - Sklad bio st...'!F37</f>
        <v>0</v>
      </c>
      <c r="BC96" s="89">
        <f>'01 - SO 01 - Sklad bio st...'!F38</f>
        <v>0</v>
      </c>
      <c r="BD96" s="91">
        <f>'01 - SO 01 - Sklad bio st...'!F39</f>
        <v>0</v>
      </c>
      <c r="BT96" s="21" t="s">
        <v>84</v>
      </c>
      <c r="BU96" s="21" t="s">
        <v>85</v>
      </c>
      <c r="BV96" s="21" t="s">
        <v>75</v>
      </c>
      <c r="BW96" s="21" t="s">
        <v>81</v>
      </c>
      <c r="BX96" s="21" t="s">
        <v>4</v>
      </c>
      <c r="CL96" s="21" t="s">
        <v>1</v>
      </c>
      <c r="CM96" s="21" t="s">
        <v>73</v>
      </c>
    </row>
    <row r="97" spans="1:91" s="4" customFormat="1" ht="16.5" customHeight="1">
      <c r="A97" s="86" t="s">
        <v>82</v>
      </c>
      <c r="B97" s="50"/>
      <c r="C97" s="10"/>
      <c r="D97" s="10"/>
      <c r="E97" s="210" t="s">
        <v>86</v>
      </c>
      <c r="F97" s="210"/>
      <c r="G97" s="210"/>
      <c r="H97" s="210"/>
      <c r="I97" s="210"/>
      <c r="J97" s="10"/>
      <c r="K97" s="210" t="s">
        <v>87</v>
      </c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08">
        <f>'01_01 - Elektroinštalácia'!J34</f>
        <v>0</v>
      </c>
      <c r="AH97" s="209"/>
      <c r="AI97" s="209"/>
      <c r="AJ97" s="209"/>
      <c r="AK97" s="209"/>
      <c r="AL97" s="209"/>
      <c r="AM97" s="209"/>
      <c r="AN97" s="208">
        <f t="shared" si="0"/>
        <v>0</v>
      </c>
      <c r="AO97" s="209"/>
      <c r="AP97" s="209"/>
      <c r="AQ97" s="87" t="s">
        <v>83</v>
      </c>
      <c r="AR97" s="50"/>
      <c r="AS97" s="88">
        <v>0</v>
      </c>
      <c r="AT97" s="89">
        <f t="shared" si="1"/>
        <v>0</v>
      </c>
      <c r="AU97" s="90">
        <f>'01_01 - Elektroinštalácia'!P127</f>
        <v>0</v>
      </c>
      <c r="AV97" s="89">
        <f>'01_01 - Elektroinštalácia'!J37</f>
        <v>0</v>
      </c>
      <c r="AW97" s="89">
        <f>'01_01 - Elektroinštalácia'!J38</f>
        <v>0</v>
      </c>
      <c r="AX97" s="89">
        <f>'01_01 - Elektroinštalácia'!J39</f>
        <v>0</v>
      </c>
      <c r="AY97" s="89">
        <f>'01_01 - Elektroinštalácia'!J40</f>
        <v>0</v>
      </c>
      <c r="AZ97" s="89">
        <f>'01_01 - Elektroinštalácia'!F37</f>
        <v>0</v>
      </c>
      <c r="BA97" s="89">
        <f>'01_01 - Elektroinštalácia'!F38</f>
        <v>0</v>
      </c>
      <c r="BB97" s="89">
        <f>'01_01 - Elektroinštalácia'!F39</f>
        <v>0</v>
      </c>
      <c r="BC97" s="89">
        <f>'01_01 - Elektroinštalácia'!F40</f>
        <v>0</v>
      </c>
      <c r="BD97" s="91">
        <f>'01_01 - Elektroinštalácia'!F41</f>
        <v>0</v>
      </c>
      <c r="BT97" s="21" t="s">
        <v>84</v>
      </c>
      <c r="BV97" s="21" t="s">
        <v>75</v>
      </c>
      <c r="BW97" s="21" t="s">
        <v>88</v>
      </c>
      <c r="BX97" s="21" t="s">
        <v>81</v>
      </c>
      <c r="CL97" s="21" t="s">
        <v>1</v>
      </c>
    </row>
    <row r="98" spans="1:91" s="7" customFormat="1" ht="16.5" customHeight="1">
      <c r="A98" s="86" t="s">
        <v>82</v>
      </c>
      <c r="B98" s="77"/>
      <c r="C98" s="78"/>
      <c r="D98" s="205" t="s">
        <v>89</v>
      </c>
      <c r="E98" s="205"/>
      <c r="F98" s="205"/>
      <c r="G98" s="205"/>
      <c r="H98" s="205"/>
      <c r="I98" s="79"/>
      <c r="J98" s="205" t="s">
        <v>90</v>
      </c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4">
        <f>'02 - SO 02 - Spevnené plo...'!J32</f>
        <v>0</v>
      </c>
      <c r="AH98" s="203"/>
      <c r="AI98" s="203"/>
      <c r="AJ98" s="203"/>
      <c r="AK98" s="203"/>
      <c r="AL98" s="203"/>
      <c r="AM98" s="203"/>
      <c r="AN98" s="204">
        <f t="shared" si="0"/>
        <v>0</v>
      </c>
      <c r="AO98" s="203"/>
      <c r="AP98" s="203"/>
      <c r="AQ98" s="80" t="s">
        <v>79</v>
      </c>
      <c r="AR98" s="77"/>
      <c r="AS98" s="81">
        <v>0</v>
      </c>
      <c r="AT98" s="82">
        <f t="shared" si="1"/>
        <v>0</v>
      </c>
      <c r="AU98" s="83">
        <f>'02 - SO 02 - Spevnené plo...'!P126</f>
        <v>702.9845886999999</v>
      </c>
      <c r="AV98" s="82">
        <f>'02 - SO 02 - Spevnené plo...'!J35</f>
        <v>0</v>
      </c>
      <c r="AW98" s="82">
        <f>'02 - SO 02 - Spevnené plo...'!J36</f>
        <v>0</v>
      </c>
      <c r="AX98" s="82">
        <f>'02 - SO 02 - Spevnené plo...'!J37</f>
        <v>0</v>
      </c>
      <c r="AY98" s="82">
        <f>'02 - SO 02 - Spevnené plo...'!J38</f>
        <v>0</v>
      </c>
      <c r="AZ98" s="82">
        <f>'02 - SO 02 - Spevnené plo...'!F35</f>
        <v>0</v>
      </c>
      <c r="BA98" s="82">
        <f>'02 - SO 02 - Spevnené plo...'!F36</f>
        <v>0</v>
      </c>
      <c r="BB98" s="82">
        <f>'02 - SO 02 - Spevnené plo...'!F37</f>
        <v>0</v>
      </c>
      <c r="BC98" s="82">
        <f>'02 - SO 02 - Spevnené plo...'!F38</f>
        <v>0</v>
      </c>
      <c r="BD98" s="84">
        <f>'02 - SO 02 - Spevnené plo...'!F39</f>
        <v>0</v>
      </c>
      <c r="BT98" s="85" t="s">
        <v>80</v>
      </c>
      <c r="BV98" s="85" t="s">
        <v>75</v>
      </c>
      <c r="BW98" s="85" t="s">
        <v>91</v>
      </c>
      <c r="BX98" s="85" t="s">
        <v>4</v>
      </c>
      <c r="CL98" s="85" t="s">
        <v>1</v>
      </c>
      <c r="CM98" s="85" t="s">
        <v>73</v>
      </c>
    </row>
    <row r="99" spans="1:91" s="7" customFormat="1" ht="24.75" customHeight="1">
      <c r="A99" s="86" t="s">
        <v>82</v>
      </c>
      <c r="B99" s="77"/>
      <c r="C99" s="78"/>
      <c r="D99" s="205" t="s">
        <v>92</v>
      </c>
      <c r="E99" s="205"/>
      <c r="F99" s="205"/>
      <c r="G99" s="205"/>
      <c r="H99" s="205"/>
      <c r="I99" s="79"/>
      <c r="J99" s="205" t="s">
        <v>93</v>
      </c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4">
        <f>'03 - SO 03 - Cestná váha ...'!J32</f>
        <v>0</v>
      </c>
      <c r="AH99" s="203"/>
      <c r="AI99" s="203"/>
      <c r="AJ99" s="203"/>
      <c r="AK99" s="203"/>
      <c r="AL99" s="203"/>
      <c r="AM99" s="203"/>
      <c r="AN99" s="204">
        <f t="shared" si="0"/>
        <v>0</v>
      </c>
      <c r="AO99" s="203"/>
      <c r="AP99" s="203"/>
      <c r="AQ99" s="80" t="s">
        <v>79</v>
      </c>
      <c r="AR99" s="77"/>
      <c r="AS99" s="92">
        <v>0</v>
      </c>
      <c r="AT99" s="93">
        <f t="shared" si="1"/>
        <v>0</v>
      </c>
      <c r="AU99" s="94">
        <f>'03 - SO 03 - Cestná váha ...'!P126</f>
        <v>259.85129869999997</v>
      </c>
      <c r="AV99" s="93">
        <f>'03 - SO 03 - Cestná váha ...'!J35</f>
        <v>0</v>
      </c>
      <c r="AW99" s="93">
        <f>'03 - SO 03 - Cestná váha ...'!J36</f>
        <v>0</v>
      </c>
      <c r="AX99" s="93">
        <f>'03 - SO 03 - Cestná váha ...'!J37</f>
        <v>0</v>
      </c>
      <c r="AY99" s="93">
        <f>'03 - SO 03 - Cestná váha ...'!J38</f>
        <v>0</v>
      </c>
      <c r="AZ99" s="93">
        <f>'03 - SO 03 - Cestná váha ...'!F35</f>
        <v>0</v>
      </c>
      <c r="BA99" s="93">
        <f>'03 - SO 03 - Cestná váha ...'!F36</f>
        <v>0</v>
      </c>
      <c r="BB99" s="93">
        <f>'03 - SO 03 - Cestná váha ...'!F37</f>
        <v>0</v>
      </c>
      <c r="BC99" s="93">
        <f>'03 - SO 03 - Cestná váha ...'!F38</f>
        <v>0</v>
      </c>
      <c r="BD99" s="95">
        <f>'03 - SO 03 - Cestná váha ...'!F39</f>
        <v>0</v>
      </c>
      <c r="BT99" s="85" t="s">
        <v>80</v>
      </c>
      <c r="BV99" s="85" t="s">
        <v>75</v>
      </c>
      <c r="BW99" s="85" t="s">
        <v>94</v>
      </c>
      <c r="BX99" s="85" t="s">
        <v>4</v>
      </c>
      <c r="CL99" s="85" t="s">
        <v>1</v>
      </c>
      <c r="CM99" s="85" t="s">
        <v>73</v>
      </c>
    </row>
    <row r="100" spans="1:91">
      <c r="B100" s="17"/>
      <c r="AR100" s="17"/>
    </row>
    <row r="101" spans="1:91" s="2" customFormat="1" ht="30" customHeight="1">
      <c r="A101" s="28"/>
      <c r="B101" s="29"/>
      <c r="C101" s="67" t="s">
        <v>95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07">
        <v>0</v>
      </c>
      <c r="AH101" s="207"/>
      <c r="AI101" s="207"/>
      <c r="AJ101" s="207"/>
      <c r="AK101" s="207"/>
      <c r="AL101" s="207"/>
      <c r="AM101" s="207"/>
      <c r="AN101" s="207">
        <v>0</v>
      </c>
      <c r="AO101" s="207"/>
      <c r="AP101" s="207"/>
      <c r="AQ101" s="96"/>
      <c r="AR101" s="29"/>
      <c r="AS101" s="60" t="s">
        <v>96</v>
      </c>
      <c r="AT101" s="61" t="s">
        <v>97</v>
      </c>
      <c r="AU101" s="61" t="s">
        <v>37</v>
      </c>
      <c r="AV101" s="62" t="s">
        <v>60</v>
      </c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91" s="2" customFormat="1" ht="10.9" customHeight="1">
      <c r="A102" s="28"/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9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91" s="2" customFormat="1" ht="30" customHeight="1">
      <c r="A103" s="28"/>
      <c r="B103" s="29"/>
      <c r="C103" s="97" t="s">
        <v>98</v>
      </c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211">
        <f>ROUND(AG94 + AG101, 2)</f>
        <v>0</v>
      </c>
      <c r="AH103" s="211"/>
      <c r="AI103" s="211"/>
      <c r="AJ103" s="211"/>
      <c r="AK103" s="211"/>
      <c r="AL103" s="211"/>
      <c r="AM103" s="211"/>
      <c r="AN103" s="211">
        <f>ROUND(AN94 + AN101, 2)</f>
        <v>0</v>
      </c>
      <c r="AO103" s="211"/>
      <c r="AP103" s="211"/>
      <c r="AQ103" s="98"/>
      <c r="AR103" s="29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91" s="2" customFormat="1" ht="6.95" customHeight="1">
      <c r="A104" s="28"/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29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</sheetData>
  <mergeCells count="63">
    <mergeCell ref="AK38:AO38"/>
    <mergeCell ref="X38:AB38"/>
    <mergeCell ref="AR2:BE2"/>
    <mergeCell ref="L35:P35"/>
    <mergeCell ref="W35:AE35"/>
    <mergeCell ref="AK35:AO35"/>
    <mergeCell ref="L36:P36"/>
    <mergeCell ref="W36:AE36"/>
    <mergeCell ref="AK36:AO36"/>
    <mergeCell ref="L33:P33"/>
    <mergeCell ref="AK33:AO33"/>
    <mergeCell ref="W33:AE33"/>
    <mergeCell ref="W34:AE34"/>
    <mergeCell ref="AK34:AO34"/>
    <mergeCell ref="L34:P34"/>
    <mergeCell ref="E14:Z14"/>
    <mergeCell ref="AG101:AM101"/>
    <mergeCell ref="AN101:AP101"/>
    <mergeCell ref="AG103:AM103"/>
    <mergeCell ref="AN103:AP103"/>
    <mergeCell ref="K5:AO5"/>
    <mergeCell ref="K6:AO6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W32:AE32"/>
    <mergeCell ref="L32:P32"/>
    <mergeCell ref="AG98:AM98"/>
    <mergeCell ref="AN98:AP98"/>
    <mergeCell ref="D98:H98"/>
    <mergeCell ref="J98:AF98"/>
    <mergeCell ref="AN99:AP99"/>
    <mergeCell ref="AG99:AM99"/>
    <mergeCell ref="D99:H99"/>
    <mergeCell ref="J99:AF99"/>
    <mergeCell ref="AN96:AP96"/>
    <mergeCell ref="E96:I96"/>
    <mergeCell ref="K96:AF96"/>
    <mergeCell ref="AG96:AM96"/>
    <mergeCell ref="K97:AF97"/>
    <mergeCell ref="AN97:AP97"/>
    <mergeCell ref="E97:I97"/>
    <mergeCell ref="AG97:AM97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6" location="'01 - SO 01 - Sklad bio st...'!C2" display="/" xr:uid="{00000000-0004-0000-0000-000000000000}"/>
    <hyperlink ref="A97" location="'01_01 - Elektroinštalácia'!C2" display="/" xr:uid="{00000000-0004-0000-0000-000001000000}"/>
    <hyperlink ref="A98" location="'02 - SO 02 - Spevnené plo...'!C2" display="/" xr:uid="{00000000-0004-0000-0000-000002000000}"/>
    <hyperlink ref="A99" location="'03 - SO 03 - Cestná váha ...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91"/>
  <sheetViews>
    <sheetView showGridLines="0" tabSelected="1" workbookViewId="0">
      <selection activeCell="F183" sqref="F18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0"/>
    </row>
    <row r="2" spans="1:46" s="1" customFormat="1" ht="36.950000000000003" customHeight="1">
      <c r="L2" s="227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4" t="s">
        <v>81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99</v>
      </c>
      <c r="L4" s="17"/>
      <c r="M4" s="101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33" t="str">
        <f>'Rekapitulácia stavby'!K6</f>
        <v>Sklad bio strukovín a maku - prestavba</v>
      </c>
      <c r="F7" s="234"/>
      <c r="G7" s="234"/>
      <c r="H7" s="234"/>
      <c r="L7" s="17"/>
    </row>
    <row r="8" spans="1:46" s="2" customFormat="1" ht="12" customHeight="1">
      <c r="A8" s="28"/>
      <c r="B8" s="29"/>
      <c r="C8" s="28"/>
      <c r="D8" s="23" t="s">
        <v>100</v>
      </c>
      <c r="E8" s="28"/>
      <c r="F8" s="28"/>
      <c r="G8" s="28"/>
      <c r="H8" s="28"/>
      <c r="I8" s="28"/>
      <c r="J8" s="28"/>
      <c r="K8" s="28"/>
      <c r="L8" s="41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16.5" customHeight="1">
      <c r="A9" s="28"/>
      <c r="B9" s="29"/>
      <c r="C9" s="28"/>
      <c r="D9" s="28"/>
      <c r="E9" s="188" t="s">
        <v>101</v>
      </c>
      <c r="F9" s="232"/>
      <c r="G9" s="232"/>
      <c r="H9" s="232"/>
      <c r="I9" s="28"/>
      <c r="J9" s="28"/>
      <c r="K9" s="28"/>
      <c r="L9" s="41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1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2" customHeight="1">
      <c r="A11" s="28"/>
      <c r="B11" s="29"/>
      <c r="C11" s="28"/>
      <c r="D11" s="23" t="s">
        <v>14</v>
      </c>
      <c r="E11" s="28"/>
      <c r="F11" s="21" t="s">
        <v>1</v>
      </c>
      <c r="G11" s="28"/>
      <c r="H11" s="28"/>
      <c r="I11" s="23" t="s">
        <v>15</v>
      </c>
      <c r="J11" s="21" t="s">
        <v>1</v>
      </c>
      <c r="K11" s="28"/>
      <c r="L11" s="41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>
      <c r="A12" s="28"/>
      <c r="B12" s="29"/>
      <c r="C12" s="28"/>
      <c r="D12" s="23" t="s">
        <v>16</v>
      </c>
      <c r="E12" s="28"/>
      <c r="F12" s="21" t="s">
        <v>17</v>
      </c>
      <c r="G12" s="28"/>
      <c r="H12" s="28"/>
      <c r="I12" s="23" t="s">
        <v>18</v>
      </c>
      <c r="J12" s="184"/>
      <c r="K12" s="28"/>
      <c r="L12" s="41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0.9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1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12" customHeight="1">
      <c r="A14" s="28"/>
      <c r="B14" s="29"/>
      <c r="C14" s="28"/>
      <c r="D14" s="23" t="s">
        <v>19</v>
      </c>
      <c r="E14" s="28"/>
      <c r="F14" s="28"/>
      <c r="G14" s="28"/>
      <c r="H14" s="28"/>
      <c r="I14" s="23" t="s">
        <v>20</v>
      </c>
      <c r="J14" s="21" t="s">
        <v>1</v>
      </c>
      <c r="K14" s="28"/>
      <c r="L14" s="41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8" customHeight="1">
      <c r="A15" s="28"/>
      <c r="B15" s="29"/>
      <c r="C15" s="28"/>
      <c r="D15" s="28"/>
      <c r="E15" s="21" t="s">
        <v>21</v>
      </c>
      <c r="F15" s="28"/>
      <c r="G15" s="28"/>
      <c r="H15" s="28"/>
      <c r="I15" s="23" t="s">
        <v>22</v>
      </c>
      <c r="J15" s="21" t="s">
        <v>1</v>
      </c>
      <c r="K15" s="28"/>
      <c r="L15" s="41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6.95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1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12" customHeight="1">
      <c r="A17" s="28"/>
      <c r="B17" s="29"/>
      <c r="C17" s="28"/>
      <c r="D17" s="23" t="s">
        <v>23</v>
      </c>
      <c r="E17" s="28"/>
      <c r="F17" s="28"/>
      <c r="G17" s="28"/>
      <c r="H17" s="28"/>
      <c r="I17" s="23" t="s">
        <v>20</v>
      </c>
      <c r="J17" s="182" t="str">
        <f>'Rekapitulácia stavby'!AN13</f>
        <v/>
      </c>
      <c r="K17" s="28"/>
      <c r="L17" s="41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18" customHeight="1">
      <c r="A18" s="28"/>
      <c r="B18" s="29"/>
      <c r="C18" s="28"/>
      <c r="D18" s="28"/>
      <c r="E18" s="235" t="str">
        <f>'Rekapitulácia stavby'!E14</f>
        <v xml:space="preserve"> </v>
      </c>
      <c r="F18" s="235"/>
      <c r="G18" s="235"/>
      <c r="H18" s="235"/>
      <c r="I18" s="23" t="s">
        <v>22</v>
      </c>
      <c r="J18" s="182" t="str">
        <f>'Rekapitulácia stavby'!AN14</f>
        <v/>
      </c>
      <c r="K18" s="28"/>
      <c r="L18" s="41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6.95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1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12" customHeight="1">
      <c r="A20" s="28"/>
      <c r="B20" s="29"/>
      <c r="C20" s="28"/>
      <c r="D20" s="23" t="s">
        <v>25</v>
      </c>
      <c r="E20" s="28"/>
      <c r="F20" s="28"/>
      <c r="G20" s="28"/>
      <c r="H20" s="28"/>
      <c r="I20" s="23" t="s">
        <v>20</v>
      </c>
      <c r="J20" s="21" t="s">
        <v>1</v>
      </c>
      <c r="K20" s="28"/>
      <c r="L20" s="41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18" customHeight="1">
      <c r="A21" s="28"/>
      <c r="B21" s="29"/>
      <c r="C21" s="28"/>
      <c r="D21" s="28"/>
      <c r="E21" s="21"/>
      <c r="F21" s="28"/>
      <c r="G21" s="28"/>
      <c r="H21" s="28"/>
      <c r="I21" s="23" t="s">
        <v>22</v>
      </c>
      <c r="J21" s="21" t="s">
        <v>1</v>
      </c>
      <c r="K21" s="28"/>
      <c r="L21" s="41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6.95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1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12" customHeight="1">
      <c r="A23" s="28"/>
      <c r="B23" s="29"/>
      <c r="C23" s="28"/>
      <c r="D23" s="23" t="s">
        <v>29</v>
      </c>
      <c r="E23" s="28"/>
      <c r="F23" s="28"/>
      <c r="G23" s="28"/>
      <c r="H23" s="28"/>
      <c r="I23" s="23" t="s">
        <v>20</v>
      </c>
      <c r="J23" s="21" t="str">
        <f>IF('Rekapitulácia stavby'!AN19="","",'Rekapitulácia stavby'!AN19)</f>
        <v/>
      </c>
      <c r="K23" s="28"/>
      <c r="L23" s="41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18" customHeight="1">
      <c r="A24" s="28"/>
      <c r="B24" s="29"/>
      <c r="C24" s="28"/>
      <c r="D24" s="28"/>
      <c r="E24" s="21" t="str">
        <f>IF('Rekapitulácia stavby'!E20="","",'Rekapitulácia stavby'!E20)</f>
        <v xml:space="preserve"> </v>
      </c>
      <c r="F24" s="28"/>
      <c r="G24" s="28"/>
      <c r="H24" s="28"/>
      <c r="I24" s="23" t="s">
        <v>22</v>
      </c>
      <c r="J24" s="21" t="str">
        <f>IF('Rekapitulácia stavby'!AN20="","",'Rekapitulácia stavby'!AN20)</f>
        <v/>
      </c>
      <c r="K24" s="28"/>
      <c r="L24" s="41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2" customFormat="1" ht="6.95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1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s="2" customFormat="1" ht="12" customHeight="1">
      <c r="A26" s="28"/>
      <c r="B26" s="29"/>
      <c r="C26" s="28"/>
      <c r="D26" s="23" t="s">
        <v>30</v>
      </c>
      <c r="E26" s="28"/>
      <c r="F26" s="28"/>
      <c r="G26" s="28"/>
      <c r="H26" s="28"/>
      <c r="I26" s="28"/>
      <c r="J26" s="28"/>
      <c r="K26" s="28"/>
      <c r="L26" s="41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8" customFormat="1" ht="214.5" customHeight="1">
      <c r="A27" s="102"/>
      <c r="B27" s="103"/>
      <c r="C27" s="102"/>
      <c r="D27" s="102"/>
      <c r="E27" s="215"/>
      <c r="F27" s="215"/>
      <c r="G27" s="215"/>
      <c r="H27" s="215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1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2" customFormat="1" ht="6.95" customHeight="1">
      <c r="A29" s="28"/>
      <c r="B29" s="29"/>
      <c r="C29" s="28"/>
      <c r="D29" s="64"/>
      <c r="E29" s="64"/>
      <c r="F29" s="64"/>
      <c r="G29" s="64"/>
      <c r="H29" s="64"/>
      <c r="I29" s="64"/>
      <c r="J29" s="64"/>
      <c r="K29" s="64"/>
      <c r="L29" s="41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s="2" customFormat="1" ht="14.45" customHeight="1">
      <c r="A30" s="28"/>
      <c r="B30" s="29"/>
      <c r="C30" s="28"/>
      <c r="D30" s="21" t="s">
        <v>102</v>
      </c>
      <c r="E30" s="28"/>
      <c r="F30" s="28"/>
      <c r="G30" s="28"/>
      <c r="H30" s="28"/>
      <c r="I30" s="28"/>
      <c r="J30" s="27">
        <f>J96</f>
        <v>0</v>
      </c>
      <c r="K30" s="28"/>
      <c r="L30" s="41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14.45" customHeight="1">
      <c r="A31" s="28"/>
      <c r="B31" s="29"/>
      <c r="C31" s="28"/>
      <c r="D31" s="26" t="s">
        <v>103</v>
      </c>
      <c r="E31" s="28"/>
      <c r="F31" s="28"/>
      <c r="G31" s="28"/>
      <c r="H31" s="28"/>
      <c r="I31" s="28"/>
      <c r="J31" s="27">
        <f>J110</f>
        <v>0</v>
      </c>
      <c r="K31" s="28"/>
      <c r="L31" s="41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25.35" customHeight="1">
      <c r="A32" s="28"/>
      <c r="B32" s="29"/>
      <c r="C32" s="28"/>
      <c r="D32" s="105" t="s">
        <v>33</v>
      </c>
      <c r="E32" s="28"/>
      <c r="F32" s="28"/>
      <c r="G32" s="28"/>
      <c r="H32" s="28"/>
      <c r="I32" s="28"/>
      <c r="J32" s="69">
        <f>ROUND(J30 + J31, 2)</f>
        <v>0</v>
      </c>
      <c r="K32" s="28"/>
      <c r="L32" s="41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6.95" customHeight="1">
      <c r="A33" s="28"/>
      <c r="B33" s="29"/>
      <c r="C33" s="28"/>
      <c r="D33" s="64"/>
      <c r="E33" s="64"/>
      <c r="F33" s="64"/>
      <c r="G33" s="64"/>
      <c r="H33" s="64"/>
      <c r="I33" s="64"/>
      <c r="J33" s="64"/>
      <c r="K33" s="64"/>
      <c r="L33" s="4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14.45" customHeight="1">
      <c r="A34" s="28"/>
      <c r="B34" s="29"/>
      <c r="C34" s="28"/>
      <c r="D34" s="28"/>
      <c r="E34" s="28"/>
      <c r="F34" s="32" t="s">
        <v>35</v>
      </c>
      <c r="G34" s="28"/>
      <c r="H34" s="28"/>
      <c r="I34" s="32" t="s">
        <v>34</v>
      </c>
      <c r="J34" s="32" t="s">
        <v>36</v>
      </c>
      <c r="K34" s="28"/>
      <c r="L34" s="4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14.45" customHeight="1">
      <c r="A35" s="28"/>
      <c r="B35" s="29"/>
      <c r="C35" s="28"/>
      <c r="D35" s="106" t="s">
        <v>37</v>
      </c>
      <c r="E35" s="34" t="s">
        <v>38</v>
      </c>
      <c r="F35" s="107">
        <f>ROUND((SUM(BE110:BE111) + SUM(BE131:BE190)),  2)</f>
        <v>0</v>
      </c>
      <c r="G35" s="108"/>
      <c r="H35" s="108"/>
      <c r="I35" s="109">
        <v>0.2</v>
      </c>
      <c r="J35" s="107">
        <f>ROUND(((SUM(BE110:BE111) + SUM(BE131:BE190))*I35),  2)</f>
        <v>0</v>
      </c>
      <c r="K35" s="28"/>
      <c r="L35" s="41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14.45" customHeight="1">
      <c r="A36" s="28"/>
      <c r="B36" s="29"/>
      <c r="C36" s="28"/>
      <c r="D36" s="28"/>
      <c r="E36" s="34" t="s">
        <v>39</v>
      </c>
      <c r="F36" s="110">
        <f>ROUND((SUM(BF110:BF111) + SUM(BF131:BF190)),  2)</f>
        <v>0</v>
      </c>
      <c r="G36" s="28"/>
      <c r="H36" s="28"/>
      <c r="I36" s="111">
        <v>0.2</v>
      </c>
      <c r="J36" s="110">
        <f>ROUND(((SUM(BF110:BF111) + SUM(BF131:BF190))*I36),  2)</f>
        <v>0</v>
      </c>
      <c r="K36" s="28"/>
      <c r="L36" s="41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14.45" hidden="1" customHeight="1">
      <c r="A37" s="28"/>
      <c r="B37" s="29"/>
      <c r="C37" s="28"/>
      <c r="D37" s="28"/>
      <c r="E37" s="23" t="s">
        <v>40</v>
      </c>
      <c r="F37" s="110">
        <f>ROUND((SUM(BG110:BG111) + SUM(BG131:BG190)),  2)</f>
        <v>0</v>
      </c>
      <c r="G37" s="28"/>
      <c r="H37" s="28"/>
      <c r="I37" s="111">
        <v>0.2</v>
      </c>
      <c r="J37" s="110">
        <f>0</f>
        <v>0</v>
      </c>
      <c r="K37" s="28"/>
      <c r="L37" s="41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14.45" hidden="1" customHeight="1">
      <c r="A38" s="28"/>
      <c r="B38" s="29"/>
      <c r="C38" s="28"/>
      <c r="D38" s="28"/>
      <c r="E38" s="23" t="s">
        <v>41</v>
      </c>
      <c r="F38" s="110">
        <f>ROUND((SUM(BH110:BH111) + SUM(BH131:BH190)),  2)</f>
        <v>0</v>
      </c>
      <c r="G38" s="28"/>
      <c r="H38" s="28"/>
      <c r="I38" s="111">
        <v>0.2</v>
      </c>
      <c r="J38" s="110">
        <f>0</f>
        <v>0</v>
      </c>
      <c r="K38" s="28"/>
      <c r="L38" s="41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2" customFormat="1" ht="14.45" hidden="1" customHeight="1">
      <c r="A39" s="28"/>
      <c r="B39" s="29"/>
      <c r="C39" s="28"/>
      <c r="D39" s="28"/>
      <c r="E39" s="34" t="s">
        <v>42</v>
      </c>
      <c r="F39" s="107">
        <f>ROUND((SUM(BI110:BI111) + SUM(BI131:BI190)),  2)</f>
        <v>0</v>
      </c>
      <c r="G39" s="108"/>
      <c r="H39" s="108"/>
      <c r="I39" s="109">
        <v>0</v>
      </c>
      <c r="J39" s="107">
        <f>0</f>
        <v>0</v>
      </c>
      <c r="K39" s="28"/>
      <c r="L39" s="41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s="2" customFormat="1" ht="6.95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1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s="2" customFormat="1" ht="25.35" customHeight="1">
      <c r="A41" s="28"/>
      <c r="B41" s="29"/>
      <c r="C41" s="98"/>
      <c r="D41" s="112" t="s">
        <v>43</v>
      </c>
      <c r="E41" s="58"/>
      <c r="F41" s="58"/>
      <c r="G41" s="113" t="s">
        <v>44</v>
      </c>
      <c r="H41" s="114" t="s">
        <v>45</v>
      </c>
      <c r="I41" s="58"/>
      <c r="J41" s="115">
        <f>SUM(J32:J39)</f>
        <v>0</v>
      </c>
      <c r="K41" s="116"/>
      <c r="L41" s="41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31" s="2" customFormat="1" ht="14.45" customHeight="1">
      <c r="A42" s="28"/>
      <c r="B42" s="29"/>
      <c r="C42" s="28"/>
      <c r="D42" s="28"/>
      <c r="E42" s="28"/>
      <c r="F42" s="28"/>
      <c r="G42" s="28"/>
      <c r="H42" s="28"/>
      <c r="I42" s="28"/>
      <c r="J42" s="28"/>
      <c r="K42" s="28"/>
      <c r="L42" s="41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1"/>
      <c r="D50" s="42" t="s">
        <v>46</v>
      </c>
      <c r="E50" s="43"/>
      <c r="F50" s="43"/>
      <c r="G50" s="42" t="s">
        <v>47</v>
      </c>
      <c r="H50" s="43"/>
      <c r="I50" s="43"/>
      <c r="J50" s="43"/>
      <c r="K50" s="43"/>
      <c r="L50" s="41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8"/>
      <c r="B61" s="29"/>
      <c r="C61" s="28"/>
      <c r="D61" s="44" t="s">
        <v>48</v>
      </c>
      <c r="E61" s="31"/>
      <c r="F61" s="117" t="s">
        <v>49</v>
      </c>
      <c r="G61" s="44" t="s">
        <v>48</v>
      </c>
      <c r="H61" s="31"/>
      <c r="I61" s="31"/>
      <c r="J61" s="118" t="s">
        <v>49</v>
      </c>
      <c r="K61" s="31"/>
      <c r="L61" s="41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8"/>
      <c r="B65" s="29"/>
      <c r="C65" s="28"/>
      <c r="D65" s="42" t="s">
        <v>50</v>
      </c>
      <c r="E65" s="45"/>
      <c r="F65" s="45"/>
      <c r="G65" s="42" t="s">
        <v>51</v>
      </c>
      <c r="H65" s="45"/>
      <c r="I65" s="45"/>
      <c r="J65" s="45"/>
      <c r="K65" s="45"/>
      <c r="L65" s="41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7"/>
      <c r="G66" s="183"/>
      <c r="H66" s="183"/>
      <c r="I66" s="183"/>
      <c r="J66" s="183"/>
      <c r="L66" s="17"/>
    </row>
    <row r="67" spans="1:31">
      <c r="B67" s="17"/>
      <c r="G67" s="183"/>
      <c r="H67" s="183"/>
      <c r="I67" s="183"/>
      <c r="J67" s="183"/>
      <c r="L67" s="17"/>
    </row>
    <row r="68" spans="1:31">
      <c r="B68" s="17"/>
      <c r="G68" s="183"/>
      <c r="H68" s="183"/>
      <c r="I68" s="183"/>
      <c r="J68" s="183"/>
      <c r="L68" s="17"/>
    </row>
    <row r="69" spans="1:31">
      <c r="B69" s="17"/>
      <c r="G69" s="183"/>
      <c r="H69" s="183"/>
      <c r="I69" s="183"/>
      <c r="J69" s="183"/>
      <c r="L69" s="17"/>
    </row>
    <row r="70" spans="1:31">
      <c r="B70" s="17"/>
      <c r="G70" s="183"/>
      <c r="H70" s="183"/>
      <c r="I70" s="183"/>
      <c r="J70" s="183"/>
      <c r="L70" s="17"/>
    </row>
    <row r="71" spans="1:31">
      <c r="B71" s="17"/>
      <c r="G71" s="183"/>
      <c r="H71" s="183"/>
      <c r="I71" s="183"/>
      <c r="J71" s="183"/>
      <c r="L71" s="17"/>
    </row>
    <row r="72" spans="1:31">
      <c r="B72" s="17"/>
      <c r="G72" s="183"/>
      <c r="H72" s="183"/>
      <c r="I72" s="183"/>
      <c r="J72" s="183"/>
      <c r="L72" s="17"/>
    </row>
    <row r="73" spans="1:31">
      <c r="B73" s="17"/>
      <c r="G73" s="183"/>
      <c r="H73" s="183"/>
      <c r="I73" s="183"/>
      <c r="J73" s="183"/>
      <c r="L73" s="17"/>
    </row>
    <row r="74" spans="1:31">
      <c r="B74" s="17"/>
      <c r="G74" s="183"/>
      <c r="H74" s="183"/>
      <c r="I74" s="183"/>
      <c r="J74" s="183"/>
      <c r="L74" s="17"/>
    </row>
    <row r="75" spans="1:31">
      <c r="B75" s="17"/>
      <c r="G75" s="183"/>
      <c r="H75" s="183"/>
      <c r="I75" s="183"/>
      <c r="J75" s="183"/>
      <c r="L75" s="17"/>
    </row>
    <row r="76" spans="1:31" s="2" customFormat="1" ht="12.75">
      <c r="A76" s="28"/>
      <c r="B76" s="29"/>
      <c r="C76" s="28"/>
      <c r="D76" s="44" t="s">
        <v>48</v>
      </c>
      <c r="E76" s="31"/>
      <c r="F76" s="117" t="s">
        <v>49</v>
      </c>
      <c r="G76" s="44" t="s">
        <v>48</v>
      </c>
      <c r="H76" s="31"/>
      <c r="I76" s="31"/>
      <c r="J76" s="118" t="s">
        <v>49</v>
      </c>
      <c r="K76" s="31"/>
      <c r="L76" s="41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pans="1:47" s="2" customFormat="1" ht="6.95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5" customHeight="1">
      <c r="A82" s="28"/>
      <c r="B82" s="29"/>
      <c r="C82" s="18" t="s">
        <v>104</v>
      </c>
      <c r="D82" s="28"/>
      <c r="E82" s="28"/>
      <c r="F82" s="28"/>
      <c r="G82" s="28"/>
      <c r="H82" s="28"/>
      <c r="I82" s="28"/>
      <c r="J82" s="28"/>
      <c r="K82" s="28"/>
      <c r="L82" s="41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1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customHeight="1">
      <c r="A84" s="28"/>
      <c r="B84" s="29"/>
      <c r="C84" s="23" t="s">
        <v>12</v>
      </c>
      <c r="D84" s="28"/>
      <c r="E84" s="28"/>
      <c r="F84" s="28"/>
      <c r="G84" s="28"/>
      <c r="H84" s="28"/>
      <c r="I84" s="28"/>
      <c r="J84" s="28"/>
      <c r="K84" s="28"/>
      <c r="L84" s="41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16.5" customHeight="1">
      <c r="A85" s="28"/>
      <c r="B85" s="29"/>
      <c r="C85" s="28"/>
      <c r="D85" s="28"/>
      <c r="E85" s="233" t="str">
        <f>E7</f>
        <v>Sklad bio strukovín a maku - prestavba</v>
      </c>
      <c r="F85" s="234"/>
      <c r="G85" s="234"/>
      <c r="H85" s="234"/>
      <c r="I85" s="28"/>
      <c r="J85" s="28"/>
      <c r="K85" s="28"/>
      <c r="L85" s="41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12" customHeight="1">
      <c r="A86" s="28"/>
      <c r="B86" s="29"/>
      <c r="C86" s="23" t="s">
        <v>100</v>
      </c>
      <c r="D86" s="28"/>
      <c r="E86" s="28"/>
      <c r="F86" s="28"/>
      <c r="G86" s="28"/>
      <c r="H86" s="28"/>
      <c r="I86" s="28"/>
      <c r="J86" s="28"/>
      <c r="K86" s="28"/>
      <c r="L86" s="41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16.5" customHeight="1">
      <c r="A87" s="28"/>
      <c r="B87" s="29"/>
      <c r="C87" s="28"/>
      <c r="D87" s="28"/>
      <c r="E87" s="188" t="str">
        <f>E9</f>
        <v>01 - SO 01 - Sklad bio strukovín a maku - prestavba</v>
      </c>
      <c r="F87" s="232"/>
      <c r="G87" s="232"/>
      <c r="H87" s="232"/>
      <c r="I87" s="28"/>
      <c r="J87" s="28"/>
      <c r="K87" s="28"/>
      <c r="L87" s="41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1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12" customHeight="1">
      <c r="A89" s="28"/>
      <c r="B89" s="29"/>
      <c r="C89" s="23" t="s">
        <v>16</v>
      </c>
      <c r="D89" s="28"/>
      <c r="E89" s="28"/>
      <c r="F89" s="21" t="str">
        <f>F12</f>
        <v>Patince časť Potkanovo</v>
      </c>
      <c r="G89" s="28"/>
      <c r="H89" s="28"/>
      <c r="I89" s="23" t="s">
        <v>18</v>
      </c>
      <c r="J89" s="184" t="str">
        <f>IF(J12="","",J12)</f>
        <v/>
      </c>
      <c r="K89" s="28"/>
      <c r="L89" s="4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6.95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40.15" customHeight="1">
      <c r="A91" s="28"/>
      <c r="B91" s="29"/>
      <c r="C91" s="23" t="s">
        <v>19</v>
      </c>
      <c r="D91" s="28"/>
      <c r="E91" s="28"/>
      <c r="F91" s="21" t="str">
        <f>E15</f>
        <v>Villem &amp; Forró, s.r.o.</v>
      </c>
      <c r="G91" s="28"/>
      <c r="H91" s="28"/>
      <c r="I91" s="23" t="s">
        <v>25</v>
      </c>
      <c r="J91" s="24"/>
      <c r="K91" s="28"/>
      <c r="L91" s="41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15.2" customHeight="1">
      <c r="A92" s="28"/>
      <c r="B92" s="29"/>
      <c r="C92" s="23" t="s">
        <v>23</v>
      </c>
      <c r="D92" s="28"/>
      <c r="E92" s="28"/>
      <c r="F92" s="182" t="str">
        <f>IF(E18="","",E18)</f>
        <v xml:space="preserve"> </v>
      </c>
      <c r="G92" s="28"/>
      <c r="H92" s="28"/>
      <c r="I92" s="23" t="s">
        <v>29</v>
      </c>
      <c r="J92" s="24" t="str">
        <f>E24</f>
        <v xml:space="preserve"> </v>
      </c>
      <c r="K92" s="28"/>
      <c r="L92" s="41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1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9.25" customHeight="1">
      <c r="A94" s="28"/>
      <c r="B94" s="29"/>
      <c r="C94" s="119" t="s">
        <v>105</v>
      </c>
      <c r="D94" s="98"/>
      <c r="E94" s="98"/>
      <c r="F94" s="98"/>
      <c r="G94" s="98"/>
      <c r="H94" s="98"/>
      <c r="I94" s="98"/>
      <c r="J94" s="120" t="s">
        <v>106</v>
      </c>
      <c r="K94" s="98"/>
      <c r="L94" s="41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pans="1:47" s="2" customFormat="1" ht="10.35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1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pans="1:47" s="2" customFormat="1" ht="22.9" customHeight="1">
      <c r="A96" s="28"/>
      <c r="B96" s="29"/>
      <c r="C96" s="121" t="s">
        <v>107</v>
      </c>
      <c r="D96" s="28"/>
      <c r="E96" s="28"/>
      <c r="F96" s="28"/>
      <c r="G96" s="28"/>
      <c r="H96" s="28"/>
      <c r="I96" s="28"/>
      <c r="J96" s="69">
        <f>J131</f>
        <v>0</v>
      </c>
      <c r="K96" s="28"/>
      <c r="L96" s="41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4" t="s">
        <v>108</v>
      </c>
    </row>
    <row r="97" spans="1:31" s="9" customFormat="1" ht="24.95" customHeight="1">
      <c r="B97" s="122"/>
      <c r="D97" s="123" t="s">
        <v>109</v>
      </c>
      <c r="E97" s="124"/>
      <c r="F97" s="124"/>
      <c r="G97" s="124"/>
      <c r="H97" s="124"/>
      <c r="I97" s="124"/>
      <c r="J97" s="125">
        <f>J132</f>
        <v>0</v>
      </c>
      <c r="L97" s="122"/>
    </row>
    <row r="98" spans="1:31" s="10" customFormat="1" ht="19.899999999999999" customHeight="1">
      <c r="B98" s="126"/>
      <c r="D98" s="127" t="s">
        <v>110</v>
      </c>
      <c r="E98" s="128"/>
      <c r="F98" s="128"/>
      <c r="G98" s="128"/>
      <c r="H98" s="128"/>
      <c r="I98" s="128"/>
      <c r="J98" s="129">
        <f>J133</f>
        <v>0</v>
      </c>
      <c r="L98" s="126"/>
    </row>
    <row r="99" spans="1:31" s="10" customFormat="1" ht="19.899999999999999" customHeight="1">
      <c r="B99" s="126"/>
      <c r="D99" s="127" t="s">
        <v>111</v>
      </c>
      <c r="E99" s="128"/>
      <c r="F99" s="128"/>
      <c r="G99" s="128"/>
      <c r="H99" s="128"/>
      <c r="I99" s="128"/>
      <c r="J99" s="129">
        <f>J140</f>
        <v>0</v>
      </c>
      <c r="L99" s="126"/>
    </row>
    <row r="100" spans="1:31" s="10" customFormat="1" ht="19.899999999999999" customHeight="1">
      <c r="B100" s="126"/>
      <c r="D100" s="127" t="s">
        <v>112</v>
      </c>
      <c r="E100" s="128"/>
      <c r="F100" s="128"/>
      <c r="G100" s="128"/>
      <c r="H100" s="128"/>
      <c r="I100" s="128"/>
      <c r="J100" s="129">
        <f>J147</f>
        <v>0</v>
      </c>
      <c r="L100" s="126"/>
    </row>
    <row r="101" spans="1:31" s="10" customFormat="1" ht="19.899999999999999" customHeight="1">
      <c r="B101" s="126"/>
      <c r="D101" s="127" t="s">
        <v>113</v>
      </c>
      <c r="E101" s="128"/>
      <c r="F101" s="128"/>
      <c r="G101" s="128"/>
      <c r="H101" s="128"/>
      <c r="I101" s="128"/>
      <c r="J101" s="129">
        <f>J157</f>
        <v>0</v>
      </c>
      <c r="L101" s="126"/>
    </row>
    <row r="102" spans="1:31" s="9" customFormat="1" ht="24.95" customHeight="1">
      <c r="B102" s="122"/>
      <c r="D102" s="123" t="s">
        <v>114</v>
      </c>
      <c r="E102" s="124"/>
      <c r="F102" s="124"/>
      <c r="G102" s="124"/>
      <c r="H102" s="124"/>
      <c r="I102" s="124"/>
      <c r="J102" s="125">
        <f>J159</f>
        <v>0</v>
      </c>
      <c r="L102" s="122"/>
    </row>
    <row r="103" spans="1:31" s="10" customFormat="1" ht="19.899999999999999" customHeight="1">
      <c r="B103" s="126"/>
      <c r="D103" s="127" t="s">
        <v>115</v>
      </c>
      <c r="E103" s="128"/>
      <c r="F103" s="128"/>
      <c r="G103" s="128"/>
      <c r="H103" s="128"/>
      <c r="I103" s="128"/>
      <c r="J103" s="129">
        <f>J160</f>
        <v>0</v>
      </c>
      <c r="L103" s="126"/>
    </row>
    <row r="104" spans="1:31" s="10" customFormat="1" ht="19.899999999999999" customHeight="1">
      <c r="B104" s="126"/>
      <c r="D104" s="127" t="s">
        <v>116</v>
      </c>
      <c r="E104" s="128"/>
      <c r="F104" s="128"/>
      <c r="G104" s="128"/>
      <c r="H104" s="128"/>
      <c r="I104" s="128"/>
      <c r="J104" s="129">
        <f>J164</f>
        <v>0</v>
      </c>
      <c r="L104" s="126"/>
    </row>
    <row r="105" spans="1:31" s="10" customFormat="1" ht="19.899999999999999" customHeight="1">
      <c r="B105" s="126"/>
      <c r="D105" s="127" t="s">
        <v>117</v>
      </c>
      <c r="E105" s="128"/>
      <c r="F105" s="128"/>
      <c r="G105" s="128"/>
      <c r="H105" s="128"/>
      <c r="I105" s="128"/>
      <c r="J105" s="129">
        <f>J168</f>
        <v>0</v>
      </c>
      <c r="L105" s="126"/>
    </row>
    <row r="106" spans="1:31" s="10" customFormat="1" ht="19.899999999999999" customHeight="1">
      <c r="B106" s="126"/>
      <c r="D106" s="127" t="s">
        <v>118</v>
      </c>
      <c r="E106" s="128"/>
      <c r="F106" s="128"/>
      <c r="G106" s="128"/>
      <c r="H106" s="128"/>
      <c r="I106" s="128"/>
      <c r="J106" s="129">
        <f>J183</f>
        <v>0</v>
      </c>
      <c r="L106" s="126"/>
    </row>
    <row r="107" spans="1:31" s="10" customFormat="1" ht="19.899999999999999" customHeight="1">
      <c r="B107" s="126"/>
      <c r="D107" s="127" t="s">
        <v>119</v>
      </c>
      <c r="E107" s="128"/>
      <c r="F107" s="128"/>
      <c r="G107" s="128"/>
      <c r="H107" s="128"/>
      <c r="I107" s="128"/>
      <c r="J107" s="129">
        <f>J188</f>
        <v>0</v>
      </c>
      <c r="L107" s="126"/>
    </row>
    <row r="108" spans="1:31" s="2" customFormat="1" ht="21.75" customHeight="1">
      <c r="A108" s="28"/>
      <c r="B108" s="29"/>
      <c r="C108" s="28"/>
      <c r="D108" s="28"/>
      <c r="E108" s="28"/>
      <c r="F108" s="28"/>
      <c r="G108" s="28"/>
      <c r="H108" s="28"/>
      <c r="I108" s="28"/>
      <c r="J108" s="28"/>
      <c r="K108" s="28"/>
      <c r="L108" s="41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09" spans="1:31" s="2" customFormat="1" ht="6.95" customHeight="1">
      <c r="A109" s="28"/>
      <c r="B109" s="29"/>
      <c r="C109" s="28"/>
      <c r="D109" s="28"/>
      <c r="E109" s="28"/>
      <c r="F109" s="28"/>
      <c r="G109" s="28"/>
      <c r="H109" s="28"/>
      <c r="I109" s="28"/>
      <c r="J109" s="28"/>
      <c r="K109" s="28"/>
      <c r="L109" s="41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pans="1:31" s="2" customFormat="1" ht="29.25" customHeight="1">
      <c r="A110" s="28"/>
      <c r="B110" s="29"/>
      <c r="C110" s="121" t="s">
        <v>120</v>
      </c>
      <c r="D110" s="28"/>
      <c r="E110" s="28"/>
      <c r="F110" s="28"/>
      <c r="G110" s="28"/>
      <c r="H110" s="28"/>
      <c r="I110" s="28"/>
      <c r="J110" s="130">
        <v>0</v>
      </c>
      <c r="K110" s="28"/>
      <c r="L110" s="41"/>
      <c r="N110" s="131" t="s">
        <v>37</v>
      </c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pans="1:31" s="2" customFormat="1" ht="18" customHeight="1">
      <c r="A111" s="28"/>
      <c r="B111" s="29"/>
      <c r="C111" s="28"/>
      <c r="D111" s="28"/>
      <c r="E111" s="28"/>
      <c r="F111" s="28"/>
      <c r="G111" s="28"/>
      <c r="H111" s="28"/>
      <c r="I111" s="28"/>
      <c r="J111" s="28"/>
      <c r="K111" s="28"/>
      <c r="L111" s="41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pans="1:31" s="2" customFormat="1" ht="29.25" customHeight="1">
      <c r="A112" s="28"/>
      <c r="B112" s="29"/>
      <c r="C112" s="97" t="s">
        <v>98</v>
      </c>
      <c r="D112" s="98"/>
      <c r="E112" s="98"/>
      <c r="F112" s="98"/>
      <c r="G112" s="98"/>
      <c r="H112" s="98"/>
      <c r="I112" s="98"/>
      <c r="J112" s="99">
        <f>ROUND(J96+J110,2)</f>
        <v>0</v>
      </c>
      <c r="K112" s="98"/>
      <c r="L112" s="41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pans="1:31" s="2" customFormat="1" ht="6.95" customHeight="1">
      <c r="A113" s="28"/>
      <c r="B113" s="46"/>
      <c r="C113" s="47"/>
      <c r="D113" s="47"/>
      <c r="E113" s="47"/>
      <c r="F113" s="47"/>
      <c r="G113" s="47"/>
      <c r="H113" s="47"/>
      <c r="I113" s="47"/>
      <c r="J113" s="47"/>
      <c r="K113" s="47"/>
      <c r="L113" s="41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7" spans="1:31" s="2" customFormat="1" ht="6.95" customHeight="1">
      <c r="A117" s="28"/>
      <c r="B117" s="48"/>
      <c r="C117" s="49"/>
      <c r="D117" s="49"/>
      <c r="E117" s="49"/>
      <c r="F117" s="49"/>
      <c r="G117" s="49"/>
      <c r="H117" s="49"/>
      <c r="I117" s="49"/>
      <c r="J117" s="49"/>
      <c r="K117" s="49"/>
      <c r="L117" s="41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pans="1:31" s="2" customFormat="1" ht="24.95" customHeight="1">
      <c r="A118" s="28"/>
      <c r="B118" s="29"/>
      <c r="C118" s="18" t="s">
        <v>121</v>
      </c>
      <c r="D118" s="28"/>
      <c r="E118" s="28"/>
      <c r="F118" s="28"/>
      <c r="G118" s="28"/>
      <c r="H118" s="28"/>
      <c r="I118" s="28"/>
      <c r="J118" s="28"/>
      <c r="K118" s="28"/>
      <c r="L118" s="41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pans="1:31" s="2" customFormat="1" ht="6.95" customHeight="1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41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pans="1:31" s="2" customFormat="1" ht="12" customHeight="1">
      <c r="A120" s="28"/>
      <c r="B120" s="29"/>
      <c r="C120" s="23" t="s">
        <v>12</v>
      </c>
      <c r="D120" s="28"/>
      <c r="E120" s="28"/>
      <c r="F120" s="28"/>
      <c r="G120" s="28"/>
      <c r="H120" s="28"/>
      <c r="I120" s="28"/>
      <c r="J120" s="28"/>
      <c r="K120" s="28"/>
      <c r="L120" s="41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pans="1:31" s="2" customFormat="1" ht="16.5" customHeight="1">
      <c r="A121" s="28"/>
      <c r="B121" s="29"/>
      <c r="C121" s="28"/>
      <c r="D121" s="28"/>
      <c r="E121" s="233" t="str">
        <f>E7</f>
        <v>Sklad bio strukovín a maku - prestavba</v>
      </c>
      <c r="F121" s="234"/>
      <c r="G121" s="234"/>
      <c r="H121" s="234"/>
      <c r="I121" s="28"/>
      <c r="J121" s="28"/>
      <c r="K121" s="28"/>
      <c r="L121" s="41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pans="1:31" s="2" customFormat="1" ht="12" customHeight="1">
      <c r="A122" s="28"/>
      <c r="B122" s="29"/>
      <c r="C122" s="23" t="s">
        <v>100</v>
      </c>
      <c r="D122" s="28"/>
      <c r="E122" s="28"/>
      <c r="F122" s="28"/>
      <c r="G122" s="28"/>
      <c r="H122" s="28"/>
      <c r="I122" s="28"/>
      <c r="J122" s="28"/>
      <c r="K122" s="28"/>
      <c r="L122" s="41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pans="1:31" s="2" customFormat="1" ht="16.5" customHeight="1">
      <c r="A123" s="28"/>
      <c r="B123" s="29"/>
      <c r="C123" s="28"/>
      <c r="D123" s="28"/>
      <c r="E123" s="188" t="str">
        <f>E9</f>
        <v>01 - SO 01 - Sklad bio strukovín a maku - prestavba</v>
      </c>
      <c r="F123" s="232"/>
      <c r="G123" s="232"/>
      <c r="H123" s="232"/>
      <c r="I123" s="28"/>
      <c r="J123" s="28"/>
      <c r="K123" s="28"/>
      <c r="L123" s="41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spans="1:31" s="2" customFormat="1" ht="6.95" customHeight="1">
      <c r="A124" s="28"/>
      <c r="B124" s="29"/>
      <c r="C124" s="28"/>
      <c r="D124" s="28"/>
      <c r="E124" s="28"/>
      <c r="F124" s="28"/>
      <c r="G124" s="28"/>
      <c r="H124" s="28"/>
      <c r="I124" s="28"/>
      <c r="J124" s="28"/>
      <c r="K124" s="28"/>
      <c r="L124" s="41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spans="1:31" s="2" customFormat="1" ht="12" customHeight="1">
      <c r="A125" s="28"/>
      <c r="B125" s="29"/>
      <c r="C125" s="23" t="s">
        <v>16</v>
      </c>
      <c r="D125" s="28"/>
      <c r="E125" s="28"/>
      <c r="F125" s="21" t="str">
        <f>F12</f>
        <v>Patince časť Potkanovo</v>
      </c>
      <c r="G125" s="28"/>
      <c r="H125" s="28"/>
      <c r="I125" s="23" t="s">
        <v>18</v>
      </c>
      <c r="J125" s="184" t="str">
        <f>IF(J12="","",J12)</f>
        <v/>
      </c>
      <c r="K125" s="28"/>
      <c r="L125" s="41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</row>
    <row r="126" spans="1:31" s="2" customFormat="1" ht="6.95" customHeight="1">
      <c r="A126" s="28"/>
      <c r="B126" s="29"/>
      <c r="C126" s="28"/>
      <c r="D126" s="28"/>
      <c r="E126" s="28"/>
      <c r="F126" s="28"/>
      <c r="G126" s="28"/>
      <c r="H126" s="28"/>
      <c r="I126" s="28"/>
      <c r="J126" s="28"/>
      <c r="K126" s="28"/>
      <c r="L126" s="41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</row>
    <row r="127" spans="1:31" s="2" customFormat="1" ht="40.15" customHeight="1">
      <c r="A127" s="28"/>
      <c r="B127" s="29"/>
      <c r="C127" s="23" t="s">
        <v>19</v>
      </c>
      <c r="D127" s="28"/>
      <c r="E127" s="28"/>
      <c r="F127" s="21" t="str">
        <f>E15</f>
        <v>Villem &amp; Forró, s.r.o.</v>
      </c>
      <c r="G127" s="28"/>
      <c r="H127" s="28"/>
      <c r="I127" s="23" t="s">
        <v>25</v>
      </c>
      <c r="J127" s="24"/>
      <c r="K127" s="28"/>
      <c r="L127" s="41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</row>
    <row r="128" spans="1:31" s="2" customFormat="1" ht="15.2" customHeight="1">
      <c r="A128" s="28"/>
      <c r="B128" s="29"/>
      <c r="C128" s="23" t="s">
        <v>23</v>
      </c>
      <c r="D128" s="28"/>
      <c r="E128" s="28"/>
      <c r="F128" s="182" t="str">
        <f>IF(E18="","",E18)</f>
        <v xml:space="preserve"> </v>
      </c>
      <c r="G128" s="28"/>
      <c r="H128" s="28"/>
      <c r="I128" s="23" t="s">
        <v>29</v>
      </c>
      <c r="J128" s="24" t="str">
        <f>E24</f>
        <v xml:space="preserve"> </v>
      </c>
      <c r="K128" s="28"/>
      <c r="L128" s="41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</row>
    <row r="129" spans="1:65" s="2" customFormat="1" ht="10.35" customHeight="1">
      <c r="A129" s="28"/>
      <c r="B129" s="29"/>
      <c r="C129" s="28"/>
      <c r="D129" s="28"/>
      <c r="E129" s="28"/>
      <c r="F129" s="28"/>
      <c r="G129" s="28"/>
      <c r="H129" s="28"/>
      <c r="I129" s="28"/>
      <c r="J129" s="28"/>
      <c r="K129" s="28"/>
      <c r="L129" s="41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</row>
    <row r="130" spans="1:65" s="11" customFormat="1" ht="29.25" customHeight="1">
      <c r="A130" s="132"/>
      <c r="B130" s="133"/>
      <c r="C130" s="134" t="s">
        <v>122</v>
      </c>
      <c r="D130" s="135" t="s">
        <v>58</v>
      </c>
      <c r="E130" s="135" t="s">
        <v>54</v>
      </c>
      <c r="F130" s="135" t="s">
        <v>55</v>
      </c>
      <c r="G130" s="135" t="s">
        <v>123</v>
      </c>
      <c r="H130" s="135" t="s">
        <v>124</v>
      </c>
      <c r="I130" s="135" t="s">
        <v>125</v>
      </c>
      <c r="J130" s="136" t="s">
        <v>106</v>
      </c>
      <c r="K130" s="137" t="s">
        <v>126</v>
      </c>
      <c r="L130" s="138"/>
      <c r="M130" s="60" t="s">
        <v>1</v>
      </c>
      <c r="N130" s="61" t="s">
        <v>37</v>
      </c>
      <c r="O130" s="61" t="s">
        <v>127</v>
      </c>
      <c r="P130" s="61" t="s">
        <v>128</v>
      </c>
      <c r="Q130" s="61" t="s">
        <v>129</v>
      </c>
      <c r="R130" s="61" t="s">
        <v>130</v>
      </c>
      <c r="S130" s="61" t="s">
        <v>131</v>
      </c>
      <c r="T130" s="62" t="s">
        <v>132</v>
      </c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</row>
    <row r="131" spans="1:65" s="2" customFormat="1" ht="22.9" customHeight="1">
      <c r="A131" s="28"/>
      <c r="B131" s="29"/>
      <c r="C131" s="67" t="s">
        <v>102</v>
      </c>
      <c r="D131" s="28"/>
      <c r="E131" s="28"/>
      <c r="F131" s="28"/>
      <c r="G131" s="28"/>
      <c r="H131" s="28"/>
      <c r="I131" s="28"/>
      <c r="J131" s="139">
        <f>BK131</f>
        <v>0</v>
      </c>
      <c r="K131" s="28"/>
      <c r="L131" s="29"/>
      <c r="M131" s="63"/>
      <c r="N131" s="54"/>
      <c r="O131" s="64"/>
      <c r="P131" s="140">
        <f>P132+P159</f>
        <v>5031.6537138100002</v>
      </c>
      <c r="Q131" s="64"/>
      <c r="R131" s="140">
        <f>R132+R159</f>
        <v>52.96205793</v>
      </c>
      <c r="S131" s="64"/>
      <c r="T131" s="141">
        <f>T132+T159</f>
        <v>12.29083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T131" s="14" t="s">
        <v>72</v>
      </c>
      <c r="AU131" s="14" t="s">
        <v>108</v>
      </c>
      <c r="BK131" s="142">
        <f>BK132+BK159</f>
        <v>0</v>
      </c>
    </row>
    <row r="132" spans="1:65" s="12" customFormat="1" ht="25.9" customHeight="1">
      <c r="B132" s="143"/>
      <c r="D132" s="144" t="s">
        <v>72</v>
      </c>
      <c r="E132" s="145" t="s">
        <v>133</v>
      </c>
      <c r="F132" s="145" t="s">
        <v>134</v>
      </c>
      <c r="J132" s="146">
        <f>BK132</f>
        <v>0</v>
      </c>
      <c r="L132" s="143"/>
      <c r="M132" s="147"/>
      <c r="N132" s="148"/>
      <c r="O132" s="148"/>
      <c r="P132" s="149">
        <f>P133+P140+P147+P157</f>
        <v>883.29735041999993</v>
      </c>
      <c r="Q132" s="148"/>
      <c r="R132" s="149">
        <f>R133+R140+R147+R157</f>
        <v>32.374987439999998</v>
      </c>
      <c r="S132" s="148"/>
      <c r="T132" s="150">
        <f>T133+T140+T147+T157</f>
        <v>12.29083</v>
      </c>
      <c r="AR132" s="144" t="s">
        <v>80</v>
      </c>
      <c r="AT132" s="151" t="s">
        <v>72</v>
      </c>
      <c r="AU132" s="151" t="s">
        <v>73</v>
      </c>
      <c r="AY132" s="144" t="s">
        <v>135</v>
      </c>
      <c r="BK132" s="152">
        <f>BK133+BK140+BK147+BK157</f>
        <v>0</v>
      </c>
    </row>
    <row r="133" spans="1:65" s="12" customFormat="1" ht="22.9" customHeight="1">
      <c r="B133" s="143"/>
      <c r="D133" s="144" t="s">
        <v>72</v>
      </c>
      <c r="E133" s="153" t="s">
        <v>136</v>
      </c>
      <c r="F133" s="153" t="s">
        <v>137</v>
      </c>
      <c r="J133" s="154">
        <f>BK133</f>
        <v>0</v>
      </c>
      <c r="L133" s="143"/>
      <c r="M133" s="147"/>
      <c r="N133" s="148"/>
      <c r="O133" s="148"/>
      <c r="P133" s="149">
        <f>SUM(P134:P139)</f>
        <v>94.325107919999994</v>
      </c>
      <c r="Q133" s="148"/>
      <c r="R133" s="149">
        <f>SUM(R134:R139)</f>
        <v>30.503414579999998</v>
      </c>
      <c r="S133" s="148"/>
      <c r="T133" s="150">
        <f>SUM(T134:T139)</f>
        <v>0</v>
      </c>
      <c r="AR133" s="144" t="s">
        <v>80</v>
      </c>
      <c r="AT133" s="151" t="s">
        <v>72</v>
      </c>
      <c r="AU133" s="151" t="s">
        <v>80</v>
      </c>
      <c r="AY133" s="144" t="s">
        <v>135</v>
      </c>
      <c r="BK133" s="152">
        <f>SUM(BK134:BK139)</f>
        <v>0</v>
      </c>
    </row>
    <row r="134" spans="1:65" s="2" customFormat="1" ht="44.25" customHeight="1">
      <c r="A134" s="28"/>
      <c r="B134" s="155"/>
      <c r="C134" s="156" t="s">
        <v>80</v>
      </c>
      <c r="D134" s="156" t="s">
        <v>138</v>
      </c>
      <c r="E134" s="157" t="s">
        <v>139</v>
      </c>
      <c r="F134" s="158" t="s">
        <v>140</v>
      </c>
      <c r="G134" s="159" t="s">
        <v>141</v>
      </c>
      <c r="H134" s="160">
        <v>8.6630000000000003</v>
      </c>
      <c r="I134" s="185"/>
      <c r="J134" s="160">
        <f t="shared" ref="J134:J139" si="0">ROUND(I134*H134,3)</f>
        <v>0</v>
      </c>
      <c r="K134" s="161"/>
      <c r="L134" s="29"/>
      <c r="M134" s="162" t="s">
        <v>1</v>
      </c>
      <c r="N134" s="163" t="s">
        <v>39</v>
      </c>
      <c r="O134" s="164">
        <v>1.1462000000000001</v>
      </c>
      <c r="P134" s="164">
        <f t="shared" ref="P134:P139" si="1">O134*H134</f>
        <v>9.9295306000000014</v>
      </c>
      <c r="Q134" s="164">
        <v>2.2968799999999998</v>
      </c>
      <c r="R134" s="164">
        <f t="shared" ref="R134:R139" si="2">Q134*H134</f>
        <v>19.897871439999999</v>
      </c>
      <c r="S134" s="164">
        <v>0</v>
      </c>
      <c r="T134" s="165">
        <f t="shared" ref="T134:T139" si="3">S134*H134</f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66" t="s">
        <v>142</v>
      </c>
      <c r="AT134" s="166" t="s">
        <v>138</v>
      </c>
      <c r="AU134" s="166" t="s">
        <v>84</v>
      </c>
      <c r="AY134" s="14" t="s">
        <v>135</v>
      </c>
      <c r="BE134" s="167">
        <f t="shared" ref="BE134:BE139" si="4">IF(N134="základná",J134,0)</f>
        <v>0</v>
      </c>
      <c r="BF134" s="167">
        <f t="shared" ref="BF134:BF139" si="5">IF(N134="znížená",J134,0)</f>
        <v>0</v>
      </c>
      <c r="BG134" s="167">
        <f t="shared" ref="BG134:BG139" si="6">IF(N134="zákl. prenesená",J134,0)</f>
        <v>0</v>
      </c>
      <c r="BH134" s="167">
        <f t="shared" ref="BH134:BH139" si="7">IF(N134="zníž. prenesená",J134,0)</f>
        <v>0</v>
      </c>
      <c r="BI134" s="167">
        <f t="shared" ref="BI134:BI139" si="8">IF(N134="nulová",J134,0)</f>
        <v>0</v>
      </c>
      <c r="BJ134" s="14" t="s">
        <v>84</v>
      </c>
      <c r="BK134" s="168">
        <f t="shared" ref="BK134:BK139" si="9">ROUND(I134*H134,3)</f>
        <v>0</v>
      </c>
      <c r="BL134" s="14" t="s">
        <v>142</v>
      </c>
      <c r="BM134" s="166" t="s">
        <v>143</v>
      </c>
    </row>
    <row r="135" spans="1:65" s="2" customFormat="1" ht="24.2" customHeight="1">
      <c r="A135" s="28"/>
      <c r="B135" s="155"/>
      <c r="C135" s="156" t="s">
        <v>84</v>
      </c>
      <c r="D135" s="156" t="s">
        <v>138</v>
      </c>
      <c r="E135" s="157" t="s">
        <v>144</v>
      </c>
      <c r="F135" s="158" t="s">
        <v>145</v>
      </c>
      <c r="G135" s="159" t="s">
        <v>146</v>
      </c>
      <c r="H135" s="160">
        <v>33</v>
      </c>
      <c r="I135" s="185"/>
      <c r="J135" s="160">
        <f t="shared" si="0"/>
        <v>0</v>
      </c>
      <c r="K135" s="161"/>
      <c r="L135" s="29"/>
      <c r="M135" s="162" t="s">
        <v>1</v>
      </c>
      <c r="N135" s="163" t="s">
        <v>39</v>
      </c>
      <c r="O135" s="164">
        <v>0.43525000000000003</v>
      </c>
      <c r="P135" s="164">
        <f t="shared" si="1"/>
        <v>14.363250000000001</v>
      </c>
      <c r="Q135" s="164">
        <v>5.5999999999999995E-4</v>
      </c>
      <c r="R135" s="164">
        <f t="shared" si="2"/>
        <v>1.848E-2</v>
      </c>
      <c r="S135" s="164">
        <v>0</v>
      </c>
      <c r="T135" s="165">
        <f t="shared" si="3"/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66" t="s">
        <v>142</v>
      </c>
      <c r="AT135" s="166" t="s">
        <v>138</v>
      </c>
      <c r="AU135" s="166" t="s">
        <v>84</v>
      </c>
      <c r="AY135" s="14" t="s">
        <v>135</v>
      </c>
      <c r="BE135" s="167">
        <f t="shared" si="4"/>
        <v>0</v>
      </c>
      <c r="BF135" s="167">
        <f t="shared" si="5"/>
        <v>0</v>
      </c>
      <c r="BG135" s="167">
        <f t="shared" si="6"/>
        <v>0</v>
      </c>
      <c r="BH135" s="167">
        <f t="shared" si="7"/>
        <v>0</v>
      </c>
      <c r="BI135" s="167">
        <f t="shared" si="8"/>
        <v>0</v>
      </c>
      <c r="BJ135" s="14" t="s">
        <v>84</v>
      </c>
      <c r="BK135" s="168">
        <f t="shared" si="9"/>
        <v>0</v>
      </c>
      <c r="BL135" s="14" t="s">
        <v>142</v>
      </c>
      <c r="BM135" s="166" t="s">
        <v>147</v>
      </c>
    </row>
    <row r="136" spans="1:65" s="2" customFormat="1" ht="24.2" customHeight="1">
      <c r="A136" s="28"/>
      <c r="B136" s="155"/>
      <c r="C136" s="156" t="s">
        <v>136</v>
      </c>
      <c r="D136" s="156" t="s">
        <v>138</v>
      </c>
      <c r="E136" s="157" t="s">
        <v>148</v>
      </c>
      <c r="F136" s="158" t="s">
        <v>149</v>
      </c>
      <c r="G136" s="159" t="s">
        <v>146</v>
      </c>
      <c r="H136" s="160">
        <v>33</v>
      </c>
      <c r="I136" s="185"/>
      <c r="J136" s="160">
        <f t="shared" si="0"/>
        <v>0</v>
      </c>
      <c r="K136" s="161"/>
      <c r="L136" s="29"/>
      <c r="M136" s="162" t="s">
        <v>1</v>
      </c>
      <c r="N136" s="163" t="s">
        <v>39</v>
      </c>
      <c r="O136" s="164">
        <v>0.23599999999999999</v>
      </c>
      <c r="P136" s="164">
        <f t="shared" si="1"/>
        <v>7.7879999999999994</v>
      </c>
      <c r="Q136" s="164">
        <v>0</v>
      </c>
      <c r="R136" s="164">
        <f t="shared" si="2"/>
        <v>0</v>
      </c>
      <c r="S136" s="164">
        <v>0</v>
      </c>
      <c r="T136" s="165">
        <f t="shared" si="3"/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66" t="s">
        <v>142</v>
      </c>
      <c r="AT136" s="166" t="s">
        <v>138</v>
      </c>
      <c r="AU136" s="166" t="s">
        <v>84</v>
      </c>
      <c r="AY136" s="14" t="s">
        <v>135</v>
      </c>
      <c r="BE136" s="167">
        <f t="shared" si="4"/>
        <v>0</v>
      </c>
      <c r="BF136" s="167">
        <f t="shared" si="5"/>
        <v>0</v>
      </c>
      <c r="BG136" s="167">
        <f t="shared" si="6"/>
        <v>0</v>
      </c>
      <c r="BH136" s="167">
        <f t="shared" si="7"/>
        <v>0</v>
      </c>
      <c r="BI136" s="167">
        <f t="shared" si="8"/>
        <v>0</v>
      </c>
      <c r="BJ136" s="14" t="s">
        <v>84</v>
      </c>
      <c r="BK136" s="168">
        <f t="shared" si="9"/>
        <v>0</v>
      </c>
      <c r="BL136" s="14" t="s">
        <v>142</v>
      </c>
      <c r="BM136" s="166" t="s">
        <v>150</v>
      </c>
    </row>
    <row r="137" spans="1:65" s="2" customFormat="1" ht="24.2" customHeight="1">
      <c r="A137" s="28"/>
      <c r="B137" s="155"/>
      <c r="C137" s="156" t="s">
        <v>142</v>
      </c>
      <c r="D137" s="156" t="s">
        <v>138</v>
      </c>
      <c r="E137" s="157" t="s">
        <v>151</v>
      </c>
      <c r="F137" s="158" t="s">
        <v>152</v>
      </c>
      <c r="G137" s="159" t="s">
        <v>153</v>
      </c>
      <c r="H137" s="160">
        <v>0.78</v>
      </c>
      <c r="I137" s="185"/>
      <c r="J137" s="160">
        <f t="shared" si="0"/>
        <v>0</v>
      </c>
      <c r="K137" s="161"/>
      <c r="L137" s="29"/>
      <c r="M137" s="162" t="s">
        <v>1</v>
      </c>
      <c r="N137" s="163" t="s">
        <v>39</v>
      </c>
      <c r="O137" s="164">
        <v>39.448860000000003</v>
      </c>
      <c r="P137" s="164">
        <f t="shared" si="1"/>
        <v>30.770110800000005</v>
      </c>
      <c r="Q137" s="164">
        <v>1.01953</v>
      </c>
      <c r="R137" s="164">
        <f t="shared" si="2"/>
        <v>0.79523340000000009</v>
      </c>
      <c r="S137" s="164">
        <v>0</v>
      </c>
      <c r="T137" s="165">
        <f t="shared" si="3"/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66" t="s">
        <v>142</v>
      </c>
      <c r="AT137" s="166" t="s">
        <v>138</v>
      </c>
      <c r="AU137" s="166" t="s">
        <v>84</v>
      </c>
      <c r="AY137" s="14" t="s">
        <v>135</v>
      </c>
      <c r="BE137" s="167">
        <f t="shared" si="4"/>
        <v>0</v>
      </c>
      <c r="BF137" s="167">
        <f t="shared" si="5"/>
        <v>0</v>
      </c>
      <c r="BG137" s="167">
        <f t="shared" si="6"/>
        <v>0</v>
      </c>
      <c r="BH137" s="167">
        <f t="shared" si="7"/>
        <v>0</v>
      </c>
      <c r="BI137" s="167">
        <f t="shared" si="8"/>
        <v>0</v>
      </c>
      <c r="BJ137" s="14" t="s">
        <v>84</v>
      </c>
      <c r="BK137" s="168">
        <f t="shared" si="9"/>
        <v>0</v>
      </c>
      <c r="BL137" s="14" t="s">
        <v>142</v>
      </c>
      <c r="BM137" s="166" t="s">
        <v>154</v>
      </c>
    </row>
    <row r="138" spans="1:65" s="2" customFormat="1" ht="24.2" customHeight="1">
      <c r="A138" s="28"/>
      <c r="B138" s="155"/>
      <c r="C138" s="156" t="s">
        <v>155</v>
      </c>
      <c r="D138" s="156" t="s">
        <v>138</v>
      </c>
      <c r="E138" s="157" t="s">
        <v>156</v>
      </c>
      <c r="F138" s="158" t="s">
        <v>157</v>
      </c>
      <c r="G138" s="159" t="s">
        <v>146</v>
      </c>
      <c r="H138" s="160">
        <v>5.2480000000000002</v>
      </c>
      <c r="I138" s="185"/>
      <c r="J138" s="160">
        <f t="shared" si="0"/>
        <v>0</v>
      </c>
      <c r="K138" s="161"/>
      <c r="L138" s="29"/>
      <c r="M138" s="162" t="s">
        <v>1</v>
      </c>
      <c r="N138" s="163" t="s">
        <v>39</v>
      </c>
      <c r="O138" s="164">
        <v>0.65835999999999995</v>
      </c>
      <c r="P138" s="164">
        <f t="shared" si="1"/>
        <v>3.4550732799999997</v>
      </c>
      <c r="Q138" s="164">
        <v>0.20482</v>
      </c>
      <c r="R138" s="164">
        <f t="shared" si="2"/>
        <v>1.07489536</v>
      </c>
      <c r="S138" s="164">
        <v>0</v>
      </c>
      <c r="T138" s="165">
        <f t="shared" si="3"/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66" t="s">
        <v>142</v>
      </c>
      <c r="AT138" s="166" t="s">
        <v>138</v>
      </c>
      <c r="AU138" s="166" t="s">
        <v>84</v>
      </c>
      <c r="AY138" s="14" t="s">
        <v>135</v>
      </c>
      <c r="BE138" s="167">
        <f t="shared" si="4"/>
        <v>0</v>
      </c>
      <c r="BF138" s="167">
        <f t="shared" si="5"/>
        <v>0</v>
      </c>
      <c r="BG138" s="167">
        <f t="shared" si="6"/>
        <v>0</v>
      </c>
      <c r="BH138" s="167">
        <f t="shared" si="7"/>
        <v>0</v>
      </c>
      <c r="BI138" s="167">
        <f t="shared" si="8"/>
        <v>0</v>
      </c>
      <c r="BJ138" s="14" t="s">
        <v>84</v>
      </c>
      <c r="BK138" s="168">
        <f t="shared" si="9"/>
        <v>0</v>
      </c>
      <c r="BL138" s="14" t="s">
        <v>142</v>
      </c>
      <c r="BM138" s="166" t="s">
        <v>158</v>
      </c>
    </row>
    <row r="139" spans="1:65" s="2" customFormat="1" ht="37.9" customHeight="1">
      <c r="A139" s="28"/>
      <c r="B139" s="155"/>
      <c r="C139" s="156" t="s">
        <v>159</v>
      </c>
      <c r="D139" s="156" t="s">
        <v>138</v>
      </c>
      <c r="E139" s="157" t="s">
        <v>160</v>
      </c>
      <c r="F139" s="158" t="s">
        <v>161</v>
      </c>
      <c r="G139" s="159" t="s">
        <v>146</v>
      </c>
      <c r="H139" s="160">
        <v>42.558999999999997</v>
      </c>
      <c r="I139" s="185"/>
      <c r="J139" s="160">
        <f t="shared" si="0"/>
        <v>0</v>
      </c>
      <c r="K139" s="161"/>
      <c r="L139" s="29"/>
      <c r="M139" s="162" t="s">
        <v>1</v>
      </c>
      <c r="N139" s="163" t="s">
        <v>39</v>
      </c>
      <c r="O139" s="164">
        <v>0.65835999999999995</v>
      </c>
      <c r="P139" s="164">
        <f t="shared" si="1"/>
        <v>28.019143239999995</v>
      </c>
      <c r="Q139" s="164">
        <v>0.20482</v>
      </c>
      <c r="R139" s="164">
        <f t="shared" si="2"/>
        <v>8.7169343799999996</v>
      </c>
      <c r="S139" s="164">
        <v>0</v>
      </c>
      <c r="T139" s="165">
        <f t="shared" si="3"/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66" t="s">
        <v>142</v>
      </c>
      <c r="AT139" s="166" t="s">
        <v>138</v>
      </c>
      <c r="AU139" s="166" t="s">
        <v>84</v>
      </c>
      <c r="AY139" s="14" t="s">
        <v>135</v>
      </c>
      <c r="BE139" s="167">
        <f t="shared" si="4"/>
        <v>0</v>
      </c>
      <c r="BF139" s="167">
        <f t="shared" si="5"/>
        <v>0</v>
      </c>
      <c r="BG139" s="167">
        <f t="shared" si="6"/>
        <v>0</v>
      </c>
      <c r="BH139" s="167">
        <f t="shared" si="7"/>
        <v>0</v>
      </c>
      <c r="BI139" s="167">
        <f t="shared" si="8"/>
        <v>0</v>
      </c>
      <c r="BJ139" s="14" t="s">
        <v>84</v>
      </c>
      <c r="BK139" s="168">
        <f t="shared" si="9"/>
        <v>0</v>
      </c>
      <c r="BL139" s="14" t="s">
        <v>142</v>
      </c>
      <c r="BM139" s="166" t="s">
        <v>162</v>
      </c>
    </row>
    <row r="140" spans="1:65" s="12" customFormat="1" ht="22.9" customHeight="1">
      <c r="B140" s="143"/>
      <c r="D140" s="144" t="s">
        <v>72</v>
      </c>
      <c r="E140" s="153" t="s">
        <v>159</v>
      </c>
      <c r="F140" s="153" t="s">
        <v>163</v>
      </c>
      <c r="J140" s="154">
        <f>BK140</f>
        <v>0</v>
      </c>
      <c r="L140" s="143"/>
      <c r="M140" s="147"/>
      <c r="N140" s="148"/>
      <c r="O140" s="148"/>
      <c r="P140" s="149">
        <f>SUM(P141:P146)</f>
        <v>104.82662450000001</v>
      </c>
      <c r="Q140" s="148"/>
      <c r="R140" s="149">
        <f>SUM(R141:R146)</f>
        <v>1.8715728599999999</v>
      </c>
      <c r="S140" s="148"/>
      <c r="T140" s="150">
        <f>SUM(T141:T146)</f>
        <v>0</v>
      </c>
      <c r="AR140" s="144" t="s">
        <v>80</v>
      </c>
      <c r="AT140" s="151" t="s">
        <v>72</v>
      </c>
      <c r="AU140" s="151" t="s">
        <v>80</v>
      </c>
      <c r="AY140" s="144" t="s">
        <v>135</v>
      </c>
      <c r="BK140" s="152">
        <f>SUM(BK141:BK146)</f>
        <v>0</v>
      </c>
    </row>
    <row r="141" spans="1:65" s="2" customFormat="1" ht="24.2" customHeight="1">
      <c r="A141" s="28"/>
      <c r="B141" s="155"/>
      <c r="C141" s="156" t="s">
        <v>164</v>
      </c>
      <c r="D141" s="156" t="s">
        <v>138</v>
      </c>
      <c r="E141" s="157" t="s">
        <v>165</v>
      </c>
      <c r="F141" s="158" t="s">
        <v>166</v>
      </c>
      <c r="G141" s="159" t="s">
        <v>146</v>
      </c>
      <c r="H141" s="160">
        <v>47.807000000000002</v>
      </c>
      <c r="I141" s="185"/>
      <c r="J141" s="160">
        <f t="shared" ref="J141:J146" si="10">ROUND(I141*H141,3)</f>
        <v>0</v>
      </c>
      <c r="K141" s="161"/>
      <c r="L141" s="29"/>
      <c r="M141" s="162" t="s">
        <v>1</v>
      </c>
      <c r="N141" s="163" t="s">
        <v>39</v>
      </c>
      <c r="O141" s="164">
        <v>5.2080000000000001E-2</v>
      </c>
      <c r="P141" s="164">
        <f t="shared" ref="P141:P146" si="11">O141*H141</f>
        <v>2.48978856</v>
      </c>
      <c r="Q141" s="164">
        <v>4.0000000000000002E-4</v>
      </c>
      <c r="R141" s="164">
        <f t="shared" ref="R141:R146" si="12">Q141*H141</f>
        <v>1.9122800000000002E-2</v>
      </c>
      <c r="S141" s="164">
        <v>0</v>
      </c>
      <c r="T141" s="165">
        <f t="shared" ref="T141:T146" si="13"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66" t="s">
        <v>142</v>
      </c>
      <c r="AT141" s="166" t="s">
        <v>138</v>
      </c>
      <c r="AU141" s="166" t="s">
        <v>84</v>
      </c>
      <c r="AY141" s="14" t="s">
        <v>135</v>
      </c>
      <c r="BE141" s="167">
        <f t="shared" ref="BE141:BE146" si="14">IF(N141="základná",J141,0)</f>
        <v>0</v>
      </c>
      <c r="BF141" s="167">
        <f t="shared" ref="BF141:BF146" si="15">IF(N141="znížená",J141,0)</f>
        <v>0</v>
      </c>
      <c r="BG141" s="167">
        <f t="shared" ref="BG141:BG146" si="16">IF(N141="zákl. prenesená",J141,0)</f>
        <v>0</v>
      </c>
      <c r="BH141" s="167">
        <f t="shared" ref="BH141:BH146" si="17">IF(N141="zníž. prenesená",J141,0)</f>
        <v>0</v>
      </c>
      <c r="BI141" s="167">
        <f t="shared" ref="BI141:BI146" si="18">IF(N141="nulová",J141,0)</f>
        <v>0</v>
      </c>
      <c r="BJ141" s="14" t="s">
        <v>84</v>
      </c>
      <c r="BK141" s="168">
        <f t="shared" ref="BK141:BK146" si="19">ROUND(I141*H141,3)</f>
        <v>0</v>
      </c>
      <c r="BL141" s="14" t="s">
        <v>142</v>
      </c>
      <c r="BM141" s="166" t="s">
        <v>167</v>
      </c>
    </row>
    <row r="142" spans="1:65" s="2" customFormat="1" ht="24.2" customHeight="1">
      <c r="A142" s="28"/>
      <c r="B142" s="155"/>
      <c r="C142" s="156" t="s">
        <v>168</v>
      </c>
      <c r="D142" s="156" t="s">
        <v>138</v>
      </c>
      <c r="E142" s="157" t="s">
        <v>169</v>
      </c>
      <c r="F142" s="158" t="s">
        <v>170</v>
      </c>
      <c r="G142" s="159" t="s">
        <v>146</v>
      </c>
      <c r="H142" s="160">
        <v>47.807000000000002</v>
      </c>
      <c r="I142" s="185"/>
      <c r="J142" s="160">
        <f t="shared" si="10"/>
        <v>0</v>
      </c>
      <c r="K142" s="161"/>
      <c r="L142" s="29"/>
      <c r="M142" s="162" t="s">
        <v>1</v>
      </c>
      <c r="N142" s="163" t="s">
        <v>39</v>
      </c>
      <c r="O142" s="164">
        <v>0.31869999999999998</v>
      </c>
      <c r="P142" s="164">
        <f t="shared" si="11"/>
        <v>15.236090900000001</v>
      </c>
      <c r="Q142" s="164">
        <v>1.312E-2</v>
      </c>
      <c r="R142" s="164">
        <f t="shared" si="12"/>
        <v>0.62722783999999998</v>
      </c>
      <c r="S142" s="164">
        <v>0</v>
      </c>
      <c r="T142" s="165">
        <f t="shared" si="13"/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66" t="s">
        <v>142</v>
      </c>
      <c r="AT142" s="166" t="s">
        <v>138</v>
      </c>
      <c r="AU142" s="166" t="s">
        <v>84</v>
      </c>
      <c r="AY142" s="14" t="s">
        <v>135</v>
      </c>
      <c r="BE142" s="167">
        <f t="shared" si="14"/>
        <v>0</v>
      </c>
      <c r="BF142" s="167">
        <f t="shared" si="15"/>
        <v>0</v>
      </c>
      <c r="BG142" s="167">
        <f t="shared" si="16"/>
        <v>0</v>
      </c>
      <c r="BH142" s="167">
        <f t="shared" si="17"/>
        <v>0</v>
      </c>
      <c r="BI142" s="167">
        <f t="shared" si="18"/>
        <v>0</v>
      </c>
      <c r="BJ142" s="14" t="s">
        <v>84</v>
      </c>
      <c r="BK142" s="168">
        <f t="shared" si="19"/>
        <v>0</v>
      </c>
      <c r="BL142" s="14" t="s">
        <v>142</v>
      </c>
      <c r="BM142" s="166" t="s">
        <v>171</v>
      </c>
    </row>
    <row r="143" spans="1:65" s="2" customFormat="1" ht="24.2" customHeight="1">
      <c r="A143" s="28"/>
      <c r="B143" s="155"/>
      <c r="C143" s="156" t="s">
        <v>172</v>
      </c>
      <c r="D143" s="156" t="s">
        <v>138</v>
      </c>
      <c r="E143" s="157" t="s">
        <v>173</v>
      </c>
      <c r="F143" s="158" t="s">
        <v>174</v>
      </c>
      <c r="G143" s="159" t="s">
        <v>146</v>
      </c>
      <c r="H143" s="160">
        <v>47.807000000000002</v>
      </c>
      <c r="I143" s="185"/>
      <c r="J143" s="160">
        <f t="shared" si="10"/>
        <v>0</v>
      </c>
      <c r="K143" s="161"/>
      <c r="L143" s="29"/>
      <c r="M143" s="162" t="s">
        <v>1</v>
      </c>
      <c r="N143" s="163" t="s">
        <v>39</v>
      </c>
      <c r="O143" s="164">
        <v>0.19106000000000001</v>
      </c>
      <c r="P143" s="164">
        <f t="shared" si="11"/>
        <v>9.1340054200000012</v>
      </c>
      <c r="Q143" s="164">
        <v>5.1500000000000001E-3</v>
      </c>
      <c r="R143" s="164">
        <f t="shared" si="12"/>
        <v>0.24620605000000001</v>
      </c>
      <c r="S143" s="164">
        <v>0</v>
      </c>
      <c r="T143" s="165">
        <f t="shared" si="13"/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66" t="s">
        <v>142</v>
      </c>
      <c r="AT143" s="166" t="s">
        <v>138</v>
      </c>
      <c r="AU143" s="166" t="s">
        <v>84</v>
      </c>
      <c r="AY143" s="14" t="s">
        <v>135</v>
      </c>
      <c r="BE143" s="167">
        <f t="shared" si="14"/>
        <v>0</v>
      </c>
      <c r="BF143" s="167">
        <f t="shared" si="15"/>
        <v>0</v>
      </c>
      <c r="BG143" s="167">
        <f t="shared" si="16"/>
        <v>0</v>
      </c>
      <c r="BH143" s="167">
        <f t="shared" si="17"/>
        <v>0</v>
      </c>
      <c r="BI143" s="167">
        <f t="shared" si="18"/>
        <v>0</v>
      </c>
      <c r="BJ143" s="14" t="s">
        <v>84</v>
      </c>
      <c r="BK143" s="168">
        <f t="shared" si="19"/>
        <v>0</v>
      </c>
      <c r="BL143" s="14" t="s">
        <v>142</v>
      </c>
      <c r="BM143" s="166" t="s">
        <v>175</v>
      </c>
    </row>
    <row r="144" spans="1:65" s="2" customFormat="1" ht="24.2" customHeight="1">
      <c r="A144" s="28"/>
      <c r="B144" s="155"/>
      <c r="C144" s="156" t="s">
        <v>176</v>
      </c>
      <c r="D144" s="156" t="s">
        <v>138</v>
      </c>
      <c r="E144" s="157" t="s">
        <v>177</v>
      </c>
      <c r="F144" s="158" t="s">
        <v>178</v>
      </c>
      <c r="G144" s="159" t="s">
        <v>146</v>
      </c>
      <c r="H144" s="160">
        <v>159.709</v>
      </c>
      <c r="I144" s="185"/>
      <c r="J144" s="160">
        <f t="shared" si="10"/>
        <v>0</v>
      </c>
      <c r="K144" s="161"/>
      <c r="L144" s="29"/>
      <c r="M144" s="162" t="s">
        <v>1</v>
      </c>
      <c r="N144" s="163" t="s">
        <v>39</v>
      </c>
      <c r="O144" s="164">
        <v>9.1999999999999998E-2</v>
      </c>
      <c r="P144" s="164">
        <f t="shared" si="11"/>
        <v>14.693228</v>
      </c>
      <c r="Q144" s="164">
        <v>4.0000000000000002E-4</v>
      </c>
      <c r="R144" s="164">
        <f t="shared" si="12"/>
        <v>6.3883599999999999E-2</v>
      </c>
      <c r="S144" s="164">
        <v>0</v>
      </c>
      <c r="T144" s="165">
        <f t="shared" si="13"/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66" t="s">
        <v>142</v>
      </c>
      <c r="AT144" s="166" t="s">
        <v>138</v>
      </c>
      <c r="AU144" s="166" t="s">
        <v>84</v>
      </c>
      <c r="AY144" s="14" t="s">
        <v>135</v>
      </c>
      <c r="BE144" s="167">
        <f t="shared" si="14"/>
        <v>0</v>
      </c>
      <c r="BF144" s="167">
        <f t="shared" si="15"/>
        <v>0</v>
      </c>
      <c r="BG144" s="167">
        <f t="shared" si="16"/>
        <v>0</v>
      </c>
      <c r="BH144" s="167">
        <f t="shared" si="17"/>
        <v>0</v>
      </c>
      <c r="BI144" s="167">
        <f t="shared" si="18"/>
        <v>0</v>
      </c>
      <c r="BJ144" s="14" t="s">
        <v>84</v>
      </c>
      <c r="BK144" s="168">
        <f t="shared" si="19"/>
        <v>0</v>
      </c>
      <c r="BL144" s="14" t="s">
        <v>142</v>
      </c>
      <c r="BM144" s="166" t="s">
        <v>179</v>
      </c>
    </row>
    <row r="145" spans="1:65" s="2" customFormat="1" ht="24.2" customHeight="1">
      <c r="A145" s="28"/>
      <c r="B145" s="155"/>
      <c r="C145" s="156" t="s">
        <v>180</v>
      </c>
      <c r="D145" s="156" t="s">
        <v>138</v>
      </c>
      <c r="E145" s="157" t="s">
        <v>181</v>
      </c>
      <c r="F145" s="158" t="s">
        <v>182</v>
      </c>
      <c r="G145" s="159" t="s">
        <v>146</v>
      </c>
      <c r="H145" s="160">
        <v>159.709</v>
      </c>
      <c r="I145" s="185"/>
      <c r="J145" s="160">
        <f t="shared" si="10"/>
        <v>0</v>
      </c>
      <c r="K145" s="161"/>
      <c r="L145" s="29"/>
      <c r="M145" s="162" t="s">
        <v>1</v>
      </c>
      <c r="N145" s="163" t="s">
        <v>39</v>
      </c>
      <c r="O145" s="164">
        <v>0.20105999999999999</v>
      </c>
      <c r="P145" s="164">
        <f t="shared" si="11"/>
        <v>32.111091539999997</v>
      </c>
      <c r="Q145" s="164">
        <v>5.1500000000000001E-3</v>
      </c>
      <c r="R145" s="164">
        <f t="shared" si="12"/>
        <v>0.82250135000000002</v>
      </c>
      <c r="S145" s="164">
        <v>0</v>
      </c>
      <c r="T145" s="165">
        <f t="shared" si="13"/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66" t="s">
        <v>142</v>
      </c>
      <c r="AT145" s="166" t="s">
        <v>138</v>
      </c>
      <c r="AU145" s="166" t="s">
        <v>84</v>
      </c>
      <c r="AY145" s="14" t="s">
        <v>135</v>
      </c>
      <c r="BE145" s="167">
        <f t="shared" si="14"/>
        <v>0</v>
      </c>
      <c r="BF145" s="167">
        <f t="shared" si="15"/>
        <v>0</v>
      </c>
      <c r="BG145" s="167">
        <f t="shared" si="16"/>
        <v>0</v>
      </c>
      <c r="BH145" s="167">
        <f t="shared" si="17"/>
        <v>0</v>
      </c>
      <c r="BI145" s="167">
        <f t="shared" si="18"/>
        <v>0</v>
      </c>
      <c r="BJ145" s="14" t="s">
        <v>84</v>
      </c>
      <c r="BK145" s="168">
        <f t="shared" si="19"/>
        <v>0</v>
      </c>
      <c r="BL145" s="14" t="s">
        <v>142</v>
      </c>
      <c r="BM145" s="166" t="s">
        <v>183</v>
      </c>
    </row>
    <row r="146" spans="1:65" s="2" customFormat="1" ht="16.5" customHeight="1">
      <c r="A146" s="28"/>
      <c r="B146" s="155"/>
      <c r="C146" s="156" t="s">
        <v>184</v>
      </c>
      <c r="D146" s="156" t="s">
        <v>138</v>
      </c>
      <c r="E146" s="157" t="s">
        <v>185</v>
      </c>
      <c r="F146" s="158" t="s">
        <v>186</v>
      </c>
      <c r="G146" s="159" t="s">
        <v>146</v>
      </c>
      <c r="H146" s="160">
        <v>159.709</v>
      </c>
      <c r="I146" s="185"/>
      <c r="J146" s="160">
        <f t="shared" si="10"/>
        <v>0</v>
      </c>
      <c r="K146" s="161"/>
      <c r="L146" s="29"/>
      <c r="M146" s="162" t="s">
        <v>1</v>
      </c>
      <c r="N146" s="163" t="s">
        <v>39</v>
      </c>
      <c r="O146" s="164">
        <v>0.19511999999999999</v>
      </c>
      <c r="P146" s="164">
        <f t="shared" si="11"/>
        <v>31.16242008</v>
      </c>
      <c r="Q146" s="164">
        <v>5.8E-4</v>
      </c>
      <c r="R146" s="164">
        <f t="shared" si="12"/>
        <v>9.263122E-2</v>
      </c>
      <c r="S146" s="164">
        <v>0</v>
      </c>
      <c r="T146" s="165">
        <f t="shared" si="13"/>
        <v>0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R146" s="166" t="s">
        <v>142</v>
      </c>
      <c r="AT146" s="166" t="s">
        <v>138</v>
      </c>
      <c r="AU146" s="166" t="s">
        <v>84</v>
      </c>
      <c r="AY146" s="14" t="s">
        <v>135</v>
      </c>
      <c r="BE146" s="167">
        <f t="shared" si="14"/>
        <v>0</v>
      </c>
      <c r="BF146" s="167">
        <f t="shared" si="15"/>
        <v>0</v>
      </c>
      <c r="BG146" s="167">
        <f t="shared" si="16"/>
        <v>0</v>
      </c>
      <c r="BH146" s="167">
        <f t="shared" si="17"/>
        <v>0</v>
      </c>
      <c r="BI146" s="167">
        <f t="shared" si="18"/>
        <v>0</v>
      </c>
      <c r="BJ146" s="14" t="s">
        <v>84</v>
      </c>
      <c r="BK146" s="168">
        <f t="shared" si="19"/>
        <v>0</v>
      </c>
      <c r="BL146" s="14" t="s">
        <v>142</v>
      </c>
      <c r="BM146" s="166" t="s">
        <v>187</v>
      </c>
    </row>
    <row r="147" spans="1:65" s="12" customFormat="1" ht="22.9" customHeight="1">
      <c r="B147" s="143"/>
      <c r="D147" s="144" t="s">
        <v>72</v>
      </c>
      <c r="E147" s="153" t="s">
        <v>172</v>
      </c>
      <c r="F147" s="153" t="s">
        <v>188</v>
      </c>
      <c r="J147" s="154">
        <f>BK147</f>
        <v>0</v>
      </c>
      <c r="L147" s="143"/>
      <c r="M147" s="147"/>
      <c r="N147" s="148"/>
      <c r="O147" s="148"/>
      <c r="P147" s="149">
        <f>SUM(P148:P156)</f>
        <v>604.40599299999985</v>
      </c>
      <c r="Q147" s="148"/>
      <c r="R147" s="149">
        <f>SUM(R148:R156)</f>
        <v>0</v>
      </c>
      <c r="S147" s="148"/>
      <c r="T147" s="150">
        <f>SUM(T148:T156)</f>
        <v>12.29083</v>
      </c>
      <c r="AR147" s="144" t="s">
        <v>80</v>
      </c>
      <c r="AT147" s="151" t="s">
        <v>72</v>
      </c>
      <c r="AU147" s="151" t="s">
        <v>80</v>
      </c>
      <c r="AY147" s="144" t="s">
        <v>135</v>
      </c>
      <c r="BK147" s="152">
        <f>SUM(BK148:BK156)</f>
        <v>0</v>
      </c>
    </row>
    <row r="148" spans="1:65" s="2" customFormat="1" ht="16.5" customHeight="1">
      <c r="A148" s="28"/>
      <c r="B148" s="155"/>
      <c r="C148" s="156" t="s">
        <v>189</v>
      </c>
      <c r="D148" s="156" t="s">
        <v>138</v>
      </c>
      <c r="E148" s="157" t="s">
        <v>190</v>
      </c>
      <c r="F148" s="158" t="s">
        <v>191</v>
      </c>
      <c r="G148" s="159" t="s">
        <v>192</v>
      </c>
      <c r="H148" s="160">
        <v>150</v>
      </c>
      <c r="I148" s="185"/>
      <c r="J148" s="160">
        <f t="shared" ref="J148:J156" si="20">ROUND(I148*H148,3)</f>
        <v>0</v>
      </c>
      <c r="K148" s="161"/>
      <c r="L148" s="29"/>
      <c r="M148" s="162" t="s">
        <v>1</v>
      </c>
      <c r="N148" s="163" t="s">
        <v>39</v>
      </c>
      <c r="O148" s="164">
        <v>1.9379999999999999</v>
      </c>
      <c r="P148" s="164">
        <f t="shared" ref="P148:P156" si="21">O148*H148</f>
        <v>290.7</v>
      </c>
      <c r="Q148" s="164">
        <v>0</v>
      </c>
      <c r="R148" s="164">
        <f t="shared" ref="R148:R156" si="22">Q148*H148</f>
        <v>0</v>
      </c>
      <c r="S148" s="164">
        <v>0</v>
      </c>
      <c r="T148" s="165">
        <f t="shared" ref="T148:T156" si="23">S148*H148</f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66" t="s">
        <v>142</v>
      </c>
      <c r="AT148" s="166" t="s">
        <v>138</v>
      </c>
      <c r="AU148" s="166" t="s">
        <v>84</v>
      </c>
      <c r="AY148" s="14" t="s">
        <v>135</v>
      </c>
      <c r="BE148" s="167">
        <f t="shared" ref="BE148:BE156" si="24">IF(N148="základná",J148,0)</f>
        <v>0</v>
      </c>
      <c r="BF148" s="167">
        <f t="shared" ref="BF148:BF156" si="25">IF(N148="znížená",J148,0)</f>
        <v>0</v>
      </c>
      <c r="BG148" s="167">
        <f t="shared" ref="BG148:BG156" si="26">IF(N148="zákl. prenesená",J148,0)</f>
        <v>0</v>
      </c>
      <c r="BH148" s="167">
        <f t="shared" ref="BH148:BH156" si="27">IF(N148="zníž. prenesená",J148,0)</f>
        <v>0</v>
      </c>
      <c r="BI148" s="167">
        <f t="shared" ref="BI148:BI156" si="28">IF(N148="nulová",J148,0)</f>
        <v>0</v>
      </c>
      <c r="BJ148" s="14" t="s">
        <v>84</v>
      </c>
      <c r="BK148" s="168">
        <f t="shared" ref="BK148:BK156" si="29">ROUND(I148*H148,3)</f>
        <v>0</v>
      </c>
      <c r="BL148" s="14" t="s">
        <v>142</v>
      </c>
      <c r="BM148" s="166" t="s">
        <v>193</v>
      </c>
    </row>
    <row r="149" spans="1:65" s="2" customFormat="1" ht="37.9" customHeight="1">
      <c r="A149" s="28"/>
      <c r="B149" s="155"/>
      <c r="C149" s="156" t="s">
        <v>194</v>
      </c>
      <c r="D149" s="156" t="s">
        <v>138</v>
      </c>
      <c r="E149" s="157" t="s">
        <v>195</v>
      </c>
      <c r="F149" s="158" t="s">
        <v>196</v>
      </c>
      <c r="G149" s="159" t="s">
        <v>141</v>
      </c>
      <c r="H149" s="160">
        <v>3</v>
      </c>
      <c r="I149" s="185"/>
      <c r="J149" s="160">
        <f t="shared" si="20"/>
        <v>0</v>
      </c>
      <c r="K149" s="161"/>
      <c r="L149" s="29"/>
      <c r="M149" s="162" t="s">
        <v>1</v>
      </c>
      <c r="N149" s="163" t="s">
        <v>39</v>
      </c>
      <c r="O149" s="164">
        <v>5.843</v>
      </c>
      <c r="P149" s="164">
        <f t="shared" si="21"/>
        <v>17.529</v>
      </c>
      <c r="Q149" s="164">
        <v>0</v>
      </c>
      <c r="R149" s="164">
        <f t="shared" si="22"/>
        <v>0</v>
      </c>
      <c r="S149" s="164">
        <v>2.2000000000000002</v>
      </c>
      <c r="T149" s="165">
        <f t="shared" si="23"/>
        <v>6.6000000000000005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66" t="s">
        <v>142</v>
      </c>
      <c r="AT149" s="166" t="s">
        <v>138</v>
      </c>
      <c r="AU149" s="166" t="s">
        <v>84</v>
      </c>
      <c r="AY149" s="14" t="s">
        <v>135</v>
      </c>
      <c r="BE149" s="167">
        <f t="shared" si="24"/>
        <v>0</v>
      </c>
      <c r="BF149" s="167">
        <f t="shared" si="25"/>
        <v>0</v>
      </c>
      <c r="BG149" s="167">
        <f t="shared" si="26"/>
        <v>0</v>
      </c>
      <c r="BH149" s="167">
        <f t="shared" si="27"/>
        <v>0</v>
      </c>
      <c r="BI149" s="167">
        <f t="shared" si="28"/>
        <v>0</v>
      </c>
      <c r="BJ149" s="14" t="s">
        <v>84</v>
      </c>
      <c r="BK149" s="168">
        <f t="shared" si="29"/>
        <v>0</v>
      </c>
      <c r="BL149" s="14" t="s">
        <v>142</v>
      </c>
      <c r="BM149" s="166" t="s">
        <v>197</v>
      </c>
    </row>
    <row r="150" spans="1:65" s="2" customFormat="1" ht="33" customHeight="1">
      <c r="A150" s="28"/>
      <c r="B150" s="155"/>
      <c r="C150" s="156" t="s">
        <v>198</v>
      </c>
      <c r="D150" s="156" t="s">
        <v>138</v>
      </c>
      <c r="E150" s="157" t="s">
        <v>199</v>
      </c>
      <c r="F150" s="158" t="s">
        <v>200</v>
      </c>
      <c r="G150" s="159" t="s">
        <v>141</v>
      </c>
      <c r="H150" s="160">
        <v>3</v>
      </c>
      <c r="I150" s="185"/>
      <c r="J150" s="160">
        <f t="shared" si="20"/>
        <v>0</v>
      </c>
      <c r="K150" s="161"/>
      <c r="L150" s="29"/>
      <c r="M150" s="162" t="s">
        <v>1</v>
      </c>
      <c r="N150" s="163" t="s">
        <v>39</v>
      </c>
      <c r="O150" s="164">
        <v>3.5049999999999999</v>
      </c>
      <c r="P150" s="164">
        <f t="shared" si="21"/>
        <v>10.515000000000001</v>
      </c>
      <c r="Q150" s="164">
        <v>0</v>
      </c>
      <c r="R150" s="164">
        <f t="shared" si="22"/>
        <v>0</v>
      </c>
      <c r="S150" s="164">
        <v>0</v>
      </c>
      <c r="T150" s="165">
        <f t="shared" si="23"/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66" t="s">
        <v>142</v>
      </c>
      <c r="AT150" s="166" t="s">
        <v>138</v>
      </c>
      <c r="AU150" s="166" t="s">
        <v>84</v>
      </c>
      <c r="AY150" s="14" t="s">
        <v>135</v>
      </c>
      <c r="BE150" s="167">
        <f t="shared" si="24"/>
        <v>0</v>
      </c>
      <c r="BF150" s="167">
        <f t="shared" si="25"/>
        <v>0</v>
      </c>
      <c r="BG150" s="167">
        <f t="shared" si="26"/>
        <v>0</v>
      </c>
      <c r="BH150" s="167">
        <f t="shared" si="27"/>
        <v>0</v>
      </c>
      <c r="BI150" s="167">
        <f t="shared" si="28"/>
        <v>0</v>
      </c>
      <c r="BJ150" s="14" t="s">
        <v>84</v>
      </c>
      <c r="BK150" s="168">
        <f t="shared" si="29"/>
        <v>0</v>
      </c>
      <c r="BL150" s="14" t="s">
        <v>142</v>
      </c>
      <c r="BM150" s="166" t="s">
        <v>201</v>
      </c>
    </row>
    <row r="151" spans="1:65" s="2" customFormat="1" ht="16.5" customHeight="1">
      <c r="A151" s="28"/>
      <c r="B151" s="155"/>
      <c r="C151" s="156" t="s">
        <v>202</v>
      </c>
      <c r="D151" s="156" t="s">
        <v>138</v>
      </c>
      <c r="E151" s="157" t="s">
        <v>203</v>
      </c>
      <c r="F151" s="158" t="s">
        <v>204</v>
      </c>
      <c r="G151" s="159" t="s">
        <v>146</v>
      </c>
      <c r="H151" s="160">
        <v>569.08299999999997</v>
      </c>
      <c r="I151" s="185"/>
      <c r="J151" s="160">
        <f t="shared" si="20"/>
        <v>0</v>
      </c>
      <c r="K151" s="161"/>
      <c r="L151" s="29"/>
      <c r="M151" s="162" t="s">
        <v>1</v>
      </c>
      <c r="N151" s="163" t="s">
        <v>39</v>
      </c>
      <c r="O151" s="164">
        <v>0.45400000000000001</v>
      </c>
      <c r="P151" s="164">
        <f t="shared" si="21"/>
        <v>258.36368199999998</v>
      </c>
      <c r="Q151" s="164">
        <v>0</v>
      </c>
      <c r="R151" s="164">
        <f t="shared" si="22"/>
        <v>0</v>
      </c>
      <c r="S151" s="164">
        <v>0.01</v>
      </c>
      <c r="T151" s="165">
        <f t="shared" si="23"/>
        <v>5.6908300000000001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66" t="s">
        <v>142</v>
      </c>
      <c r="AT151" s="166" t="s">
        <v>138</v>
      </c>
      <c r="AU151" s="166" t="s">
        <v>84</v>
      </c>
      <c r="AY151" s="14" t="s">
        <v>135</v>
      </c>
      <c r="BE151" s="167">
        <f t="shared" si="24"/>
        <v>0</v>
      </c>
      <c r="BF151" s="167">
        <f t="shared" si="25"/>
        <v>0</v>
      </c>
      <c r="BG151" s="167">
        <f t="shared" si="26"/>
        <v>0</v>
      </c>
      <c r="BH151" s="167">
        <f t="shared" si="27"/>
        <v>0</v>
      </c>
      <c r="BI151" s="167">
        <f t="shared" si="28"/>
        <v>0</v>
      </c>
      <c r="BJ151" s="14" t="s">
        <v>84</v>
      </c>
      <c r="BK151" s="168">
        <f t="shared" si="29"/>
        <v>0</v>
      </c>
      <c r="BL151" s="14" t="s">
        <v>142</v>
      </c>
      <c r="BM151" s="166" t="s">
        <v>205</v>
      </c>
    </row>
    <row r="152" spans="1:65" s="2" customFormat="1" ht="21.75" customHeight="1">
      <c r="A152" s="28"/>
      <c r="B152" s="155"/>
      <c r="C152" s="156" t="s">
        <v>206</v>
      </c>
      <c r="D152" s="156" t="s">
        <v>138</v>
      </c>
      <c r="E152" s="157" t="s">
        <v>207</v>
      </c>
      <c r="F152" s="158" t="s">
        <v>208</v>
      </c>
      <c r="G152" s="159" t="s">
        <v>153</v>
      </c>
      <c r="H152" s="160">
        <v>12.291</v>
      </c>
      <c r="I152" s="185"/>
      <c r="J152" s="160">
        <f t="shared" si="20"/>
        <v>0</v>
      </c>
      <c r="K152" s="161"/>
      <c r="L152" s="29"/>
      <c r="M152" s="162" t="s">
        <v>1</v>
      </c>
      <c r="N152" s="163" t="s">
        <v>39</v>
      </c>
      <c r="O152" s="164">
        <v>0.59799999999999998</v>
      </c>
      <c r="P152" s="164">
        <f t="shared" si="21"/>
        <v>7.3500179999999995</v>
      </c>
      <c r="Q152" s="164">
        <v>0</v>
      </c>
      <c r="R152" s="164">
        <f t="shared" si="22"/>
        <v>0</v>
      </c>
      <c r="S152" s="164">
        <v>0</v>
      </c>
      <c r="T152" s="165">
        <f t="shared" si="23"/>
        <v>0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R152" s="166" t="s">
        <v>142</v>
      </c>
      <c r="AT152" s="166" t="s">
        <v>138</v>
      </c>
      <c r="AU152" s="166" t="s">
        <v>84</v>
      </c>
      <c r="AY152" s="14" t="s">
        <v>135</v>
      </c>
      <c r="BE152" s="167">
        <f t="shared" si="24"/>
        <v>0</v>
      </c>
      <c r="BF152" s="167">
        <f t="shared" si="25"/>
        <v>0</v>
      </c>
      <c r="BG152" s="167">
        <f t="shared" si="26"/>
        <v>0</v>
      </c>
      <c r="BH152" s="167">
        <f t="shared" si="27"/>
        <v>0</v>
      </c>
      <c r="BI152" s="167">
        <f t="shared" si="28"/>
        <v>0</v>
      </c>
      <c r="BJ152" s="14" t="s">
        <v>84</v>
      </c>
      <c r="BK152" s="168">
        <f t="shared" si="29"/>
        <v>0</v>
      </c>
      <c r="BL152" s="14" t="s">
        <v>142</v>
      </c>
      <c r="BM152" s="166" t="s">
        <v>209</v>
      </c>
    </row>
    <row r="153" spans="1:65" s="2" customFormat="1" ht="24.2" customHeight="1">
      <c r="A153" s="28"/>
      <c r="B153" s="155"/>
      <c r="C153" s="156" t="s">
        <v>210</v>
      </c>
      <c r="D153" s="156" t="s">
        <v>138</v>
      </c>
      <c r="E153" s="157" t="s">
        <v>211</v>
      </c>
      <c r="F153" s="158" t="s">
        <v>212</v>
      </c>
      <c r="G153" s="159" t="s">
        <v>153</v>
      </c>
      <c r="H153" s="160">
        <v>233.529</v>
      </c>
      <c r="I153" s="185"/>
      <c r="J153" s="160">
        <f t="shared" si="20"/>
        <v>0</v>
      </c>
      <c r="K153" s="161"/>
      <c r="L153" s="29"/>
      <c r="M153" s="162" t="s">
        <v>1</v>
      </c>
      <c r="N153" s="163" t="s">
        <v>39</v>
      </c>
      <c r="O153" s="164">
        <v>7.0000000000000001E-3</v>
      </c>
      <c r="P153" s="164">
        <f t="shared" si="21"/>
        <v>1.634703</v>
      </c>
      <c r="Q153" s="164">
        <v>0</v>
      </c>
      <c r="R153" s="164">
        <f t="shared" si="22"/>
        <v>0</v>
      </c>
      <c r="S153" s="164">
        <v>0</v>
      </c>
      <c r="T153" s="165">
        <f t="shared" si="23"/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66" t="s">
        <v>142</v>
      </c>
      <c r="AT153" s="166" t="s">
        <v>138</v>
      </c>
      <c r="AU153" s="166" t="s">
        <v>84</v>
      </c>
      <c r="AY153" s="14" t="s">
        <v>135</v>
      </c>
      <c r="BE153" s="167">
        <f t="shared" si="24"/>
        <v>0</v>
      </c>
      <c r="BF153" s="167">
        <f t="shared" si="25"/>
        <v>0</v>
      </c>
      <c r="BG153" s="167">
        <f t="shared" si="26"/>
        <v>0</v>
      </c>
      <c r="BH153" s="167">
        <f t="shared" si="27"/>
        <v>0</v>
      </c>
      <c r="BI153" s="167">
        <f t="shared" si="28"/>
        <v>0</v>
      </c>
      <c r="BJ153" s="14" t="s">
        <v>84</v>
      </c>
      <c r="BK153" s="168">
        <f t="shared" si="29"/>
        <v>0</v>
      </c>
      <c r="BL153" s="14" t="s">
        <v>142</v>
      </c>
      <c r="BM153" s="166" t="s">
        <v>213</v>
      </c>
    </row>
    <row r="154" spans="1:65" s="2" customFormat="1" ht="24.2" customHeight="1">
      <c r="A154" s="28"/>
      <c r="B154" s="155"/>
      <c r="C154" s="156" t="s">
        <v>214</v>
      </c>
      <c r="D154" s="156" t="s">
        <v>138</v>
      </c>
      <c r="E154" s="157" t="s">
        <v>215</v>
      </c>
      <c r="F154" s="158" t="s">
        <v>216</v>
      </c>
      <c r="G154" s="159" t="s">
        <v>153</v>
      </c>
      <c r="H154" s="160">
        <v>12.291</v>
      </c>
      <c r="I154" s="185"/>
      <c r="J154" s="160">
        <f t="shared" si="20"/>
        <v>0</v>
      </c>
      <c r="K154" s="161"/>
      <c r="L154" s="29"/>
      <c r="M154" s="162" t="s">
        <v>1</v>
      </c>
      <c r="N154" s="163" t="s">
        <v>39</v>
      </c>
      <c r="O154" s="164">
        <v>0.89</v>
      </c>
      <c r="P154" s="164">
        <f t="shared" si="21"/>
        <v>10.93899</v>
      </c>
      <c r="Q154" s="164">
        <v>0</v>
      </c>
      <c r="R154" s="164">
        <f t="shared" si="22"/>
        <v>0</v>
      </c>
      <c r="S154" s="164">
        <v>0</v>
      </c>
      <c r="T154" s="165">
        <f t="shared" si="23"/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66" t="s">
        <v>142</v>
      </c>
      <c r="AT154" s="166" t="s">
        <v>138</v>
      </c>
      <c r="AU154" s="166" t="s">
        <v>84</v>
      </c>
      <c r="AY154" s="14" t="s">
        <v>135</v>
      </c>
      <c r="BE154" s="167">
        <f t="shared" si="24"/>
        <v>0</v>
      </c>
      <c r="BF154" s="167">
        <f t="shared" si="25"/>
        <v>0</v>
      </c>
      <c r="BG154" s="167">
        <f t="shared" si="26"/>
        <v>0</v>
      </c>
      <c r="BH154" s="167">
        <f t="shared" si="27"/>
        <v>0</v>
      </c>
      <c r="BI154" s="167">
        <f t="shared" si="28"/>
        <v>0</v>
      </c>
      <c r="BJ154" s="14" t="s">
        <v>84</v>
      </c>
      <c r="BK154" s="168">
        <f t="shared" si="29"/>
        <v>0</v>
      </c>
      <c r="BL154" s="14" t="s">
        <v>142</v>
      </c>
      <c r="BM154" s="166" t="s">
        <v>217</v>
      </c>
    </row>
    <row r="155" spans="1:65" s="2" customFormat="1" ht="24.2" customHeight="1">
      <c r="A155" s="28"/>
      <c r="B155" s="155"/>
      <c r="C155" s="156" t="s">
        <v>7</v>
      </c>
      <c r="D155" s="156" t="s">
        <v>138</v>
      </c>
      <c r="E155" s="157" t="s">
        <v>218</v>
      </c>
      <c r="F155" s="158" t="s">
        <v>219</v>
      </c>
      <c r="G155" s="159" t="s">
        <v>153</v>
      </c>
      <c r="H155" s="160">
        <v>73.745999999999995</v>
      </c>
      <c r="I155" s="185"/>
      <c r="J155" s="160">
        <f t="shared" si="20"/>
        <v>0</v>
      </c>
      <c r="K155" s="161"/>
      <c r="L155" s="29"/>
      <c r="M155" s="162" t="s">
        <v>1</v>
      </c>
      <c r="N155" s="163" t="s">
        <v>39</v>
      </c>
      <c r="O155" s="164">
        <v>0.1</v>
      </c>
      <c r="P155" s="164">
        <f t="shared" si="21"/>
        <v>7.3746</v>
      </c>
      <c r="Q155" s="164">
        <v>0</v>
      </c>
      <c r="R155" s="164">
        <f t="shared" si="22"/>
        <v>0</v>
      </c>
      <c r="S155" s="164">
        <v>0</v>
      </c>
      <c r="T155" s="165">
        <f t="shared" si="23"/>
        <v>0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R155" s="166" t="s">
        <v>142</v>
      </c>
      <c r="AT155" s="166" t="s">
        <v>138</v>
      </c>
      <c r="AU155" s="166" t="s">
        <v>84</v>
      </c>
      <c r="AY155" s="14" t="s">
        <v>135</v>
      </c>
      <c r="BE155" s="167">
        <f t="shared" si="24"/>
        <v>0</v>
      </c>
      <c r="BF155" s="167">
        <f t="shared" si="25"/>
        <v>0</v>
      </c>
      <c r="BG155" s="167">
        <f t="shared" si="26"/>
        <v>0</v>
      </c>
      <c r="BH155" s="167">
        <f t="shared" si="27"/>
        <v>0</v>
      </c>
      <c r="BI155" s="167">
        <f t="shared" si="28"/>
        <v>0</v>
      </c>
      <c r="BJ155" s="14" t="s">
        <v>84</v>
      </c>
      <c r="BK155" s="168">
        <f t="shared" si="29"/>
        <v>0</v>
      </c>
      <c r="BL155" s="14" t="s">
        <v>142</v>
      </c>
      <c r="BM155" s="166" t="s">
        <v>220</v>
      </c>
    </row>
    <row r="156" spans="1:65" s="2" customFormat="1" ht="24.2" customHeight="1">
      <c r="A156" s="28"/>
      <c r="B156" s="155"/>
      <c r="C156" s="156" t="s">
        <v>221</v>
      </c>
      <c r="D156" s="156" t="s">
        <v>138</v>
      </c>
      <c r="E156" s="157" t="s">
        <v>222</v>
      </c>
      <c r="F156" s="158" t="s">
        <v>223</v>
      </c>
      <c r="G156" s="159" t="s">
        <v>153</v>
      </c>
      <c r="H156" s="160">
        <v>12.291</v>
      </c>
      <c r="I156" s="185"/>
      <c r="J156" s="160">
        <f t="shared" si="20"/>
        <v>0</v>
      </c>
      <c r="K156" s="161"/>
      <c r="L156" s="29"/>
      <c r="M156" s="162" t="s">
        <v>1</v>
      </c>
      <c r="N156" s="163" t="s">
        <v>39</v>
      </c>
      <c r="O156" s="164">
        <v>0</v>
      </c>
      <c r="P156" s="164">
        <f t="shared" si="21"/>
        <v>0</v>
      </c>
      <c r="Q156" s="164">
        <v>0</v>
      </c>
      <c r="R156" s="164">
        <f t="shared" si="22"/>
        <v>0</v>
      </c>
      <c r="S156" s="164">
        <v>0</v>
      </c>
      <c r="T156" s="165">
        <f t="shared" si="23"/>
        <v>0</v>
      </c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R156" s="166" t="s">
        <v>142</v>
      </c>
      <c r="AT156" s="166" t="s">
        <v>138</v>
      </c>
      <c r="AU156" s="166" t="s">
        <v>84</v>
      </c>
      <c r="AY156" s="14" t="s">
        <v>135</v>
      </c>
      <c r="BE156" s="167">
        <f t="shared" si="24"/>
        <v>0</v>
      </c>
      <c r="BF156" s="167">
        <f t="shared" si="25"/>
        <v>0</v>
      </c>
      <c r="BG156" s="167">
        <f t="shared" si="26"/>
        <v>0</v>
      </c>
      <c r="BH156" s="167">
        <f t="shared" si="27"/>
        <v>0</v>
      </c>
      <c r="BI156" s="167">
        <f t="shared" si="28"/>
        <v>0</v>
      </c>
      <c r="BJ156" s="14" t="s">
        <v>84</v>
      </c>
      <c r="BK156" s="168">
        <f t="shared" si="29"/>
        <v>0</v>
      </c>
      <c r="BL156" s="14" t="s">
        <v>142</v>
      </c>
      <c r="BM156" s="166" t="s">
        <v>224</v>
      </c>
    </row>
    <row r="157" spans="1:65" s="12" customFormat="1" ht="22.9" customHeight="1">
      <c r="B157" s="143"/>
      <c r="D157" s="144" t="s">
        <v>72</v>
      </c>
      <c r="E157" s="153" t="s">
        <v>225</v>
      </c>
      <c r="F157" s="153" t="s">
        <v>226</v>
      </c>
      <c r="J157" s="154">
        <f>BK157</f>
        <v>0</v>
      </c>
      <c r="L157" s="143"/>
      <c r="M157" s="147"/>
      <c r="N157" s="148"/>
      <c r="O157" s="148"/>
      <c r="P157" s="149">
        <f>P158</f>
        <v>79.739625000000004</v>
      </c>
      <c r="Q157" s="148"/>
      <c r="R157" s="149">
        <f>R158</f>
        <v>0</v>
      </c>
      <c r="S157" s="148"/>
      <c r="T157" s="150">
        <f>T158</f>
        <v>0</v>
      </c>
      <c r="AR157" s="144" t="s">
        <v>80</v>
      </c>
      <c r="AT157" s="151" t="s">
        <v>72</v>
      </c>
      <c r="AU157" s="151" t="s">
        <v>80</v>
      </c>
      <c r="AY157" s="144" t="s">
        <v>135</v>
      </c>
      <c r="BK157" s="152">
        <f>BK158</f>
        <v>0</v>
      </c>
    </row>
    <row r="158" spans="1:65" s="2" customFormat="1" ht="24.2" customHeight="1">
      <c r="A158" s="28"/>
      <c r="B158" s="155"/>
      <c r="C158" s="156" t="s">
        <v>227</v>
      </c>
      <c r="D158" s="156" t="s">
        <v>138</v>
      </c>
      <c r="E158" s="157" t="s">
        <v>228</v>
      </c>
      <c r="F158" s="158" t="s">
        <v>229</v>
      </c>
      <c r="G158" s="159" t="s">
        <v>153</v>
      </c>
      <c r="H158" s="160">
        <v>32.375</v>
      </c>
      <c r="I158" s="185"/>
      <c r="J158" s="160">
        <f>ROUND(I158*H158,3)</f>
        <v>0</v>
      </c>
      <c r="K158" s="161"/>
      <c r="L158" s="29"/>
      <c r="M158" s="162" t="s">
        <v>1</v>
      </c>
      <c r="N158" s="163" t="s">
        <v>39</v>
      </c>
      <c r="O158" s="164">
        <v>2.4630000000000001</v>
      </c>
      <c r="P158" s="164">
        <f>O158*H158</f>
        <v>79.739625000000004</v>
      </c>
      <c r="Q158" s="164">
        <v>0</v>
      </c>
      <c r="R158" s="164">
        <f>Q158*H158</f>
        <v>0</v>
      </c>
      <c r="S158" s="164">
        <v>0</v>
      </c>
      <c r="T158" s="165">
        <f>S158*H158</f>
        <v>0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R158" s="166" t="s">
        <v>142</v>
      </c>
      <c r="AT158" s="166" t="s">
        <v>138</v>
      </c>
      <c r="AU158" s="166" t="s">
        <v>84</v>
      </c>
      <c r="AY158" s="14" t="s">
        <v>135</v>
      </c>
      <c r="BE158" s="167">
        <f>IF(N158="základná",J158,0)</f>
        <v>0</v>
      </c>
      <c r="BF158" s="167">
        <f>IF(N158="znížená",J158,0)</f>
        <v>0</v>
      </c>
      <c r="BG158" s="167">
        <f>IF(N158="zákl. prenesená",J158,0)</f>
        <v>0</v>
      </c>
      <c r="BH158" s="167">
        <f>IF(N158="zníž. prenesená",J158,0)</f>
        <v>0</v>
      </c>
      <c r="BI158" s="167">
        <f>IF(N158="nulová",J158,0)</f>
        <v>0</v>
      </c>
      <c r="BJ158" s="14" t="s">
        <v>84</v>
      </c>
      <c r="BK158" s="168">
        <f>ROUND(I158*H158,3)</f>
        <v>0</v>
      </c>
      <c r="BL158" s="14" t="s">
        <v>142</v>
      </c>
      <c r="BM158" s="166" t="s">
        <v>230</v>
      </c>
    </row>
    <row r="159" spans="1:65" s="12" customFormat="1" ht="25.9" customHeight="1">
      <c r="B159" s="143"/>
      <c r="D159" s="144" t="s">
        <v>72</v>
      </c>
      <c r="E159" s="145" t="s">
        <v>231</v>
      </c>
      <c r="F159" s="145" t="s">
        <v>232</v>
      </c>
      <c r="J159" s="146">
        <f>BK159</f>
        <v>0</v>
      </c>
      <c r="L159" s="143"/>
      <c r="M159" s="147"/>
      <c r="N159" s="148"/>
      <c r="O159" s="148"/>
      <c r="P159" s="149">
        <f>P160+P164+P168+P183+P188</f>
        <v>4148.3563633900003</v>
      </c>
      <c r="Q159" s="148"/>
      <c r="R159" s="149">
        <f>R160+R164+R168+R183+R188</f>
        <v>20.587070490000002</v>
      </c>
      <c r="S159" s="148"/>
      <c r="T159" s="150">
        <f>T160+T164+T168+T183+T188</f>
        <v>0</v>
      </c>
      <c r="AR159" s="144" t="s">
        <v>84</v>
      </c>
      <c r="AT159" s="151" t="s">
        <v>72</v>
      </c>
      <c r="AU159" s="151" t="s">
        <v>73</v>
      </c>
      <c r="AY159" s="144" t="s">
        <v>135</v>
      </c>
      <c r="BK159" s="152">
        <f>BK160+BK164+BK168+BK183+BK188</f>
        <v>0</v>
      </c>
    </row>
    <row r="160" spans="1:65" s="12" customFormat="1" ht="22.9" customHeight="1">
      <c r="B160" s="143"/>
      <c r="D160" s="144" t="s">
        <v>72</v>
      </c>
      <c r="E160" s="153" t="s">
        <v>233</v>
      </c>
      <c r="F160" s="153" t="s">
        <v>234</v>
      </c>
      <c r="J160" s="154">
        <f>BK160</f>
        <v>0</v>
      </c>
      <c r="L160" s="143"/>
      <c r="M160" s="147"/>
      <c r="N160" s="148"/>
      <c r="O160" s="148"/>
      <c r="P160" s="149">
        <f>SUM(P161:P163)</f>
        <v>0.52288000000000001</v>
      </c>
      <c r="Q160" s="148"/>
      <c r="R160" s="149">
        <f>SUM(R161:R163)</f>
        <v>4.2639999999999997E-2</v>
      </c>
      <c r="S160" s="148"/>
      <c r="T160" s="150">
        <f>SUM(T161:T163)</f>
        <v>0</v>
      </c>
      <c r="AR160" s="144" t="s">
        <v>84</v>
      </c>
      <c r="AT160" s="151" t="s">
        <v>72</v>
      </c>
      <c r="AU160" s="151" t="s">
        <v>80</v>
      </c>
      <c r="AY160" s="144" t="s">
        <v>135</v>
      </c>
      <c r="BK160" s="152">
        <f>SUM(BK161:BK163)</f>
        <v>0</v>
      </c>
    </row>
    <row r="161" spans="1:65" s="2" customFormat="1" ht="16.5" customHeight="1">
      <c r="A161" s="28"/>
      <c r="B161" s="155"/>
      <c r="C161" s="156" t="s">
        <v>235</v>
      </c>
      <c r="D161" s="156" t="s">
        <v>138</v>
      </c>
      <c r="E161" s="157" t="s">
        <v>236</v>
      </c>
      <c r="F161" s="158" t="s">
        <v>237</v>
      </c>
      <c r="G161" s="159" t="s">
        <v>238</v>
      </c>
      <c r="H161" s="160">
        <v>2</v>
      </c>
      <c r="I161" s="185"/>
      <c r="J161" s="160">
        <f>ROUND(I161*H161,3)</f>
        <v>0</v>
      </c>
      <c r="K161" s="161"/>
      <c r="L161" s="29"/>
      <c r="M161" s="162" t="s">
        <v>1</v>
      </c>
      <c r="N161" s="163" t="s">
        <v>39</v>
      </c>
      <c r="O161" s="164">
        <v>0.26144000000000001</v>
      </c>
      <c r="P161" s="164">
        <f>O161*H161</f>
        <v>0.52288000000000001</v>
      </c>
      <c r="Q161" s="164">
        <v>0</v>
      </c>
      <c r="R161" s="164">
        <f>Q161*H161</f>
        <v>0</v>
      </c>
      <c r="S161" s="164">
        <v>0</v>
      </c>
      <c r="T161" s="165">
        <f>S161*H161</f>
        <v>0</v>
      </c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R161" s="166" t="s">
        <v>202</v>
      </c>
      <c r="AT161" s="166" t="s">
        <v>138</v>
      </c>
      <c r="AU161" s="166" t="s">
        <v>84</v>
      </c>
      <c r="AY161" s="14" t="s">
        <v>135</v>
      </c>
      <c r="BE161" s="167">
        <f>IF(N161="základná",J161,0)</f>
        <v>0</v>
      </c>
      <c r="BF161" s="167">
        <f>IF(N161="znížená",J161,0)</f>
        <v>0</v>
      </c>
      <c r="BG161" s="167">
        <f>IF(N161="zákl. prenesená",J161,0)</f>
        <v>0</v>
      </c>
      <c r="BH161" s="167">
        <f>IF(N161="zníž. prenesená",J161,0)</f>
        <v>0</v>
      </c>
      <c r="BI161" s="167">
        <f>IF(N161="nulová",J161,0)</f>
        <v>0</v>
      </c>
      <c r="BJ161" s="14" t="s">
        <v>84</v>
      </c>
      <c r="BK161" s="168">
        <f>ROUND(I161*H161,3)</f>
        <v>0</v>
      </c>
      <c r="BL161" s="14" t="s">
        <v>202</v>
      </c>
      <c r="BM161" s="166" t="s">
        <v>239</v>
      </c>
    </row>
    <row r="162" spans="1:65" s="2" customFormat="1" ht="21.75" customHeight="1">
      <c r="A162" s="28"/>
      <c r="B162" s="155"/>
      <c r="C162" s="169" t="s">
        <v>240</v>
      </c>
      <c r="D162" s="169" t="s">
        <v>241</v>
      </c>
      <c r="E162" s="170" t="s">
        <v>242</v>
      </c>
      <c r="F162" s="171" t="s">
        <v>243</v>
      </c>
      <c r="G162" s="172" t="s">
        <v>238</v>
      </c>
      <c r="H162" s="173">
        <v>2</v>
      </c>
      <c r="I162" s="186"/>
      <c r="J162" s="173">
        <f>ROUND(I162*H162,3)</f>
        <v>0</v>
      </c>
      <c r="K162" s="174"/>
      <c r="L162" s="175"/>
      <c r="M162" s="176" t="s">
        <v>1</v>
      </c>
      <c r="N162" s="177" t="s">
        <v>39</v>
      </c>
      <c r="O162" s="164">
        <v>0</v>
      </c>
      <c r="P162" s="164">
        <f>O162*H162</f>
        <v>0</v>
      </c>
      <c r="Q162" s="164">
        <v>2.1319999999999999E-2</v>
      </c>
      <c r="R162" s="164">
        <f>Q162*H162</f>
        <v>4.2639999999999997E-2</v>
      </c>
      <c r="S162" s="164">
        <v>0</v>
      </c>
      <c r="T162" s="165">
        <f>S162*H162</f>
        <v>0</v>
      </c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R162" s="166" t="s">
        <v>244</v>
      </c>
      <c r="AT162" s="166" t="s">
        <v>241</v>
      </c>
      <c r="AU162" s="166" t="s">
        <v>84</v>
      </c>
      <c r="AY162" s="14" t="s">
        <v>135</v>
      </c>
      <c r="BE162" s="167">
        <f>IF(N162="základná",J162,0)</f>
        <v>0</v>
      </c>
      <c r="BF162" s="167">
        <f>IF(N162="znížená",J162,0)</f>
        <v>0</v>
      </c>
      <c r="BG162" s="167">
        <f>IF(N162="zákl. prenesená",J162,0)</f>
        <v>0</v>
      </c>
      <c r="BH162" s="167">
        <f>IF(N162="zníž. prenesená",J162,0)</f>
        <v>0</v>
      </c>
      <c r="BI162" s="167">
        <f>IF(N162="nulová",J162,0)</f>
        <v>0</v>
      </c>
      <c r="BJ162" s="14" t="s">
        <v>84</v>
      </c>
      <c r="BK162" s="168">
        <f>ROUND(I162*H162,3)</f>
        <v>0</v>
      </c>
      <c r="BL162" s="14" t="s">
        <v>202</v>
      </c>
      <c r="BM162" s="166" t="s">
        <v>245</v>
      </c>
    </row>
    <row r="163" spans="1:65" s="2" customFormat="1" ht="24.2" customHeight="1">
      <c r="A163" s="28"/>
      <c r="B163" s="155"/>
      <c r="C163" s="156" t="s">
        <v>246</v>
      </c>
      <c r="D163" s="156" t="s">
        <v>138</v>
      </c>
      <c r="E163" s="157" t="s">
        <v>247</v>
      </c>
      <c r="F163" s="158" t="s">
        <v>248</v>
      </c>
      <c r="G163" s="159" t="s">
        <v>249</v>
      </c>
      <c r="H163" s="160">
        <v>0.63900000000000001</v>
      </c>
      <c r="I163" s="185"/>
      <c r="J163" s="160">
        <f>ROUND(I163*H163,3)</f>
        <v>0</v>
      </c>
      <c r="K163" s="161"/>
      <c r="L163" s="29"/>
      <c r="M163" s="162" t="s">
        <v>1</v>
      </c>
      <c r="N163" s="163" t="s">
        <v>39</v>
      </c>
      <c r="O163" s="164">
        <v>0</v>
      </c>
      <c r="P163" s="164">
        <f>O163*H163</f>
        <v>0</v>
      </c>
      <c r="Q163" s="164">
        <v>0</v>
      </c>
      <c r="R163" s="164">
        <f>Q163*H163</f>
        <v>0</v>
      </c>
      <c r="S163" s="164">
        <v>0</v>
      </c>
      <c r="T163" s="165">
        <f>S163*H163</f>
        <v>0</v>
      </c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R163" s="166" t="s">
        <v>202</v>
      </c>
      <c r="AT163" s="166" t="s">
        <v>138</v>
      </c>
      <c r="AU163" s="166" t="s">
        <v>84</v>
      </c>
      <c r="AY163" s="14" t="s">
        <v>135</v>
      </c>
      <c r="BE163" s="167">
        <f>IF(N163="základná",J163,0)</f>
        <v>0</v>
      </c>
      <c r="BF163" s="167">
        <f>IF(N163="znížená",J163,0)</f>
        <v>0</v>
      </c>
      <c r="BG163" s="167">
        <f>IF(N163="zákl. prenesená",J163,0)</f>
        <v>0</v>
      </c>
      <c r="BH163" s="167">
        <f>IF(N163="zníž. prenesená",J163,0)</f>
        <v>0</v>
      </c>
      <c r="BI163" s="167">
        <f>IF(N163="nulová",J163,0)</f>
        <v>0</v>
      </c>
      <c r="BJ163" s="14" t="s">
        <v>84</v>
      </c>
      <c r="BK163" s="168">
        <f>ROUND(I163*H163,3)</f>
        <v>0</v>
      </c>
      <c r="BL163" s="14" t="s">
        <v>202</v>
      </c>
      <c r="BM163" s="166" t="s">
        <v>250</v>
      </c>
    </row>
    <row r="164" spans="1:65" s="12" customFormat="1" ht="22.9" customHeight="1">
      <c r="B164" s="143"/>
      <c r="D164" s="144" t="s">
        <v>72</v>
      </c>
      <c r="E164" s="153" t="s">
        <v>251</v>
      </c>
      <c r="F164" s="153" t="s">
        <v>252</v>
      </c>
      <c r="I164" s="187"/>
      <c r="J164" s="154">
        <f>BK164</f>
        <v>0</v>
      </c>
      <c r="L164" s="143"/>
      <c r="M164" s="147"/>
      <c r="N164" s="148"/>
      <c r="O164" s="148"/>
      <c r="P164" s="149">
        <f>SUM(P165:P167)</f>
        <v>107.023028</v>
      </c>
      <c r="Q164" s="148"/>
      <c r="R164" s="149">
        <f>SUM(R165:R167)</f>
        <v>0.22629199999999999</v>
      </c>
      <c r="S164" s="148"/>
      <c r="T164" s="150">
        <f>SUM(T165:T167)</f>
        <v>0</v>
      </c>
      <c r="AR164" s="144" t="s">
        <v>84</v>
      </c>
      <c r="AT164" s="151" t="s">
        <v>72</v>
      </c>
      <c r="AU164" s="151" t="s">
        <v>80</v>
      </c>
      <c r="AY164" s="144" t="s">
        <v>135</v>
      </c>
      <c r="BK164" s="152">
        <f>SUM(BK165:BK167)</f>
        <v>0</v>
      </c>
    </row>
    <row r="165" spans="1:65" s="2" customFormat="1" ht="24.2" customHeight="1">
      <c r="A165" s="28"/>
      <c r="B165" s="155"/>
      <c r="C165" s="156" t="s">
        <v>253</v>
      </c>
      <c r="D165" s="156" t="s">
        <v>138</v>
      </c>
      <c r="E165" s="157" t="s">
        <v>254</v>
      </c>
      <c r="F165" s="158" t="s">
        <v>255</v>
      </c>
      <c r="G165" s="159" t="s">
        <v>256</v>
      </c>
      <c r="H165" s="160">
        <v>30</v>
      </c>
      <c r="I165" s="185"/>
      <c r="J165" s="160">
        <f>ROUND(I165*H165,3)</f>
        <v>0</v>
      </c>
      <c r="K165" s="161"/>
      <c r="L165" s="29"/>
      <c r="M165" s="162" t="s">
        <v>1</v>
      </c>
      <c r="N165" s="163" t="s">
        <v>39</v>
      </c>
      <c r="O165" s="164">
        <v>0.65966999999999998</v>
      </c>
      <c r="P165" s="164">
        <f>O165*H165</f>
        <v>19.790099999999999</v>
      </c>
      <c r="Q165" s="164">
        <v>2.1099999999999999E-3</v>
      </c>
      <c r="R165" s="164">
        <f>Q165*H165</f>
        <v>6.3299999999999995E-2</v>
      </c>
      <c r="S165" s="164">
        <v>0</v>
      </c>
      <c r="T165" s="165">
        <f>S165*H165</f>
        <v>0</v>
      </c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R165" s="166" t="s">
        <v>202</v>
      </c>
      <c r="AT165" s="166" t="s">
        <v>138</v>
      </c>
      <c r="AU165" s="166" t="s">
        <v>84</v>
      </c>
      <c r="AY165" s="14" t="s">
        <v>135</v>
      </c>
      <c r="BE165" s="167">
        <f>IF(N165="základná",J165,0)</f>
        <v>0</v>
      </c>
      <c r="BF165" s="167">
        <f>IF(N165="znížená",J165,0)</f>
        <v>0</v>
      </c>
      <c r="BG165" s="167">
        <f>IF(N165="zákl. prenesená",J165,0)</f>
        <v>0</v>
      </c>
      <c r="BH165" s="167">
        <f>IF(N165="zníž. prenesená",J165,0)</f>
        <v>0</v>
      </c>
      <c r="BI165" s="167">
        <f>IF(N165="nulová",J165,0)</f>
        <v>0</v>
      </c>
      <c r="BJ165" s="14" t="s">
        <v>84</v>
      </c>
      <c r="BK165" s="168">
        <f>ROUND(I165*H165,3)</f>
        <v>0</v>
      </c>
      <c r="BL165" s="14" t="s">
        <v>202</v>
      </c>
      <c r="BM165" s="166" t="s">
        <v>257</v>
      </c>
    </row>
    <row r="166" spans="1:65" s="2" customFormat="1" ht="24.2" customHeight="1">
      <c r="A166" s="28"/>
      <c r="B166" s="155"/>
      <c r="C166" s="156" t="s">
        <v>258</v>
      </c>
      <c r="D166" s="156" t="s">
        <v>138</v>
      </c>
      <c r="E166" s="157" t="s">
        <v>259</v>
      </c>
      <c r="F166" s="158" t="s">
        <v>260</v>
      </c>
      <c r="G166" s="159" t="s">
        <v>256</v>
      </c>
      <c r="H166" s="160">
        <v>97.6</v>
      </c>
      <c r="I166" s="185"/>
      <c r="J166" s="160">
        <f>ROUND(I166*H166,3)</f>
        <v>0</v>
      </c>
      <c r="K166" s="161"/>
      <c r="L166" s="29"/>
      <c r="M166" s="162" t="s">
        <v>1</v>
      </c>
      <c r="N166" s="163" t="s">
        <v>39</v>
      </c>
      <c r="O166" s="164">
        <v>0.89378000000000002</v>
      </c>
      <c r="P166" s="164">
        <f>O166*H166</f>
        <v>87.232928000000001</v>
      </c>
      <c r="Q166" s="164">
        <v>1.67E-3</v>
      </c>
      <c r="R166" s="164">
        <f>Q166*H166</f>
        <v>0.162992</v>
      </c>
      <c r="S166" s="164">
        <v>0</v>
      </c>
      <c r="T166" s="165">
        <f>S166*H166</f>
        <v>0</v>
      </c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R166" s="166" t="s">
        <v>202</v>
      </c>
      <c r="AT166" s="166" t="s">
        <v>138</v>
      </c>
      <c r="AU166" s="166" t="s">
        <v>84</v>
      </c>
      <c r="AY166" s="14" t="s">
        <v>135</v>
      </c>
      <c r="BE166" s="167">
        <f>IF(N166="základná",J166,0)</f>
        <v>0</v>
      </c>
      <c r="BF166" s="167">
        <f>IF(N166="znížená",J166,0)</f>
        <v>0</v>
      </c>
      <c r="BG166" s="167">
        <f>IF(N166="zákl. prenesená",J166,0)</f>
        <v>0</v>
      </c>
      <c r="BH166" s="167">
        <f>IF(N166="zníž. prenesená",J166,0)</f>
        <v>0</v>
      </c>
      <c r="BI166" s="167">
        <f>IF(N166="nulová",J166,0)</f>
        <v>0</v>
      </c>
      <c r="BJ166" s="14" t="s">
        <v>84</v>
      </c>
      <c r="BK166" s="168">
        <f>ROUND(I166*H166,3)</f>
        <v>0</v>
      </c>
      <c r="BL166" s="14" t="s">
        <v>202</v>
      </c>
      <c r="BM166" s="166" t="s">
        <v>261</v>
      </c>
    </row>
    <row r="167" spans="1:65" s="2" customFormat="1" ht="24.2" customHeight="1">
      <c r="A167" s="28"/>
      <c r="B167" s="155"/>
      <c r="C167" s="156" t="s">
        <v>262</v>
      </c>
      <c r="D167" s="156" t="s">
        <v>138</v>
      </c>
      <c r="E167" s="157" t="s">
        <v>263</v>
      </c>
      <c r="F167" s="158" t="s">
        <v>264</v>
      </c>
      <c r="G167" s="159" t="s">
        <v>249</v>
      </c>
      <c r="H167" s="160">
        <v>29.01</v>
      </c>
      <c r="I167" s="185"/>
      <c r="J167" s="160">
        <f>ROUND(I167*H167,3)</f>
        <v>0</v>
      </c>
      <c r="K167" s="161"/>
      <c r="L167" s="29"/>
      <c r="M167" s="162" t="s">
        <v>1</v>
      </c>
      <c r="N167" s="163" t="s">
        <v>39</v>
      </c>
      <c r="O167" s="164">
        <v>0</v>
      </c>
      <c r="P167" s="164">
        <f>O167*H167</f>
        <v>0</v>
      </c>
      <c r="Q167" s="164">
        <v>0</v>
      </c>
      <c r="R167" s="164">
        <f>Q167*H167</f>
        <v>0</v>
      </c>
      <c r="S167" s="164">
        <v>0</v>
      </c>
      <c r="T167" s="165">
        <f>S167*H167</f>
        <v>0</v>
      </c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R167" s="166" t="s">
        <v>202</v>
      </c>
      <c r="AT167" s="166" t="s">
        <v>138</v>
      </c>
      <c r="AU167" s="166" t="s">
        <v>84</v>
      </c>
      <c r="AY167" s="14" t="s">
        <v>135</v>
      </c>
      <c r="BE167" s="167">
        <f>IF(N167="základná",J167,0)</f>
        <v>0</v>
      </c>
      <c r="BF167" s="167">
        <f>IF(N167="znížená",J167,0)</f>
        <v>0</v>
      </c>
      <c r="BG167" s="167">
        <f>IF(N167="zákl. prenesená",J167,0)</f>
        <v>0</v>
      </c>
      <c r="BH167" s="167">
        <f>IF(N167="zníž. prenesená",J167,0)</f>
        <v>0</v>
      </c>
      <c r="BI167" s="167">
        <f>IF(N167="nulová",J167,0)</f>
        <v>0</v>
      </c>
      <c r="BJ167" s="14" t="s">
        <v>84</v>
      </c>
      <c r="BK167" s="168">
        <f>ROUND(I167*H167,3)</f>
        <v>0</v>
      </c>
      <c r="BL167" s="14" t="s">
        <v>202</v>
      </c>
      <c r="BM167" s="166" t="s">
        <v>265</v>
      </c>
    </row>
    <row r="168" spans="1:65" s="12" customFormat="1" ht="22.9" customHeight="1">
      <c r="B168" s="143"/>
      <c r="D168" s="144" t="s">
        <v>72</v>
      </c>
      <c r="E168" s="153" t="s">
        <v>266</v>
      </c>
      <c r="F168" s="153" t="s">
        <v>267</v>
      </c>
      <c r="I168" s="187"/>
      <c r="J168" s="154">
        <f>BK168</f>
        <v>0</v>
      </c>
      <c r="L168" s="143"/>
      <c r="M168" s="147"/>
      <c r="N168" s="148"/>
      <c r="O168" s="148"/>
      <c r="P168" s="149">
        <f>SUM(P169:P182)</f>
        <v>2813.81568229</v>
      </c>
      <c r="Q168" s="148"/>
      <c r="R168" s="149">
        <f>SUM(R169:R182)</f>
        <v>18.968249390000004</v>
      </c>
      <c r="S168" s="148"/>
      <c r="T168" s="150">
        <f>SUM(T169:T182)</f>
        <v>0</v>
      </c>
      <c r="AR168" s="144" t="s">
        <v>84</v>
      </c>
      <c r="AT168" s="151" t="s">
        <v>72</v>
      </c>
      <c r="AU168" s="151" t="s">
        <v>80</v>
      </c>
      <c r="AY168" s="144" t="s">
        <v>135</v>
      </c>
      <c r="BK168" s="152">
        <f>SUM(BK169:BK182)</f>
        <v>0</v>
      </c>
    </row>
    <row r="169" spans="1:65" s="2" customFormat="1" ht="16.5" customHeight="1">
      <c r="A169" s="28"/>
      <c r="B169" s="155"/>
      <c r="C169" s="156" t="s">
        <v>268</v>
      </c>
      <c r="D169" s="156" t="s">
        <v>138</v>
      </c>
      <c r="E169" s="157" t="s">
        <v>269</v>
      </c>
      <c r="F169" s="158" t="s">
        <v>270</v>
      </c>
      <c r="G169" s="159" t="s">
        <v>146</v>
      </c>
      <c r="H169" s="160">
        <v>569.08299999999997</v>
      </c>
      <c r="I169" s="185"/>
      <c r="J169" s="160">
        <f t="shared" ref="J169:J182" si="30">ROUND(I169*H169,3)</f>
        <v>0</v>
      </c>
      <c r="K169" s="161"/>
      <c r="L169" s="29"/>
      <c r="M169" s="162" t="s">
        <v>1</v>
      </c>
      <c r="N169" s="163" t="s">
        <v>39</v>
      </c>
      <c r="O169" s="164">
        <v>0.33900000000000002</v>
      </c>
      <c r="P169" s="164">
        <f t="shared" ref="P169:P182" si="31">O169*H169</f>
        <v>192.91913700000001</v>
      </c>
      <c r="Q169" s="164">
        <v>8.4999999999999995E-4</v>
      </c>
      <c r="R169" s="164">
        <f t="shared" ref="R169:R182" si="32">Q169*H169</f>
        <v>0.48372054999999997</v>
      </c>
      <c r="S169" s="164">
        <v>0</v>
      </c>
      <c r="T169" s="165">
        <f t="shared" ref="T169:T182" si="33">S169*H169</f>
        <v>0</v>
      </c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R169" s="166" t="s">
        <v>202</v>
      </c>
      <c r="AT169" s="166" t="s">
        <v>138</v>
      </c>
      <c r="AU169" s="166" t="s">
        <v>84</v>
      </c>
      <c r="AY169" s="14" t="s">
        <v>135</v>
      </c>
      <c r="BE169" s="167">
        <f t="shared" ref="BE169:BE182" si="34">IF(N169="základná",J169,0)</f>
        <v>0</v>
      </c>
      <c r="BF169" s="167">
        <f t="shared" ref="BF169:BF182" si="35">IF(N169="znížená",J169,0)</f>
        <v>0</v>
      </c>
      <c r="BG169" s="167">
        <f t="shared" ref="BG169:BG182" si="36">IF(N169="zákl. prenesená",J169,0)</f>
        <v>0</v>
      </c>
      <c r="BH169" s="167">
        <f t="shared" ref="BH169:BH182" si="37">IF(N169="zníž. prenesená",J169,0)</f>
        <v>0</v>
      </c>
      <c r="BI169" s="167">
        <f t="shared" ref="BI169:BI182" si="38">IF(N169="nulová",J169,0)</f>
        <v>0</v>
      </c>
      <c r="BJ169" s="14" t="s">
        <v>84</v>
      </c>
      <c r="BK169" s="168">
        <f t="shared" ref="BK169:BK182" si="39">ROUND(I169*H169,3)</f>
        <v>0</v>
      </c>
      <c r="BL169" s="14" t="s">
        <v>202</v>
      </c>
      <c r="BM169" s="166" t="s">
        <v>271</v>
      </c>
    </row>
    <row r="170" spans="1:65" s="2" customFormat="1" ht="16.5" customHeight="1">
      <c r="A170" s="28"/>
      <c r="B170" s="155"/>
      <c r="C170" s="169" t="s">
        <v>272</v>
      </c>
      <c r="D170" s="169" t="s">
        <v>241</v>
      </c>
      <c r="E170" s="170" t="s">
        <v>273</v>
      </c>
      <c r="F170" s="171" t="s">
        <v>274</v>
      </c>
      <c r="G170" s="172" t="s">
        <v>146</v>
      </c>
      <c r="H170" s="173">
        <v>654.44500000000005</v>
      </c>
      <c r="I170" s="186"/>
      <c r="J170" s="173">
        <f t="shared" si="30"/>
        <v>0</v>
      </c>
      <c r="K170" s="174"/>
      <c r="L170" s="175"/>
      <c r="M170" s="176" t="s">
        <v>1</v>
      </c>
      <c r="N170" s="177" t="s">
        <v>39</v>
      </c>
      <c r="O170" s="164">
        <v>0</v>
      </c>
      <c r="P170" s="164">
        <f t="shared" si="31"/>
        <v>0</v>
      </c>
      <c r="Q170" s="164">
        <v>1.0500000000000001E-2</v>
      </c>
      <c r="R170" s="164">
        <f t="shared" si="32"/>
        <v>6.8716725000000007</v>
      </c>
      <c r="S170" s="164">
        <v>0</v>
      </c>
      <c r="T170" s="165">
        <f t="shared" si="33"/>
        <v>0</v>
      </c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R170" s="166" t="s">
        <v>244</v>
      </c>
      <c r="AT170" s="166" t="s">
        <v>241</v>
      </c>
      <c r="AU170" s="166" t="s">
        <v>84</v>
      </c>
      <c r="AY170" s="14" t="s">
        <v>135</v>
      </c>
      <c r="BE170" s="167">
        <f t="shared" si="34"/>
        <v>0</v>
      </c>
      <c r="BF170" s="167">
        <f t="shared" si="35"/>
        <v>0</v>
      </c>
      <c r="BG170" s="167">
        <f t="shared" si="36"/>
        <v>0</v>
      </c>
      <c r="BH170" s="167">
        <f t="shared" si="37"/>
        <v>0</v>
      </c>
      <c r="BI170" s="167">
        <f t="shared" si="38"/>
        <v>0</v>
      </c>
      <c r="BJ170" s="14" t="s">
        <v>84</v>
      </c>
      <c r="BK170" s="168">
        <f t="shared" si="39"/>
        <v>0</v>
      </c>
      <c r="BL170" s="14" t="s">
        <v>202</v>
      </c>
      <c r="BM170" s="166" t="s">
        <v>275</v>
      </c>
    </row>
    <row r="171" spans="1:65" s="2" customFormat="1" ht="24.2" customHeight="1">
      <c r="A171" s="28"/>
      <c r="B171" s="155"/>
      <c r="C171" s="156" t="s">
        <v>276</v>
      </c>
      <c r="D171" s="156" t="s">
        <v>138</v>
      </c>
      <c r="E171" s="157" t="s">
        <v>277</v>
      </c>
      <c r="F171" s="158" t="s">
        <v>278</v>
      </c>
      <c r="G171" s="159" t="s">
        <v>146</v>
      </c>
      <c r="H171" s="160">
        <v>60</v>
      </c>
      <c r="I171" s="185"/>
      <c r="J171" s="160">
        <f t="shared" si="30"/>
        <v>0</v>
      </c>
      <c r="K171" s="161"/>
      <c r="L171" s="29"/>
      <c r="M171" s="162" t="s">
        <v>1</v>
      </c>
      <c r="N171" s="163" t="s">
        <v>39</v>
      </c>
      <c r="O171" s="164">
        <v>0.33946999999999999</v>
      </c>
      <c r="P171" s="164">
        <f t="shared" si="31"/>
        <v>20.368199999999998</v>
      </c>
      <c r="Q171" s="164">
        <v>8.4999999999999995E-4</v>
      </c>
      <c r="R171" s="164">
        <f t="shared" si="32"/>
        <v>5.0999999999999997E-2</v>
      </c>
      <c r="S171" s="164">
        <v>0</v>
      </c>
      <c r="T171" s="165">
        <f t="shared" si="33"/>
        <v>0</v>
      </c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R171" s="166" t="s">
        <v>202</v>
      </c>
      <c r="AT171" s="166" t="s">
        <v>138</v>
      </c>
      <c r="AU171" s="166" t="s">
        <v>84</v>
      </c>
      <c r="AY171" s="14" t="s">
        <v>135</v>
      </c>
      <c r="BE171" s="167">
        <f t="shared" si="34"/>
        <v>0</v>
      </c>
      <c r="BF171" s="167">
        <f t="shared" si="35"/>
        <v>0</v>
      </c>
      <c r="BG171" s="167">
        <f t="shared" si="36"/>
        <v>0</v>
      </c>
      <c r="BH171" s="167">
        <f t="shared" si="37"/>
        <v>0</v>
      </c>
      <c r="BI171" s="167">
        <f t="shared" si="38"/>
        <v>0</v>
      </c>
      <c r="BJ171" s="14" t="s">
        <v>84</v>
      </c>
      <c r="BK171" s="168">
        <f t="shared" si="39"/>
        <v>0</v>
      </c>
      <c r="BL171" s="14" t="s">
        <v>202</v>
      </c>
      <c r="BM171" s="166" t="s">
        <v>279</v>
      </c>
    </row>
    <row r="172" spans="1:65" s="2" customFormat="1" ht="37.9" customHeight="1">
      <c r="A172" s="28"/>
      <c r="B172" s="155"/>
      <c r="C172" s="169" t="s">
        <v>244</v>
      </c>
      <c r="D172" s="169" t="s">
        <v>241</v>
      </c>
      <c r="E172" s="170" t="s">
        <v>280</v>
      </c>
      <c r="F172" s="171" t="s">
        <v>281</v>
      </c>
      <c r="G172" s="172" t="s">
        <v>146</v>
      </c>
      <c r="H172" s="173">
        <v>63</v>
      </c>
      <c r="I172" s="186"/>
      <c r="J172" s="173">
        <f t="shared" si="30"/>
        <v>0</v>
      </c>
      <c r="K172" s="174"/>
      <c r="L172" s="175"/>
      <c r="M172" s="176" t="s">
        <v>1</v>
      </c>
      <c r="N172" s="177" t="s">
        <v>39</v>
      </c>
      <c r="O172" s="164">
        <v>0</v>
      </c>
      <c r="P172" s="164">
        <f t="shared" si="31"/>
        <v>0</v>
      </c>
      <c r="Q172" s="164">
        <v>4.1000000000000003E-3</v>
      </c>
      <c r="R172" s="164">
        <f t="shared" si="32"/>
        <v>0.25830000000000003</v>
      </c>
      <c r="S172" s="164">
        <v>0</v>
      </c>
      <c r="T172" s="165">
        <f t="shared" si="33"/>
        <v>0</v>
      </c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R172" s="166" t="s">
        <v>244</v>
      </c>
      <c r="AT172" s="166" t="s">
        <v>241</v>
      </c>
      <c r="AU172" s="166" t="s">
        <v>84</v>
      </c>
      <c r="AY172" s="14" t="s">
        <v>135</v>
      </c>
      <c r="BE172" s="167">
        <f t="shared" si="34"/>
        <v>0</v>
      </c>
      <c r="BF172" s="167">
        <f t="shared" si="35"/>
        <v>0</v>
      </c>
      <c r="BG172" s="167">
        <f t="shared" si="36"/>
        <v>0</v>
      </c>
      <c r="BH172" s="167">
        <f t="shared" si="37"/>
        <v>0</v>
      </c>
      <c r="BI172" s="167">
        <f t="shared" si="38"/>
        <v>0</v>
      </c>
      <c r="BJ172" s="14" t="s">
        <v>84</v>
      </c>
      <c r="BK172" s="168">
        <f t="shared" si="39"/>
        <v>0</v>
      </c>
      <c r="BL172" s="14" t="s">
        <v>202</v>
      </c>
      <c r="BM172" s="166" t="s">
        <v>282</v>
      </c>
    </row>
    <row r="173" spans="1:65" s="2" customFormat="1" ht="24.2" customHeight="1">
      <c r="A173" s="28"/>
      <c r="B173" s="155"/>
      <c r="C173" s="156" t="s">
        <v>283</v>
      </c>
      <c r="D173" s="156" t="s">
        <v>138</v>
      </c>
      <c r="E173" s="157" t="s">
        <v>284</v>
      </c>
      <c r="F173" s="158" t="s">
        <v>285</v>
      </c>
      <c r="G173" s="159" t="s">
        <v>146</v>
      </c>
      <c r="H173" s="160">
        <v>7.8929999999999998</v>
      </c>
      <c r="I173" s="185"/>
      <c r="J173" s="160">
        <f t="shared" si="30"/>
        <v>0</v>
      </c>
      <c r="K173" s="161"/>
      <c r="L173" s="29"/>
      <c r="M173" s="162" t="s">
        <v>1</v>
      </c>
      <c r="N173" s="163" t="s">
        <v>39</v>
      </c>
      <c r="O173" s="164">
        <v>0.54993000000000003</v>
      </c>
      <c r="P173" s="164">
        <f t="shared" si="31"/>
        <v>4.3405974900000004</v>
      </c>
      <c r="Q173" s="164">
        <v>4.0000000000000002E-4</v>
      </c>
      <c r="R173" s="164">
        <f t="shared" si="32"/>
        <v>3.1572000000000002E-3</v>
      </c>
      <c r="S173" s="164">
        <v>0</v>
      </c>
      <c r="T173" s="165">
        <f t="shared" si="33"/>
        <v>0</v>
      </c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R173" s="166" t="s">
        <v>202</v>
      </c>
      <c r="AT173" s="166" t="s">
        <v>138</v>
      </c>
      <c r="AU173" s="166" t="s">
        <v>84</v>
      </c>
      <c r="AY173" s="14" t="s">
        <v>135</v>
      </c>
      <c r="BE173" s="167">
        <f t="shared" si="34"/>
        <v>0</v>
      </c>
      <c r="BF173" s="167">
        <f t="shared" si="35"/>
        <v>0</v>
      </c>
      <c r="BG173" s="167">
        <f t="shared" si="36"/>
        <v>0</v>
      </c>
      <c r="BH173" s="167">
        <f t="shared" si="37"/>
        <v>0</v>
      </c>
      <c r="BI173" s="167">
        <f t="shared" si="38"/>
        <v>0</v>
      </c>
      <c r="BJ173" s="14" t="s">
        <v>84</v>
      </c>
      <c r="BK173" s="168">
        <f t="shared" si="39"/>
        <v>0</v>
      </c>
      <c r="BL173" s="14" t="s">
        <v>202</v>
      </c>
      <c r="BM173" s="166" t="s">
        <v>286</v>
      </c>
    </row>
    <row r="174" spans="1:65" s="2" customFormat="1" ht="24.2" customHeight="1">
      <c r="A174" s="28"/>
      <c r="B174" s="155"/>
      <c r="C174" s="169" t="s">
        <v>287</v>
      </c>
      <c r="D174" s="169" t="s">
        <v>241</v>
      </c>
      <c r="E174" s="170" t="s">
        <v>288</v>
      </c>
      <c r="F174" s="171" t="s">
        <v>289</v>
      </c>
      <c r="G174" s="172" t="s">
        <v>146</v>
      </c>
      <c r="H174" s="173">
        <v>9.077</v>
      </c>
      <c r="I174" s="186"/>
      <c r="J174" s="173">
        <f t="shared" si="30"/>
        <v>0</v>
      </c>
      <c r="K174" s="174"/>
      <c r="L174" s="175"/>
      <c r="M174" s="176" t="s">
        <v>1</v>
      </c>
      <c r="N174" s="177" t="s">
        <v>39</v>
      </c>
      <c r="O174" s="164">
        <v>0</v>
      </c>
      <c r="P174" s="164">
        <f t="shared" si="31"/>
        <v>0</v>
      </c>
      <c r="Q174" s="164">
        <v>1.1650000000000001E-2</v>
      </c>
      <c r="R174" s="164">
        <f t="shared" si="32"/>
        <v>0.10574705000000001</v>
      </c>
      <c r="S174" s="164">
        <v>0</v>
      </c>
      <c r="T174" s="165">
        <f t="shared" si="33"/>
        <v>0</v>
      </c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R174" s="166" t="s">
        <v>244</v>
      </c>
      <c r="AT174" s="166" t="s">
        <v>241</v>
      </c>
      <c r="AU174" s="166" t="s">
        <v>84</v>
      </c>
      <c r="AY174" s="14" t="s">
        <v>135</v>
      </c>
      <c r="BE174" s="167">
        <f t="shared" si="34"/>
        <v>0</v>
      </c>
      <c r="BF174" s="167">
        <f t="shared" si="35"/>
        <v>0</v>
      </c>
      <c r="BG174" s="167">
        <f t="shared" si="36"/>
        <v>0</v>
      </c>
      <c r="BH174" s="167">
        <f t="shared" si="37"/>
        <v>0</v>
      </c>
      <c r="BI174" s="167">
        <f t="shared" si="38"/>
        <v>0</v>
      </c>
      <c r="BJ174" s="14" t="s">
        <v>84</v>
      </c>
      <c r="BK174" s="168">
        <f t="shared" si="39"/>
        <v>0</v>
      </c>
      <c r="BL174" s="14" t="s">
        <v>202</v>
      </c>
      <c r="BM174" s="166" t="s">
        <v>290</v>
      </c>
    </row>
    <row r="175" spans="1:65" s="2" customFormat="1" ht="33" customHeight="1">
      <c r="A175" s="28"/>
      <c r="B175" s="155"/>
      <c r="C175" s="156" t="s">
        <v>291</v>
      </c>
      <c r="D175" s="156" t="s">
        <v>138</v>
      </c>
      <c r="E175" s="157" t="s">
        <v>292</v>
      </c>
      <c r="F175" s="158" t="s">
        <v>293</v>
      </c>
      <c r="G175" s="159" t="s">
        <v>146</v>
      </c>
      <c r="H175" s="160">
        <v>35.07</v>
      </c>
      <c r="I175" s="185"/>
      <c r="J175" s="160">
        <f t="shared" si="30"/>
        <v>0</v>
      </c>
      <c r="K175" s="161"/>
      <c r="L175" s="29"/>
      <c r="M175" s="162" t="s">
        <v>1</v>
      </c>
      <c r="N175" s="163" t="s">
        <v>39</v>
      </c>
      <c r="O175" s="164">
        <v>0.67034000000000005</v>
      </c>
      <c r="P175" s="164">
        <f t="shared" si="31"/>
        <v>23.508823800000002</v>
      </c>
      <c r="Q175" s="164">
        <v>1.8000000000000001E-4</v>
      </c>
      <c r="R175" s="164">
        <f t="shared" si="32"/>
        <v>6.3126000000000007E-3</v>
      </c>
      <c r="S175" s="164">
        <v>0</v>
      </c>
      <c r="T175" s="165">
        <f t="shared" si="33"/>
        <v>0</v>
      </c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R175" s="166" t="s">
        <v>202</v>
      </c>
      <c r="AT175" s="166" t="s">
        <v>138</v>
      </c>
      <c r="AU175" s="166" t="s">
        <v>84</v>
      </c>
      <c r="AY175" s="14" t="s">
        <v>135</v>
      </c>
      <c r="BE175" s="167">
        <f t="shared" si="34"/>
        <v>0</v>
      </c>
      <c r="BF175" s="167">
        <f t="shared" si="35"/>
        <v>0</v>
      </c>
      <c r="BG175" s="167">
        <f t="shared" si="36"/>
        <v>0</v>
      </c>
      <c r="BH175" s="167">
        <f t="shared" si="37"/>
        <v>0</v>
      </c>
      <c r="BI175" s="167">
        <f t="shared" si="38"/>
        <v>0</v>
      </c>
      <c r="BJ175" s="14" t="s">
        <v>84</v>
      </c>
      <c r="BK175" s="168">
        <f t="shared" si="39"/>
        <v>0</v>
      </c>
      <c r="BL175" s="14" t="s">
        <v>202</v>
      </c>
      <c r="BM175" s="166" t="s">
        <v>294</v>
      </c>
    </row>
    <row r="176" spans="1:65" s="2" customFormat="1" ht="24.2" customHeight="1">
      <c r="A176" s="28"/>
      <c r="B176" s="155"/>
      <c r="C176" s="169" t="s">
        <v>295</v>
      </c>
      <c r="D176" s="169" t="s">
        <v>241</v>
      </c>
      <c r="E176" s="170" t="s">
        <v>288</v>
      </c>
      <c r="F176" s="171" t="s">
        <v>289</v>
      </c>
      <c r="G176" s="172" t="s">
        <v>146</v>
      </c>
      <c r="H176" s="173">
        <v>40.331000000000003</v>
      </c>
      <c r="I176" s="186"/>
      <c r="J176" s="173">
        <f t="shared" si="30"/>
        <v>0</v>
      </c>
      <c r="K176" s="174"/>
      <c r="L176" s="175"/>
      <c r="M176" s="176" t="s">
        <v>1</v>
      </c>
      <c r="N176" s="177" t="s">
        <v>39</v>
      </c>
      <c r="O176" s="164">
        <v>0</v>
      </c>
      <c r="P176" s="164">
        <f t="shared" si="31"/>
        <v>0</v>
      </c>
      <c r="Q176" s="164">
        <v>1.1650000000000001E-2</v>
      </c>
      <c r="R176" s="164">
        <f t="shared" si="32"/>
        <v>0.46985615000000008</v>
      </c>
      <c r="S176" s="164">
        <v>0</v>
      </c>
      <c r="T176" s="165">
        <f t="shared" si="33"/>
        <v>0</v>
      </c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R176" s="166" t="s">
        <v>244</v>
      </c>
      <c r="AT176" s="166" t="s">
        <v>241</v>
      </c>
      <c r="AU176" s="166" t="s">
        <v>84</v>
      </c>
      <c r="AY176" s="14" t="s">
        <v>135</v>
      </c>
      <c r="BE176" s="167">
        <f t="shared" si="34"/>
        <v>0</v>
      </c>
      <c r="BF176" s="167">
        <f t="shared" si="35"/>
        <v>0</v>
      </c>
      <c r="BG176" s="167">
        <f t="shared" si="36"/>
        <v>0</v>
      </c>
      <c r="BH176" s="167">
        <f t="shared" si="37"/>
        <v>0</v>
      </c>
      <c r="BI176" s="167">
        <f t="shared" si="38"/>
        <v>0</v>
      </c>
      <c r="BJ176" s="14" t="s">
        <v>84</v>
      </c>
      <c r="BK176" s="168">
        <f t="shared" si="39"/>
        <v>0</v>
      </c>
      <c r="BL176" s="14" t="s">
        <v>202</v>
      </c>
      <c r="BM176" s="166" t="s">
        <v>296</v>
      </c>
    </row>
    <row r="177" spans="1:65" s="2" customFormat="1" ht="37.9" customHeight="1">
      <c r="A177" s="28"/>
      <c r="B177" s="155"/>
      <c r="C177" s="156" t="s">
        <v>297</v>
      </c>
      <c r="D177" s="156" t="s">
        <v>138</v>
      </c>
      <c r="E177" s="157" t="s">
        <v>298</v>
      </c>
      <c r="F177" s="158" t="s">
        <v>299</v>
      </c>
      <c r="G177" s="159" t="s">
        <v>300</v>
      </c>
      <c r="H177" s="160">
        <v>8141.3890000000001</v>
      </c>
      <c r="I177" s="185"/>
      <c r="J177" s="160">
        <f t="shared" si="30"/>
        <v>0</v>
      </c>
      <c r="K177" s="161"/>
      <c r="L177" s="29"/>
      <c r="M177" s="162" t="s">
        <v>1</v>
      </c>
      <c r="N177" s="163" t="s">
        <v>39</v>
      </c>
      <c r="O177" s="164">
        <v>0.22</v>
      </c>
      <c r="P177" s="164">
        <f t="shared" si="31"/>
        <v>1791.1055800000001</v>
      </c>
      <c r="Q177" s="164">
        <v>6.0000000000000002E-5</v>
      </c>
      <c r="R177" s="164">
        <f t="shared" si="32"/>
        <v>0.48848334000000004</v>
      </c>
      <c r="S177" s="164">
        <v>0</v>
      </c>
      <c r="T177" s="165">
        <f t="shared" si="33"/>
        <v>0</v>
      </c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R177" s="166" t="s">
        <v>202</v>
      </c>
      <c r="AT177" s="166" t="s">
        <v>138</v>
      </c>
      <c r="AU177" s="166" t="s">
        <v>84</v>
      </c>
      <c r="AY177" s="14" t="s">
        <v>135</v>
      </c>
      <c r="BE177" s="167">
        <f t="shared" si="34"/>
        <v>0</v>
      </c>
      <c r="BF177" s="167">
        <f t="shared" si="35"/>
        <v>0</v>
      </c>
      <c r="BG177" s="167">
        <f t="shared" si="36"/>
        <v>0</v>
      </c>
      <c r="BH177" s="167">
        <f t="shared" si="37"/>
        <v>0</v>
      </c>
      <c r="BI177" s="167">
        <f t="shared" si="38"/>
        <v>0</v>
      </c>
      <c r="BJ177" s="14" t="s">
        <v>84</v>
      </c>
      <c r="BK177" s="168">
        <f t="shared" si="39"/>
        <v>0</v>
      </c>
      <c r="BL177" s="14" t="s">
        <v>202</v>
      </c>
      <c r="BM177" s="166" t="s">
        <v>301</v>
      </c>
    </row>
    <row r="178" spans="1:65" s="2" customFormat="1" ht="21.75" customHeight="1">
      <c r="A178" s="28"/>
      <c r="B178" s="155"/>
      <c r="C178" s="169" t="s">
        <v>302</v>
      </c>
      <c r="D178" s="169" t="s">
        <v>241</v>
      </c>
      <c r="E178" s="170" t="s">
        <v>303</v>
      </c>
      <c r="F178" s="171" t="s">
        <v>304</v>
      </c>
      <c r="G178" s="172" t="s">
        <v>153</v>
      </c>
      <c r="H178" s="173">
        <v>10.23</v>
      </c>
      <c r="I178" s="186"/>
      <c r="J178" s="173">
        <f t="shared" si="30"/>
        <v>0</v>
      </c>
      <c r="K178" s="174"/>
      <c r="L178" s="175"/>
      <c r="M178" s="176" t="s">
        <v>1</v>
      </c>
      <c r="N178" s="177" t="s">
        <v>39</v>
      </c>
      <c r="O178" s="164">
        <v>0</v>
      </c>
      <c r="P178" s="164">
        <f t="shared" si="31"/>
        <v>0</v>
      </c>
      <c r="Q178" s="164">
        <v>1</v>
      </c>
      <c r="R178" s="164">
        <f t="shared" si="32"/>
        <v>10.23</v>
      </c>
      <c r="S178" s="164">
        <v>0</v>
      </c>
      <c r="T178" s="165">
        <f t="shared" si="33"/>
        <v>0</v>
      </c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R178" s="166" t="s">
        <v>244</v>
      </c>
      <c r="AT178" s="166" t="s">
        <v>241</v>
      </c>
      <c r="AU178" s="166" t="s">
        <v>84</v>
      </c>
      <c r="AY178" s="14" t="s">
        <v>135</v>
      </c>
      <c r="BE178" s="167">
        <f t="shared" si="34"/>
        <v>0</v>
      </c>
      <c r="BF178" s="167">
        <f t="shared" si="35"/>
        <v>0</v>
      </c>
      <c r="BG178" s="167">
        <f t="shared" si="36"/>
        <v>0</v>
      </c>
      <c r="BH178" s="167">
        <f t="shared" si="37"/>
        <v>0</v>
      </c>
      <c r="BI178" s="167">
        <f t="shared" si="38"/>
        <v>0</v>
      </c>
      <c r="BJ178" s="14" t="s">
        <v>84</v>
      </c>
      <c r="BK178" s="168">
        <f t="shared" si="39"/>
        <v>0</v>
      </c>
      <c r="BL178" s="14" t="s">
        <v>202</v>
      </c>
      <c r="BM178" s="166" t="s">
        <v>305</v>
      </c>
    </row>
    <row r="179" spans="1:65" s="2" customFormat="1" ht="16.5" customHeight="1">
      <c r="A179" s="28"/>
      <c r="B179" s="155"/>
      <c r="C179" s="156" t="s">
        <v>306</v>
      </c>
      <c r="D179" s="156" t="s">
        <v>138</v>
      </c>
      <c r="E179" s="157" t="s">
        <v>307</v>
      </c>
      <c r="F179" s="158" t="s">
        <v>308</v>
      </c>
      <c r="G179" s="159" t="s">
        <v>300</v>
      </c>
      <c r="H179" s="160">
        <v>8141.3890000000001</v>
      </c>
      <c r="I179" s="185"/>
      <c r="J179" s="160">
        <f t="shared" si="30"/>
        <v>0</v>
      </c>
      <c r="K179" s="161"/>
      <c r="L179" s="29"/>
      <c r="M179" s="162" t="s">
        <v>1</v>
      </c>
      <c r="N179" s="163" t="s">
        <v>39</v>
      </c>
      <c r="O179" s="164">
        <v>9.6000000000000002E-2</v>
      </c>
      <c r="P179" s="164">
        <f t="shared" si="31"/>
        <v>781.57334400000002</v>
      </c>
      <c r="Q179" s="164">
        <v>0</v>
      </c>
      <c r="R179" s="164">
        <f t="shared" si="32"/>
        <v>0</v>
      </c>
      <c r="S179" s="164">
        <v>0</v>
      </c>
      <c r="T179" s="165">
        <f t="shared" si="33"/>
        <v>0</v>
      </c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R179" s="166" t="s">
        <v>202</v>
      </c>
      <c r="AT179" s="166" t="s">
        <v>138</v>
      </c>
      <c r="AU179" s="166" t="s">
        <v>84</v>
      </c>
      <c r="AY179" s="14" t="s">
        <v>135</v>
      </c>
      <c r="BE179" s="167">
        <f t="shared" si="34"/>
        <v>0</v>
      </c>
      <c r="BF179" s="167">
        <f t="shared" si="35"/>
        <v>0</v>
      </c>
      <c r="BG179" s="167">
        <f t="shared" si="36"/>
        <v>0</v>
      </c>
      <c r="BH179" s="167">
        <f t="shared" si="37"/>
        <v>0</v>
      </c>
      <c r="BI179" s="167">
        <f t="shared" si="38"/>
        <v>0</v>
      </c>
      <c r="BJ179" s="14" t="s">
        <v>84</v>
      </c>
      <c r="BK179" s="168">
        <f t="shared" si="39"/>
        <v>0</v>
      </c>
      <c r="BL179" s="14" t="s">
        <v>202</v>
      </c>
      <c r="BM179" s="166" t="s">
        <v>309</v>
      </c>
    </row>
    <row r="180" spans="1:65" s="2" customFormat="1" ht="24.2" customHeight="1">
      <c r="A180" s="28"/>
      <c r="B180" s="155"/>
      <c r="C180" s="156" t="s">
        <v>310</v>
      </c>
      <c r="D180" s="156" t="s">
        <v>138</v>
      </c>
      <c r="E180" s="157" t="s">
        <v>311</v>
      </c>
      <c r="F180" s="158" t="s">
        <v>312</v>
      </c>
      <c r="G180" s="159" t="s">
        <v>238</v>
      </c>
      <c r="H180" s="160">
        <v>1</v>
      </c>
      <c r="I180" s="185"/>
      <c r="J180" s="160">
        <f t="shared" si="30"/>
        <v>0</v>
      </c>
      <c r="K180" s="161"/>
      <c r="L180" s="29"/>
      <c r="M180" s="162" t="s">
        <v>1</v>
      </c>
      <c r="N180" s="163" t="s">
        <v>39</v>
      </c>
      <c r="O180" s="164">
        <v>0</v>
      </c>
      <c r="P180" s="164">
        <f t="shared" si="31"/>
        <v>0</v>
      </c>
      <c r="Q180" s="164">
        <v>0</v>
      </c>
      <c r="R180" s="164">
        <f t="shared" si="32"/>
        <v>0</v>
      </c>
      <c r="S180" s="164">
        <v>0</v>
      </c>
      <c r="T180" s="165">
        <f t="shared" si="33"/>
        <v>0</v>
      </c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R180" s="166" t="s">
        <v>202</v>
      </c>
      <c r="AT180" s="166" t="s">
        <v>138</v>
      </c>
      <c r="AU180" s="166" t="s">
        <v>84</v>
      </c>
      <c r="AY180" s="14" t="s">
        <v>135</v>
      </c>
      <c r="BE180" s="167">
        <f t="shared" si="34"/>
        <v>0</v>
      </c>
      <c r="BF180" s="167">
        <f t="shared" si="35"/>
        <v>0</v>
      </c>
      <c r="BG180" s="167">
        <f t="shared" si="36"/>
        <v>0</v>
      </c>
      <c r="BH180" s="167">
        <f t="shared" si="37"/>
        <v>0</v>
      </c>
      <c r="BI180" s="167">
        <f t="shared" si="38"/>
        <v>0</v>
      </c>
      <c r="BJ180" s="14" t="s">
        <v>84</v>
      </c>
      <c r="BK180" s="168">
        <f t="shared" si="39"/>
        <v>0</v>
      </c>
      <c r="BL180" s="14" t="s">
        <v>202</v>
      </c>
      <c r="BM180" s="166" t="s">
        <v>313</v>
      </c>
    </row>
    <row r="181" spans="1:65" s="2" customFormat="1" ht="24.2" customHeight="1">
      <c r="A181" s="28"/>
      <c r="B181" s="155"/>
      <c r="C181" s="156" t="s">
        <v>314</v>
      </c>
      <c r="D181" s="156" t="s">
        <v>138</v>
      </c>
      <c r="E181" s="157" t="s">
        <v>315</v>
      </c>
      <c r="F181" s="158" t="s">
        <v>316</v>
      </c>
      <c r="G181" s="159" t="s">
        <v>238</v>
      </c>
      <c r="H181" s="160">
        <v>1</v>
      </c>
      <c r="I181" s="185"/>
      <c r="J181" s="160">
        <f t="shared" si="30"/>
        <v>0</v>
      </c>
      <c r="K181" s="161"/>
      <c r="L181" s="29"/>
      <c r="M181" s="162" t="s">
        <v>1</v>
      </c>
      <c r="N181" s="163" t="s">
        <v>39</v>
      </c>
      <c r="O181" s="164">
        <v>0</v>
      </c>
      <c r="P181" s="164">
        <f t="shared" si="31"/>
        <v>0</v>
      </c>
      <c r="Q181" s="164">
        <v>0</v>
      </c>
      <c r="R181" s="164">
        <f t="shared" si="32"/>
        <v>0</v>
      </c>
      <c r="S181" s="164">
        <v>0</v>
      </c>
      <c r="T181" s="165">
        <f t="shared" si="33"/>
        <v>0</v>
      </c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R181" s="166" t="s">
        <v>202</v>
      </c>
      <c r="AT181" s="166" t="s">
        <v>138</v>
      </c>
      <c r="AU181" s="166" t="s">
        <v>84</v>
      </c>
      <c r="AY181" s="14" t="s">
        <v>135</v>
      </c>
      <c r="BE181" s="167">
        <f t="shared" si="34"/>
        <v>0</v>
      </c>
      <c r="BF181" s="167">
        <f t="shared" si="35"/>
        <v>0</v>
      </c>
      <c r="BG181" s="167">
        <f t="shared" si="36"/>
        <v>0</v>
      </c>
      <c r="BH181" s="167">
        <f t="shared" si="37"/>
        <v>0</v>
      </c>
      <c r="BI181" s="167">
        <f t="shared" si="38"/>
        <v>0</v>
      </c>
      <c r="BJ181" s="14" t="s">
        <v>84</v>
      </c>
      <c r="BK181" s="168">
        <f t="shared" si="39"/>
        <v>0</v>
      </c>
      <c r="BL181" s="14" t="s">
        <v>202</v>
      </c>
      <c r="BM181" s="166" t="s">
        <v>317</v>
      </c>
    </row>
    <row r="182" spans="1:65" s="2" customFormat="1" ht="24.2" customHeight="1">
      <c r="A182" s="28"/>
      <c r="B182" s="155"/>
      <c r="C182" s="156" t="s">
        <v>318</v>
      </c>
      <c r="D182" s="156" t="s">
        <v>138</v>
      </c>
      <c r="E182" s="157" t="s">
        <v>319</v>
      </c>
      <c r="F182" s="158" t="s">
        <v>320</v>
      </c>
      <c r="G182" s="159" t="s">
        <v>249</v>
      </c>
      <c r="H182" s="160">
        <v>918.697</v>
      </c>
      <c r="I182" s="185"/>
      <c r="J182" s="160">
        <f t="shared" si="30"/>
        <v>0</v>
      </c>
      <c r="K182" s="161"/>
      <c r="L182" s="29"/>
      <c r="M182" s="162" t="s">
        <v>1</v>
      </c>
      <c r="N182" s="163" t="s">
        <v>39</v>
      </c>
      <c r="O182" s="164">
        <v>0</v>
      </c>
      <c r="P182" s="164">
        <f t="shared" si="31"/>
        <v>0</v>
      </c>
      <c r="Q182" s="164">
        <v>0</v>
      </c>
      <c r="R182" s="164">
        <f t="shared" si="32"/>
        <v>0</v>
      </c>
      <c r="S182" s="164">
        <v>0</v>
      </c>
      <c r="T182" s="165">
        <f t="shared" si="33"/>
        <v>0</v>
      </c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R182" s="166" t="s">
        <v>202</v>
      </c>
      <c r="AT182" s="166" t="s">
        <v>138</v>
      </c>
      <c r="AU182" s="166" t="s">
        <v>84</v>
      </c>
      <c r="AY182" s="14" t="s">
        <v>135</v>
      </c>
      <c r="BE182" s="167">
        <f t="shared" si="34"/>
        <v>0</v>
      </c>
      <c r="BF182" s="167">
        <f t="shared" si="35"/>
        <v>0</v>
      </c>
      <c r="BG182" s="167">
        <f t="shared" si="36"/>
        <v>0</v>
      </c>
      <c r="BH182" s="167">
        <f t="shared" si="37"/>
        <v>0</v>
      </c>
      <c r="BI182" s="167">
        <f t="shared" si="38"/>
        <v>0</v>
      </c>
      <c r="BJ182" s="14" t="s">
        <v>84</v>
      </c>
      <c r="BK182" s="168">
        <f t="shared" si="39"/>
        <v>0</v>
      </c>
      <c r="BL182" s="14" t="s">
        <v>202</v>
      </c>
      <c r="BM182" s="166" t="s">
        <v>321</v>
      </c>
    </row>
    <row r="183" spans="1:65" s="12" customFormat="1" ht="22.9" customHeight="1">
      <c r="B183" s="143"/>
      <c r="D183" s="144" t="s">
        <v>72</v>
      </c>
      <c r="E183" s="153" t="s">
        <v>322</v>
      </c>
      <c r="F183" s="153" t="s">
        <v>323</v>
      </c>
      <c r="J183" s="154">
        <f>BK183</f>
        <v>0</v>
      </c>
      <c r="L183" s="143"/>
      <c r="M183" s="147"/>
      <c r="N183" s="148"/>
      <c r="O183" s="148"/>
      <c r="P183" s="149">
        <f>SUM(P184:P187)</f>
        <v>1221.6929767999998</v>
      </c>
      <c r="Q183" s="148"/>
      <c r="R183" s="149">
        <f>SUM(R184:R187)</f>
        <v>1.3259856000000001</v>
      </c>
      <c r="S183" s="148"/>
      <c r="T183" s="150">
        <f>SUM(T184:T187)</f>
        <v>0</v>
      </c>
      <c r="AR183" s="144" t="s">
        <v>84</v>
      </c>
      <c r="AT183" s="151" t="s">
        <v>72</v>
      </c>
      <c r="AU183" s="151" t="s">
        <v>80</v>
      </c>
      <c r="AY183" s="144" t="s">
        <v>135</v>
      </c>
      <c r="BK183" s="152">
        <f>SUM(BK184:BK187)</f>
        <v>0</v>
      </c>
    </row>
    <row r="184" spans="1:65" s="2" customFormat="1" ht="16.5" customHeight="1">
      <c r="A184" s="28"/>
      <c r="B184" s="155"/>
      <c r="C184" s="156" t="s">
        <v>324</v>
      </c>
      <c r="D184" s="156" t="s">
        <v>138</v>
      </c>
      <c r="E184" s="157" t="s">
        <v>325</v>
      </c>
      <c r="F184" s="158" t="s">
        <v>326</v>
      </c>
      <c r="G184" s="159" t="s">
        <v>146</v>
      </c>
      <c r="H184" s="160">
        <v>1392.84</v>
      </c>
      <c r="I184" s="185"/>
      <c r="J184" s="160">
        <f>ROUND(I184*H184,3)</f>
        <v>0</v>
      </c>
      <c r="K184" s="161"/>
      <c r="L184" s="29"/>
      <c r="M184" s="162" t="s">
        <v>1</v>
      </c>
      <c r="N184" s="163" t="s">
        <v>39</v>
      </c>
      <c r="O184" s="164">
        <v>0.63051999999999997</v>
      </c>
      <c r="P184" s="164">
        <f>O184*H184</f>
        <v>878.21347679999985</v>
      </c>
      <c r="Q184" s="164">
        <v>8.4000000000000003E-4</v>
      </c>
      <c r="R184" s="164">
        <f>Q184*H184</f>
        <v>1.1699856</v>
      </c>
      <c r="S184" s="164">
        <v>0</v>
      </c>
      <c r="T184" s="165">
        <f>S184*H184</f>
        <v>0</v>
      </c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R184" s="166" t="s">
        <v>202</v>
      </c>
      <c r="AT184" s="166" t="s">
        <v>138</v>
      </c>
      <c r="AU184" s="166" t="s">
        <v>84</v>
      </c>
      <c r="AY184" s="14" t="s">
        <v>135</v>
      </c>
      <c r="BE184" s="167">
        <f>IF(N184="základná",J184,0)</f>
        <v>0</v>
      </c>
      <c r="BF184" s="167">
        <f>IF(N184="znížená",J184,0)</f>
        <v>0</v>
      </c>
      <c r="BG184" s="167">
        <f>IF(N184="zákl. prenesená",J184,0)</f>
        <v>0</v>
      </c>
      <c r="BH184" s="167">
        <f>IF(N184="zníž. prenesená",J184,0)</f>
        <v>0</v>
      </c>
      <c r="BI184" s="167">
        <f>IF(N184="nulová",J184,0)</f>
        <v>0</v>
      </c>
      <c r="BJ184" s="14" t="s">
        <v>84</v>
      </c>
      <c r="BK184" s="168">
        <f>ROUND(I184*H184,3)</f>
        <v>0</v>
      </c>
      <c r="BL184" s="14" t="s">
        <v>202</v>
      </c>
      <c r="BM184" s="166" t="s">
        <v>327</v>
      </c>
    </row>
    <row r="185" spans="1:65" s="2" customFormat="1" ht="33" customHeight="1">
      <c r="A185" s="28"/>
      <c r="B185" s="155"/>
      <c r="C185" s="156" t="s">
        <v>328</v>
      </c>
      <c r="D185" s="156" t="s">
        <v>138</v>
      </c>
      <c r="E185" s="157" t="s">
        <v>329</v>
      </c>
      <c r="F185" s="158" t="s">
        <v>330</v>
      </c>
      <c r="G185" s="159" t="s">
        <v>146</v>
      </c>
      <c r="H185" s="160">
        <v>650</v>
      </c>
      <c r="I185" s="185"/>
      <c r="J185" s="160">
        <f>ROUND(I185*H185,3)</f>
        <v>0</v>
      </c>
      <c r="K185" s="161"/>
      <c r="L185" s="29"/>
      <c r="M185" s="162" t="s">
        <v>1</v>
      </c>
      <c r="N185" s="163" t="s">
        <v>39</v>
      </c>
      <c r="O185" s="164">
        <v>0.115</v>
      </c>
      <c r="P185" s="164">
        <f>O185*H185</f>
        <v>74.75</v>
      </c>
      <c r="Q185" s="164">
        <v>0</v>
      </c>
      <c r="R185" s="164">
        <f>Q185*H185</f>
        <v>0</v>
      </c>
      <c r="S185" s="164">
        <v>0</v>
      </c>
      <c r="T185" s="165">
        <f>S185*H185</f>
        <v>0</v>
      </c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R185" s="166" t="s">
        <v>202</v>
      </c>
      <c r="AT185" s="166" t="s">
        <v>138</v>
      </c>
      <c r="AU185" s="166" t="s">
        <v>84</v>
      </c>
      <c r="AY185" s="14" t="s">
        <v>135</v>
      </c>
      <c r="BE185" s="167">
        <f>IF(N185="základná",J185,0)</f>
        <v>0</v>
      </c>
      <c r="BF185" s="167">
        <f>IF(N185="znížená",J185,0)</f>
        <v>0</v>
      </c>
      <c r="BG185" s="167">
        <f>IF(N185="zákl. prenesená",J185,0)</f>
        <v>0</v>
      </c>
      <c r="BH185" s="167">
        <f>IF(N185="zníž. prenesená",J185,0)</f>
        <v>0</v>
      </c>
      <c r="BI185" s="167">
        <f>IF(N185="nulová",J185,0)</f>
        <v>0</v>
      </c>
      <c r="BJ185" s="14" t="s">
        <v>84</v>
      </c>
      <c r="BK185" s="168">
        <f>ROUND(I185*H185,3)</f>
        <v>0</v>
      </c>
      <c r="BL185" s="14" t="s">
        <v>202</v>
      </c>
      <c r="BM185" s="166" t="s">
        <v>331</v>
      </c>
    </row>
    <row r="186" spans="1:65" s="2" customFormat="1" ht="24.2" customHeight="1">
      <c r="A186" s="28"/>
      <c r="B186" s="155"/>
      <c r="C186" s="156" t="s">
        <v>332</v>
      </c>
      <c r="D186" s="156" t="s">
        <v>138</v>
      </c>
      <c r="E186" s="157" t="s">
        <v>333</v>
      </c>
      <c r="F186" s="158" t="s">
        <v>334</v>
      </c>
      <c r="G186" s="159" t="s">
        <v>146</v>
      </c>
      <c r="H186" s="160">
        <v>650</v>
      </c>
      <c r="I186" s="185"/>
      <c r="J186" s="160">
        <f>ROUND(I186*H186,3)</f>
        <v>0</v>
      </c>
      <c r="K186" s="161"/>
      <c r="L186" s="29"/>
      <c r="M186" s="162" t="s">
        <v>1</v>
      </c>
      <c r="N186" s="163" t="s">
        <v>39</v>
      </c>
      <c r="O186" s="164">
        <v>0.26529000000000003</v>
      </c>
      <c r="P186" s="164">
        <f>O186*H186</f>
        <v>172.4385</v>
      </c>
      <c r="Q186" s="164">
        <v>1.6000000000000001E-4</v>
      </c>
      <c r="R186" s="164">
        <f>Q186*H186</f>
        <v>0.10400000000000001</v>
      </c>
      <c r="S186" s="164">
        <v>0</v>
      </c>
      <c r="T186" s="165">
        <f>S186*H186</f>
        <v>0</v>
      </c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R186" s="166" t="s">
        <v>202</v>
      </c>
      <c r="AT186" s="166" t="s">
        <v>138</v>
      </c>
      <c r="AU186" s="166" t="s">
        <v>84</v>
      </c>
      <c r="AY186" s="14" t="s">
        <v>135</v>
      </c>
      <c r="BE186" s="167">
        <f>IF(N186="základná",J186,0)</f>
        <v>0</v>
      </c>
      <c r="BF186" s="167">
        <f>IF(N186="znížená",J186,0)</f>
        <v>0</v>
      </c>
      <c r="BG186" s="167">
        <f>IF(N186="zákl. prenesená",J186,0)</f>
        <v>0</v>
      </c>
      <c r="BH186" s="167">
        <f>IF(N186="zníž. prenesená",J186,0)</f>
        <v>0</v>
      </c>
      <c r="BI186" s="167">
        <f>IF(N186="nulová",J186,0)</f>
        <v>0</v>
      </c>
      <c r="BJ186" s="14" t="s">
        <v>84</v>
      </c>
      <c r="BK186" s="168">
        <f>ROUND(I186*H186,3)</f>
        <v>0</v>
      </c>
      <c r="BL186" s="14" t="s">
        <v>202</v>
      </c>
      <c r="BM186" s="166" t="s">
        <v>335</v>
      </c>
    </row>
    <row r="187" spans="1:65" s="2" customFormat="1" ht="24.2" customHeight="1">
      <c r="A187" s="28"/>
      <c r="B187" s="155"/>
      <c r="C187" s="156" t="s">
        <v>336</v>
      </c>
      <c r="D187" s="156" t="s">
        <v>138</v>
      </c>
      <c r="E187" s="157" t="s">
        <v>337</v>
      </c>
      <c r="F187" s="158" t="s">
        <v>338</v>
      </c>
      <c r="G187" s="159" t="s">
        <v>146</v>
      </c>
      <c r="H187" s="160">
        <v>650</v>
      </c>
      <c r="I187" s="185"/>
      <c r="J187" s="160">
        <f>ROUND(I187*H187,3)</f>
        <v>0</v>
      </c>
      <c r="K187" s="161"/>
      <c r="L187" s="29"/>
      <c r="M187" s="162" t="s">
        <v>1</v>
      </c>
      <c r="N187" s="163" t="s">
        <v>39</v>
      </c>
      <c r="O187" s="164">
        <v>0.14813999999999999</v>
      </c>
      <c r="P187" s="164">
        <f>O187*H187</f>
        <v>96.290999999999997</v>
      </c>
      <c r="Q187" s="164">
        <v>8.0000000000000007E-5</v>
      </c>
      <c r="R187" s="164">
        <f>Q187*H187</f>
        <v>5.2000000000000005E-2</v>
      </c>
      <c r="S187" s="164">
        <v>0</v>
      </c>
      <c r="T187" s="165">
        <f>S187*H187</f>
        <v>0</v>
      </c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R187" s="166" t="s">
        <v>202</v>
      </c>
      <c r="AT187" s="166" t="s">
        <v>138</v>
      </c>
      <c r="AU187" s="166" t="s">
        <v>84</v>
      </c>
      <c r="AY187" s="14" t="s">
        <v>135</v>
      </c>
      <c r="BE187" s="167">
        <f>IF(N187="základná",J187,0)</f>
        <v>0</v>
      </c>
      <c r="BF187" s="167">
        <f>IF(N187="znížená",J187,0)</f>
        <v>0</v>
      </c>
      <c r="BG187" s="167">
        <f>IF(N187="zákl. prenesená",J187,0)</f>
        <v>0</v>
      </c>
      <c r="BH187" s="167">
        <f>IF(N187="zníž. prenesená",J187,0)</f>
        <v>0</v>
      </c>
      <c r="BI187" s="167">
        <f>IF(N187="nulová",J187,0)</f>
        <v>0</v>
      </c>
      <c r="BJ187" s="14" t="s">
        <v>84</v>
      </c>
      <c r="BK187" s="168">
        <f>ROUND(I187*H187,3)</f>
        <v>0</v>
      </c>
      <c r="BL187" s="14" t="s">
        <v>202</v>
      </c>
      <c r="BM187" s="166" t="s">
        <v>339</v>
      </c>
    </row>
    <row r="188" spans="1:65" s="12" customFormat="1" ht="22.9" customHeight="1">
      <c r="B188" s="143"/>
      <c r="D188" s="144" t="s">
        <v>72</v>
      </c>
      <c r="E188" s="153" t="s">
        <v>340</v>
      </c>
      <c r="F188" s="153" t="s">
        <v>341</v>
      </c>
      <c r="J188" s="154">
        <f>BK188</f>
        <v>0</v>
      </c>
      <c r="L188" s="143"/>
      <c r="M188" s="147"/>
      <c r="N188" s="148"/>
      <c r="O188" s="148"/>
      <c r="P188" s="149">
        <f>SUM(P189:P190)</f>
        <v>5.3017963000000004</v>
      </c>
      <c r="Q188" s="148"/>
      <c r="R188" s="149">
        <f>SUM(R189:R190)</f>
        <v>2.3903500000000001E-2</v>
      </c>
      <c r="S188" s="148"/>
      <c r="T188" s="150">
        <f>SUM(T189:T190)</f>
        <v>0</v>
      </c>
      <c r="AR188" s="144" t="s">
        <v>84</v>
      </c>
      <c r="AT188" s="151" t="s">
        <v>72</v>
      </c>
      <c r="AU188" s="151" t="s">
        <v>80</v>
      </c>
      <c r="AY188" s="144" t="s">
        <v>135</v>
      </c>
      <c r="BK188" s="152">
        <f>SUM(BK189:BK190)</f>
        <v>0</v>
      </c>
    </row>
    <row r="189" spans="1:65" s="2" customFormat="1" ht="24.2" customHeight="1">
      <c r="A189" s="28"/>
      <c r="B189" s="155"/>
      <c r="C189" s="156" t="s">
        <v>342</v>
      </c>
      <c r="D189" s="156" t="s">
        <v>138</v>
      </c>
      <c r="E189" s="157" t="s">
        <v>343</v>
      </c>
      <c r="F189" s="158" t="s">
        <v>344</v>
      </c>
      <c r="G189" s="159" t="s">
        <v>146</v>
      </c>
      <c r="H189" s="160">
        <v>47.807000000000002</v>
      </c>
      <c r="I189" s="185"/>
      <c r="J189" s="160">
        <f>ROUND(I189*H189,3)</f>
        <v>0</v>
      </c>
      <c r="K189" s="161"/>
      <c r="L189" s="29"/>
      <c r="M189" s="162" t="s">
        <v>1</v>
      </c>
      <c r="N189" s="163" t="s">
        <v>39</v>
      </c>
      <c r="O189" s="164">
        <v>3.0179999999999998E-2</v>
      </c>
      <c r="P189" s="164">
        <f>O189*H189</f>
        <v>1.4428152599999999</v>
      </c>
      <c r="Q189" s="164">
        <v>1E-4</v>
      </c>
      <c r="R189" s="164">
        <f>Q189*H189</f>
        <v>4.7807000000000006E-3</v>
      </c>
      <c r="S189" s="164">
        <v>0</v>
      </c>
      <c r="T189" s="165">
        <f>S189*H189</f>
        <v>0</v>
      </c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R189" s="166" t="s">
        <v>202</v>
      </c>
      <c r="AT189" s="166" t="s">
        <v>138</v>
      </c>
      <c r="AU189" s="166" t="s">
        <v>84</v>
      </c>
      <c r="AY189" s="14" t="s">
        <v>135</v>
      </c>
      <c r="BE189" s="167">
        <f>IF(N189="základná",J189,0)</f>
        <v>0</v>
      </c>
      <c r="BF189" s="167">
        <f>IF(N189="znížená",J189,0)</f>
        <v>0</v>
      </c>
      <c r="BG189" s="167">
        <f>IF(N189="zákl. prenesená",J189,0)</f>
        <v>0</v>
      </c>
      <c r="BH189" s="167">
        <f>IF(N189="zníž. prenesená",J189,0)</f>
        <v>0</v>
      </c>
      <c r="BI189" s="167">
        <f>IF(N189="nulová",J189,0)</f>
        <v>0</v>
      </c>
      <c r="BJ189" s="14" t="s">
        <v>84</v>
      </c>
      <c r="BK189" s="168">
        <f>ROUND(I189*H189,3)</f>
        <v>0</v>
      </c>
      <c r="BL189" s="14" t="s">
        <v>202</v>
      </c>
      <c r="BM189" s="166" t="s">
        <v>345</v>
      </c>
    </row>
    <row r="190" spans="1:65" s="2" customFormat="1" ht="33" customHeight="1">
      <c r="A190" s="28"/>
      <c r="B190" s="155"/>
      <c r="C190" s="156" t="s">
        <v>346</v>
      </c>
      <c r="D190" s="156" t="s">
        <v>138</v>
      </c>
      <c r="E190" s="157" t="s">
        <v>347</v>
      </c>
      <c r="F190" s="158" t="s">
        <v>348</v>
      </c>
      <c r="G190" s="159" t="s">
        <v>146</v>
      </c>
      <c r="H190" s="160">
        <v>47.807000000000002</v>
      </c>
      <c r="I190" s="185"/>
      <c r="J190" s="160">
        <f>ROUND(I190*H190,3)</f>
        <v>0</v>
      </c>
      <c r="K190" s="161"/>
      <c r="L190" s="29"/>
      <c r="M190" s="178" t="s">
        <v>1</v>
      </c>
      <c r="N190" s="179" t="s">
        <v>39</v>
      </c>
      <c r="O190" s="180">
        <v>8.072E-2</v>
      </c>
      <c r="P190" s="180">
        <f>O190*H190</f>
        <v>3.8589810400000002</v>
      </c>
      <c r="Q190" s="180">
        <v>4.0000000000000002E-4</v>
      </c>
      <c r="R190" s="180">
        <f>Q190*H190</f>
        <v>1.9122800000000002E-2</v>
      </c>
      <c r="S190" s="180">
        <v>0</v>
      </c>
      <c r="T190" s="181">
        <f>S190*H190</f>
        <v>0</v>
      </c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R190" s="166" t="s">
        <v>202</v>
      </c>
      <c r="AT190" s="166" t="s">
        <v>138</v>
      </c>
      <c r="AU190" s="166" t="s">
        <v>84</v>
      </c>
      <c r="AY190" s="14" t="s">
        <v>135</v>
      </c>
      <c r="BE190" s="167">
        <f>IF(N190="základná",J190,0)</f>
        <v>0</v>
      </c>
      <c r="BF190" s="167">
        <f>IF(N190="znížená",J190,0)</f>
        <v>0</v>
      </c>
      <c r="BG190" s="167">
        <f>IF(N190="zákl. prenesená",J190,0)</f>
        <v>0</v>
      </c>
      <c r="BH190" s="167">
        <f>IF(N190="zníž. prenesená",J190,0)</f>
        <v>0</v>
      </c>
      <c r="BI190" s="167">
        <f>IF(N190="nulová",J190,0)</f>
        <v>0</v>
      </c>
      <c r="BJ190" s="14" t="s">
        <v>84</v>
      </c>
      <c r="BK190" s="168">
        <f>ROUND(I190*H190,3)</f>
        <v>0</v>
      </c>
      <c r="BL190" s="14" t="s">
        <v>202</v>
      </c>
      <c r="BM190" s="166" t="s">
        <v>349</v>
      </c>
    </row>
    <row r="191" spans="1:65" s="2" customFormat="1" ht="6.95" customHeight="1">
      <c r="A191" s="28"/>
      <c r="B191" s="46"/>
      <c r="C191" s="47"/>
      <c r="D191" s="47"/>
      <c r="E191" s="47"/>
      <c r="F191" s="47"/>
      <c r="G191" s="47"/>
      <c r="H191" s="47"/>
      <c r="I191" s="47"/>
      <c r="J191" s="47"/>
      <c r="K191" s="47"/>
      <c r="L191" s="29"/>
      <c r="M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</row>
  </sheetData>
  <autoFilter ref="C130:K190" xr:uid="{00000000-0009-0000-0000-000001000000}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M232"/>
  <sheetViews>
    <sheetView showGridLines="0" workbookViewId="0">
      <selection activeCell="G66" sqref="G66:J7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0"/>
    </row>
    <row r="2" spans="1:46" s="1" customFormat="1" ht="36.950000000000003" customHeight="1">
      <c r="L2" s="227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4" t="s">
        <v>88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99</v>
      </c>
      <c r="L4" s="17"/>
      <c r="M4" s="101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33" t="str">
        <f>'Rekapitulácia stavby'!K6</f>
        <v>Sklad bio strukovín a maku - prestavba</v>
      </c>
      <c r="F7" s="234"/>
      <c r="G7" s="234"/>
      <c r="H7" s="234"/>
      <c r="L7" s="17"/>
    </row>
    <row r="8" spans="1:46" s="1" customFormat="1" ht="12" customHeight="1">
      <c r="B8" s="17"/>
      <c r="D8" s="23" t="s">
        <v>100</v>
      </c>
      <c r="L8" s="17"/>
    </row>
    <row r="9" spans="1:46" s="2" customFormat="1" ht="16.5" customHeight="1">
      <c r="A9" s="28"/>
      <c r="B9" s="29"/>
      <c r="C9" s="28"/>
      <c r="D9" s="28"/>
      <c r="E9" s="233" t="s">
        <v>101</v>
      </c>
      <c r="F9" s="232"/>
      <c r="G9" s="232"/>
      <c r="H9" s="232"/>
      <c r="I9" s="28"/>
      <c r="J9" s="28"/>
      <c r="K9" s="28"/>
      <c r="L9" s="41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 ht="12" customHeight="1">
      <c r="A10" s="28"/>
      <c r="B10" s="29"/>
      <c r="C10" s="28"/>
      <c r="D10" s="23" t="s">
        <v>350</v>
      </c>
      <c r="E10" s="28"/>
      <c r="F10" s="28"/>
      <c r="G10" s="28"/>
      <c r="H10" s="28"/>
      <c r="I10" s="28"/>
      <c r="J10" s="28"/>
      <c r="K10" s="28"/>
      <c r="L10" s="41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6.5" customHeight="1">
      <c r="A11" s="28"/>
      <c r="B11" s="29"/>
      <c r="C11" s="28"/>
      <c r="D11" s="28"/>
      <c r="E11" s="188" t="s">
        <v>351</v>
      </c>
      <c r="F11" s="232"/>
      <c r="G11" s="232"/>
      <c r="H11" s="232"/>
      <c r="I11" s="28"/>
      <c r="J11" s="28"/>
      <c r="K11" s="28"/>
      <c r="L11" s="41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>
      <c r="A12" s="28"/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41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2" customHeight="1">
      <c r="A13" s="28"/>
      <c r="B13" s="29"/>
      <c r="C13" s="28"/>
      <c r="D13" s="23" t="s">
        <v>14</v>
      </c>
      <c r="E13" s="28"/>
      <c r="F13" s="21" t="s">
        <v>1</v>
      </c>
      <c r="G13" s="28"/>
      <c r="H13" s="28"/>
      <c r="I13" s="23" t="s">
        <v>15</v>
      </c>
      <c r="J13" s="21" t="s">
        <v>1</v>
      </c>
      <c r="K13" s="28"/>
      <c r="L13" s="41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12" customHeight="1">
      <c r="A14" s="28"/>
      <c r="B14" s="29"/>
      <c r="C14" s="28"/>
      <c r="D14" s="23" t="s">
        <v>16</v>
      </c>
      <c r="E14" s="28"/>
      <c r="F14" s="21" t="s">
        <v>17</v>
      </c>
      <c r="G14" s="28"/>
      <c r="H14" s="28"/>
      <c r="I14" s="23" t="s">
        <v>18</v>
      </c>
      <c r="J14" s="184"/>
      <c r="K14" s="28"/>
      <c r="L14" s="41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0.9" customHeight="1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41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12" customHeight="1">
      <c r="A16" s="28"/>
      <c r="B16" s="29"/>
      <c r="C16" s="28"/>
      <c r="D16" s="23" t="s">
        <v>19</v>
      </c>
      <c r="E16" s="28"/>
      <c r="F16" s="28"/>
      <c r="G16" s="28"/>
      <c r="H16" s="28"/>
      <c r="I16" s="23" t="s">
        <v>20</v>
      </c>
      <c r="J16" s="21" t="s">
        <v>1</v>
      </c>
      <c r="K16" s="28"/>
      <c r="L16" s="41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18" customHeight="1">
      <c r="A17" s="28"/>
      <c r="B17" s="29"/>
      <c r="C17" s="28"/>
      <c r="D17" s="28"/>
      <c r="E17" s="21" t="s">
        <v>21</v>
      </c>
      <c r="F17" s="28"/>
      <c r="G17" s="28"/>
      <c r="H17" s="28"/>
      <c r="I17" s="23" t="s">
        <v>22</v>
      </c>
      <c r="J17" s="21" t="s">
        <v>1</v>
      </c>
      <c r="K17" s="28"/>
      <c r="L17" s="41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6.95" customHeight="1">
      <c r="A18" s="28"/>
      <c r="B18" s="29"/>
      <c r="C18" s="28"/>
      <c r="D18" s="28"/>
      <c r="E18" s="28"/>
      <c r="F18" s="28"/>
      <c r="G18" s="28"/>
      <c r="H18" s="28"/>
      <c r="I18" s="28"/>
      <c r="J18" s="28"/>
      <c r="K18" s="28"/>
      <c r="L18" s="41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12" customHeight="1">
      <c r="A19" s="28"/>
      <c r="B19" s="29"/>
      <c r="C19" s="28"/>
      <c r="D19" s="23" t="s">
        <v>23</v>
      </c>
      <c r="E19" s="28"/>
      <c r="F19" s="28"/>
      <c r="G19" s="28"/>
      <c r="H19" s="28"/>
      <c r="I19" s="23" t="s">
        <v>20</v>
      </c>
      <c r="J19" s="182" t="str">
        <f>'Rekapitulácia stavby'!AN13</f>
        <v/>
      </c>
      <c r="K19" s="28"/>
      <c r="L19" s="41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18" customHeight="1">
      <c r="A20" s="28"/>
      <c r="B20" s="29"/>
      <c r="C20" s="28"/>
      <c r="D20" s="28"/>
      <c r="E20" s="235" t="str">
        <f>'Rekapitulácia stavby'!E14</f>
        <v xml:space="preserve"> </v>
      </c>
      <c r="F20" s="235"/>
      <c r="G20" s="235"/>
      <c r="H20" s="235"/>
      <c r="I20" s="23" t="s">
        <v>22</v>
      </c>
      <c r="J20" s="182" t="str">
        <f>'Rekapitulácia stavby'!AN14</f>
        <v/>
      </c>
      <c r="K20" s="28"/>
      <c r="L20" s="41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6.95" customHeight="1">
      <c r="A21" s="28"/>
      <c r="B21" s="29"/>
      <c r="C21" s="28"/>
      <c r="D21" s="28"/>
      <c r="E21" s="28"/>
      <c r="F21" s="28"/>
      <c r="G21" s="28"/>
      <c r="H21" s="28"/>
      <c r="I21" s="28"/>
      <c r="J21" s="28"/>
      <c r="K21" s="28"/>
      <c r="L21" s="41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12" customHeight="1">
      <c r="A22" s="28"/>
      <c r="B22" s="29"/>
      <c r="C22" s="28"/>
      <c r="D22" s="23" t="s">
        <v>25</v>
      </c>
      <c r="E22" s="28"/>
      <c r="F22" s="28"/>
      <c r="G22" s="28"/>
      <c r="H22" s="28"/>
      <c r="I22" s="23" t="s">
        <v>20</v>
      </c>
      <c r="J22" s="21" t="s">
        <v>1</v>
      </c>
      <c r="K22" s="28"/>
      <c r="L22" s="41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18" customHeight="1">
      <c r="A23" s="28"/>
      <c r="B23" s="29"/>
      <c r="C23" s="28"/>
      <c r="D23" s="28"/>
      <c r="E23" s="21" t="s">
        <v>26</v>
      </c>
      <c r="F23" s="28"/>
      <c r="G23" s="28"/>
      <c r="H23" s="28"/>
      <c r="I23" s="23" t="s">
        <v>22</v>
      </c>
      <c r="J23" s="21" t="s">
        <v>1</v>
      </c>
      <c r="K23" s="28"/>
      <c r="L23" s="41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6.95" customHeight="1">
      <c r="A24" s="28"/>
      <c r="B24" s="29"/>
      <c r="C24" s="28"/>
      <c r="D24" s="28"/>
      <c r="E24" s="28"/>
      <c r="F24" s="28"/>
      <c r="G24" s="28"/>
      <c r="H24" s="28"/>
      <c r="I24" s="28"/>
      <c r="J24" s="28"/>
      <c r="K24" s="28"/>
      <c r="L24" s="41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2" customFormat="1" ht="12" customHeight="1">
      <c r="A25" s="28"/>
      <c r="B25" s="29"/>
      <c r="C25" s="28"/>
      <c r="D25" s="23" t="s">
        <v>29</v>
      </c>
      <c r="E25" s="28"/>
      <c r="F25" s="28"/>
      <c r="G25" s="28"/>
      <c r="H25" s="28"/>
      <c r="I25" s="23" t="s">
        <v>20</v>
      </c>
      <c r="J25" s="21" t="str">
        <f>IF('Rekapitulácia stavby'!AN19="","",'Rekapitulácia stavby'!AN19)</f>
        <v/>
      </c>
      <c r="K25" s="28"/>
      <c r="L25" s="41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s="2" customFormat="1" ht="18" customHeight="1">
      <c r="A26" s="28"/>
      <c r="B26" s="29"/>
      <c r="C26" s="28"/>
      <c r="D26" s="28"/>
      <c r="E26" s="21" t="str">
        <f>IF('Rekapitulácia stavby'!E20="","",'Rekapitulácia stavby'!E20)</f>
        <v xml:space="preserve"> </v>
      </c>
      <c r="F26" s="28"/>
      <c r="G26" s="28"/>
      <c r="H26" s="28"/>
      <c r="I26" s="23" t="s">
        <v>22</v>
      </c>
      <c r="J26" s="21" t="str">
        <f>IF('Rekapitulácia stavby'!AN20="","",'Rekapitulácia stavby'!AN20)</f>
        <v/>
      </c>
      <c r="K26" s="28"/>
      <c r="L26" s="41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2" customFormat="1" ht="6.95" customHeight="1">
      <c r="A27" s="28"/>
      <c r="B27" s="29"/>
      <c r="C27" s="28"/>
      <c r="D27" s="28"/>
      <c r="E27" s="28"/>
      <c r="F27" s="28"/>
      <c r="G27" s="28"/>
      <c r="H27" s="28"/>
      <c r="I27" s="28"/>
      <c r="J27" s="28"/>
      <c r="K27" s="28"/>
      <c r="L27" s="41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</row>
    <row r="28" spans="1:31" s="2" customFormat="1" ht="12" customHeight="1">
      <c r="A28" s="28"/>
      <c r="B28" s="29"/>
      <c r="C28" s="28"/>
      <c r="D28" s="23" t="s">
        <v>30</v>
      </c>
      <c r="E28" s="28"/>
      <c r="F28" s="28"/>
      <c r="G28" s="28"/>
      <c r="H28" s="28"/>
      <c r="I28" s="28"/>
      <c r="J28" s="28"/>
      <c r="K28" s="28"/>
      <c r="L28" s="41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8" customFormat="1" ht="214.5" customHeight="1">
      <c r="A29" s="102"/>
      <c r="B29" s="103"/>
      <c r="C29" s="102"/>
      <c r="D29" s="102"/>
      <c r="E29" s="215"/>
      <c r="F29" s="215"/>
      <c r="G29" s="215"/>
      <c r="H29" s="215"/>
      <c r="I29" s="102"/>
      <c r="J29" s="102"/>
      <c r="K29" s="102"/>
      <c r="L29" s="104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</row>
    <row r="30" spans="1:31" s="2" customFormat="1" ht="6.95" customHeight="1">
      <c r="A30" s="28"/>
      <c r="B30" s="29"/>
      <c r="C30" s="28"/>
      <c r="D30" s="28"/>
      <c r="E30" s="28"/>
      <c r="F30" s="28"/>
      <c r="G30" s="28"/>
      <c r="H30" s="28"/>
      <c r="I30" s="28"/>
      <c r="J30" s="28"/>
      <c r="K30" s="28"/>
      <c r="L30" s="41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6.95" customHeight="1">
      <c r="A31" s="28"/>
      <c r="B31" s="29"/>
      <c r="C31" s="28"/>
      <c r="D31" s="64"/>
      <c r="E31" s="64"/>
      <c r="F31" s="64"/>
      <c r="G31" s="64"/>
      <c r="H31" s="64"/>
      <c r="I31" s="64"/>
      <c r="J31" s="64"/>
      <c r="K31" s="64"/>
      <c r="L31" s="41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14.45" customHeight="1">
      <c r="A32" s="28"/>
      <c r="B32" s="29"/>
      <c r="C32" s="28"/>
      <c r="D32" s="21" t="s">
        <v>102</v>
      </c>
      <c r="E32" s="28"/>
      <c r="F32" s="28"/>
      <c r="G32" s="28"/>
      <c r="H32" s="28"/>
      <c r="I32" s="28"/>
      <c r="J32" s="27">
        <f>J98</f>
        <v>0</v>
      </c>
      <c r="K32" s="28"/>
      <c r="L32" s="41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14.45" customHeight="1">
      <c r="A33" s="28"/>
      <c r="B33" s="29"/>
      <c r="C33" s="28"/>
      <c r="D33" s="26" t="s">
        <v>103</v>
      </c>
      <c r="E33" s="28"/>
      <c r="F33" s="28"/>
      <c r="G33" s="28"/>
      <c r="H33" s="28"/>
      <c r="I33" s="28"/>
      <c r="J33" s="27">
        <f>J104</f>
        <v>0</v>
      </c>
      <c r="K33" s="28"/>
      <c r="L33" s="4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25.35" customHeight="1">
      <c r="A34" s="28"/>
      <c r="B34" s="29"/>
      <c r="C34" s="28"/>
      <c r="D34" s="105" t="s">
        <v>33</v>
      </c>
      <c r="E34" s="28"/>
      <c r="F34" s="28"/>
      <c r="G34" s="28"/>
      <c r="H34" s="28"/>
      <c r="I34" s="28"/>
      <c r="J34" s="69">
        <f>ROUND(J32 + J33, 2)</f>
        <v>0</v>
      </c>
      <c r="K34" s="28"/>
      <c r="L34" s="4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6.95" customHeight="1">
      <c r="A35" s="28"/>
      <c r="B35" s="29"/>
      <c r="C35" s="28"/>
      <c r="D35" s="64"/>
      <c r="E35" s="64"/>
      <c r="F35" s="64"/>
      <c r="G35" s="64"/>
      <c r="H35" s="64"/>
      <c r="I35" s="64"/>
      <c r="J35" s="64"/>
      <c r="K35" s="64"/>
      <c r="L35" s="41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14.45" customHeight="1">
      <c r="A36" s="28"/>
      <c r="B36" s="29"/>
      <c r="C36" s="28"/>
      <c r="D36" s="28"/>
      <c r="E36" s="28"/>
      <c r="F36" s="32" t="s">
        <v>35</v>
      </c>
      <c r="G36" s="28"/>
      <c r="H36" s="28"/>
      <c r="I36" s="32" t="s">
        <v>34</v>
      </c>
      <c r="J36" s="32" t="s">
        <v>36</v>
      </c>
      <c r="K36" s="28"/>
      <c r="L36" s="41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14.45" customHeight="1">
      <c r="A37" s="28"/>
      <c r="B37" s="29"/>
      <c r="C37" s="28"/>
      <c r="D37" s="106" t="s">
        <v>37</v>
      </c>
      <c r="E37" s="34" t="s">
        <v>38</v>
      </c>
      <c r="F37" s="107">
        <f>ROUND((SUM(BE104:BE105) + SUM(BE127:BE231)),  2)</f>
        <v>0</v>
      </c>
      <c r="G37" s="108"/>
      <c r="H37" s="108"/>
      <c r="I37" s="109">
        <v>0.2</v>
      </c>
      <c r="J37" s="107">
        <f>ROUND(((SUM(BE104:BE105) + SUM(BE127:BE231))*I37),  2)</f>
        <v>0</v>
      </c>
      <c r="K37" s="28"/>
      <c r="L37" s="41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14.45" customHeight="1">
      <c r="A38" s="28"/>
      <c r="B38" s="29"/>
      <c r="C38" s="28"/>
      <c r="D38" s="28"/>
      <c r="E38" s="34" t="s">
        <v>39</v>
      </c>
      <c r="F38" s="110">
        <f>ROUND((SUM(BF104:BF105) + SUM(BF127:BF231)),  2)</f>
        <v>0</v>
      </c>
      <c r="G38" s="28"/>
      <c r="H38" s="28"/>
      <c r="I38" s="111">
        <v>0.2</v>
      </c>
      <c r="J38" s="110">
        <f>ROUND(((SUM(BF104:BF105) + SUM(BF127:BF231))*I38),  2)</f>
        <v>0</v>
      </c>
      <c r="K38" s="28"/>
      <c r="L38" s="41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2" customFormat="1" ht="14.45" hidden="1" customHeight="1">
      <c r="A39" s="28"/>
      <c r="B39" s="29"/>
      <c r="C39" s="28"/>
      <c r="D39" s="28"/>
      <c r="E39" s="23" t="s">
        <v>40</v>
      </c>
      <c r="F39" s="110">
        <f>ROUND((SUM(BG104:BG105) + SUM(BG127:BG231)),  2)</f>
        <v>0</v>
      </c>
      <c r="G39" s="28"/>
      <c r="H39" s="28"/>
      <c r="I39" s="111">
        <v>0.2</v>
      </c>
      <c r="J39" s="110">
        <f>0</f>
        <v>0</v>
      </c>
      <c r="K39" s="28"/>
      <c r="L39" s="41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s="2" customFormat="1" ht="14.45" hidden="1" customHeight="1">
      <c r="A40" s="28"/>
      <c r="B40" s="29"/>
      <c r="C40" s="28"/>
      <c r="D40" s="28"/>
      <c r="E40" s="23" t="s">
        <v>41</v>
      </c>
      <c r="F40" s="110">
        <f>ROUND((SUM(BH104:BH105) + SUM(BH127:BH231)),  2)</f>
        <v>0</v>
      </c>
      <c r="G40" s="28"/>
      <c r="H40" s="28"/>
      <c r="I40" s="111">
        <v>0.2</v>
      </c>
      <c r="J40" s="110">
        <f>0</f>
        <v>0</v>
      </c>
      <c r="K40" s="28"/>
      <c r="L40" s="41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s="2" customFormat="1" ht="14.45" hidden="1" customHeight="1">
      <c r="A41" s="28"/>
      <c r="B41" s="29"/>
      <c r="C41" s="28"/>
      <c r="D41" s="28"/>
      <c r="E41" s="34" t="s">
        <v>42</v>
      </c>
      <c r="F41" s="107">
        <f>ROUND((SUM(BI104:BI105) + SUM(BI127:BI231)),  2)</f>
        <v>0</v>
      </c>
      <c r="G41" s="108"/>
      <c r="H41" s="108"/>
      <c r="I41" s="109">
        <v>0</v>
      </c>
      <c r="J41" s="107">
        <f>0</f>
        <v>0</v>
      </c>
      <c r="K41" s="28"/>
      <c r="L41" s="41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31" s="2" customFormat="1" ht="6.95" customHeight="1">
      <c r="A42" s="28"/>
      <c r="B42" s="29"/>
      <c r="C42" s="28"/>
      <c r="D42" s="28"/>
      <c r="E42" s="28"/>
      <c r="F42" s="28"/>
      <c r="G42" s="28"/>
      <c r="H42" s="28"/>
      <c r="I42" s="28"/>
      <c r="J42" s="28"/>
      <c r="K42" s="28"/>
      <c r="L42" s="41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31" s="2" customFormat="1" ht="25.35" customHeight="1">
      <c r="A43" s="28"/>
      <c r="B43" s="29"/>
      <c r="C43" s="98"/>
      <c r="D43" s="112" t="s">
        <v>43</v>
      </c>
      <c r="E43" s="58"/>
      <c r="F43" s="58"/>
      <c r="G43" s="113" t="s">
        <v>44</v>
      </c>
      <c r="H43" s="114" t="s">
        <v>45</v>
      </c>
      <c r="I43" s="58"/>
      <c r="J43" s="115">
        <f>SUM(J34:J41)</f>
        <v>0</v>
      </c>
      <c r="K43" s="116"/>
      <c r="L43" s="41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</row>
    <row r="44" spans="1:31" s="2" customFormat="1" ht="14.45" customHeight="1">
      <c r="A44" s="28"/>
      <c r="B44" s="29"/>
      <c r="C44" s="28"/>
      <c r="D44" s="28"/>
      <c r="E44" s="28"/>
      <c r="F44" s="28"/>
      <c r="G44" s="28"/>
      <c r="H44" s="28"/>
      <c r="I44" s="28"/>
      <c r="J44" s="28"/>
      <c r="K44" s="28"/>
      <c r="L44" s="41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1"/>
      <c r="D50" s="42" t="s">
        <v>46</v>
      </c>
      <c r="E50" s="43"/>
      <c r="F50" s="43"/>
      <c r="G50" s="42" t="s">
        <v>47</v>
      </c>
      <c r="H50" s="43"/>
      <c r="I50" s="43"/>
      <c r="J50" s="43"/>
      <c r="K50" s="43"/>
      <c r="L50" s="41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8"/>
      <c r="B61" s="29"/>
      <c r="C61" s="28"/>
      <c r="D61" s="44" t="s">
        <v>48</v>
      </c>
      <c r="E61" s="31"/>
      <c r="F61" s="117" t="s">
        <v>49</v>
      </c>
      <c r="G61" s="44" t="s">
        <v>48</v>
      </c>
      <c r="H61" s="31"/>
      <c r="I61" s="31"/>
      <c r="J61" s="118" t="s">
        <v>49</v>
      </c>
      <c r="K61" s="31"/>
      <c r="L61" s="41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8"/>
      <c r="B65" s="29"/>
      <c r="C65" s="28"/>
      <c r="D65" s="42" t="s">
        <v>50</v>
      </c>
      <c r="E65" s="45"/>
      <c r="F65" s="45"/>
      <c r="G65" s="42" t="s">
        <v>51</v>
      </c>
      <c r="H65" s="45"/>
      <c r="I65" s="45"/>
      <c r="J65" s="45"/>
      <c r="K65" s="45"/>
      <c r="L65" s="41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7"/>
      <c r="G66" s="183"/>
      <c r="H66" s="183"/>
      <c r="I66" s="183"/>
      <c r="J66" s="183"/>
      <c r="L66" s="17"/>
    </row>
    <row r="67" spans="1:31">
      <c r="B67" s="17"/>
      <c r="G67" s="183"/>
      <c r="H67" s="183"/>
      <c r="I67" s="183"/>
      <c r="J67" s="183"/>
      <c r="L67" s="17"/>
    </row>
    <row r="68" spans="1:31">
      <c r="B68" s="17"/>
      <c r="G68" s="183"/>
      <c r="H68" s="183"/>
      <c r="I68" s="183"/>
      <c r="J68" s="183"/>
      <c r="L68" s="17"/>
    </row>
    <row r="69" spans="1:31">
      <c r="B69" s="17"/>
      <c r="G69" s="183"/>
      <c r="H69" s="183"/>
      <c r="I69" s="183"/>
      <c r="J69" s="183"/>
      <c r="L69" s="17"/>
    </row>
    <row r="70" spans="1:31">
      <c r="B70" s="17"/>
      <c r="G70" s="183"/>
      <c r="H70" s="183"/>
      <c r="I70" s="183"/>
      <c r="J70" s="183"/>
      <c r="L70" s="17"/>
    </row>
    <row r="71" spans="1:31">
      <c r="B71" s="17"/>
      <c r="G71" s="183"/>
      <c r="H71" s="183"/>
      <c r="I71" s="183"/>
      <c r="J71" s="183"/>
      <c r="L71" s="17"/>
    </row>
    <row r="72" spans="1:31">
      <c r="B72" s="17"/>
      <c r="G72" s="183"/>
      <c r="H72" s="183"/>
      <c r="I72" s="183"/>
      <c r="J72" s="183"/>
      <c r="L72" s="17"/>
    </row>
    <row r="73" spans="1:31">
      <c r="B73" s="17"/>
      <c r="G73" s="183"/>
      <c r="H73" s="183"/>
      <c r="I73" s="183"/>
      <c r="J73" s="183"/>
      <c r="L73" s="17"/>
    </row>
    <row r="74" spans="1:31">
      <c r="B74" s="17"/>
      <c r="G74" s="183"/>
      <c r="H74" s="183"/>
      <c r="I74" s="183"/>
      <c r="J74" s="183"/>
      <c r="L74" s="17"/>
    </row>
    <row r="75" spans="1:31">
      <c r="B75" s="17"/>
      <c r="G75" s="183"/>
      <c r="H75" s="183"/>
      <c r="I75" s="183"/>
      <c r="J75" s="183"/>
      <c r="L75" s="17"/>
    </row>
    <row r="76" spans="1:31" s="2" customFormat="1" ht="12.75">
      <c r="A76" s="28"/>
      <c r="B76" s="29"/>
      <c r="C76" s="28"/>
      <c r="D76" s="44" t="s">
        <v>48</v>
      </c>
      <c r="E76" s="31"/>
      <c r="F76" s="117" t="s">
        <v>49</v>
      </c>
      <c r="G76" s="44" t="s">
        <v>48</v>
      </c>
      <c r="H76" s="31"/>
      <c r="I76" s="31"/>
      <c r="J76" s="118" t="s">
        <v>49</v>
      </c>
      <c r="K76" s="31"/>
      <c r="L76" s="41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pans="1:31" s="2" customFormat="1" ht="6.95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31" s="2" customFormat="1" ht="24.95" customHeight="1">
      <c r="A82" s="28"/>
      <c r="B82" s="29"/>
      <c r="C82" s="18" t="s">
        <v>104</v>
      </c>
      <c r="D82" s="28"/>
      <c r="E82" s="28"/>
      <c r="F82" s="28"/>
      <c r="G82" s="28"/>
      <c r="H82" s="28"/>
      <c r="I82" s="28"/>
      <c r="J82" s="28"/>
      <c r="K82" s="28"/>
      <c r="L82" s="41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31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1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31" s="2" customFormat="1" ht="12" customHeight="1">
      <c r="A84" s="28"/>
      <c r="B84" s="29"/>
      <c r="C84" s="23" t="s">
        <v>12</v>
      </c>
      <c r="D84" s="28"/>
      <c r="E84" s="28"/>
      <c r="F84" s="28"/>
      <c r="G84" s="28"/>
      <c r="H84" s="28"/>
      <c r="I84" s="28"/>
      <c r="J84" s="28"/>
      <c r="K84" s="28"/>
      <c r="L84" s="41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31" s="2" customFormat="1" ht="16.5" customHeight="1">
      <c r="A85" s="28"/>
      <c r="B85" s="29"/>
      <c r="C85" s="28"/>
      <c r="D85" s="28"/>
      <c r="E85" s="233" t="str">
        <f>E7</f>
        <v>Sklad bio strukovín a maku - prestavba</v>
      </c>
      <c r="F85" s="234"/>
      <c r="G85" s="234"/>
      <c r="H85" s="234"/>
      <c r="I85" s="28"/>
      <c r="J85" s="28"/>
      <c r="K85" s="28"/>
      <c r="L85" s="41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31" s="1" customFormat="1" ht="12" customHeight="1">
      <c r="B86" s="17"/>
      <c r="C86" s="23" t="s">
        <v>100</v>
      </c>
      <c r="L86" s="17"/>
    </row>
    <row r="87" spans="1:31" s="2" customFormat="1" ht="16.5" customHeight="1">
      <c r="A87" s="28"/>
      <c r="B87" s="29"/>
      <c r="C87" s="28"/>
      <c r="D87" s="28"/>
      <c r="E87" s="233" t="s">
        <v>101</v>
      </c>
      <c r="F87" s="232"/>
      <c r="G87" s="232"/>
      <c r="H87" s="232"/>
      <c r="I87" s="28"/>
      <c r="J87" s="28"/>
      <c r="K87" s="28"/>
      <c r="L87" s="41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31" s="2" customFormat="1" ht="12" customHeight="1">
      <c r="A88" s="28"/>
      <c r="B88" s="29"/>
      <c r="C88" s="23" t="s">
        <v>350</v>
      </c>
      <c r="D88" s="28"/>
      <c r="E88" s="28"/>
      <c r="F88" s="28"/>
      <c r="G88" s="28"/>
      <c r="H88" s="28"/>
      <c r="I88" s="28"/>
      <c r="J88" s="28"/>
      <c r="K88" s="28"/>
      <c r="L88" s="41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31" s="2" customFormat="1" ht="16.5" customHeight="1">
      <c r="A89" s="28"/>
      <c r="B89" s="29"/>
      <c r="C89" s="28"/>
      <c r="D89" s="28"/>
      <c r="E89" s="188" t="str">
        <f>E11</f>
        <v>01_01 - Elektroinštalácia</v>
      </c>
      <c r="F89" s="232"/>
      <c r="G89" s="232"/>
      <c r="H89" s="232"/>
      <c r="I89" s="28"/>
      <c r="J89" s="28"/>
      <c r="K89" s="28"/>
      <c r="L89" s="4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31" s="2" customFormat="1" ht="6.95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31" s="2" customFormat="1" ht="12" customHeight="1">
      <c r="A91" s="28"/>
      <c r="B91" s="29"/>
      <c r="C91" s="23" t="s">
        <v>16</v>
      </c>
      <c r="D91" s="28"/>
      <c r="E91" s="28"/>
      <c r="F91" s="21" t="str">
        <f>F14</f>
        <v>Patince časť Potkanovo</v>
      </c>
      <c r="G91" s="28"/>
      <c r="H91" s="28"/>
      <c r="I91" s="23" t="s">
        <v>18</v>
      </c>
      <c r="J91" s="184" t="str">
        <f>IF(J14="","",J14)</f>
        <v/>
      </c>
      <c r="K91" s="28"/>
      <c r="L91" s="41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31" s="2" customFormat="1" ht="6.95" customHeight="1">
      <c r="A92" s="28"/>
      <c r="B92" s="29"/>
      <c r="C92" s="28"/>
      <c r="D92" s="28"/>
      <c r="E92" s="28"/>
      <c r="F92" s="28"/>
      <c r="G92" s="28"/>
      <c r="H92" s="28"/>
      <c r="I92" s="28"/>
      <c r="J92" s="28"/>
      <c r="K92" s="28"/>
      <c r="L92" s="41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31" s="2" customFormat="1" ht="40.15" customHeight="1">
      <c r="A93" s="28"/>
      <c r="B93" s="29"/>
      <c r="C93" s="23" t="s">
        <v>19</v>
      </c>
      <c r="D93" s="28"/>
      <c r="E93" s="28"/>
      <c r="F93" s="21" t="str">
        <f>E17</f>
        <v>Villem &amp; Forró, s.r.o.</v>
      </c>
      <c r="G93" s="28"/>
      <c r="H93" s="28"/>
      <c r="I93" s="23" t="s">
        <v>25</v>
      </c>
      <c r="J93" s="24"/>
      <c r="K93" s="28"/>
      <c r="L93" s="41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31" s="2" customFormat="1" ht="15.2" customHeight="1">
      <c r="A94" s="28"/>
      <c r="B94" s="29"/>
      <c r="C94" s="23" t="s">
        <v>23</v>
      </c>
      <c r="D94" s="28"/>
      <c r="E94" s="28"/>
      <c r="F94" s="182" t="str">
        <f>IF(E20="","",E20)</f>
        <v xml:space="preserve"> </v>
      </c>
      <c r="G94" s="28"/>
      <c r="H94" s="28"/>
      <c r="I94" s="23" t="s">
        <v>29</v>
      </c>
      <c r="J94" s="24" t="str">
        <f>E26</f>
        <v xml:space="preserve"> </v>
      </c>
      <c r="K94" s="28"/>
      <c r="L94" s="41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pans="1:31" s="2" customFormat="1" ht="10.35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1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pans="1:31" s="2" customFormat="1" ht="29.25" customHeight="1">
      <c r="A96" s="28"/>
      <c r="B96" s="29"/>
      <c r="C96" s="119" t="s">
        <v>105</v>
      </c>
      <c r="D96" s="98"/>
      <c r="E96" s="98"/>
      <c r="F96" s="98"/>
      <c r="G96" s="98"/>
      <c r="H96" s="98"/>
      <c r="I96" s="98"/>
      <c r="J96" s="120" t="s">
        <v>106</v>
      </c>
      <c r="K96" s="98"/>
      <c r="L96" s="41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</row>
    <row r="97" spans="1:47" s="2" customFormat="1" ht="10.35" customHeight="1">
      <c r="A97" s="28"/>
      <c r="B97" s="29"/>
      <c r="C97" s="28"/>
      <c r="D97" s="28"/>
      <c r="E97" s="28"/>
      <c r="F97" s="28"/>
      <c r="G97" s="28"/>
      <c r="H97" s="28"/>
      <c r="I97" s="28"/>
      <c r="J97" s="28"/>
      <c r="K97" s="28"/>
      <c r="L97" s="41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</row>
    <row r="98" spans="1:47" s="2" customFormat="1" ht="22.9" customHeight="1">
      <c r="A98" s="28"/>
      <c r="B98" s="29"/>
      <c r="C98" s="121" t="s">
        <v>107</v>
      </c>
      <c r="D98" s="28"/>
      <c r="E98" s="28"/>
      <c r="F98" s="28"/>
      <c r="G98" s="28"/>
      <c r="H98" s="28"/>
      <c r="I98" s="28"/>
      <c r="J98" s="69">
        <f>J127</f>
        <v>0</v>
      </c>
      <c r="K98" s="28"/>
      <c r="L98" s="41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U98" s="14" t="s">
        <v>108</v>
      </c>
    </row>
    <row r="99" spans="1:47" s="9" customFormat="1" ht="24.95" customHeight="1">
      <c r="B99" s="122"/>
      <c r="D99" s="123" t="s">
        <v>352</v>
      </c>
      <c r="E99" s="124"/>
      <c r="F99" s="124"/>
      <c r="G99" s="124"/>
      <c r="H99" s="124"/>
      <c r="I99" s="124"/>
      <c r="J99" s="125">
        <f>J128</f>
        <v>0</v>
      </c>
      <c r="L99" s="122"/>
    </row>
    <row r="100" spans="1:47" s="9" customFormat="1" ht="24.95" customHeight="1">
      <c r="B100" s="122"/>
      <c r="D100" s="123" t="s">
        <v>353</v>
      </c>
      <c r="E100" s="124"/>
      <c r="F100" s="124"/>
      <c r="G100" s="124"/>
      <c r="H100" s="124"/>
      <c r="I100" s="124"/>
      <c r="J100" s="125">
        <f>J162</f>
        <v>0</v>
      </c>
      <c r="L100" s="122"/>
    </row>
    <row r="101" spans="1:47" s="9" customFormat="1" ht="24.95" customHeight="1">
      <c r="B101" s="122"/>
      <c r="D101" s="123" t="s">
        <v>354</v>
      </c>
      <c r="E101" s="124"/>
      <c r="F101" s="124"/>
      <c r="G101" s="124"/>
      <c r="H101" s="124"/>
      <c r="I101" s="124"/>
      <c r="J101" s="125">
        <f>J224</f>
        <v>0</v>
      </c>
      <c r="L101" s="122"/>
    </row>
    <row r="102" spans="1:47" s="2" customFormat="1" ht="21.75" customHeight="1">
      <c r="A102" s="28"/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41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</row>
    <row r="103" spans="1:47" s="2" customFormat="1" ht="6.95" customHeight="1">
      <c r="A103" s="28"/>
      <c r="B103" s="29"/>
      <c r="C103" s="28"/>
      <c r="D103" s="28"/>
      <c r="E103" s="28"/>
      <c r="F103" s="28"/>
      <c r="G103" s="28"/>
      <c r="H103" s="28"/>
      <c r="I103" s="28"/>
      <c r="J103" s="28"/>
      <c r="K103" s="28"/>
      <c r="L103" s="41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</row>
    <row r="104" spans="1:47" s="2" customFormat="1" ht="29.25" customHeight="1">
      <c r="A104" s="28"/>
      <c r="B104" s="29"/>
      <c r="C104" s="121" t="s">
        <v>120</v>
      </c>
      <c r="D104" s="28"/>
      <c r="E104" s="28"/>
      <c r="F104" s="28"/>
      <c r="G104" s="28"/>
      <c r="H104" s="28"/>
      <c r="I104" s="28"/>
      <c r="J104" s="130">
        <v>0</v>
      </c>
      <c r="K104" s="28"/>
      <c r="L104" s="41"/>
      <c r="N104" s="131" t="s">
        <v>37</v>
      </c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</row>
    <row r="105" spans="1:47" s="2" customFormat="1" ht="18" customHeight="1">
      <c r="A105" s="28"/>
      <c r="B105" s="29"/>
      <c r="C105" s="28"/>
      <c r="D105" s="28"/>
      <c r="E105" s="28"/>
      <c r="F105" s="28"/>
      <c r="G105" s="28"/>
      <c r="H105" s="28"/>
      <c r="I105" s="28"/>
      <c r="J105" s="28"/>
      <c r="K105" s="28"/>
      <c r="L105" s="41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</row>
    <row r="106" spans="1:47" s="2" customFormat="1" ht="29.25" customHeight="1">
      <c r="A106" s="28"/>
      <c r="B106" s="29"/>
      <c r="C106" s="97" t="s">
        <v>98</v>
      </c>
      <c r="D106" s="98"/>
      <c r="E106" s="98"/>
      <c r="F106" s="98"/>
      <c r="G106" s="98"/>
      <c r="H106" s="98"/>
      <c r="I106" s="98"/>
      <c r="J106" s="99">
        <f>ROUND(J98+J104,2)</f>
        <v>0</v>
      </c>
      <c r="K106" s="98"/>
      <c r="L106" s="41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</row>
    <row r="107" spans="1:47" s="2" customFormat="1" ht="6.95" customHeight="1">
      <c r="A107" s="28"/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41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</row>
    <row r="111" spans="1:47" s="2" customFormat="1" ht="6.95" customHeight="1">
      <c r="A111" s="28"/>
      <c r="B111" s="48"/>
      <c r="C111" s="49"/>
      <c r="D111" s="49"/>
      <c r="E111" s="49"/>
      <c r="F111" s="49"/>
      <c r="G111" s="49"/>
      <c r="H111" s="49"/>
      <c r="I111" s="49"/>
      <c r="J111" s="49"/>
      <c r="K111" s="49"/>
      <c r="L111" s="41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pans="1:47" s="2" customFormat="1" ht="24.95" customHeight="1">
      <c r="A112" s="28"/>
      <c r="B112" s="29"/>
      <c r="C112" s="18" t="s">
        <v>121</v>
      </c>
      <c r="D112" s="28"/>
      <c r="E112" s="28"/>
      <c r="F112" s="28"/>
      <c r="G112" s="28"/>
      <c r="H112" s="28"/>
      <c r="I112" s="28"/>
      <c r="J112" s="28"/>
      <c r="K112" s="28"/>
      <c r="L112" s="41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pans="1:63" s="2" customFormat="1" ht="6.95" customHeight="1">
      <c r="A113" s="28"/>
      <c r="B113" s="29"/>
      <c r="C113" s="28"/>
      <c r="D113" s="28"/>
      <c r="E113" s="28"/>
      <c r="F113" s="28"/>
      <c r="G113" s="28"/>
      <c r="H113" s="28"/>
      <c r="I113" s="28"/>
      <c r="J113" s="28"/>
      <c r="K113" s="28"/>
      <c r="L113" s="41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pans="1:63" s="2" customFormat="1" ht="12" customHeight="1">
      <c r="A114" s="28"/>
      <c r="B114" s="29"/>
      <c r="C114" s="23" t="s">
        <v>12</v>
      </c>
      <c r="D114" s="28"/>
      <c r="E114" s="28"/>
      <c r="F114" s="28"/>
      <c r="G114" s="28"/>
      <c r="H114" s="28"/>
      <c r="I114" s="28"/>
      <c r="J114" s="28"/>
      <c r="K114" s="28"/>
      <c r="L114" s="41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pans="1:63" s="2" customFormat="1" ht="16.5" customHeight="1">
      <c r="A115" s="28"/>
      <c r="B115" s="29"/>
      <c r="C115" s="28"/>
      <c r="D115" s="28"/>
      <c r="E115" s="233" t="str">
        <f>E7</f>
        <v>Sklad bio strukovín a maku - prestavba</v>
      </c>
      <c r="F115" s="234"/>
      <c r="G115" s="234"/>
      <c r="H115" s="234"/>
      <c r="I115" s="28"/>
      <c r="J115" s="28"/>
      <c r="K115" s="28"/>
      <c r="L115" s="41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pans="1:63" s="1" customFormat="1" ht="12" customHeight="1">
      <c r="B116" s="17"/>
      <c r="C116" s="23" t="s">
        <v>100</v>
      </c>
      <c r="L116" s="17"/>
    </row>
    <row r="117" spans="1:63" s="2" customFormat="1" ht="16.5" customHeight="1">
      <c r="A117" s="28"/>
      <c r="B117" s="29"/>
      <c r="C117" s="28"/>
      <c r="D117" s="28"/>
      <c r="E117" s="233" t="s">
        <v>101</v>
      </c>
      <c r="F117" s="232"/>
      <c r="G117" s="232"/>
      <c r="H117" s="232"/>
      <c r="I117" s="28"/>
      <c r="J117" s="28"/>
      <c r="K117" s="28"/>
      <c r="L117" s="41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pans="1:63" s="2" customFormat="1" ht="12" customHeight="1">
      <c r="A118" s="28"/>
      <c r="B118" s="29"/>
      <c r="C118" s="23" t="s">
        <v>350</v>
      </c>
      <c r="D118" s="28"/>
      <c r="E118" s="28"/>
      <c r="F118" s="28"/>
      <c r="G118" s="28"/>
      <c r="H118" s="28"/>
      <c r="I118" s="28"/>
      <c r="J118" s="28"/>
      <c r="K118" s="28"/>
      <c r="L118" s="41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pans="1:63" s="2" customFormat="1" ht="16.5" customHeight="1">
      <c r="A119" s="28"/>
      <c r="B119" s="29"/>
      <c r="C119" s="28"/>
      <c r="D119" s="28"/>
      <c r="E119" s="188" t="str">
        <f>E11</f>
        <v>01_01 - Elektroinštalácia</v>
      </c>
      <c r="F119" s="232"/>
      <c r="G119" s="232"/>
      <c r="H119" s="232"/>
      <c r="I119" s="28"/>
      <c r="J119" s="28"/>
      <c r="K119" s="28"/>
      <c r="L119" s="41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pans="1:63" s="2" customFormat="1" ht="6.95" customHeight="1">
      <c r="A120" s="28"/>
      <c r="B120" s="29"/>
      <c r="C120" s="28"/>
      <c r="D120" s="28"/>
      <c r="E120" s="28"/>
      <c r="F120" s="28"/>
      <c r="G120" s="28"/>
      <c r="H120" s="28"/>
      <c r="I120" s="28"/>
      <c r="J120" s="28"/>
      <c r="K120" s="28"/>
      <c r="L120" s="41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pans="1:63" s="2" customFormat="1" ht="12" customHeight="1">
      <c r="A121" s="28"/>
      <c r="B121" s="29"/>
      <c r="C121" s="23" t="s">
        <v>16</v>
      </c>
      <c r="D121" s="28"/>
      <c r="E121" s="28"/>
      <c r="F121" s="21" t="str">
        <f>F14</f>
        <v>Patince časť Potkanovo</v>
      </c>
      <c r="G121" s="28"/>
      <c r="H121" s="28"/>
      <c r="I121" s="23" t="s">
        <v>18</v>
      </c>
      <c r="J121" s="184" t="str">
        <f>IF(J14="","",J14)</f>
        <v/>
      </c>
      <c r="K121" s="28"/>
      <c r="L121" s="41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pans="1:63" s="2" customFormat="1" ht="6.95" customHeight="1">
      <c r="A122" s="28"/>
      <c r="B122" s="29"/>
      <c r="C122" s="28"/>
      <c r="D122" s="28"/>
      <c r="E122" s="28"/>
      <c r="F122" s="28"/>
      <c r="G122" s="28"/>
      <c r="H122" s="28"/>
      <c r="I122" s="28"/>
      <c r="J122" s="28"/>
      <c r="K122" s="28"/>
      <c r="L122" s="41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pans="1:63" s="2" customFormat="1" ht="40.15" customHeight="1">
      <c r="A123" s="28"/>
      <c r="B123" s="29"/>
      <c r="C123" s="23" t="s">
        <v>19</v>
      </c>
      <c r="D123" s="28"/>
      <c r="E123" s="28"/>
      <c r="F123" s="21" t="str">
        <f>E17</f>
        <v>Villem &amp; Forró, s.r.o.</v>
      </c>
      <c r="G123" s="28"/>
      <c r="H123" s="28"/>
      <c r="I123" s="23" t="s">
        <v>25</v>
      </c>
      <c r="J123" s="24"/>
      <c r="K123" s="28"/>
      <c r="L123" s="41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spans="1:63" s="2" customFormat="1" ht="15.2" customHeight="1">
      <c r="A124" s="28"/>
      <c r="B124" s="29"/>
      <c r="C124" s="23" t="s">
        <v>23</v>
      </c>
      <c r="D124" s="28"/>
      <c r="E124" s="28"/>
      <c r="F124" s="182" t="str">
        <f>IF(E20="","",E20)</f>
        <v xml:space="preserve"> </v>
      </c>
      <c r="G124" s="28"/>
      <c r="H124" s="28"/>
      <c r="I124" s="23" t="s">
        <v>29</v>
      </c>
      <c r="J124" s="24" t="str">
        <f>E26</f>
        <v xml:space="preserve"> </v>
      </c>
      <c r="K124" s="28"/>
      <c r="L124" s="41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spans="1:63" s="2" customFormat="1" ht="10.35" customHeight="1">
      <c r="A125" s="28"/>
      <c r="B125" s="29"/>
      <c r="C125" s="28"/>
      <c r="D125" s="28"/>
      <c r="E125" s="28"/>
      <c r="F125" s="28"/>
      <c r="G125" s="28"/>
      <c r="H125" s="28"/>
      <c r="I125" s="28"/>
      <c r="J125" s="28"/>
      <c r="K125" s="28"/>
      <c r="L125" s="41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</row>
    <row r="126" spans="1:63" s="11" customFormat="1" ht="29.25" customHeight="1">
      <c r="A126" s="132"/>
      <c r="B126" s="133"/>
      <c r="C126" s="134" t="s">
        <v>122</v>
      </c>
      <c r="D126" s="135" t="s">
        <v>58</v>
      </c>
      <c r="E126" s="135" t="s">
        <v>54</v>
      </c>
      <c r="F126" s="135" t="s">
        <v>55</v>
      </c>
      <c r="G126" s="135" t="s">
        <v>123</v>
      </c>
      <c r="H126" s="135" t="s">
        <v>124</v>
      </c>
      <c r="I126" s="135" t="s">
        <v>125</v>
      </c>
      <c r="J126" s="136" t="s">
        <v>106</v>
      </c>
      <c r="K126" s="137" t="s">
        <v>126</v>
      </c>
      <c r="L126" s="138"/>
      <c r="M126" s="60" t="s">
        <v>1</v>
      </c>
      <c r="N126" s="61" t="s">
        <v>37</v>
      </c>
      <c r="O126" s="61" t="s">
        <v>127</v>
      </c>
      <c r="P126" s="61" t="s">
        <v>128</v>
      </c>
      <c r="Q126" s="61" t="s">
        <v>129</v>
      </c>
      <c r="R126" s="61" t="s">
        <v>130</v>
      </c>
      <c r="S126" s="61" t="s">
        <v>131</v>
      </c>
      <c r="T126" s="62" t="s">
        <v>132</v>
      </c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</row>
    <row r="127" spans="1:63" s="2" customFormat="1" ht="22.9" customHeight="1">
      <c r="A127" s="28"/>
      <c r="B127" s="29"/>
      <c r="C127" s="67" t="s">
        <v>102</v>
      </c>
      <c r="D127" s="28"/>
      <c r="E127" s="28"/>
      <c r="F127" s="28"/>
      <c r="G127" s="28"/>
      <c r="H127" s="28"/>
      <c r="I127" s="28"/>
      <c r="J127" s="139">
        <f>BK127</f>
        <v>0</v>
      </c>
      <c r="K127" s="28"/>
      <c r="L127" s="29"/>
      <c r="M127" s="63"/>
      <c r="N127" s="54"/>
      <c r="O127" s="64"/>
      <c r="P127" s="140">
        <f>P128+P162+P224</f>
        <v>0</v>
      </c>
      <c r="Q127" s="64"/>
      <c r="R127" s="140">
        <f>R128+R162+R224</f>
        <v>0</v>
      </c>
      <c r="S127" s="64"/>
      <c r="T127" s="141">
        <f>T128+T162+T224</f>
        <v>0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T127" s="14" t="s">
        <v>72</v>
      </c>
      <c r="AU127" s="14" t="s">
        <v>108</v>
      </c>
      <c r="BK127" s="142">
        <f>BK128+BK162+BK224</f>
        <v>0</v>
      </c>
    </row>
    <row r="128" spans="1:63" s="12" customFormat="1" ht="25.9" customHeight="1">
      <c r="B128" s="143"/>
      <c r="D128" s="144" t="s">
        <v>72</v>
      </c>
      <c r="E128" s="145" t="s">
        <v>355</v>
      </c>
      <c r="F128" s="145" t="s">
        <v>356</v>
      </c>
      <c r="J128" s="146">
        <f>BK128</f>
        <v>0</v>
      </c>
      <c r="L128" s="143"/>
      <c r="M128" s="147"/>
      <c r="N128" s="148"/>
      <c r="O128" s="148"/>
      <c r="P128" s="149">
        <f>SUM(P129:P161)</f>
        <v>0</v>
      </c>
      <c r="Q128" s="148"/>
      <c r="R128" s="149">
        <f>SUM(R129:R161)</f>
        <v>0</v>
      </c>
      <c r="S128" s="148"/>
      <c r="T128" s="150">
        <f>SUM(T129:T161)</f>
        <v>0</v>
      </c>
      <c r="AR128" s="144" t="s">
        <v>80</v>
      </c>
      <c r="AT128" s="151" t="s">
        <v>72</v>
      </c>
      <c r="AU128" s="151" t="s">
        <v>73</v>
      </c>
      <c r="AY128" s="144" t="s">
        <v>135</v>
      </c>
      <c r="BK128" s="152">
        <f>SUM(BK129:BK161)</f>
        <v>0</v>
      </c>
    </row>
    <row r="129" spans="1:65" s="2" customFormat="1" ht="33" customHeight="1">
      <c r="A129" s="28"/>
      <c r="B129" s="155"/>
      <c r="C129" s="156" t="s">
        <v>80</v>
      </c>
      <c r="D129" s="156" t="s">
        <v>138</v>
      </c>
      <c r="E129" s="157" t="s">
        <v>357</v>
      </c>
      <c r="F129" s="158" t="s">
        <v>358</v>
      </c>
      <c r="G129" s="159" t="s">
        <v>256</v>
      </c>
      <c r="H129" s="160">
        <v>105</v>
      </c>
      <c r="I129" s="185"/>
      <c r="J129" s="160">
        <f t="shared" ref="J129:J161" si="0">ROUND(I129*H129,3)</f>
        <v>0</v>
      </c>
      <c r="K129" s="161"/>
      <c r="L129" s="29"/>
      <c r="M129" s="162" t="s">
        <v>1</v>
      </c>
      <c r="N129" s="163" t="s">
        <v>39</v>
      </c>
      <c r="O129" s="164">
        <v>0</v>
      </c>
      <c r="P129" s="164">
        <f t="shared" ref="P129:P161" si="1">O129*H129</f>
        <v>0</v>
      </c>
      <c r="Q129" s="164">
        <v>0</v>
      </c>
      <c r="R129" s="164">
        <f t="shared" ref="R129:R161" si="2">Q129*H129</f>
        <v>0</v>
      </c>
      <c r="S129" s="164">
        <v>0</v>
      </c>
      <c r="T129" s="165">
        <f t="shared" ref="T129:T161" si="3">S129*H129</f>
        <v>0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66" t="s">
        <v>142</v>
      </c>
      <c r="AT129" s="166" t="s">
        <v>138</v>
      </c>
      <c r="AU129" s="166" t="s">
        <v>80</v>
      </c>
      <c r="AY129" s="14" t="s">
        <v>135</v>
      </c>
      <c r="BE129" s="167">
        <f t="shared" ref="BE129:BE161" si="4">IF(N129="základná",J129,0)</f>
        <v>0</v>
      </c>
      <c r="BF129" s="167">
        <f t="shared" ref="BF129:BF161" si="5">IF(N129="znížená",J129,0)</f>
        <v>0</v>
      </c>
      <c r="BG129" s="167">
        <f t="shared" ref="BG129:BG161" si="6">IF(N129="zákl. prenesená",J129,0)</f>
        <v>0</v>
      </c>
      <c r="BH129" s="167">
        <f t="shared" ref="BH129:BH161" si="7">IF(N129="zníž. prenesená",J129,0)</f>
        <v>0</v>
      </c>
      <c r="BI129" s="167">
        <f t="shared" ref="BI129:BI161" si="8">IF(N129="nulová",J129,0)</f>
        <v>0</v>
      </c>
      <c r="BJ129" s="14" t="s">
        <v>84</v>
      </c>
      <c r="BK129" s="168">
        <f t="shared" ref="BK129:BK161" si="9">ROUND(I129*H129,3)</f>
        <v>0</v>
      </c>
      <c r="BL129" s="14" t="s">
        <v>142</v>
      </c>
      <c r="BM129" s="166" t="s">
        <v>84</v>
      </c>
    </row>
    <row r="130" spans="1:65" s="2" customFormat="1" ht="16.5" customHeight="1">
      <c r="A130" s="28"/>
      <c r="B130" s="155"/>
      <c r="C130" s="169" t="s">
        <v>84</v>
      </c>
      <c r="D130" s="169" t="s">
        <v>241</v>
      </c>
      <c r="E130" s="170" t="s">
        <v>359</v>
      </c>
      <c r="F130" s="171" t="s">
        <v>360</v>
      </c>
      <c r="G130" s="172" t="s">
        <v>300</v>
      </c>
      <c r="H130" s="173">
        <v>98.7</v>
      </c>
      <c r="I130" s="186"/>
      <c r="J130" s="173">
        <f t="shared" si="0"/>
        <v>0</v>
      </c>
      <c r="K130" s="174"/>
      <c r="L130" s="175"/>
      <c r="M130" s="176" t="s">
        <v>1</v>
      </c>
      <c r="N130" s="177" t="s">
        <v>39</v>
      </c>
      <c r="O130" s="164">
        <v>0</v>
      </c>
      <c r="P130" s="164">
        <f t="shared" si="1"/>
        <v>0</v>
      </c>
      <c r="Q130" s="164">
        <v>0</v>
      </c>
      <c r="R130" s="164">
        <f t="shared" si="2"/>
        <v>0</v>
      </c>
      <c r="S130" s="164">
        <v>0</v>
      </c>
      <c r="T130" s="165">
        <f t="shared" si="3"/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66" t="s">
        <v>168</v>
      </c>
      <c r="AT130" s="166" t="s">
        <v>241</v>
      </c>
      <c r="AU130" s="166" t="s">
        <v>80</v>
      </c>
      <c r="AY130" s="14" t="s">
        <v>135</v>
      </c>
      <c r="BE130" s="167">
        <f t="shared" si="4"/>
        <v>0</v>
      </c>
      <c r="BF130" s="167">
        <f t="shared" si="5"/>
        <v>0</v>
      </c>
      <c r="BG130" s="167">
        <f t="shared" si="6"/>
        <v>0</v>
      </c>
      <c r="BH130" s="167">
        <f t="shared" si="7"/>
        <v>0</v>
      </c>
      <c r="BI130" s="167">
        <f t="shared" si="8"/>
        <v>0</v>
      </c>
      <c r="BJ130" s="14" t="s">
        <v>84</v>
      </c>
      <c r="BK130" s="168">
        <f t="shared" si="9"/>
        <v>0</v>
      </c>
      <c r="BL130" s="14" t="s">
        <v>142</v>
      </c>
      <c r="BM130" s="166" t="s">
        <v>142</v>
      </c>
    </row>
    <row r="131" spans="1:65" s="2" customFormat="1" ht="24.2" customHeight="1">
      <c r="A131" s="28"/>
      <c r="B131" s="155"/>
      <c r="C131" s="156" t="s">
        <v>136</v>
      </c>
      <c r="D131" s="156" t="s">
        <v>138</v>
      </c>
      <c r="E131" s="157" t="s">
        <v>361</v>
      </c>
      <c r="F131" s="158" t="s">
        <v>362</v>
      </c>
      <c r="G131" s="159" t="s">
        <v>238</v>
      </c>
      <c r="H131" s="160">
        <v>18</v>
      </c>
      <c r="I131" s="185"/>
      <c r="J131" s="160">
        <f t="shared" si="0"/>
        <v>0</v>
      </c>
      <c r="K131" s="161"/>
      <c r="L131" s="29"/>
      <c r="M131" s="162" t="s">
        <v>1</v>
      </c>
      <c r="N131" s="163" t="s">
        <v>39</v>
      </c>
      <c r="O131" s="164">
        <v>0</v>
      </c>
      <c r="P131" s="164">
        <f t="shared" si="1"/>
        <v>0</v>
      </c>
      <c r="Q131" s="164">
        <v>0</v>
      </c>
      <c r="R131" s="164">
        <f t="shared" si="2"/>
        <v>0</v>
      </c>
      <c r="S131" s="164">
        <v>0</v>
      </c>
      <c r="T131" s="165">
        <f t="shared" si="3"/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66" t="s">
        <v>142</v>
      </c>
      <c r="AT131" s="166" t="s">
        <v>138</v>
      </c>
      <c r="AU131" s="166" t="s">
        <v>80</v>
      </c>
      <c r="AY131" s="14" t="s">
        <v>135</v>
      </c>
      <c r="BE131" s="167">
        <f t="shared" si="4"/>
        <v>0</v>
      </c>
      <c r="BF131" s="167">
        <f t="shared" si="5"/>
        <v>0</v>
      </c>
      <c r="BG131" s="167">
        <f t="shared" si="6"/>
        <v>0</v>
      </c>
      <c r="BH131" s="167">
        <f t="shared" si="7"/>
        <v>0</v>
      </c>
      <c r="BI131" s="167">
        <f t="shared" si="8"/>
        <v>0</v>
      </c>
      <c r="BJ131" s="14" t="s">
        <v>84</v>
      </c>
      <c r="BK131" s="168">
        <f t="shared" si="9"/>
        <v>0</v>
      </c>
      <c r="BL131" s="14" t="s">
        <v>142</v>
      </c>
      <c r="BM131" s="166" t="s">
        <v>159</v>
      </c>
    </row>
    <row r="132" spans="1:65" s="2" customFormat="1" ht="16.5" customHeight="1">
      <c r="A132" s="28"/>
      <c r="B132" s="155"/>
      <c r="C132" s="169" t="s">
        <v>142</v>
      </c>
      <c r="D132" s="169" t="s">
        <v>241</v>
      </c>
      <c r="E132" s="170" t="s">
        <v>363</v>
      </c>
      <c r="F132" s="171" t="s">
        <v>364</v>
      </c>
      <c r="G132" s="172" t="s">
        <v>238</v>
      </c>
      <c r="H132" s="173">
        <v>18</v>
      </c>
      <c r="I132" s="186"/>
      <c r="J132" s="173">
        <f t="shared" si="0"/>
        <v>0</v>
      </c>
      <c r="K132" s="174"/>
      <c r="L132" s="175"/>
      <c r="M132" s="176" t="s">
        <v>1</v>
      </c>
      <c r="N132" s="177" t="s">
        <v>39</v>
      </c>
      <c r="O132" s="164">
        <v>0</v>
      </c>
      <c r="P132" s="164">
        <f t="shared" si="1"/>
        <v>0</v>
      </c>
      <c r="Q132" s="164">
        <v>0</v>
      </c>
      <c r="R132" s="164">
        <f t="shared" si="2"/>
        <v>0</v>
      </c>
      <c r="S132" s="164">
        <v>0</v>
      </c>
      <c r="T132" s="165">
        <f t="shared" si="3"/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66" t="s">
        <v>168</v>
      </c>
      <c r="AT132" s="166" t="s">
        <v>241</v>
      </c>
      <c r="AU132" s="166" t="s">
        <v>80</v>
      </c>
      <c r="AY132" s="14" t="s">
        <v>135</v>
      </c>
      <c r="BE132" s="167">
        <f t="shared" si="4"/>
        <v>0</v>
      </c>
      <c r="BF132" s="167">
        <f t="shared" si="5"/>
        <v>0</v>
      </c>
      <c r="BG132" s="167">
        <f t="shared" si="6"/>
        <v>0</v>
      </c>
      <c r="BH132" s="167">
        <f t="shared" si="7"/>
        <v>0</v>
      </c>
      <c r="BI132" s="167">
        <f t="shared" si="8"/>
        <v>0</v>
      </c>
      <c r="BJ132" s="14" t="s">
        <v>84</v>
      </c>
      <c r="BK132" s="168">
        <f t="shared" si="9"/>
        <v>0</v>
      </c>
      <c r="BL132" s="14" t="s">
        <v>142</v>
      </c>
      <c r="BM132" s="166" t="s">
        <v>168</v>
      </c>
    </row>
    <row r="133" spans="1:65" s="2" customFormat="1" ht="16.5" customHeight="1">
      <c r="A133" s="28"/>
      <c r="B133" s="155"/>
      <c r="C133" s="156" t="s">
        <v>155</v>
      </c>
      <c r="D133" s="156" t="s">
        <v>138</v>
      </c>
      <c r="E133" s="157" t="s">
        <v>365</v>
      </c>
      <c r="F133" s="158" t="s">
        <v>366</v>
      </c>
      <c r="G133" s="159" t="s">
        <v>256</v>
      </c>
      <c r="H133" s="160">
        <v>180</v>
      </c>
      <c r="I133" s="185"/>
      <c r="J133" s="160">
        <f t="shared" si="0"/>
        <v>0</v>
      </c>
      <c r="K133" s="161"/>
      <c r="L133" s="29"/>
      <c r="M133" s="162" t="s">
        <v>1</v>
      </c>
      <c r="N133" s="163" t="s">
        <v>39</v>
      </c>
      <c r="O133" s="164">
        <v>0</v>
      </c>
      <c r="P133" s="164">
        <f t="shared" si="1"/>
        <v>0</v>
      </c>
      <c r="Q133" s="164">
        <v>0</v>
      </c>
      <c r="R133" s="164">
        <f t="shared" si="2"/>
        <v>0</v>
      </c>
      <c r="S133" s="164">
        <v>0</v>
      </c>
      <c r="T133" s="165">
        <f t="shared" si="3"/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66" t="s">
        <v>142</v>
      </c>
      <c r="AT133" s="166" t="s">
        <v>138</v>
      </c>
      <c r="AU133" s="166" t="s">
        <v>80</v>
      </c>
      <c r="AY133" s="14" t="s">
        <v>135</v>
      </c>
      <c r="BE133" s="167">
        <f t="shared" si="4"/>
        <v>0</v>
      </c>
      <c r="BF133" s="167">
        <f t="shared" si="5"/>
        <v>0</v>
      </c>
      <c r="BG133" s="167">
        <f t="shared" si="6"/>
        <v>0</v>
      </c>
      <c r="BH133" s="167">
        <f t="shared" si="7"/>
        <v>0</v>
      </c>
      <c r="BI133" s="167">
        <f t="shared" si="8"/>
        <v>0</v>
      </c>
      <c r="BJ133" s="14" t="s">
        <v>84</v>
      </c>
      <c r="BK133" s="168">
        <f t="shared" si="9"/>
        <v>0</v>
      </c>
      <c r="BL133" s="14" t="s">
        <v>142</v>
      </c>
      <c r="BM133" s="166" t="s">
        <v>176</v>
      </c>
    </row>
    <row r="134" spans="1:65" s="2" customFormat="1" ht="16.5" customHeight="1">
      <c r="A134" s="28"/>
      <c r="B134" s="155"/>
      <c r="C134" s="169" t="s">
        <v>159</v>
      </c>
      <c r="D134" s="169" t="s">
        <v>241</v>
      </c>
      <c r="E134" s="170" t="s">
        <v>367</v>
      </c>
      <c r="F134" s="171" t="s">
        <v>368</v>
      </c>
      <c r="G134" s="172" t="s">
        <v>300</v>
      </c>
      <c r="H134" s="173">
        <v>24.3</v>
      </c>
      <c r="I134" s="186"/>
      <c r="J134" s="173">
        <f t="shared" si="0"/>
        <v>0</v>
      </c>
      <c r="K134" s="174"/>
      <c r="L134" s="175"/>
      <c r="M134" s="176" t="s">
        <v>1</v>
      </c>
      <c r="N134" s="177" t="s">
        <v>39</v>
      </c>
      <c r="O134" s="164">
        <v>0</v>
      </c>
      <c r="P134" s="164">
        <f t="shared" si="1"/>
        <v>0</v>
      </c>
      <c r="Q134" s="164">
        <v>0</v>
      </c>
      <c r="R134" s="164">
        <f t="shared" si="2"/>
        <v>0</v>
      </c>
      <c r="S134" s="164">
        <v>0</v>
      </c>
      <c r="T134" s="165">
        <f t="shared" si="3"/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66" t="s">
        <v>168</v>
      </c>
      <c r="AT134" s="166" t="s">
        <v>241</v>
      </c>
      <c r="AU134" s="166" t="s">
        <v>80</v>
      </c>
      <c r="AY134" s="14" t="s">
        <v>135</v>
      </c>
      <c r="BE134" s="167">
        <f t="shared" si="4"/>
        <v>0</v>
      </c>
      <c r="BF134" s="167">
        <f t="shared" si="5"/>
        <v>0</v>
      </c>
      <c r="BG134" s="167">
        <f t="shared" si="6"/>
        <v>0</v>
      </c>
      <c r="BH134" s="167">
        <f t="shared" si="7"/>
        <v>0</v>
      </c>
      <c r="BI134" s="167">
        <f t="shared" si="8"/>
        <v>0</v>
      </c>
      <c r="BJ134" s="14" t="s">
        <v>84</v>
      </c>
      <c r="BK134" s="168">
        <f t="shared" si="9"/>
        <v>0</v>
      </c>
      <c r="BL134" s="14" t="s">
        <v>142</v>
      </c>
      <c r="BM134" s="166" t="s">
        <v>184</v>
      </c>
    </row>
    <row r="135" spans="1:65" s="2" customFormat="1" ht="16.5" customHeight="1">
      <c r="A135" s="28"/>
      <c r="B135" s="155"/>
      <c r="C135" s="156" t="s">
        <v>164</v>
      </c>
      <c r="D135" s="156" t="s">
        <v>138</v>
      </c>
      <c r="E135" s="157" t="s">
        <v>369</v>
      </c>
      <c r="F135" s="158" t="s">
        <v>370</v>
      </c>
      <c r="G135" s="159" t="s">
        <v>256</v>
      </c>
      <c r="H135" s="160">
        <v>100</v>
      </c>
      <c r="I135" s="185"/>
      <c r="J135" s="160">
        <f t="shared" si="0"/>
        <v>0</v>
      </c>
      <c r="K135" s="161"/>
      <c r="L135" s="29"/>
      <c r="M135" s="162" t="s">
        <v>1</v>
      </c>
      <c r="N135" s="163" t="s">
        <v>39</v>
      </c>
      <c r="O135" s="164">
        <v>0</v>
      </c>
      <c r="P135" s="164">
        <f t="shared" si="1"/>
        <v>0</v>
      </c>
      <c r="Q135" s="164">
        <v>0</v>
      </c>
      <c r="R135" s="164">
        <f t="shared" si="2"/>
        <v>0</v>
      </c>
      <c r="S135" s="164">
        <v>0</v>
      </c>
      <c r="T135" s="165">
        <f t="shared" si="3"/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66" t="s">
        <v>142</v>
      </c>
      <c r="AT135" s="166" t="s">
        <v>138</v>
      </c>
      <c r="AU135" s="166" t="s">
        <v>80</v>
      </c>
      <c r="AY135" s="14" t="s">
        <v>135</v>
      </c>
      <c r="BE135" s="167">
        <f t="shared" si="4"/>
        <v>0</v>
      </c>
      <c r="BF135" s="167">
        <f t="shared" si="5"/>
        <v>0</v>
      </c>
      <c r="BG135" s="167">
        <f t="shared" si="6"/>
        <v>0</v>
      </c>
      <c r="BH135" s="167">
        <f t="shared" si="7"/>
        <v>0</v>
      </c>
      <c r="BI135" s="167">
        <f t="shared" si="8"/>
        <v>0</v>
      </c>
      <c r="BJ135" s="14" t="s">
        <v>84</v>
      </c>
      <c r="BK135" s="168">
        <f t="shared" si="9"/>
        <v>0</v>
      </c>
      <c r="BL135" s="14" t="s">
        <v>142</v>
      </c>
      <c r="BM135" s="166" t="s">
        <v>194</v>
      </c>
    </row>
    <row r="136" spans="1:65" s="2" customFormat="1" ht="16.5" customHeight="1">
      <c r="A136" s="28"/>
      <c r="B136" s="155"/>
      <c r="C136" s="169" t="s">
        <v>168</v>
      </c>
      <c r="D136" s="169" t="s">
        <v>241</v>
      </c>
      <c r="E136" s="170" t="s">
        <v>371</v>
      </c>
      <c r="F136" s="171" t="s">
        <v>372</v>
      </c>
      <c r="G136" s="172" t="s">
        <v>300</v>
      </c>
      <c r="H136" s="173">
        <v>62</v>
      </c>
      <c r="I136" s="186"/>
      <c r="J136" s="173">
        <f t="shared" si="0"/>
        <v>0</v>
      </c>
      <c r="K136" s="174"/>
      <c r="L136" s="175"/>
      <c r="M136" s="176" t="s">
        <v>1</v>
      </c>
      <c r="N136" s="177" t="s">
        <v>39</v>
      </c>
      <c r="O136" s="164">
        <v>0</v>
      </c>
      <c r="P136" s="164">
        <f t="shared" si="1"/>
        <v>0</v>
      </c>
      <c r="Q136" s="164">
        <v>0</v>
      </c>
      <c r="R136" s="164">
        <f t="shared" si="2"/>
        <v>0</v>
      </c>
      <c r="S136" s="164">
        <v>0</v>
      </c>
      <c r="T136" s="165">
        <f t="shared" si="3"/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66" t="s">
        <v>168</v>
      </c>
      <c r="AT136" s="166" t="s">
        <v>241</v>
      </c>
      <c r="AU136" s="166" t="s">
        <v>80</v>
      </c>
      <c r="AY136" s="14" t="s">
        <v>135</v>
      </c>
      <c r="BE136" s="167">
        <f t="shared" si="4"/>
        <v>0</v>
      </c>
      <c r="BF136" s="167">
        <f t="shared" si="5"/>
        <v>0</v>
      </c>
      <c r="BG136" s="167">
        <f t="shared" si="6"/>
        <v>0</v>
      </c>
      <c r="BH136" s="167">
        <f t="shared" si="7"/>
        <v>0</v>
      </c>
      <c r="BI136" s="167">
        <f t="shared" si="8"/>
        <v>0</v>
      </c>
      <c r="BJ136" s="14" t="s">
        <v>84</v>
      </c>
      <c r="BK136" s="168">
        <f t="shared" si="9"/>
        <v>0</v>
      </c>
      <c r="BL136" s="14" t="s">
        <v>142</v>
      </c>
      <c r="BM136" s="166" t="s">
        <v>202</v>
      </c>
    </row>
    <row r="137" spans="1:65" s="2" customFormat="1" ht="16.5" customHeight="1">
      <c r="A137" s="28"/>
      <c r="B137" s="155"/>
      <c r="C137" s="156" t="s">
        <v>172</v>
      </c>
      <c r="D137" s="156" t="s">
        <v>138</v>
      </c>
      <c r="E137" s="157" t="s">
        <v>373</v>
      </c>
      <c r="F137" s="158" t="s">
        <v>374</v>
      </c>
      <c r="G137" s="159" t="s">
        <v>238</v>
      </c>
      <c r="H137" s="160">
        <v>180</v>
      </c>
      <c r="I137" s="185"/>
      <c r="J137" s="160">
        <f t="shared" si="0"/>
        <v>0</v>
      </c>
      <c r="K137" s="161"/>
      <c r="L137" s="29"/>
      <c r="M137" s="162" t="s">
        <v>1</v>
      </c>
      <c r="N137" s="163" t="s">
        <v>39</v>
      </c>
      <c r="O137" s="164">
        <v>0</v>
      </c>
      <c r="P137" s="164">
        <f t="shared" si="1"/>
        <v>0</v>
      </c>
      <c r="Q137" s="164">
        <v>0</v>
      </c>
      <c r="R137" s="164">
        <f t="shared" si="2"/>
        <v>0</v>
      </c>
      <c r="S137" s="164">
        <v>0</v>
      </c>
      <c r="T137" s="165">
        <f t="shared" si="3"/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66" t="s">
        <v>142</v>
      </c>
      <c r="AT137" s="166" t="s">
        <v>138</v>
      </c>
      <c r="AU137" s="166" t="s">
        <v>80</v>
      </c>
      <c r="AY137" s="14" t="s">
        <v>135</v>
      </c>
      <c r="BE137" s="167">
        <f t="shared" si="4"/>
        <v>0</v>
      </c>
      <c r="BF137" s="167">
        <f t="shared" si="5"/>
        <v>0</v>
      </c>
      <c r="BG137" s="167">
        <f t="shared" si="6"/>
        <v>0</v>
      </c>
      <c r="BH137" s="167">
        <f t="shared" si="7"/>
        <v>0</v>
      </c>
      <c r="BI137" s="167">
        <f t="shared" si="8"/>
        <v>0</v>
      </c>
      <c r="BJ137" s="14" t="s">
        <v>84</v>
      </c>
      <c r="BK137" s="168">
        <f t="shared" si="9"/>
        <v>0</v>
      </c>
      <c r="BL137" s="14" t="s">
        <v>142</v>
      </c>
      <c r="BM137" s="166" t="s">
        <v>210</v>
      </c>
    </row>
    <row r="138" spans="1:65" s="2" customFormat="1" ht="16.5" customHeight="1">
      <c r="A138" s="28"/>
      <c r="B138" s="155"/>
      <c r="C138" s="169" t="s">
        <v>176</v>
      </c>
      <c r="D138" s="169" t="s">
        <v>241</v>
      </c>
      <c r="E138" s="170" t="s">
        <v>375</v>
      </c>
      <c r="F138" s="171" t="s">
        <v>376</v>
      </c>
      <c r="G138" s="172" t="s">
        <v>238</v>
      </c>
      <c r="H138" s="173">
        <v>60</v>
      </c>
      <c r="I138" s="186"/>
      <c r="J138" s="173">
        <f t="shared" si="0"/>
        <v>0</v>
      </c>
      <c r="K138" s="174"/>
      <c r="L138" s="175"/>
      <c r="M138" s="176" t="s">
        <v>1</v>
      </c>
      <c r="N138" s="177" t="s">
        <v>39</v>
      </c>
      <c r="O138" s="164">
        <v>0</v>
      </c>
      <c r="P138" s="164">
        <f t="shared" si="1"/>
        <v>0</v>
      </c>
      <c r="Q138" s="164">
        <v>0</v>
      </c>
      <c r="R138" s="164">
        <f t="shared" si="2"/>
        <v>0</v>
      </c>
      <c r="S138" s="164">
        <v>0</v>
      </c>
      <c r="T138" s="165">
        <f t="shared" si="3"/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66" t="s">
        <v>168</v>
      </c>
      <c r="AT138" s="166" t="s">
        <v>241</v>
      </c>
      <c r="AU138" s="166" t="s">
        <v>80</v>
      </c>
      <c r="AY138" s="14" t="s">
        <v>135</v>
      </c>
      <c r="BE138" s="167">
        <f t="shared" si="4"/>
        <v>0</v>
      </c>
      <c r="BF138" s="167">
        <f t="shared" si="5"/>
        <v>0</v>
      </c>
      <c r="BG138" s="167">
        <f t="shared" si="6"/>
        <v>0</v>
      </c>
      <c r="BH138" s="167">
        <f t="shared" si="7"/>
        <v>0</v>
      </c>
      <c r="BI138" s="167">
        <f t="shared" si="8"/>
        <v>0</v>
      </c>
      <c r="BJ138" s="14" t="s">
        <v>84</v>
      </c>
      <c r="BK138" s="168">
        <f t="shared" si="9"/>
        <v>0</v>
      </c>
      <c r="BL138" s="14" t="s">
        <v>142</v>
      </c>
      <c r="BM138" s="166" t="s">
        <v>7</v>
      </c>
    </row>
    <row r="139" spans="1:65" s="2" customFormat="1" ht="16.5" customHeight="1">
      <c r="A139" s="28"/>
      <c r="B139" s="155"/>
      <c r="C139" s="169" t="s">
        <v>180</v>
      </c>
      <c r="D139" s="169" t="s">
        <v>241</v>
      </c>
      <c r="E139" s="170" t="s">
        <v>377</v>
      </c>
      <c r="F139" s="171" t="s">
        <v>378</v>
      </c>
      <c r="G139" s="172" t="s">
        <v>238</v>
      </c>
      <c r="H139" s="173">
        <v>120</v>
      </c>
      <c r="I139" s="186"/>
      <c r="J139" s="173">
        <f t="shared" si="0"/>
        <v>0</v>
      </c>
      <c r="K139" s="174"/>
      <c r="L139" s="175"/>
      <c r="M139" s="176" t="s">
        <v>1</v>
      </c>
      <c r="N139" s="177" t="s">
        <v>39</v>
      </c>
      <c r="O139" s="164">
        <v>0</v>
      </c>
      <c r="P139" s="164">
        <f t="shared" si="1"/>
        <v>0</v>
      </c>
      <c r="Q139" s="164">
        <v>0</v>
      </c>
      <c r="R139" s="164">
        <f t="shared" si="2"/>
        <v>0</v>
      </c>
      <c r="S139" s="164">
        <v>0</v>
      </c>
      <c r="T139" s="165">
        <f t="shared" si="3"/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66" t="s">
        <v>168</v>
      </c>
      <c r="AT139" s="166" t="s">
        <v>241</v>
      </c>
      <c r="AU139" s="166" t="s">
        <v>80</v>
      </c>
      <c r="AY139" s="14" t="s">
        <v>135</v>
      </c>
      <c r="BE139" s="167">
        <f t="shared" si="4"/>
        <v>0</v>
      </c>
      <c r="BF139" s="167">
        <f t="shared" si="5"/>
        <v>0</v>
      </c>
      <c r="BG139" s="167">
        <f t="shared" si="6"/>
        <v>0</v>
      </c>
      <c r="BH139" s="167">
        <f t="shared" si="7"/>
        <v>0</v>
      </c>
      <c r="BI139" s="167">
        <f t="shared" si="8"/>
        <v>0</v>
      </c>
      <c r="BJ139" s="14" t="s">
        <v>84</v>
      </c>
      <c r="BK139" s="168">
        <f t="shared" si="9"/>
        <v>0</v>
      </c>
      <c r="BL139" s="14" t="s">
        <v>142</v>
      </c>
      <c r="BM139" s="166" t="s">
        <v>227</v>
      </c>
    </row>
    <row r="140" spans="1:65" s="2" customFormat="1" ht="33" customHeight="1">
      <c r="A140" s="28"/>
      <c r="B140" s="155"/>
      <c r="C140" s="156" t="s">
        <v>184</v>
      </c>
      <c r="D140" s="156" t="s">
        <v>138</v>
      </c>
      <c r="E140" s="157" t="s">
        <v>379</v>
      </c>
      <c r="F140" s="158" t="s">
        <v>380</v>
      </c>
      <c r="G140" s="159" t="s">
        <v>238</v>
      </c>
      <c r="H140" s="160">
        <v>4</v>
      </c>
      <c r="I140" s="185"/>
      <c r="J140" s="160">
        <f t="shared" si="0"/>
        <v>0</v>
      </c>
      <c r="K140" s="161"/>
      <c r="L140" s="29"/>
      <c r="M140" s="162" t="s">
        <v>1</v>
      </c>
      <c r="N140" s="163" t="s">
        <v>39</v>
      </c>
      <c r="O140" s="164">
        <v>0</v>
      </c>
      <c r="P140" s="164">
        <f t="shared" si="1"/>
        <v>0</v>
      </c>
      <c r="Q140" s="164">
        <v>0</v>
      </c>
      <c r="R140" s="164">
        <f t="shared" si="2"/>
        <v>0</v>
      </c>
      <c r="S140" s="164">
        <v>0</v>
      </c>
      <c r="T140" s="165">
        <f t="shared" si="3"/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R140" s="166" t="s">
        <v>142</v>
      </c>
      <c r="AT140" s="166" t="s">
        <v>138</v>
      </c>
      <c r="AU140" s="166" t="s">
        <v>80</v>
      </c>
      <c r="AY140" s="14" t="s">
        <v>135</v>
      </c>
      <c r="BE140" s="167">
        <f t="shared" si="4"/>
        <v>0</v>
      </c>
      <c r="BF140" s="167">
        <f t="shared" si="5"/>
        <v>0</v>
      </c>
      <c r="BG140" s="167">
        <f t="shared" si="6"/>
        <v>0</v>
      </c>
      <c r="BH140" s="167">
        <f t="shared" si="7"/>
        <v>0</v>
      </c>
      <c r="BI140" s="167">
        <f t="shared" si="8"/>
        <v>0</v>
      </c>
      <c r="BJ140" s="14" t="s">
        <v>84</v>
      </c>
      <c r="BK140" s="168">
        <f t="shared" si="9"/>
        <v>0</v>
      </c>
      <c r="BL140" s="14" t="s">
        <v>142</v>
      </c>
      <c r="BM140" s="166" t="s">
        <v>240</v>
      </c>
    </row>
    <row r="141" spans="1:65" s="2" customFormat="1" ht="16.5" customHeight="1">
      <c r="A141" s="28"/>
      <c r="B141" s="155"/>
      <c r="C141" s="169" t="s">
        <v>189</v>
      </c>
      <c r="D141" s="169" t="s">
        <v>241</v>
      </c>
      <c r="E141" s="170" t="s">
        <v>381</v>
      </c>
      <c r="F141" s="171" t="s">
        <v>382</v>
      </c>
      <c r="G141" s="172" t="s">
        <v>238</v>
      </c>
      <c r="H141" s="173">
        <v>4</v>
      </c>
      <c r="I141" s="186"/>
      <c r="J141" s="173">
        <f t="shared" si="0"/>
        <v>0</v>
      </c>
      <c r="K141" s="174"/>
      <c r="L141" s="175"/>
      <c r="M141" s="176" t="s">
        <v>1</v>
      </c>
      <c r="N141" s="177" t="s">
        <v>39</v>
      </c>
      <c r="O141" s="164">
        <v>0</v>
      </c>
      <c r="P141" s="164">
        <f t="shared" si="1"/>
        <v>0</v>
      </c>
      <c r="Q141" s="164">
        <v>0</v>
      </c>
      <c r="R141" s="164">
        <f t="shared" si="2"/>
        <v>0</v>
      </c>
      <c r="S141" s="164">
        <v>0</v>
      </c>
      <c r="T141" s="165">
        <f t="shared" si="3"/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66" t="s">
        <v>168</v>
      </c>
      <c r="AT141" s="166" t="s">
        <v>241</v>
      </c>
      <c r="AU141" s="166" t="s">
        <v>80</v>
      </c>
      <c r="AY141" s="14" t="s">
        <v>135</v>
      </c>
      <c r="BE141" s="167">
        <f t="shared" si="4"/>
        <v>0</v>
      </c>
      <c r="BF141" s="167">
        <f t="shared" si="5"/>
        <v>0</v>
      </c>
      <c r="BG141" s="167">
        <f t="shared" si="6"/>
        <v>0</v>
      </c>
      <c r="BH141" s="167">
        <f t="shared" si="7"/>
        <v>0</v>
      </c>
      <c r="BI141" s="167">
        <f t="shared" si="8"/>
        <v>0</v>
      </c>
      <c r="BJ141" s="14" t="s">
        <v>84</v>
      </c>
      <c r="BK141" s="168">
        <f t="shared" si="9"/>
        <v>0</v>
      </c>
      <c r="BL141" s="14" t="s">
        <v>142</v>
      </c>
      <c r="BM141" s="166" t="s">
        <v>253</v>
      </c>
    </row>
    <row r="142" spans="1:65" s="2" customFormat="1" ht="16.5" customHeight="1">
      <c r="A142" s="28"/>
      <c r="B142" s="155"/>
      <c r="C142" s="169" t="s">
        <v>194</v>
      </c>
      <c r="D142" s="169" t="s">
        <v>241</v>
      </c>
      <c r="E142" s="170" t="s">
        <v>383</v>
      </c>
      <c r="F142" s="171" t="s">
        <v>384</v>
      </c>
      <c r="G142" s="172" t="s">
        <v>238</v>
      </c>
      <c r="H142" s="173">
        <v>4</v>
      </c>
      <c r="I142" s="186"/>
      <c r="J142" s="173">
        <f t="shared" si="0"/>
        <v>0</v>
      </c>
      <c r="K142" s="174"/>
      <c r="L142" s="175"/>
      <c r="M142" s="176" t="s">
        <v>1</v>
      </c>
      <c r="N142" s="177" t="s">
        <v>39</v>
      </c>
      <c r="O142" s="164">
        <v>0</v>
      </c>
      <c r="P142" s="164">
        <f t="shared" si="1"/>
        <v>0</v>
      </c>
      <c r="Q142" s="164">
        <v>0</v>
      </c>
      <c r="R142" s="164">
        <f t="shared" si="2"/>
        <v>0</v>
      </c>
      <c r="S142" s="164">
        <v>0</v>
      </c>
      <c r="T142" s="165">
        <f t="shared" si="3"/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66" t="s">
        <v>168</v>
      </c>
      <c r="AT142" s="166" t="s">
        <v>241</v>
      </c>
      <c r="AU142" s="166" t="s">
        <v>80</v>
      </c>
      <c r="AY142" s="14" t="s">
        <v>135</v>
      </c>
      <c r="BE142" s="167">
        <f t="shared" si="4"/>
        <v>0</v>
      </c>
      <c r="BF142" s="167">
        <f t="shared" si="5"/>
        <v>0</v>
      </c>
      <c r="BG142" s="167">
        <f t="shared" si="6"/>
        <v>0</v>
      </c>
      <c r="BH142" s="167">
        <f t="shared" si="7"/>
        <v>0</v>
      </c>
      <c r="BI142" s="167">
        <f t="shared" si="8"/>
        <v>0</v>
      </c>
      <c r="BJ142" s="14" t="s">
        <v>84</v>
      </c>
      <c r="BK142" s="168">
        <f t="shared" si="9"/>
        <v>0</v>
      </c>
      <c r="BL142" s="14" t="s">
        <v>142</v>
      </c>
      <c r="BM142" s="166" t="s">
        <v>262</v>
      </c>
    </row>
    <row r="143" spans="1:65" s="2" customFormat="1" ht="16.5" customHeight="1">
      <c r="A143" s="28"/>
      <c r="B143" s="155"/>
      <c r="C143" s="169" t="s">
        <v>198</v>
      </c>
      <c r="D143" s="169" t="s">
        <v>241</v>
      </c>
      <c r="E143" s="170" t="s">
        <v>385</v>
      </c>
      <c r="F143" s="171" t="s">
        <v>386</v>
      </c>
      <c r="G143" s="172" t="s">
        <v>238</v>
      </c>
      <c r="H143" s="173">
        <v>4</v>
      </c>
      <c r="I143" s="186"/>
      <c r="J143" s="173">
        <f t="shared" si="0"/>
        <v>0</v>
      </c>
      <c r="K143" s="174"/>
      <c r="L143" s="175"/>
      <c r="M143" s="176" t="s">
        <v>1</v>
      </c>
      <c r="N143" s="177" t="s">
        <v>39</v>
      </c>
      <c r="O143" s="164">
        <v>0</v>
      </c>
      <c r="P143" s="164">
        <f t="shared" si="1"/>
        <v>0</v>
      </c>
      <c r="Q143" s="164">
        <v>0</v>
      </c>
      <c r="R143" s="164">
        <f t="shared" si="2"/>
        <v>0</v>
      </c>
      <c r="S143" s="164">
        <v>0</v>
      </c>
      <c r="T143" s="165">
        <f t="shared" si="3"/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66" t="s">
        <v>168</v>
      </c>
      <c r="AT143" s="166" t="s">
        <v>241</v>
      </c>
      <c r="AU143" s="166" t="s">
        <v>80</v>
      </c>
      <c r="AY143" s="14" t="s">
        <v>135</v>
      </c>
      <c r="BE143" s="167">
        <f t="shared" si="4"/>
        <v>0</v>
      </c>
      <c r="BF143" s="167">
        <f t="shared" si="5"/>
        <v>0</v>
      </c>
      <c r="BG143" s="167">
        <f t="shared" si="6"/>
        <v>0</v>
      </c>
      <c r="BH143" s="167">
        <f t="shared" si="7"/>
        <v>0</v>
      </c>
      <c r="BI143" s="167">
        <f t="shared" si="8"/>
        <v>0</v>
      </c>
      <c r="BJ143" s="14" t="s">
        <v>84</v>
      </c>
      <c r="BK143" s="168">
        <f t="shared" si="9"/>
        <v>0</v>
      </c>
      <c r="BL143" s="14" t="s">
        <v>142</v>
      </c>
      <c r="BM143" s="166" t="s">
        <v>272</v>
      </c>
    </row>
    <row r="144" spans="1:65" s="2" customFormat="1" ht="16.5" customHeight="1">
      <c r="A144" s="28"/>
      <c r="B144" s="155"/>
      <c r="C144" s="156" t="s">
        <v>202</v>
      </c>
      <c r="D144" s="156" t="s">
        <v>138</v>
      </c>
      <c r="E144" s="157" t="s">
        <v>387</v>
      </c>
      <c r="F144" s="158" t="s">
        <v>388</v>
      </c>
      <c r="G144" s="159" t="s">
        <v>238</v>
      </c>
      <c r="H144" s="160">
        <v>6</v>
      </c>
      <c r="I144" s="185"/>
      <c r="J144" s="160">
        <f t="shared" si="0"/>
        <v>0</v>
      </c>
      <c r="K144" s="161"/>
      <c r="L144" s="29"/>
      <c r="M144" s="162" t="s">
        <v>1</v>
      </c>
      <c r="N144" s="163" t="s">
        <v>39</v>
      </c>
      <c r="O144" s="164">
        <v>0</v>
      </c>
      <c r="P144" s="164">
        <f t="shared" si="1"/>
        <v>0</v>
      </c>
      <c r="Q144" s="164">
        <v>0</v>
      </c>
      <c r="R144" s="164">
        <f t="shared" si="2"/>
        <v>0</v>
      </c>
      <c r="S144" s="164">
        <v>0</v>
      </c>
      <c r="T144" s="165">
        <f t="shared" si="3"/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66" t="s">
        <v>142</v>
      </c>
      <c r="AT144" s="166" t="s">
        <v>138</v>
      </c>
      <c r="AU144" s="166" t="s">
        <v>80</v>
      </c>
      <c r="AY144" s="14" t="s">
        <v>135</v>
      </c>
      <c r="BE144" s="167">
        <f t="shared" si="4"/>
        <v>0</v>
      </c>
      <c r="BF144" s="167">
        <f t="shared" si="5"/>
        <v>0</v>
      </c>
      <c r="BG144" s="167">
        <f t="shared" si="6"/>
        <v>0</v>
      </c>
      <c r="BH144" s="167">
        <f t="shared" si="7"/>
        <v>0</v>
      </c>
      <c r="BI144" s="167">
        <f t="shared" si="8"/>
        <v>0</v>
      </c>
      <c r="BJ144" s="14" t="s">
        <v>84</v>
      </c>
      <c r="BK144" s="168">
        <f t="shared" si="9"/>
        <v>0</v>
      </c>
      <c r="BL144" s="14" t="s">
        <v>142</v>
      </c>
      <c r="BM144" s="166" t="s">
        <v>244</v>
      </c>
    </row>
    <row r="145" spans="1:65" s="2" customFormat="1" ht="16.5" customHeight="1">
      <c r="A145" s="28"/>
      <c r="B145" s="155"/>
      <c r="C145" s="169" t="s">
        <v>206</v>
      </c>
      <c r="D145" s="169" t="s">
        <v>241</v>
      </c>
      <c r="E145" s="170" t="s">
        <v>389</v>
      </c>
      <c r="F145" s="171" t="s">
        <v>390</v>
      </c>
      <c r="G145" s="172" t="s">
        <v>238</v>
      </c>
      <c r="H145" s="173">
        <v>12</v>
      </c>
      <c r="I145" s="186"/>
      <c r="J145" s="173">
        <f t="shared" si="0"/>
        <v>0</v>
      </c>
      <c r="K145" s="174"/>
      <c r="L145" s="175"/>
      <c r="M145" s="176" t="s">
        <v>1</v>
      </c>
      <c r="N145" s="177" t="s">
        <v>39</v>
      </c>
      <c r="O145" s="164">
        <v>0</v>
      </c>
      <c r="P145" s="164">
        <f t="shared" si="1"/>
        <v>0</v>
      </c>
      <c r="Q145" s="164">
        <v>0</v>
      </c>
      <c r="R145" s="164">
        <f t="shared" si="2"/>
        <v>0</v>
      </c>
      <c r="S145" s="164">
        <v>0</v>
      </c>
      <c r="T145" s="165">
        <f t="shared" si="3"/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66" t="s">
        <v>168</v>
      </c>
      <c r="AT145" s="166" t="s">
        <v>241</v>
      </c>
      <c r="AU145" s="166" t="s">
        <v>80</v>
      </c>
      <c r="AY145" s="14" t="s">
        <v>135</v>
      </c>
      <c r="BE145" s="167">
        <f t="shared" si="4"/>
        <v>0</v>
      </c>
      <c r="BF145" s="167">
        <f t="shared" si="5"/>
        <v>0</v>
      </c>
      <c r="BG145" s="167">
        <f t="shared" si="6"/>
        <v>0</v>
      </c>
      <c r="BH145" s="167">
        <f t="shared" si="7"/>
        <v>0</v>
      </c>
      <c r="BI145" s="167">
        <f t="shared" si="8"/>
        <v>0</v>
      </c>
      <c r="BJ145" s="14" t="s">
        <v>84</v>
      </c>
      <c r="BK145" s="168">
        <f t="shared" si="9"/>
        <v>0</v>
      </c>
      <c r="BL145" s="14" t="s">
        <v>142</v>
      </c>
      <c r="BM145" s="166" t="s">
        <v>287</v>
      </c>
    </row>
    <row r="146" spans="1:65" s="2" customFormat="1" ht="16.5" customHeight="1">
      <c r="A146" s="28"/>
      <c r="B146" s="155"/>
      <c r="C146" s="169" t="s">
        <v>210</v>
      </c>
      <c r="D146" s="169" t="s">
        <v>241</v>
      </c>
      <c r="E146" s="170" t="s">
        <v>391</v>
      </c>
      <c r="F146" s="171" t="s">
        <v>392</v>
      </c>
      <c r="G146" s="172" t="s">
        <v>238</v>
      </c>
      <c r="H146" s="173">
        <v>6</v>
      </c>
      <c r="I146" s="186"/>
      <c r="J146" s="173">
        <f t="shared" si="0"/>
        <v>0</v>
      </c>
      <c r="K146" s="174"/>
      <c r="L146" s="175"/>
      <c r="M146" s="176" t="s">
        <v>1</v>
      </c>
      <c r="N146" s="177" t="s">
        <v>39</v>
      </c>
      <c r="O146" s="164">
        <v>0</v>
      </c>
      <c r="P146" s="164">
        <f t="shared" si="1"/>
        <v>0</v>
      </c>
      <c r="Q146" s="164">
        <v>0</v>
      </c>
      <c r="R146" s="164">
        <f t="shared" si="2"/>
        <v>0</v>
      </c>
      <c r="S146" s="164">
        <v>0</v>
      </c>
      <c r="T146" s="165">
        <f t="shared" si="3"/>
        <v>0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R146" s="166" t="s">
        <v>168</v>
      </c>
      <c r="AT146" s="166" t="s">
        <v>241</v>
      </c>
      <c r="AU146" s="166" t="s">
        <v>80</v>
      </c>
      <c r="AY146" s="14" t="s">
        <v>135</v>
      </c>
      <c r="BE146" s="167">
        <f t="shared" si="4"/>
        <v>0</v>
      </c>
      <c r="BF146" s="167">
        <f t="shared" si="5"/>
        <v>0</v>
      </c>
      <c r="BG146" s="167">
        <f t="shared" si="6"/>
        <v>0</v>
      </c>
      <c r="BH146" s="167">
        <f t="shared" si="7"/>
        <v>0</v>
      </c>
      <c r="BI146" s="167">
        <f t="shared" si="8"/>
        <v>0</v>
      </c>
      <c r="BJ146" s="14" t="s">
        <v>84</v>
      </c>
      <c r="BK146" s="168">
        <f t="shared" si="9"/>
        <v>0</v>
      </c>
      <c r="BL146" s="14" t="s">
        <v>142</v>
      </c>
      <c r="BM146" s="166" t="s">
        <v>295</v>
      </c>
    </row>
    <row r="147" spans="1:65" s="2" customFormat="1" ht="16.5" customHeight="1">
      <c r="A147" s="28"/>
      <c r="B147" s="155"/>
      <c r="C147" s="156" t="s">
        <v>214</v>
      </c>
      <c r="D147" s="156" t="s">
        <v>138</v>
      </c>
      <c r="E147" s="157" t="s">
        <v>393</v>
      </c>
      <c r="F147" s="158" t="s">
        <v>394</v>
      </c>
      <c r="G147" s="159" t="s">
        <v>238</v>
      </c>
      <c r="H147" s="160">
        <v>51</v>
      </c>
      <c r="I147" s="185"/>
      <c r="J147" s="160">
        <f t="shared" si="0"/>
        <v>0</v>
      </c>
      <c r="K147" s="161"/>
      <c r="L147" s="29"/>
      <c r="M147" s="162" t="s">
        <v>1</v>
      </c>
      <c r="N147" s="163" t="s">
        <v>39</v>
      </c>
      <c r="O147" s="164">
        <v>0</v>
      </c>
      <c r="P147" s="164">
        <f t="shared" si="1"/>
        <v>0</v>
      </c>
      <c r="Q147" s="164">
        <v>0</v>
      </c>
      <c r="R147" s="164">
        <f t="shared" si="2"/>
        <v>0</v>
      </c>
      <c r="S147" s="164">
        <v>0</v>
      </c>
      <c r="T147" s="165">
        <f t="shared" si="3"/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66" t="s">
        <v>142</v>
      </c>
      <c r="AT147" s="166" t="s">
        <v>138</v>
      </c>
      <c r="AU147" s="166" t="s">
        <v>80</v>
      </c>
      <c r="AY147" s="14" t="s">
        <v>135</v>
      </c>
      <c r="BE147" s="167">
        <f t="shared" si="4"/>
        <v>0</v>
      </c>
      <c r="BF147" s="167">
        <f t="shared" si="5"/>
        <v>0</v>
      </c>
      <c r="BG147" s="167">
        <f t="shared" si="6"/>
        <v>0</v>
      </c>
      <c r="BH147" s="167">
        <f t="shared" si="7"/>
        <v>0</v>
      </c>
      <c r="BI147" s="167">
        <f t="shared" si="8"/>
        <v>0</v>
      </c>
      <c r="BJ147" s="14" t="s">
        <v>84</v>
      </c>
      <c r="BK147" s="168">
        <f t="shared" si="9"/>
        <v>0</v>
      </c>
      <c r="BL147" s="14" t="s">
        <v>142</v>
      </c>
      <c r="BM147" s="166" t="s">
        <v>302</v>
      </c>
    </row>
    <row r="148" spans="1:65" s="2" customFormat="1" ht="16.5" customHeight="1">
      <c r="A148" s="28"/>
      <c r="B148" s="155"/>
      <c r="C148" s="169" t="s">
        <v>7</v>
      </c>
      <c r="D148" s="169" t="s">
        <v>241</v>
      </c>
      <c r="E148" s="170" t="s">
        <v>395</v>
      </c>
      <c r="F148" s="171" t="s">
        <v>396</v>
      </c>
      <c r="G148" s="172" t="s">
        <v>238</v>
      </c>
      <c r="H148" s="173">
        <v>6</v>
      </c>
      <c r="I148" s="186"/>
      <c r="J148" s="173">
        <f t="shared" si="0"/>
        <v>0</v>
      </c>
      <c r="K148" s="174"/>
      <c r="L148" s="175"/>
      <c r="M148" s="176" t="s">
        <v>1</v>
      </c>
      <c r="N148" s="177" t="s">
        <v>39</v>
      </c>
      <c r="O148" s="164">
        <v>0</v>
      </c>
      <c r="P148" s="164">
        <f t="shared" si="1"/>
        <v>0</v>
      </c>
      <c r="Q148" s="164">
        <v>0</v>
      </c>
      <c r="R148" s="164">
        <f t="shared" si="2"/>
        <v>0</v>
      </c>
      <c r="S148" s="164">
        <v>0</v>
      </c>
      <c r="T148" s="165">
        <f t="shared" si="3"/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66" t="s">
        <v>168</v>
      </c>
      <c r="AT148" s="166" t="s">
        <v>241</v>
      </c>
      <c r="AU148" s="166" t="s">
        <v>80</v>
      </c>
      <c r="AY148" s="14" t="s">
        <v>135</v>
      </c>
      <c r="BE148" s="167">
        <f t="shared" si="4"/>
        <v>0</v>
      </c>
      <c r="BF148" s="167">
        <f t="shared" si="5"/>
        <v>0</v>
      </c>
      <c r="BG148" s="167">
        <f t="shared" si="6"/>
        <v>0</v>
      </c>
      <c r="BH148" s="167">
        <f t="shared" si="7"/>
        <v>0</v>
      </c>
      <c r="BI148" s="167">
        <f t="shared" si="8"/>
        <v>0</v>
      </c>
      <c r="BJ148" s="14" t="s">
        <v>84</v>
      </c>
      <c r="BK148" s="168">
        <f t="shared" si="9"/>
        <v>0</v>
      </c>
      <c r="BL148" s="14" t="s">
        <v>142</v>
      </c>
      <c r="BM148" s="166" t="s">
        <v>310</v>
      </c>
    </row>
    <row r="149" spans="1:65" s="2" customFormat="1" ht="16.5" customHeight="1">
      <c r="A149" s="28"/>
      <c r="B149" s="155"/>
      <c r="C149" s="169" t="s">
        <v>221</v>
      </c>
      <c r="D149" s="169" t="s">
        <v>241</v>
      </c>
      <c r="E149" s="170" t="s">
        <v>397</v>
      </c>
      <c r="F149" s="171" t="s">
        <v>398</v>
      </c>
      <c r="G149" s="172" t="s">
        <v>238</v>
      </c>
      <c r="H149" s="173">
        <v>45</v>
      </c>
      <c r="I149" s="186"/>
      <c r="J149" s="173">
        <f t="shared" si="0"/>
        <v>0</v>
      </c>
      <c r="K149" s="174"/>
      <c r="L149" s="175"/>
      <c r="M149" s="176" t="s">
        <v>1</v>
      </c>
      <c r="N149" s="177" t="s">
        <v>39</v>
      </c>
      <c r="O149" s="164">
        <v>0</v>
      </c>
      <c r="P149" s="164">
        <f t="shared" si="1"/>
        <v>0</v>
      </c>
      <c r="Q149" s="164">
        <v>0</v>
      </c>
      <c r="R149" s="164">
        <f t="shared" si="2"/>
        <v>0</v>
      </c>
      <c r="S149" s="164">
        <v>0</v>
      </c>
      <c r="T149" s="165">
        <f t="shared" si="3"/>
        <v>0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66" t="s">
        <v>168</v>
      </c>
      <c r="AT149" s="166" t="s">
        <v>241</v>
      </c>
      <c r="AU149" s="166" t="s">
        <v>80</v>
      </c>
      <c r="AY149" s="14" t="s">
        <v>135</v>
      </c>
      <c r="BE149" s="167">
        <f t="shared" si="4"/>
        <v>0</v>
      </c>
      <c r="BF149" s="167">
        <f t="shared" si="5"/>
        <v>0</v>
      </c>
      <c r="BG149" s="167">
        <f t="shared" si="6"/>
        <v>0</v>
      </c>
      <c r="BH149" s="167">
        <f t="shared" si="7"/>
        <v>0</v>
      </c>
      <c r="BI149" s="167">
        <f t="shared" si="8"/>
        <v>0</v>
      </c>
      <c r="BJ149" s="14" t="s">
        <v>84</v>
      </c>
      <c r="BK149" s="168">
        <f t="shared" si="9"/>
        <v>0</v>
      </c>
      <c r="BL149" s="14" t="s">
        <v>142</v>
      </c>
      <c r="BM149" s="166" t="s">
        <v>318</v>
      </c>
    </row>
    <row r="150" spans="1:65" s="2" customFormat="1" ht="24.2" customHeight="1">
      <c r="A150" s="28"/>
      <c r="B150" s="155"/>
      <c r="C150" s="156" t="s">
        <v>227</v>
      </c>
      <c r="D150" s="156" t="s">
        <v>138</v>
      </c>
      <c r="E150" s="157" t="s">
        <v>399</v>
      </c>
      <c r="F150" s="158" t="s">
        <v>400</v>
      </c>
      <c r="G150" s="159" t="s">
        <v>238</v>
      </c>
      <c r="H150" s="160">
        <v>46</v>
      </c>
      <c r="I150" s="185"/>
      <c r="J150" s="160">
        <f t="shared" si="0"/>
        <v>0</v>
      </c>
      <c r="K150" s="161"/>
      <c r="L150" s="29"/>
      <c r="M150" s="162" t="s">
        <v>1</v>
      </c>
      <c r="N150" s="163" t="s">
        <v>39</v>
      </c>
      <c r="O150" s="164">
        <v>0</v>
      </c>
      <c r="P150" s="164">
        <f t="shared" si="1"/>
        <v>0</v>
      </c>
      <c r="Q150" s="164">
        <v>0</v>
      </c>
      <c r="R150" s="164">
        <f t="shared" si="2"/>
        <v>0</v>
      </c>
      <c r="S150" s="164">
        <v>0</v>
      </c>
      <c r="T150" s="165">
        <f t="shared" si="3"/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66" t="s">
        <v>142</v>
      </c>
      <c r="AT150" s="166" t="s">
        <v>138</v>
      </c>
      <c r="AU150" s="166" t="s">
        <v>80</v>
      </c>
      <c r="AY150" s="14" t="s">
        <v>135</v>
      </c>
      <c r="BE150" s="167">
        <f t="shared" si="4"/>
        <v>0</v>
      </c>
      <c r="BF150" s="167">
        <f t="shared" si="5"/>
        <v>0</v>
      </c>
      <c r="BG150" s="167">
        <f t="shared" si="6"/>
        <v>0</v>
      </c>
      <c r="BH150" s="167">
        <f t="shared" si="7"/>
        <v>0</v>
      </c>
      <c r="BI150" s="167">
        <f t="shared" si="8"/>
        <v>0</v>
      </c>
      <c r="BJ150" s="14" t="s">
        <v>84</v>
      </c>
      <c r="BK150" s="168">
        <f t="shared" si="9"/>
        <v>0</v>
      </c>
      <c r="BL150" s="14" t="s">
        <v>142</v>
      </c>
      <c r="BM150" s="166" t="s">
        <v>328</v>
      </c>
    </row>
    <row r="151" spans="1:65" s="2" customFormat="1" ht="16.5" customHeight="1">
      <c r="A151" s="28"/>
      <c r="B151" s="155"/>
      <c r="C151" s="169" t="s">
        <v>235</v>
      </c>
      <c r="D151" s="169" t="s">
        <v>241</v>
      </c>
      <c r="E151" s="170" t="s">
        <v>401</v>
      </c>
      <c r="F151" s="171" t="s">
        <v>402</v>
      </c>
      <c r="G151" s="172" t="s">
        <v>238</v>
      </c>
      <c r="H151" s="173">
        <v>4</v>
      </c>
      <c r="I151" s="186"/>
      <c r="J151" s="173">
        <f t="shared" si="0"/>
        <v>0</v>
      </c>
      <c r="K151" s="174"/>
      <c r="L151" s="175"/>
      <c r="M151" s="176" t="s">
        <v>1</v>
      </c>
      <c r="N151" s="177" t="s">
        <v>39</v>
      </c>
      <c r="O151" s="164">
        <v>0</v>
      </c>
      <c r="P151" s="164">
        <f t="shared" si="1"/>
        <v>0</v>
      </c>
      <c r="Q151" s="164">
        <v>0</v>
      </c>
      <c r="R151" s="164">
        <f t="shared" si="2"/>
        <v>0</v>
      </c>
      <c r="S151" s="164">
        <v>0</v>
      </c>
      <c r="T151" s="165">
        <f t="shared" si="3"/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66" t="s">
        <v>168</v>
      </c>
      <c r="AT151" s="166" t="s">
        <v>241</v>
      </c>
      <c r="AU151" s="166" t="s">
        <v>80</v>
      </c>
      <c r="AY151" s="14" t="s">
        <v>135</v>
      </c>
      <c r="BE151" s="167">
        <f t="shared" si="4"/>
        <v>0</v>
      </c>
      <c r="BF151" s="167">
        <f t="shared" si="5"/>
        <v>0</v>
      </c>
      <c r="BG151" s="167">
        <f t="shared" si="6"/>
        <v>0</v>
      </c>
      <c r="BH151" s="167">
        <f t="shared" si="7"/>
        <v>0</v>
      </c>
      <c r="BI151" s="167">
        <f t="shared" si="8"/>
        <v>0</v>
      </c>
      <c r="BJ151" s="14" t="s">
        <v>84</v>
      </c>
      <c r="BK151" s="168">
        <f t="shared" si="9"/>
        <v>0</v>
      </c>
      <c r="BL151" s="14" t="s">
        <v>142</v>
      </c>
      <c r="BM151" s="166" t="s">
        <v>336</v>
      </c>
    </row>
    <row r="152" spans="1:65" s="2" customFormat="1" ht="16.5" customHeight="1">
      <c r="A152" s="28"/>
      <c r="B152" s="155"/>
      <c r="C152" s="169" t="s">
        <v>240</v>
      </c>
      <c r="D152" s="169" t="s">
        <v>241</v>
      </c>
      <c r="E152" s="170" t="s">
        <v>403</v>
      </c>
      <c r="F152" s="171" t="s">
        <v>404</v>
      </c>
      <c r="G152" s="172" t="s">
        <v>238</v>
      </c>
      <c r="H152" s="173">
        <v>6</v>
      </c>
      <c r="I152" s="186"/>
      <c r="J152" s="173">
        <f t="shared" si="0"/>
        <v>0</v>
      </c>
      <c r="K152" s="174"/>
      <c r="L152" s="175"/>
      <c r="M152" s="176" t="s">
        <v>1</v>
      </c>
      <c r="N152" s="177" t="s">
        <v>39</v>
      </c>
      <c r="O152" s="164">
        <v>0</v>
      </c>
      <c r="P152" s="164">
        <f t="shared" si="1"/>
        <v>0</v>
      </c>
      <c r="Q152" s="164">
        <v>0</v>
      </c>
      <c r="R152" s="164">
        <f t="shared" si="2"/>
        <v>0</v>
      </c>
      <c r="S152" s="164">
        <v>0</v>
      </c>
      <c r="T152" s="165">
        <f t="shared" si="3"/>
        <v>0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R152" s="166" t="s">
        <v>168</v>
      </c>
      <c r="AT152" s="166" t="s">
        <v>241</v>
      </c>
      <c r="AU152" s="166" t="s">
        <v>80</v>
      </c>
      <c r="AY152" s="14" t="s">
        <v>135</v>
      </c>
      <c r="BE152" s="167">
        <f t="shared" si="4"/>
        <v>0</v>
      </c>
      <c r="BF152" s="167">
        <f t="shared" si="5"/>
        <v>0</v>
      </c>
      <c r="BG152" s="167">
        <f t="shared" si="6"/>
        <v>0</v>
      </c>
      <c r="BH152" s="167">
        <f t="shared" si="7"/>
        <v>0</v>
      </c>
      <c r="BI152" s="167">
        <f t="shared" si="8"/>
        <v>0</v>
      </c>
      <c r="BJ152" s="14" t="s">
        <v>84</v>
      </c>
      <c r="BK152" s="168">
        <f t="shared" si="9"/>
        <v>0</v>
      </c>
      <c r="BL152" s="14" t="s">
        <v>142</v>
      </c>
      <c r="BM152" s="166" t="s">
        <v>346</v>
      </c>
    </row>
    <row r="153" spans="1:65" s="2" customFormat="1" ht="16.5" customHeight="1">
      <c r="A153" s="28"/>
      <c r="B153" s="155"/>
      <c r="C153" s="169" t="s">
        <v>246</v>
      </c>
      <c r="D153" s="169" t="s">
        <v>241</v>
      </c>
      <c r="E153" s="170" t="s">
        <v>405</v>
      </c>
      <c r="F153" s="171" t="s">
        <v>406</v>
      </c>
      <c r="G153" s="172" t="s">
        <v>238</v>
      </c>
      <c r="H153" s="173">
        <v>8</v>
      </c>
      <c r="I153" s="186"/>
      <c r="J153" s="173">
        <f t="shared" si="0"/>
        <v>0</v>
      </c>
      <c r="K153" s="174"/>
      <c r="L153" s="175"/>
      <c r="M153" s="176" t="s">
        <v>1</v>
      </c>
      <c r="N153" s="177" t="s">
        <v>39</v>
      </c>
      <c r="O153" s="164">
        <v>0</v>
      </c>
      <c r="P153" s="164">
        <f t="shared" si="1"/>
        <v>0</v>
      </c>
      <c r="Q153" s="164">
        <v>0</v>
      </c>
      <c r="R153" s="164">
        <f t="shared" si="2"/>
        <v>0</v>
      </c>
      <c r="S153" s="164">
        <v>0</v>
      </c>
      <c r="T153" s="165">
        <f t="shared" si="3"/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66" t="s">
        <v>168</v>
      </c>
      <c r="AT153" s="166" t="s">
        <v>241</v>
      </c>
      <c r="AU153" s="166" t="s">
        <v>80</v>
      </c>
      <c r="AY153" s="14" t="s">
        <v>135</v>
      </c>
      <c r="BE153" s="167">
        <f t="shared" si="4"/>
        <v>0</v>
      </c>
      <c r="BF153" s="167">
        <f t="shared" si="5"/>
        <v>0</v>
      </c>
      <c r="BG153" s="167">
        <f t="shared" si="6"/>
        <v>0</v>
      </c>
      <c r="BH153" s="167">
        <f t="shared" si="7"/>
        <v>0</v>
      </c>
      <c r="BI153" s="167">
        <f t="shared" si="8"/>
        <v>0</v>
      </c>
      <c r="BJ153" s="14" t="s">
        <v>84</v>
      </c>
      <c r="BK153" s="168">
        <f t="shared" si="9"/>
        <v>0</v>
      </c>
      <c r="BL153" s="14" t="s">
        <v>142</v>
      </c>
      <c r="BM153" s="166" t="s">
        <v>407</v>
      </c>
    </row>
    <row r="154" spans="1:65" s="2" customFormat="1" ht="16.5" customHeight="1">
      <c r="A154" s="28"/>
      <c r="B154" s="155"/>
      <c r="C154" s="169" t="s">
        <v>253</v>
      </c>
      <c r="D154" s="169" t="s">
        <v>241</v>
      </c>
      <c r="E154" s="170" t="s">
        <v>408</v>
      </c>
      <c r="F154" s="171" t="s">
        <v>409</v>
      </c>
      <c r="G154" s="172" t="s">
        <v>238</v>
      </c>
      <c r="H154" s="173">
        <v>4</v>
      </c>
      <c r="I154" s="186"/>
      <c r="J154" s="173">
        <f t="shared" si="0"/>
        <v>0</v>
      </c>
      <c r="K154" s="174"/>
      <c r="L154" s="175"/>
      <c r="M154" s="176" t="s">
        <v>1</v>
      </c>
      <c r="N154" s="177" t="s">
        <v>39</v>
      </c>
      <c r="O154" s="164">
        <v>0</v>
      </c>
      <c r="P154" s="164">
        <f t="shared" si="1"/>
        <v>0</v>
      </c>
      <c r="Q154" s="164">
        <v>0</v>
      </c>
      <c r="R154" s="164">
        <f t="shared" si="2"/>
        <v>0</v>
      </c>
      <c r="S154" s="164">
        <v>0</v>
      </c>
      <c r="T154" s="165">
        <f t="shared" si="3"/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66" t="s">
        <v>168</v>
      </c>
      <c r="AT154" s="166" t="s">
        <v>241</v>
      </c>
      <c r="AU154" s="166" t="s">
        <v>80</v>
      </c>
      <c r="AY154" s="14" t="s">
        <v>135</v>
      </c>
      <c r="BE154" s="167">
        <f t="shared" si="4"/>
        <v>0</v>
      </c>
      <c r="BF154" s="167">
        <f t="shared" si="5"/>
        <v>0</v>
      </c>
      <c r="BG154" s="167">
        <f t="shared" si="6"/>
        <v>0</v>
      </c>
      <c r="BH154" s="167">
        <f t="shared" si="7"/>
        <v>0</v>
      </c>
      <c r="BI154" s="167">
        <f t="shared" si="8"/>
        <v>0</v>
      </c>
      <c r="BJ154" s="14" t="s">
        <v>84</v>
      </c>
      <c r="BK154" s="168">
        <f t="shared" si="9"/>
        <v>0</v>
      </c>
      <c r="BL154" s="14" t="s">
        <v>142</v>
      </c>
      <c r="BM154" s="166" t="s">
        <v>410</v>
      </c>
    </row>
    <row r="155" spans="1:65" s="2" customFormat="1" ht="16.5" customHeight="1">
      <c r="A155" s="28"/>
      <c r="B155" s="155"/>
      <c r="C155" s="169" t="s">
        <v>258</v>
      </c>
      <c r="D155" s="169" t="s">
        <v>241</v>
      </c>
      <c r="E155" s="170" t="s">
        <v>411</v>
      </c>
      <c r="F155" s="171" t="s">
        <v>412</v>
      </c>
      <c r="G155" s="172" t="s">
        <v>238</v>
      </c>
      <c r="H155" s="173">
        <v>18</v>
      </c>
      <c r="I155" s="186"/>
      <c r="J155" s="173">
        <f t="shared" si="0"/>
        <v>0</v>
      </c>
      <c r="K155" s="174"/>
      <c r="L155" s="175"/>
      <c r="M155" s="176" t="s">
        <v>1</v>
      </c>
      <c r="N155" s="177" t="s">
        <v>39</v>
      </c>
      <c r="O155" s="164">
        <v>0</v>
      </c>
      <c r="P155" s="164">
        <f t="shared" si="1"/>
        <v>0</v>
      </c>
      <c r="Q155" s="164">
        <v>0</v>
      </c>
      <c r="R155" s="164">
        <f t="shared" si="2"/>
        <v>0</v>
      </c>
      <c r="S155" s="164">
        <v>0</v>
      </c>
      <c r="T155" s="165">
        <f t="shared" si="3"/>
        <v>0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R155" s="166" t="s">
        <v>168</v>
      </c>
      <c r="AT155" s="166" t="s">
        <v>241</v>
      </c>
      <c r="AU155" s="166" t="s">
        <v>80</v>
      </c>
      <c r="AY155" s="14" t="s">
        <v>135</v>
      </c>
      <c r="BE155" s="167">
        <f t="shared" si="4"/>
        <v>0</v>
      </c>
      <c r="BF155" s="167">
        <f t="shared" si="5"/>
        <v>0</v>
      </c>
      <c r="BG155" s="167">
        <f t="shared" si="6"/>
        <v>0</v>
      </c>
      <c r="BH155" s="167">
        <f t="shared" si="7"/>
        <v>0</v>
      </c>
      <c r="BI155" s="167">
        <f t="shared" si="8"/>
        <v>0</v>
      </c>
      <c r="BJ155" s="14" t="s">
        <v>84</v>
      </c>
      <c r="BK155" s="168">
        <f t="shared" si="9"/>
        <v>0</v>
      </c>
      <c r="BL155" s="14" t="s">
        <v>142</v>
      </c>
      <c r="BM155" s="166" t="s">
        <v>413</v>
      </c>
    </row>
    <row r="156" spans="1:65" s="2" customFormat="1" ht="16.5" customHeight="1">
      <c r="A156" s="28"/>
      <c r="B156" s="155"/>
      <c r="C156" s="169" t="s">
        <v>262</v>
      </c>
      <c r="D156" s="169" t="s">
        <v>241</v>
      </c>
      <c r="E156" s="170" t="s">
        <v>414</v>
      </c>
      <c r="F156" s="171" t="s">
        <v>415</v>
      </c>
      <c r="G156" s="172" t="s">
        <v>238</v>
      </c>
      <c r="H156" s="173">
        <v>6</v>
      </c>
      <c r="I156" s="186"/>
      <c r="J156" s="173">
        <f t="shared" si="0"/>
        <v>0</v>
      </c>
      <c r="K156" s="174"/>
      <c r="L156" s="175"/>
      <c r="M156" s="176" t="s">
        <v>1</v>
      </c>
      <c r="N156" s="177" t="s">
        <v>39</v>
      </c>
      <c r="O156" s="164">
        <v>0</v>
      </c>
      <c r="P156" s="164">
        <f t="shared" si="1"/>
        <v>0</v>
      </c>
      <c r="Q156" s="164">
        <v>0</v>
      </c>
      <c r="R156" s="164">
        <f t="shared" si="2"/>
        <v>0</v>
      </c>
      <c r="S156" s="164">
        <v>0</v>
      </c>
      <c r="T156" s="165">
        <f t="shared" si="3"/>
        <v>0</v>
      </c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R156" s="166" t="s">
        <v>168</v>
      </c>
      <c r="AT156" s="166" t="s">
        <v>241</v>
      </c>
      <c r="AU156" s="166" t="s">
        <v>80</v>
      </c>
      <c r="AY156" s="14" t="s">
        <v>135</v>
      </c>
      <c r="BE156" s="167">
        <f t="shared" si="4"/>
        <v>0</v>
      </c>
      <c r="BF156" s="167">
        <f t="shared" si="5"/>
        <v>0</v>
      </c>
      <c r="BG156" s="167">
        <f t="shared" si="6"/>
        <v>0</v>
      </c>
      <c r="BH156" s="167">
        <f t="shared" si="7"/>
        <v>0</v>
      </c>
      <c r="BI156" s="167">
        <f t="shared" si="8"/>
        <v>0</v>
      </c>
      <c r="BJ156" s="14" t="s">
        <v>84</v>
      </c>
      <c r="BK156" s="168">
        <f t="shared" si="9"/>
        <v>0</v>
      </c>
      <c r="BL156" s="14" t="s">
        <v>142</v>
      </c>
      <c r="BM156" s="166" t="s">
        <v>416</v>
      </c>
    </row>
    <row r="157" spans="1:65" s="2" customFormat="1" ht="21.75" customHeight="1">
      <c r="A157" s="28"/>
      <c r="B157" s="155"/>
      <c r="C157" s="156" t="s">
        <v>268</v>
      </c>
      <c r="D157" s="156" t="s">
        <v>138</v>
      </c>
      <c r="E157" s="157" t="s">
        <v>417</v>
      </c>
      <c r="F157" s="158" t="s">
        <v>418</v>
      </c>
      <c r="G157" s="159" t="s">
        <v>238</v>
      </c>
      <c r="H157" s="160">
        <v>6</v>
      </c>
      <c r="I157" s="185"/>
      <c r="J157" s="160">
        <f t="shared" si="0"/>
        <v>0</v>
      </c>
      <c r="K157" s="161"/>
      <c r="L157" s="29"/>
      <c r="M157" s="162" t="s">
        <v>1</v>
      </c>
      <c r="N157" s="163" t="s">
        <v>39</v>
      </c>
      <c r="O157" s="164">
        <v>0</v>
      </c>
      <c r="P157" s="164">
        <f t="shared" si="1"/>
        <v>0</v>
      </c>
      <c r="Q157" s="164">
        <v>0</v>
      </c>
      <c r="R157" s="164">
        <f t="shared" si="2"/>
        <v>0</v>
      </c>
      <c r="S157" s="164">
        <v>0</v>
      </c>
      <c r="T157" s="165">
        <f t="shared" si="3"/>
        <v>0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R157" s="166" t="s">
        <v>142</v>
      </c>
      <c r="AT157" s="166" t="s">
        <v>138</v>
      </c>
      <c r="AU157" s="166" t="s">
        <v>80</v>
      </c>
      <c r="AY157" s="14" t="s">
        <v>135</v>
      </c>
      <c r="BE157" s="167">
        <f t="shared" si="4"/>
        <v>0</v>
      </c>
      <c r="BF157" s="167">
        <f t="shared" si="5"/>
        <v>0</v>
      </c>
      <c r="BG157" s="167">
        <f t="shared" si="6"/>
        <v>0</v>
      </c>
      <c r="BH157" s="167">
        <f t="shared" si="7"/>
        <v>0</v>
      </c>
      <c r="BI157" s="167">
        <f t="shared" si="8"/>
        <v>0</v>
      </c>
      <c r="BJ157" s="14" t="s">
        <v>84</v>
      </c>
      <c r="BK157" s="168">
        <f t="shared" si="9"/>
        <v>0</v>
      </c>
      <c r="BL157" s="14" t="s">
        <v>142</v>
      </c>
      <c r="BM157" s="166" t="s">
        <v>419</v>
      </c>
    </row>
    <row r="158" spans="1:65" s="2" customFormat="1" ht="16.5" customHeight="1">
      <c r="A158" s="28"/>
      <c r="B158" s="155"/>
      <c r="C158" s="169" t="s">
        <v>272</v>
      </c>
      <c r="D158" s="169" t="s">
        <v>241</v>
      </c>
      <c r="E158" s="170" t="s">
        <v>420</v>
      </c>
      <c r="F158" s="171" t="s">
        <v>421</v>
      </c>
      <c r="G158" s="172" t="s">
        <v>238</v>
      </c>
      <c r="H158" s="173">
        <v>6</v>
      </c>
      <c r="I158" s="186"/>
      <c r="J158" s="173">
        <f t="shared" si="0"/>
        <v>0</v>
      </c>
      <c r="K158" s="174"/>
      <c r="L158" s="175"/>
      <c r="M158" s="176" t="s">
        <v>1</v>
      </c>
      <c r="N158" s="177" t="s">
        <v>39</v>
      </c>
      <c r="O158" s="164">
        <v>0</v>
      </c>
      <c r="P158" s="164">
        <f t="shared" si="1"/>
        <v>0</v>
      </c>
      <c r="Q158" s="164">
        <v>0</v>
      </c>
      <c r="R158" s="164">
        <f t="shared" si="2"/>
        <v>0</v>
      </c>
      <c r="S158" s="164">
        <v>0</v>
      </c>
      <c r="T158" s="165">
        <f t="shared" si="3"/>
        <v>0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R158" s="166" t="s">
        <v>168</v>
      </c>
      <c r="AT158" s="166" t="s">
        <v>241</v>
      </c>
      <c r="AU158" s="166" t="s">
        <v>80</v>
      </c>
      <c r="AY158" s="14" t="s">
        <v>135</v>
      </c>
      <c r="BE158" s="167">
        <f t="shared" si="4"/>
        <v>0</v>
      </c>
      <c r="BF158" s="167">
        <f t="shared" si="5"/>
        <v>0</v>
      </c>
      <c r="BG158" s="167">
        <f t="shared" si="6"/>
        <v>0</v>
      </c>
      <c r="BH158" s="167">
        <f t="shared" si="7"/>
        <v>0</v>
      </c>
      <c r="BI158" s="167">
        <f t="shared" si="8"/>
        <v>0</v>
      </c>
      <c r="BJ158" s="14" t="s">
        <v>84</v>
      </c>
      <c r="BK158" s="168">
        <f t="shared" si="9"/>
        <v>0</v>
      </c>
      <c r="BL158" s="14" t="s">
        <v>142</v>
      </c>
      <c r="BM158" s="166" t="s">
        <v>422</v>
      </c>
    </row>
    <row r="159" spans="1:65" s="2" customFormat="1" ht="16.5" customHeight="1">
      <c r="A159" s="28"/>
      <c r="B159" s="155"/>
      <c r="C159" s="156" t="s">
        <v>276</v>
      </c>
      <c r="D159" s="156" t="s">
        <v>138</v>
      </c>
      <c r="E159" s="157" t="s">
        <v>423</v>
      </c>
      <c r="F159" s="158" t="s">
        <v>424</v>
      </c>
      <c r="G159" s="159" t="s">
        <v>238</v>
      </c>
      <c r="H159" s="160">
        <v>18</v>
      </c>
      <c r="I159" s="185"/>
      <c r="J159" s="160">
        <f t="shared" si="0"/>
        <v>0</v>
      </c>
      <c r="K159" s="161"/>
      <c r="L159" s="29"/>
      <c r="M159" s="162" t="s">
        <v>1</v>
      </c>
      <c r="N159" s="163" t="s">
        <v>39</v>
      </c>
      <c r="O159" s="164">
        <v>0</v>
      </c>
      <c r="P159" s="164">
        <f t="shared" si="1"/>
        <v>0</v>
      </c>
      <c r="Q159" s="164">
        <v>0</v>
      </c>
      <c r="R159" s="164">
        <f t="shared" si="2"/>
        <v>0</v>
      </c>
      <c r="S159" s="164">
        <v>0</v>
      </c>
      <c r="T159" s="165">
        <f t="shared" si="3"/>
        <v>0</v>
      </c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R159" s="166" t="s">
        <v>142</v>
      </c>
      <c r="AT159" s="166" t="s">
        <v>138</v>
      </c>
      <c r="AU159" s="166" t="s">
        <v>80</v>
      </c>
      <c r="AY159" s="14" t="s">
        <v>135</v>
      </c>
      <c r="BE159" s="167">
        <f t="shared" si="4"/>
        <v>0</v>
      </c>
      <c r="BF159" s="167">
        <f t="shared" si="5"/>
        <v>0</v>
      </c>
      <c r="BG159" s="167">
        <f t="shared" si="6"/>
        <v>0</v>
      </c>
      <c r="BH159" s="167">
        <f t="shared" si="7"/>
        <v>0</v>
      </c>
      <c r="BI159" s="167">
        <f t="shared" si="8"/>
        <v>0</v>
      </c>
      <c r="BJ159" s="14" t="s">
        <v>84</v>
      </c>
      <c r="BK159" s="168">
        <f t="shared" si="9"/>
        <v>0</v>
      </c>
      <c r="BL159" s="14" t="s">
        <v>142</v>
      </c>
      <c r="BM159" s="166" t="s">
        <v>425</v>
      </c>
    </row>
    <row r="160" spans="1:65" s="2" customFormat="1" ht="24.2" customHeight="1">
      <c r="A160" s="28"/>
      <c r="B160" s="155"/>
      <c r="C160" s="156" t="s">
        <v>244</v>
      </c>
      <c r="D160" s="156" t="s">
        <v>138</v>
      </c>
      <c r="E160" s="157" t="s">
        <v>426</v>
      </c>
      <c r="F160" s="158" t="s">
        <v>427</v>
      </c>
      <c r="G160" s="159" t="s">
        <v>256</v>
      </c>
      <c r="H160" s="160">
        <v>48</v>
      </c>
      <c r="I160" s="185"/>
      <c r="J160" s="160">
        <f t="shared" si="0"/>
        <v>0</v>
      </c>
      <c r="K160" s="161"/>
      <c r="L160" s="29"/>
      <c r="M160" s="162" t="s">
        <v>1</v>
      </c>
      <c r="N160" s="163" t="s">
        <v>39</v>
      </c>
      <c r="O160" s="164">
        <v>0</v>
      </c>
      <c r="P160" s="164">
        <f t="shared" si="1"/>
        <v>0</v>
      </c>
      <c r="Q160" s="164">
        <v>0</v>
      </c>
      <c r="R160" s="164">
        <f t="shared" si="2"/>
        <v>0</v>
      </c>
      <c r="S160" s="164">
        <v>0</v>
      </c>
      <c r="T160" s="165">
        <f t="shared" si="3"/>
        <v>0</v>
      </c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R160" s="166" t="s">
        <v>142</v>
      </c>
      <c r="AT160" s="166" t="s">
        <v>138</v>
      </c>
      <c r="AU160" s="166" t="s">
        <v>80</v>
      </c>
      <c r="AY160" s="14" t="s">
        <v>135</v>
      </c>
      <c r="BE160" s="167">
        <f t="shared" si="4"/>
        <v>0</v>
      </c>
      <c r="BF160" s="167">
        <f t="shared" si="5"/>
        <v>0</v>
      </c>
      <c r="BG160" s="167">
        <f t="shared" si="6"/>
        <v>0</v>
      </c>
      <c r="BH160" s="167">
        <f t="shared" si="7"/>
        <v>0</v>
      </c>
      <c r="BI160" s="167">
        <f t="shared" si="8"/>
        <v>0</v>
      </c>
      <c r="BJ160" s="14" t="s">
        <v>84</v>
      </c>
      <c r="BK160" s="168">
        <f t="shared" si="9"/>
        <v>0</v>
      </c>
      <c r="BL160" s="14" t="s">
        <v>142</v>
      </c>
      <c r="BM160" s="166" t="s">
        <v>428</v>
      </c>
    </row>
    <row r="161" spans="1:65" s="2" customFormat="1" ht="33" customHeight="1">
      <c r="A161" s="28"/>
      <c r="B161" s="155"/>
      <c r="C161" s="156" t="s">
        <v>283</v>
      </c>
      <c r="D161" s="156" t="s">
        <v>138</v>
      </c>
      <c r="E161" s="157" t="s">
        <v>429</v>
      </c>
      <c r="F161" s="158" t="s">
        <v>430</v>
      </c>
      <c r="G161" s="159" t="s">
        <v>256</v>
      </c>
      <c r="H161" s="160">
        <v>48</v>
      </c>
      <c r="I161" s="185"/>
      <c r="J161" s="160">
        <f t="shared" si="0"/>
        <v>0</v>
      </c>
      <c r="K161" s="161"/>
      <c r="L161" s="29"/>
      <c r="M161" s="162" t="s">
        <v>1</v>
      </c>
      <c r="N161" s="163" t="s">
        <v>39</v>
      </c>
      <c r="O161" s="164">
        <v>0</v>
      </c>
      <c r="P161" s="164">
        <f t="shared" si="1"/>
        <v>0</v>
      </c>
      <c r="Q161" s="164">
        <v>0</v>
      </c>
      <c r="R161" s="164">
        <f t="shared" si="2"/>
        <v>0</v>
      </c>
      <c r="S161" s="164">
        <v>0</v>
      </c>
      <c r="T161" s="165">
        <f t="shared" si="3"/>
        <v>0</v>
      </c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R161" s="166" t="s">
        <v>142</v>
      </c>
      <c r="AT161" s="166" t="s">
        <v>138</v>
      </c>
      <c r="AU161" s="166" t="s">
        <v>80</v>
      </c>
      <c r="AY161" s="14" t="s">
        <v>135</v>
      </c>
      <c r="BE161" s="167">
        <f t="shared" si="4"/>
        <v>0</v>
      </c>
      <c r="BF161" s="167">
        <f t="shared" si="5"/>
        <v>0</v>
      </c>
      <c r="BG161" s="167">
        <f t="shared" si="6"/>
        <v>0</v>
      </c>
      <c r="BH161" s="167">
        <f t="shared" si="7"/>
        <v>0</v>
      </c>
      <c r="BI161" s="167">
        <f t="shared" si="8"/>
        <v>0</v>
      </c>
      <c r="BJ161" s="14" t="s">
        <v>84</v>
      </c>
      <c r="BK161" s="168">
        <f t="shared" si="9"/>
        <v>0</v>
      </c>
      <c r="BL161" s="14" t="s">
        <v>142</v>
      </c>
      <c r="BM161" s="166" t="s">
        <v>431</v>
      </c>
    </row>
    <row r="162" spans="1:65" s="12" customFormat="1" ht="25.9" customHeight="1">
      <c r="B162" s="143"/>
      <c r="D162" s="144" t="s">
        <v>72</v>
      </c>
      <c r="E162" s="145" t="s">
        <v>432</v>
      </c>
      <c r="F162" s="145" t="s">
        <v>87</v>
      </c>
      <c r="J162" s="146">
        <f>BK162</f>
        <v>0</v>
      </c>
      <c r="L162" s="143"/>
      <c r="M162" s="147"/>
      <c r="N162" s="148"/>
      <c r="O162" s="148"/>
      <c r="P162" s="149">
        <f>SUM(P163:P223)</f>
        <v>0</v>
      </c>
      <c r="Q162" s="148"/>
      <c r="R162" s="149">
        <f>SUM(R163:R223)</f>
        <v>0</v>
      </c>
      <c r="S162" s="148"/>
      <c r="T162" s="150">
        <f>SUM(T163:T223)</f>
        <v>0</v>
      </c>
      <c r="AR162" s="144" t="s">
        <v>80</v>
      </c>
      <c r="AT162" s="151" t="s">
        <v>72</v>
      </c>
      <c r="AU162" s="151" t="s">
        <v>73</v>
      </c>
      <c r="AY162" s="144" t="s">
        <v>135</v>
      </c>
      <c r="BK162" s="152">
        <f>SUM(BK163:BK223)</f>
        <v>0</v>
      </c>
    </row>
    <row r="163" spans="1:65" s="2" customFormat="1" ht="24.2" customHeight="1">
      <c r="A163" s="28"/>
      <c r="B163" s="155"/>
      <c r="C163" s="156" t="s">
        <v>287</v>
      </c>
      <c r="D163" s="156" t="s">
        <v>138</v>
      </c>
      <c r="E163" s="157" t="s">
        <v>433</v>
      </c>
      <c r="F163" s="158" t="s">
        <v>434</v>
      </c>
      <c r="G163" s="159" t="s">
        <v>256</v>
      </c>
      <c r="H163" s="160">
        <v>70</v>
      </c>
      <c r="I163" s="185"/>
      <c r="J163" s="160">
        <f t="shared" ref="J163:J194" si="10">ROUND(I163*H163,3)</f>
        <v>0</v>
      </c>
      <c r="K163" s="161"/>
      <c r="L163" s="29"/>
      <c r="M163" s="162" t="s">
        <v>1</v>
      </c>
      <c r="N163" s="163" t="s">
        <v>39</v>
      </c>
      <c r="O163" s="164">
        <v>0</v>
      </c>
      <c r="P163" s="164">
        <f t="shared" ref="P163:P194" si="11">O163*H163</f>
        <v>0</v>
      </c>
      <c r="Q163" s="164">
        <v>0</v>
      </c>
      <c r="R163" s="164">
        <f t="shared" ref="R163:R194" si="12">Q163*H163</f>
        <v>0</v>
      </c>
      <c r="S163" s="164">
        <v>0</v>
      </c>
      <c r="T163" s="165">
        <f t="shared" ref="T163:T194" si="13">S163*H163</f>
        <v>0</v>
      </c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R163" s="166" t="s">
        <v>142</v>
      </c>
      <c r="AT163" s="166" t="s">
        <v>138</v>
      </c>
      <c r="AU163" s="166" t="s">
        <v>80</v>
      </c>
      <c r="AY163" s="14" t="s">
        <v>135</v>
      </c>
      <c r="BE163" s="167">
        <f t="shared" ref="BE163:BE194" si="14">IF(N163="základná",J163,0)</f>
        <v>0</v>
      </c>
      <c r="BF163" s="167">
        <f t="shared" ref="BF163:BF194" si="15">IF(N163="znížená",J163,0)</f>
        <v>0</v>
      </c>
      <c r="BG163" s="167">
        <f t="shared" ref="BG163:BG194" si="16">IF(N163="zákl. prenesená",J163,0)</f>
        <v>0</v>
      </c>
      <c r="BH163" s="167">
        <f t="shared" ref="BH163:BH194" si="17">IF(N163="zníž. prenesená",J163,0)</f>
        <v>0</v>
      </c>
      <c r="BI163" s="167">
        <f t="shared" ref="BI163:BI194" si="18">IF(N163="nulová",J163,0)</f>
        <v>0</v>
      </c>
      <c r="BJ163" s="14" t="s">
        <v>84</v>
      </c>
      <c r="BK163" s="168">
        <f t="shared" ref="BK163:BK194" si="19">ROUND(I163*H163,3)</f>
        <v>0</v>
      </c>
      <c r="BL163" s="14" t="s">
        <v>142</v>
      </c>
      <c r="BM163" s="166" t="s">
        <v>435</v>
      </c>
    </row>
    <row r="164" spans="1:65" s="2" customFormat="1" ht="16.5" customHeight="1">
      <c r="A164" s="28"/>
      <c r="B164" s="155"/>
      <c r="C164" s="169" t="s">
        <v>291</v>
      </c>
      <c r="D164" s="169" t="s">
        <v>241</v>
      </c>
      <c r="E164" s="170" t="s">
        <v>436</v>
      </c>
      <c r="F164" s="171" t="s">
        <v>437</v>
      </c>
      <c r="G164" s="172" t="s">
        <v>256</v>
      </c>
      <c r="H164" s="173">
        <v>70</v>
      </c>
      <c r="I164" s="186"/>
      <c r="J164" s="173">
        <f t="shared" si="10"/>
        <v>0</v>
      </c>
      <c r="K164" s="174"/>
      <c r="L164" s="175"/>
      <c r="M164" s="176" t="s">
        <v>1</v>
      </c>
      <c r="N164" s="177" t="s">
        <v>39</v>
      </c>
      <c r="O164" s="164">
        <v>0</v>
      </c>
      <c r="P164" s="164">
        <f t="shared" si="11"/>
        <v>0</v>
      </c>
      <c r="Q164" s="164">
        <v>0</v>
      </c>
      <c r="R164" s="164">
        <f t="shared" si="12"/>
        <v>0</v>
      </c>
      <c r="S164" s="164">
        <v>0</v>
      </c>
      <c r="T164" s="165">
        <f t="shared" si="13"/>
        <v>0</v>
      </c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R164" s="166" t="s">
        <v>168</v>
      </c>
      <c r="AT164" s="166" t="s">
        <v>241</v>
      </c>
      <c r="AU164" s="166" t="s">
        <v>80</v>
      </c>
      <c r="AY164" s="14" t="s">
        <v>135</v>
      </c>
      <c r="BE164" s="167">
        <f t="shared" si="14"/>
        <v>0</v>
      </c>
      <c r="BF164" s="167">
        <f t="shared" si="15"/>
        <v>0</v>
      </c>
      <c r="BG164" s="167">
        <f t="shared" si="16"/>
        <v>0</v>
      </c>
      <c r="BH164" s="167">
        <f t="shared" si="17"/>
        <v>0</v>
      </c>
      <c r="BI164" s="167">
        <f t="shared" si="18"/>
        <v>0</v>
      </c>
      <c r="BJ164" s="14" t="s">
        <v>84</v>
      </c>
      <c r="BK164" s="168">
        <f t="shared" si="19"/>
        <v>0</v>
      </c>
      <c r="BL164" s="14" t="s">
        <v>142</v>
      </c>
      <c r="BM164" s="166" t="s">
        <v>438</v>
      </c>
    </row>
    <row r="165" spans="1:65" s="2" customFormat="1" ht="16.5" customHeight="1">
      <c r="A165" s="28"/>
      <c r="B165" s="155"/>
      <c r="C165" s="169" t="s">
        <v>295</v>
      </c>
      <c r="D165" s="169" t="s">
        <v>241</v>
      </c>
      <c r="E165" s="170" t="s">
        <v>439</v>
      </c>
      <c r="F165" s="171" t="s">
        <v>440</v>
      </c>
      <c r="G165" s="172" t="s">
        <v>238</v>
      </c>
      <c r="H165" s="173">
        <v>24</v>
      </c>
      <c r="I165" s="186"/>
      <c r="J165" s="173">
        <f t="shared" si="10"/>
        <v>0</v>
      </c>
      <c r="K165" s="174"/>
      <c r="L165" s="175"/>
      <c r="M165" s="176" t="s">
        <v>1</v>
      </c>
      <c r="N165" s="177" t="s">
        <v>39</v>
      </c>
      <c r="O165" s="164">
        <v>0</v>
      </c>
      <c r="P165" s="164">
        <f t="shared" si="11"/>
        <v>0</v>
      </c>
      <c r="Q165" s="164">
        <v>0</v>
      </c>
      <c r="R165" s="164">
        <f t="shared" si="12"/>
        <v>0</v>
      </c>
      <c r="S165" s="164">
        <v>0</v>
      </c>
      <c r="T165" s="165">
        <f t="shared" si="13"/>
        <v>0</v>
      </c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R165" s="166" t="s">
        <v>168</v>
      </c>
      <c r="AT165" s="166" t="s">
        <v>241</v>
      </c>
      <c r="AU165" s="166" t="s">
        <v>80</v>
      </c>
      <c r="AY165" s="14" t="s">
        <v>135</v>
      </c>
      <c r="BE165" s="167">
        <f t="shared" si="14"/>
        <v>0</v>
      </c>
      <c r="BF165" s="167">
        <f t="shared" si="15"/>
        <v>0</v>
      </c>
      <c r="BG165" s="167">
        <f t="shared" si="16"/>
        <v>0</v>
      </c>
      <c r="BH165" s="167">
        <f t="shared" si="17"/>
        <v>0</v>
      </c>
      <c r="BI165" s="167">
        <f t="shared" si="18"/>
        <v>0</v>
      </c>
      <c r="BJ165" s="14" t="s">
        <v>84</v>
      </c>
      <c r="BK165" s="168">
        <f t="shared" si="19"/>
        <v>0</v>
      </c>
      <c r="BL165" s="14" t="s">
        <v>142</v>
      </c>
      <c r="BM165" s="166" t="s">
        <v>441</v>
      </c>
    </row>
    <row r="166" spans="1:65" s="2" customFormat="1" ht="16.5" customHeight="1">
      <c r="A166" s="28"/>
      <c r="B166" s="155"/>
      <c r="C166" s="169" t="s">
        <v>297</v>
      </c>
      <c r="D166" s="169" t="s">
        <v>241</v>
      </c>
      <c r="E166" s="170" t="s">
        <v>442</v>
      </c>
      <c r="F166" s="171" t="s">
        <v>443</v>
      </c>
      <c r="G166" s="172" t="s">
        <v>238</v>
      </c>
      <c r="H166" s="173">
        <v>70</v>
      </c>
      <c r="I166" s="186"/>
      <c r="J166" s="173">
        <f t="shared" si="10"/>
        <v>0</v>
      </c>
      <c r="K166" s="174"/>
      <c r="L166" s="175"/>
      <c r="M166" s="176" t="s">
        <v>1</v>
      </c>
      <c r="N166" s="177" t="s">
        <v>39</v>
      </c>
      <c r="O166" s="164">
        <v>0</v>
      </c>
      <c r="P166" s="164">
        <f t="shared" si="11"/>
        <v>0</v>
      </c>
      <c r="Q166" s="164">
        <v>0</v>
      </c>
      <c r="R166" s="164">
        <f t="shared" si="12"/>
        <v>0</v>
      </c>
      <c r="S166" s="164">
        <v>0</v>
      </c>
      <c r="T166" s="165">
        <f t="shared" si="13"/>
        <v>0</v>
      </c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R166" s="166" t="s">
        <v>168</v>
      </c>
      <c r="AT166" s="166" t="s">
        <v>241</v>
      </c>
      <c r="AU166" s="166" t="s">
        <v>80</v>
      </c>
      <c r="AY166" s="14" t="s">
        <v>135</v>
      </c>
      <c r="BE166" s="167">
        <f t="shared" si="14"/>
        <v>0</v>
      </c>
      <c r="BF166" s="167">
        <f t="shared" si="15"/>
        <v>0</v>
      </c>
      <c r="BG166" s="167">
        <f t="shared" si="16"/>
        <v>0</v>
      </c>
      <c r="BH166" s="167">
        <f t="shared" si="17"/>
        <v>0</v>
      </c>
      <c r="BI166" s="167">
        <f t="shared" si="18"/>
        <v>0</v>
      </c>
      <c r="BJ166" s="14" t="s">
        <v>84</v>
      </c>
      <c r="BK166" s="168">
        <f t="shared" si="19"/>
        <v>0</v>
      </c>
      <c r="BL166" s="14" t="s">
        <v>142</v>
      </c>
      <c r="BM166" s="166" t="s">
        <v>444</v>
      </c>
    </row>
    <row r="167" spans="1:65" s="2" customFormat="1" ht="33" customHeight="1">
      <c r="A167" s="28"/>
      <c r="B167" s="155"/>
      <c r="C167" s="156" t="s">
        <v>302</v>
      </c>
      <c r="D167" s="156" t="s">
        <v>138</v>
      </c>
      <c r="E167" s="157" t="s">
        <v>445</v>
      </c>
      <c r="F167" s="158" t="s">
        <v>446</v>
      </c>
      <c r="G167" s="159" t="s">
        <v>238</v>
      </c>
      <c r="H167" s="160">
        <v>21</v>
      </c>
      <c r="I167" s="185"/>
      <c r="J167" s="160">
        <f t="shared" si="10"/>
        <v>0</v>
      </c>
      <c r="K167" s="161"/>
      <c r="L167" s="29"/>
      <c r="M167" s="162" t="s">
        <v>1</v>
      </c>
      <c r="N167" s="163" t="s">
        <v>39</v>
      </c>
      <c r="O167" s="164">
        <v>0</v>
      </c>
      <c r="P167" s="164">
        <f t="shared" si="11"/>
        <v>0</v>
      </c>
      <c r="Q167" s="164">
        <v>0</v>
      </c>
      <c r="R167" s="164">
        <f t="shared" si="12"/>
        <v>0</v>
      </c>
      <c r="S167" s="164">
        <v>0</v>
      </c>
      <c r="T167" s="165">
        <f t="shared" si="13"/>
        <v>0</v>
      </c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R167" s="166" t="s">
        <v>142</v>
      </c>
      <c r="AT167" s="166" t="s">
        <v>138</v>
      </c>
      <c r="AU167" s="166" t="s">
        <v>80</v>
      </c>
      <c r="AY167" s="14" t="s">
        <v>135</v>
      </c>
      <c r="BE167" s="167">
        <f t="shared" si="14"/>
        <v>0</v>
      </c>
      <c r="BF167" s="167">
        <f t="shared" si="15"/>
        <v>0</v>
      </c>
      <c r="BG167" s="167">
        <f t="shared" si="16"/>
        <v>0</v>
      </c>
      <c r="BH167" s="167">
        <f t="shared" si="17"/>
        <v>0</v>
      </c>
      <c r="BI167" s="167">
        <f t="shared" si="18"/>
        <v>0</v>
      </c>
      <c r="BJ167" s="14" t="s">
        <v>84</v>
      </c>
      <c r="BK167" s="168">
        <f t="shared" si="19"/>
        <v>0</v>
      </c>
      <c r="BL167" s="14" t="s">
        <v>142</v>
      </c>
      <c r="BM167" s="166" t="s">
        <v>447</v>
      </c>
    </row>
    <row r="168" spans="1:65" s="2" customFormat="1" ht="16.5" customHeight="1">
      <c r="A168" s="28"/>
      <c r="B168" s="155"/>
      <c r="C168" s="169" t="s">
        <v>306</v>
      </c>
      <c r="D168" s="169" t="s">
        <v>241</v>
      </c>
      <c r="E168" s="170" t="s">
        <v>448</v>
      </c>
      <c r="F168" s="171" t="s">
        <v>449</v>
      </c>
      <c r="G168" s="172" t="s">
        <v>238</v>
      </c>
      <c r="H168" s="173">
        <v>21</v>
      </c>
      <c r="I168" s="186"/>
      <c r="J168" s="173">
        <f t="shared" si="10"/>
        <v>0</v>
      </c>
      <c r="K168" s="174"/>
      <c r="L168" s="175"/>
      <c r="M168" s="176" t="s">
        <v>1</v>
      </c>
      <c r="N168" s="177" t="s">
        <v>39</v>
      </c>
      <c r="O168" s="164">
        <v>0</v>
      </c>
      <c r="P168" s="164">
        <f t="shared" si="11"/>
        <v>0</v>
      </c>
      <c r="Q168" s="164">
        <v>0</v>
      </c>
      <c r="R168" s="164">
        <f t="shared" si="12"/>
        <v>0</v>
      </c>
      <c r="S168" s="164">
        <v>0</v>
      </c>
      <c r="T168" s="165">
        <f t="shared" si="13"/>
        <v>0</v>
      </c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R168" s="166" t="s">
        <v>168</v>
      </c>
      <c r="AT168" s="166" t="s">
        <v>241</v>
      </c>
      <c r="AU168" s="166" t="s">
        <v>80</v>
      </c>
      <c r="AY168" s="14" t="s">
        <v>135</v>
      </c>
      <c r="BE168" s="167">
        <f t="shared" si="14"/>
        <v>0</v>
      </c>
      <c r="BF168" s="167">
        <f t="shared" si="15"/>
        <v>0</v>
      </c>
      <c r="BG168" s="167">
        <f t="shared" si="16"/>
        <v>0</v>
      </c>
      <c r="BH168" s="167">
        <f t="shared" si="17"/>
        <v>0</v>
      </c>
      <c r="BI168" s="167">
        <f t="shared" si="18"/>
        <v>0</v>
      </c>
      <c r="BJ168" s="14" t="s">
        <v>84</v>
      </c>
      <c r="BK168" s="168">
        <f t="shared" si="19"/>
        <v>0</v>
      </c>
      <c r="BL168" s="14" t="s">
        <v>142</v>
      </c>
      <c r="BM168" s="166" t="s">
        <v>450</v>
      </c>
    </row>
    <row r="169" spans="1:65" s="2" customFormat="1" ht="16.5" customHeight="1">
      <c r="A169" s="28"/>
      <c r="B169" s="155"/>
      <c r="C169" s="156" t="s">
        <v>310</v>
      </c>
      <c r="D169" s="156" t="s">
        <v>138</v>
      </c>
      <c r="E169" s="157" t="s">
        <v>451</v>
      </c>
      <c r="F169" s="158" t="s">
        <v>452</v>
      </c>
      <c r="G169" s="159" t="s">
        <v>256</v>
      </c>
      <c r="H169" s="160">
        <v>5</v>
      </c>
      <c r="I169" s="185"/>
      <c r="J169" s="160">
        <f t="shared" si="10"/>
        <v>0</v>
      </c>
      <c r="K169" s="161"/>
      <c r="L169" s="29"/>
      <c r="M169" s="162" t="s">
        <v>1</v>
      </c>
      <c r="N169" s="163" t="s">
        <v>39</v>
      </c>
      <c r="O169" s="164">
        <v>0</v>
      </c>
      <c r="P169" s="164">
        <f t="shared" si="11"/>
        <v>0</v>
      </c>
      <c r="Q169" s="164">
        <v>0</v>
      </c>
      <c r="R169" s="164">
        <f t="shared" si="12"/>
        <v>0</v>
      </c>
      <c r="S169" s="164">
        <v>0</v>
      </c>
      <c r="T169" s="165">
        <f t="shared" si="13"/>
        <v>0</v>
      </c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R169" s="166" t="s">
        <v>142</v>
      </c>
      <c r="AT169" s="166" t="s">
        <v>138</v>
      </c>
      <c r="AU169" s="166" t="s">
        <v>80</v>
      </c>
      <c r="AY169" s="14" t="s">
        <v>135</v>
      </c>
      <c r="BE169" s="167">
        <f t="shared" si="14"/>
        <v>0</v>
      </c>
      <c r="BF169" s="167">
        <f t="shared" si="15"/>
        <v>0</v>
      </c>
      <c r="BG169" s="167">
        <f t="shared" si="16"/>
        <v>0</v>
      </c>
      <c r="BH169" s="167">
        <f t="shared" si="17"/>
        <v>0</v>
      </c>
      <c r="BI169" s="167">
        <f t="shared" si="18"/>
        <v>0</v>
      </c>
      <c r="BJ169" s="14" t="s">
        <v>84</v>
      </c>
      <c r="BK169" s="168">
        <f t="shared" si="19"/>
        <v>0</v>
      </c>
      <c r="BL169" s="14" t="s">
        <v>142</v>
      </c>
      <c r="BM169" s="166" t="s">
        <v>453</v>
      </c>
    </row>
    <row r="170" spans="1:65" s="2" customFormat="1" ht="24.2" customHeight="1">
      <c r="A170" s="28"/>
      <c r="B170" s="155"/>
      <c r="C170" s="169" t="s">
        <v>314</v>
      </c>
      <c r="D170" s="169" t="s">
        <v>241</v>
      </c>
      <c r="E170" s="170" t="s">
        <v>454</v>
      </c>
      <c r="F170" s="171" t="s">
        <v>455</v>
      </c>
      <c r="G170" s="172" t="s">
        <v>256</v>
      </c>
      <c r="H170" s="173">
        <v>5</v>
      </c>
      <c r="I170" s="186"/>
      <c r="J170" s="173">
        <f t="shared" si="10"/>
        <v>0</v>
      </c>
      <c r="K170" s="174"/>
      <c r="L170" s="175"/>
      <c r="M170" s="176" t="s">
        <v>1</v>
      </c>
      <c r="N170" s="177" t="s">
        <v>39</v>
      </c>
      <c r="O170" s="164">
        <v>0</v>
      </c>
      <c r="P170" s="164">
        <f t="shared" si="11"/>
        <v>0</v>
      </c>
      <c r="Q170" s="164">
        <v>0</v>
      </c>
      <c r="R170" s="164">
        <f t="shared" si="12"/>
        <v>0</v>
      </c>
      <c r="S170" s="164">
        <v>0</v>
      </c>
      <c r="T170" s="165">
        <f t="shared" si="13"/>
        <v>0</v>
      </c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R170" s="166" t="s">
        <v>168</v>
      </c>
      <c r="AT170" s="166" t="s">
        <v>241</v>
      </c>
      <c r="AU170" s="166" t="s">
        <v>80</v>
      </c>
      <c r="AY170" s="14" t="s">
        <v>135</v>
      </c>
      <c r="BE170" s="167">
        <f t="shared" si="14"/>
        <v>0</v>
      </c>
      <c r="BF170" s="167">
        <f t="shared" si="15"/>
        <v>0</v>
      </c>
      <c r="BG170" s="167">
        <f t="shared" si="16"/>
        <v>0</v>
      </c>
      <c r="BH170" s="167">
        <f t="shared" si="17"/>
        <v>0</v>
      </c>
      <c r="BI170" s="167">
        <f t="shared" si="18"/>
        <v>0</v>
      </c>
      <c r="BJ170" s="14" t="s">
        <v>84</v>
      </c>
      <c r="BK170" s="168">
        <f t="shared" si="19"/>
        <v>0</v>
      </c>
      <c r="BL170" s="14" t="s">
        <v>142</v>
      </c>
      <c r="BM170" s="166" t="s">
        <v>456</v>
      </c>
    </row>
    <row r="171" spans="1:65" s="2" customFormat="1" ht="16.5" customHeight="1">
      <c r="A171" s="28"/>
      <c r="B171" s="155"/>
      <c r="C171" s="156" t="s">
        <v>318</v>
      </c>
      <c r="D171" s="156" t="s">
        <v>138</v>
      </c>
      <c r="E171" s="157" t="s">
        <v>457</v>
      </c>
      <c r="F171" s="158" t="s">
        <v>458</v>
      </c>
      <c r="G171" s="159" t="s">
        <v>256</v>
      </c>
      <c r="H171" s="160">
        <v>150</v>
      </c>
      <c r="I171" s="185"/>
      <c r="J171" s="160">
        <f t="shared" si="10"/>
        <v>0</v>
      </c>
      <c r="K171" s="161"/>
      <c r="L171" s="29"/>
      <c r="M171" s="162" t="s">
        <v>1</v>
      </c>
      <c r="N171" s="163" t="s">
        <v>39</v>
      </c>
      <c r="O171" s="164">
        <v>0</v>
      </c>
      <c r="P171" s="164">
        <f t="shared" si="11"/>
        <v>0</v>
      </c>
      <c r="Q171" s="164">
        <v>0</v>
      </c>
      <c r="R171" s="164">
        <f t="shared" si="12"/>
        <v>0</v>
      </c>
      <c r="S171" s="164">
        <v>0</v>
      </c>
      <c r="T171" s="165">
        <f t="shared" si="13"/>
        <v>0</v>
      </c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R171" s="166" t="s">
        <v>142</v>
      </c>
      <c r="AT171" s="166" t="s">
        <v>138</v>
      </c>
      <c r="AU171" s="166" t="s">
        <v>80</v>
      </c>
      <c r="AY171" s="14" t="s">
        <v>135</v>
      </c>
      <c r="BE171" s="167">
        <f t="shared" si="14"/>
        <v>0</v>
      </c>
      <c r="BF171" s="167">
        <f t="shared" si="15"/>
        <v>0</v>
      </c>
      <c r="BG171" s="167">
        <f t="shared" si="16"/>
        <v>0</v>
      </c>
      <c r="BH171" s="167">
        <f t="shared" si="17"/>
        <v>0</v>
      </c>
      <c r="BI171" s="167">
        <f t="shared" si="18"/>
        <v>0</v>
      </c>
      <c r="BJ171" s="14" t="s">
        <v>84</v>
      </c>
      <c r="BK171" s="168">
        <f t="shared" si="19"/>
        <v>0</v>
      </c>
      <c r="BL171" s="14" t="s">
        <v>142</v>
      </c>
      <c r="BM171" s="166" t="s">
        <v>459</v>
      </c>
    </row>
    <row r="172" spans="1:65" s="2" customFormat="1" ht="16.5" customHeight="1">
      <c r="A172" s="28"/>
      <c r="B172" s="155"/>
      <c r="C172" s="169" t="s">
        <v>324</v>
      </c>
      <c r="D172" s="169" t="s">
        <v>241</v>
      </c>
      <c r="E172" s="170" t="s">
        <v>460</v>
      </c>
      <c r="F172" s="171" t="s">
        <v>461</v>
      </c>
      <c r="G172" s="172" t="s">
        <v>256</v>
      </c>
      <c r="H172" s="173">
        <v>150</v>
      </c>
      <c r="I172" s="186"/>
      <c r="J172" s="173">
        <f t="shared" si="10"/>
        <v>0</v>
      </c>
      <c r="K172" s="174"/>
      <c r="L172" s="175"/>
      <c r="M172" s="176" t="s">
        <v>1</v>
      </c>
      <c r="N172" s="177" t="s">
        <v>39</v>
      </c>
      <c r="O172" s="164">
        <v>0</v>
      </c>
      <c r="P172" s="164">
        <f t="shared" si="11"/>
        <v>0</v>
      </c>
      <c r="Q172" s="164">
        <v>0</v>
      </c>
      <c r="R172" s="164">
        <f t="shared" si="12"/>
        <v>0</v>
      </c>
      <c r="S172" s="164">
        <v>0</v>
      </c>
      <c r="T172" s="165">
        <f t="shared" si="13"/>
        <v>0</v>
      </c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R172" s="166" t="s">
        <v>168</v>
      </c>
      <c r="AT172" s="166" t="s">
        <v>241</v>
      </c>
      <c r="AU172" s="166" t="s">
        <v>80</v>
      </c>
      <c r="AY172" s="14" t="s">
        <v>135</v>
      </c>
      <c r="BE172" s="167">
        <f t="shared" si="14"/>
        <v>0</v>
      </c>
      <c r="BF172" s="167">
        <f t="shared" si="15"/>
        <v>0</v>
      </c>
      <c r="BG172" s="167">
        <f t="shared" si="16"/>
        <v>0</v>
      </c>
      <c r="BH172" s="167">
        <f t="shared" si="17"/>
        <v>0</v>
      </c>
      <c r="BI172" s="167">
        <f t="shared" si="18"/>
        <v>0</v>
      </c>
      <c r="BJ172" s="14" t="s">
        <v>84</v>
      </c>
      <c r="BK172" s="168">
        <f t="shared" si="19"/>
        <v>0</v>
      </c>
      <c r="BL172" s="14" t="s">
        <v>142</v>
      </c>
      <c r="BM172" s="166" t="s">
        <v>462</v>
      </c>
    </row>
    <row r="173" spans="1:65" s="2" customFormat="1" ht="16.5" customHeight="1">
      <c r="A173" s="28"/>
      <c r="B173" s="155"/>
      <c r="C173" s="156" t="s">
        <v>328</v>
      </c>
      <c r="D173" s="156" t="s">
        <v>138</v>
      </c>
      <c r="E173" s="157" t="s">
        <v>463</v>
      </c>
      <c r="F173" s="158" t="s">
        <v>464</v>
      </c>
      <c r="G173" s="159" t="s">
        <v>238</v>
      </c>
      <c r="H173" s="160">
        <v>6</v>
      </c>
      <c r="I173" s="185"/>
      <c r="J173" s="160">
        <f t="shared" si="10"/>
        <v>0</v>
      </c>
      <c r="K173" s="161"/>
      <c r="L173" s="29"/>
      <c r="M173" s="162" t="s">
        <v>1</v>
      </c>
      <c r="N173" s="163" t="s">
        <v>39</v>
      </c>
      <c r="O173" s="164">
        <v>0</v>
      </c>
      <c r="P173" s="164">
        <f t="shared" si="11"/>
        <v>0</v>
      </c>
      <c r="Q173" s="164">
        <v>0</v>
      </c>
      <c r="R173" s="164">
        <f t="shared" si="12"/>
        <v>0</v>
      </c>
      <c r="S173" s="164">
        <v>0</v>
      </c>
      <c r="T173" s="165">
        <f t="shared" si="13"/>
        <v>0</v>
      </c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R173" s="166" t="s">
        <v>142</v>
      </c>
      <c r="AT173" s="166" t="s">
        <v>138</v>
      </c>
      <c r="AU173" s="166" t="s">
        <v>80</v>
      </c>
      <c r="AY173" s="14" t="s">
        <v>135</v>
      </c>
      <c r="BE173" s="167">
        <f t="shared" si="14"/>
        <v>0</v>
      </c>
      <c r="BF173" s="167">
        <f t="shared" si="15"/>
        <v>0</v>
      </c>
      <c r="BG173" s="167">
        <f t="shared" si="16"/>
        <v>0</v>
      </c>
      <c r="BH173" s="167">
        <f t="shared" si="17"/>
        <v>0</v>
      </c>
      <c r="BI173" s="167">
        <f t="shared" si="18"/>
        <v>0</v>
      </c>
      <c r="BJ173" s="14" t="s">
        <v>84</v>
      </c>
      <c r="BK173" s="168">
        <f t="shared" si="19"/>
        <v>0</v>
      </c>
      <c r="BL173" s="14" t="s">
        <v>142</v>
      </c>
      <c r="BM173" s="166" t="s">
        <v>465</v>
      </c>
    </row>
    <row r="174" spans="1:65" s="2" customFormat="1" ht="16.5" customHeight="1">
      <c r="A174" s="28"/>
      <c r="B174" s="155"/>
      <c r="C174" s="169" t="s">
        <v>332</v>
      </c>
      <c r="D174" s="169" t="s">
        <v>241</v>
      </c>
      <c r="E174" s="170" t="s">
        <v>466</v>
      </c>
      <c r="F174" s="171" t="s">
        <v>467</v>
      </c>
      <c r="G174" s="172" t="s">
        <v>238</v>
      </c>
      <c r="H174" s="173">
        <v>6</v>
      </c>
      <c r="I174" s="186"/>
      <c r="J174" s="173">
        <f t="shared" si="10"/>
        <v>0</v>
      </c>
      <c r="K174" s="174"/>
      <c r="L174" s="175"/>
      <c r="M174" s="176" t="s">
        <v>1</v>
      </c>
      <c r="N174" s="177" t="s">
        <v>39</v>
      </c>
      <c r="O174" s="164">
        <v>0</v>
      </c>
      <c r="P174" s="164">
        <f t="shared" si="11"/>
        <v>0</v>
      </c>
      <c r="Q174" s="164">
        <v>0</v>
      </c>
      <c r="R174" s="164">
        <f t="shared" si="12"/>
        <v>0</v>
      </c>
      <c r="S174" s="164">
        <v>0</v>
      </c>
      <c r="T174" s="165">
        <f t="shared" si="13"/>
        <v>0</v>
      </c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R174" s="166" t="s">
        <v>168</v>
      </c>
      <c r="AT174" s="166" t="s">
        <v>241</v>
      </c>
      <c r="AU174" s="166" t="s">
        <v>80</v>
      </c>
      <c r="AY174" s="14" t="s">
        <v>135</v>
      </c>
      <c r="BE174" s="167">
        <f t="shared" si="14"/>
        <v>0</v>
      </c>
      <c r="BF174" s="167">
        <f t="shared" si="15"/>
        <v>0</v>
      </c>
      <c r="BG174" s="167">
        <f t="shared" si="16"/>
        <v>0</v>
      </c>
      <c r="BH174" s="167">
        <f t="shared" si="17"/>
        <v>0</v>
      </c>
      <c r="BI174" s="167">
        <f t="shared" si="18"/>
        <v>0</v>
      </c>
      <c r="BJ174" s="14" t="s">
        <v>84</v>
      </c>
      <c r="BK174" s="168">
        <f t="shared" si="19"/>
        <v>0</v>
      </c>
      <c r="BL174" s="14" t="s">
        <v>142</v>
      </c>
      <c r="BM174" s="166" t="s">
        <v>468</v>
      </c>
    </row>
    <row r="175" spans="1:65" s="2" customFormat="1" ht="16.5" customHeight="1">
      <c r="A175" s="28"/>
      <c r="B175" s="155"/>
      <c r="C175" s="169" t="s">
        <v>336</v>
      </c>
      <c r="D175" s="169" t="s">
        <v>241</v>
      </c>
      <c r="E175" s="170" t="s">
        <v>469</v>
      </c>
      <c r="F175" s="171" t="s">
        <v>470</v>
      </c>
      <c r="G175" s="172" t="s">
        <v>238</v>
      </c>
      <c r="H175" s="173">
        <v>12</v>
      </c>
      <c r="I175" s="186"/>
      <c r="J175" s="173">
        <f t="shared" si="10"/>
        <v>0</v>
      </c>
      <c r="K175" s="174"/>
      <c r="L175" s="175"/>
      <c r="M175" s="176" t="s">
        <v>1</v>
      </c>
      <c r="N175" s="177" t="s">
        <v>39</v>
      </c>
      <c r="O175" s="164">
        <v>0</v>
      </c>
      <c r="P175" s="164">
        <f t="shared" si="11"/>
        <v>0</v>
      </c>
      <c r="Q175" s="164">
        <v>0</v>
      </c>
      <c r="R175" s="164">
        <f t="shared" si="12"/>
        <v>0</v>
      </c>
      <c r="S175" s="164">
        <v>0</v>
      </c>
      <c r="T175" s="165">
        <f t="shared" si="13"/>
        <v>0</v>
      </c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R175" s="166" t="s">
        <v>168</v>
      </c>
      <c r="AT175" s="166" t="s">
        <v>241</v>
      </c>
      <c r="AU175" s="166" t="s">
        <v>80</v>
      </c>
      <c r="AY175" s="14" t="s">
        <v>135</v>
      </c>
      <c r="BE175" s="167">
        <f t="shared" si="14"/>
        <v>0</v>
      </c>
      <c r="BF175" s="167">
        <f t="shared" si="15"/>
        <v>0</v>
      </c>
      <c r="BG175" s="167">
        <f t="shared" si="16"/>
        <v>0</v>
      </c>
      <c r="BH175" s="167">
        <f t="shared" si="17"/>
        <v>0</v>
      </c>
      <c r="BI175" s="167">
        <f t="shared" si="18"/>
        <v>0</v>
      </c>
      <c r="BJ175" s="14" t="s">
        <v>84</v>
      </c>
      <c r="BK175" s="168">
        <f t="shared" si="19"/>
        <v>0</v>
      </c>
      <c r="BL175" s="14" t="s">
        <v>142</v>
      </c>
      <c r="BM175" s="166" t="s">
        <v>471</v>
      </c>
    </row>
    <row r="176" spans="1:65" s="2" customFormat="1" ht="16.5" customHeight="1">
      <c r="A176" s="28"/>
      <c r="B176" s="155"/>
      <c r="C176" s="169" t="s">
        <v>342</v>
      </c>
      <c r="D176" s="169" t="s">
        <v>241</v>
      </c>
      <c r="E176" s="170" t="s">
        <v>472</v>
      </c>
      <c r="F176" s="171" t="s">
        <v>473</v>
      </c>
      <c r="G176" s="172" t="s">
        <v>238</v>
      </c>
      <c r="H176" s="173">
        <v>3</v>
      </c>
      <c r="I176" s="186"/>
      <c r="J176" s="173">
        <f t="shared" si="10"/>
        <v>0</v>
      </c>
      <c r="K176" s="174"/>
      <c r="L176" s="175"/>
      <c r="M176" s="176" t="s">
        <v>1</v>
      </c>
      <c r="N176" s="177" t="s">
        <v>39</v>
      </c>
      <c r="O176" s="164">
        <v>0</v>
      </c>
      <c r="P176" s="164">
        <f t="shared" si="11"/>
        <v>0</v>
      </c>
      <c r="Q176" s="164">
        <v>0</v>
      </c>
      <c r="R176" s="164">
        <f t="shared" si="12"/>
        <v>0</v>
      </c>
      <c r="S176" s="164">
        <v>0</v>
      </c>
      <c r="T176" s="165">
        <f t="shared" si="13"/>
        <v>0</v>
      </c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R176" s="166" t="s">
        <v>168</v>
      </c>
      <c r="AT176" s="166" t="s">
        <v>241</v>
      </c>
      <c r="AU176" s="166" t="s">
        <v>80</v>
      </c>
      <c r="AY176" s="14" t="s">
        <v>135</v>
      </c>
      <c r="BE176" s="167">
        <f t="shared" si="14"/>
        <v>0</v>
      </c>
      <c r="BF176" s="167">
        <f t="shared" si="15"/>
        <v>0</v>
      </c>
      <c r="BG176" s="167">
        <f t="shared" si="16"/>
        <v>0</v>
      </c>
      <c r="BH176" s="167">
        <f t="shared" si="17"/>
        <v>0</v>
      </c>
      <c r="BI176" s="167">
        <f t="shared" si="18"/>
        <v>0</v>
      </c>
      <c r="BJ176" s="14" t="s">
        <v>84</v>
      </c>
      <c r="BK176" s="168">
        <f t="shared" si="19"/>
        <v>0</v>
      </c>
      <c r="BL176" s="14" t="s">
        <v>142</v>
      </c>
      <c r="BM176" s="166" t="s">
        <v>474</v>
      </c>
    </row>
    <row r="177" spans="1:65" s="2" customFormat="1" ht="16.5" customHeight="1">
      <c r="A177" s="28"/>
      <c r="B177" s="155"/>
      <c r="C177" s="156" t="s">
        <v>346</v>
      </c>
      <c r="D177" s="156" t="s">
        <v>138</v>
      </c>
      <c r="E177" s="157" t="s">
        <v>475</v>
      </c>
      <c r="F177" s="158" t="s">
        <v>476</v>
      </c>
      <c r="G177" s="159" t="s">
        <v>238</v>
      </c>
      <c r="H177" s="160">
        <v>6</v>
      </c>
      <c r="I177" s="185"/>
      <c r="J177" s="160">
        <f t="shared" si="10"/>
        <v>0</v>
      </c>
      <c r="K177" s="161"/>
      <c r="L177" s="29"/>
      <c r="M177" s="162" t="s">
        <v>1</v>
      </c>
      <c r="N177" s="163" t="s">
        <v>39</v>
      </c>
      <c r="O177" s="164">
        <v>0</v>
      </c>
      <c r="P177" s="164">
        <f t="shared" si="11"/>
        <v>0</v>
      </c>
      <c r="Q177" s="164">
        <v>0</v>
      </c>
      <c r="R177" s="164">
        <f t="shared" si="12"/>
        <v>0</v>
      </c>
      <c r="S177" s="164">
        <v>0</v>
      </c>
      <c r="T177" s="165">
        <f t="shared" si="13"/>
        <v>0</v>
      </c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R177" s="166" t="s">
        <v>142</v>
      </c>
      <c r="AT177" s="166" t="s">
        <v>138</v>
      </c>
      <c r="AU177" s="166" t="s">
        <v>80</v>
      </c>
      <c r="AY177" s="14" t="s">
        <v>135</v>
      </c>
      <c r="BE177" s="167">
        <f t="shared" si="14"/>
        <v>0</v>
      </c>
      <c r="BF177" s="167">
        <f t="shared" si="15"/>
        <v>0</v>
      </c>
      <c r="BG177" s="167">
        <f t="shared" si="16"/>
        <v>0</v>
      </c>
      <c r="BH177" s="167">
        <f t="shared" si="17"/>
        <v>0</v>
      </c>
      <c r="BI177" s="167">
        <f t="shared" si="18"/>
        <v>0</v>
      </c>
      <c r="BJ177" s="14" t="s">
        <v>84</v>
      </c>
      <c r="BK177" s="168">
        <f t="shared" si="19"/>
        <v>0</v>
      </c>
      <c r="BL177" s="14" t="s">
        <v>142</v>
      </c>
      <c r="BM177" s="166" t="s">
        <v>477</v>
      </c>
    </row>
    <row r="178" spans="1:65" s="2" customFormat="1" ht="16.5" customHeight="1">
      <c r="A178" s="28"/>
      <c r="B178" s="155"/>
      <c r="C178" s="169" t="s">
        <v>478</v>
      </c>
      <c r="D178" s="169" t="s">
        <v>241</v>
      </c>
      <c r="E178" s="170" t="s">
        <v>479</v>
      </c>
      <c r="F178" s="171" t="s">
        <v>480</v>
      </c>
      <c r="G178" s="172" t="s">
        <v>238</v>
      </c>
      <c r="H178" s="173">
        <v>6</v>
      </c>
      <c r="I178" s="186"/>
      <c r="J178" s="173">
        <f t="shared" si="10"/>
        <v>0</v>
      </c>
      <c r="K178" s="174"/>
      <c r="L178" s="175"/>
      <c r="M178" s="176" t="s">
        <v>1</v>
      </c>
      <c r="N178" s="177" t="s">
        <v>39</v>
      </c>
      <c r="O178" s="164">
        <v>0</v>
      </c>
      <c r="P178" s="164">
        <f t="shared" si="11"/>
        <v>0</v>
      </c>
      <c r="Q178" s="164">
        <v>0</v>
      </c>
      <c r="R178" s="164">
        <f t="shared" si="12"/>
        <v>0</v>
      </c>
      <c r="S178" s="164">
        <v>0</v>
      </c>
      <c r="T178" s="165">
        <f t="shared" si="13"/>
        <v>0</v>
      </c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R178" s="166" t="s">
        <v>168</v>
      </c>
      <c r="AT178" s="166" t="s">
        <v>241</v>
      </c>
      <c r="AU178" s="166" t="s">
        <v>80</v>
      </c>
      <c r="AY178" s="14" t="s">
        <v>135</v>
      </c>
      <c r="BE178" s="167">
        <f t="shared" si="14"/>
        <v>0</v>
      </c>
      <c r="BF178" s="167">
        <f t="shared" si="15"/>
        <v>0</v>
      </c>
      <c r="BG178" s="167">
        <f t="shared" si="16"/>
        <v>0</v>
      </c>
      <c r="BH178" s="167">
        <f t="shared" si="17"/>
        <v>0</v>
      </c>
      <c r="BI178" s="167">
        <f t="shared" si="18"/>
        <v>0</v>
      </c>
      <c r="BJ178" s="14" t="s">
        <v>84</v>
      </c>
      <c r="BK178" s="168">
        <f t="shared" si="19"/>
        <v>0</v>
      </c>
      <c r="BL178" s="14" t="s">
        <v>142</v>
      </c>
      <c r="BM178" s="166" t="s">
        <v>481</v>
      </c>
    </row>
    <row r="179" spans="1:65" s="2" customFormat="1" ht="24.2" customHeight="1">
      <c r="A179" s="28"/>
      <c r="B179" s="155"/>
      <c r="C179" s="156" t="s">
        <v>407</v>
      </c>
      <c r="D179" s="156" t="s">
        <v>138</v>
      </c>
      <c r="E179" s="157" t="s">
        <v>482</v>
      </c>
      <c r="F179" s="158" t="s">
        <v>483</v>
      </c>
      <c r="G179" s="159" t="s">
        <v>256</v>
      </c>
      <c r="H179" s="160">
        <v>120</v>
      </c>
      <c r="I179" s="185"/>
      <c r="J179" s="160">
        <f t="shared" si="10"/>
        <v>0</v>
      </c>
      <c r="K179" s="161"/>
      <c r="L179" s="29"/>
      <c r="M179" s="162" t="s">
        <v>1</v>
      </c>
      <c r="N179" s="163" t="s">
        <v>39</v>
      </c>
      <c r="O179" s="164">
        <v>0</v>
      </c>
      <c r="P179" s="164">
        <f t="shared" si="11"/>
        <v>0</v>
      </c>
      <c r="Q179" s="164">
        <v>0</v>
      </c>
      <c r="R179" s="164">
        <f t="shared" si="12"/>
        <v>0</v>
      </c>
      <c r="S179" s="164">
        <v>0</v>
      </c>
      <c r="T179" s="165">
        <f t="shared" si="13"/>
        <v>0</v>
      </c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R179" s="166" t="s">
        <v>142</v>
      </c>
      <c r="AT179" s="166" t="s">
        <v>138</v>
      </c>
      <c r="AU179" s="166" t="s">
        <v>80</v>
      </c>
      <c r="AY179" s="14" t="s">
        <v>135</v>
      </c>
      <c r="BE179" s="167">
        <f t="shared" si="14"/>
        <v>0</v>
      </c>
      <c r="BF179" s="167">
        <f t="shared" si="15"/>
        <v>0</v>
      </c>
      <c r="BG179" s="167">
        <f t="shared" si="16"/>
        <v>0</v>
      </c>
      <c r="BH179" s="167">
        <f t="shared" si="17"/>
        <v>0</v>
      </c>
      <c r="BI179" s="167">
        <f t="shared" si="18"/>
        <v>0</v>
      </c>
      <c r="BJ179" s="14" t="s">
        <v>84</v>
      </c>
      <c r="BK179" s="168">
        <f t="shared" si="19"/>
        <v>0</v>
      </c>
      <c r="BL179" s="14" t="s">
        <v>142</v>
      </c>
      <c r="BM179" s="166" t="s">
        <v>484</v>
      </c>
    </row>
    <row r="180" spans="1:65" s="2" customFormat="1" ht="16.5" customHeight="1">
      <c r="A180" s="28"/>
      <c r="B180" s="155"/>
      <c r="C180" s="169" t="s">
        <v>485</v>
      </c>
      <c r="D180" s="169" t="s">
        <v>241</v>
      </c>
      <c r="E180" s="170" t="s">
        <v>486</v>
      </c>
      <c r="F180" s="171" t="s">
        <v>487</v>
      </c>
      <c r="G180" s="172" t="s">
        <v>256</v>
      </c>
      <c r="H180" s="173">
        <v>120</v>
      </c>
      <c r="I180" s="186"/>
      <c r="J180" s="173">
        <f t="shared" si="10"/>
        <v>0</v>
      </c>
      <c r="K180" s="174"/>
      <c r="L180" s="175"/>
      <c r="M180" s="176" t="s">
        <v>1</v>
      </c>
      <c r="N180" s="177" t="s">
        <v>39</v>
      </c>
      <c r="O180" s="164">
        <v>0</v>
      </c>
      <c r="P180" s="164">
        <f t="shared" si="11"/>
        <v>0</v>
      </c>
      <c r="Q180" s="164">
        <v>0</v>
      </c>
      <c r="R180" s="164">
        <f t="shared" si="12"/>
        <v>0</v>
      </c>
      <c r="S180" s="164">
        <v>0</v>
      </c>
      <c r="T180" s="165">
        <f t="shared" si="13"/>
        <v>0</v>
      </c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R180" s="166" t="s">
        <v>168</v>
      </c>
      <c r="AT180" s="166" t="s">
        <v>241</v>
      </c>
      <c r="AU180" s="166" t="s">
        <v>80</v>
      </c>
      <c r="AY180" s="14" t="s">
        <v>135</v>
      </c>
      <c r="BE180" s="167">
        <f t="shared" si="14"/>
        <v>0</v>
      </c>
      <c r="BF180" s="167">
        <f t="shared" si="15"/>
        <v>0</v>
      </c>
      <c r="BG180" s="167">
        <f t="shared" si="16"/>
        <v>0</v>
      </c>
      <c r="BH180" s="167">
        <f t="shared" si="17"/>
        <v>0</v>
      </c>
      <c r="BI180" s="167">
        <f t="shared" si="18"/>
        <v>0</v>
      </c>
      <c r="BJ180" s="14" t="s">
        <v>84</v>
      </c>
      <c r="BK180" s="168">
        <f t="shared" si="19"/>
        <v>0</v>
      </c>
      <c r="BL180" s="14" t="s">
        <v>142</v>
      </c>
      <c r="BM180" s="166" t="s">
        <v>488</v>
      </c>
    </row>
    <row r="181" spans="1:65" s="2" customFormat="1" ht="16.5" customHeight="1">
      <c r="A181" s="28"/>
      <c r="B181" s="155"/>
      <c r="C181" s="169" t="s">
        <v>410</v>
      </c>
      <c r="D181" s="169" t="s">
        <v>241</v>
      </c>
      <c r="E181" s="170" t="s">
        <v>489</v>
      </c>
      <c r="F181" s="171" t="s">
        <v>490</v>
      </c>
      <c r="G181" s="172" t="s">
        <v>256</v>
      </c>
      <c r="H181" s="173">
        <v>120</v>
      </c>
      <c r="I181" s="186"/>
      <c r="J181" s="173">
        <f t="shared" si="10"/>
        <v>0</v>
      </c>
      <c r="K181" s="174"/>
      <c r="L181" s="175"/>
      <c r="M181" s="176" t="s">
        <v>1</v>
      </c>
      <c r="N181" s="177" t="s">
        <v>39</v>
      </c>
      <c r="O181" s="164">
        <v>0</v>
      </c>
      <c r="P181" s="164">
        <f t="shared" si="11"/>
        <v>0</v>
      </c>
      <c r="Q181" s="164">
        <v>0</v>
      </c>
      <c r="R181" s="164">
        <f t="shared" si="12"/>
        <v>0</v>
      </c>
      <c r="S181" s="164">
        <v>0</v>
      </c>
      <c r="T181" s="165">
        <f t="shared" si="13"/>
        <v>0</v>
      </c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R181" s="166" t="s">
        <v>168</v>
      </c>
      <c r="AT181" s="166" t="s">
        <v>241</v>
      </c>
      <c r="AU181" s="166" t="s">
        <v>80</v>
      </c>
      <c r="AY181" s="14" t="s">
        <v>135</v>
      </c>
      <c r="BE181" s="167">
        <f t="shared" si="14"/>
        <v>0</v>
      </c>
      <c r="BF181" s="167">
        <f t="shared" si="15"/>
        <v>0</v>
      </c>
      <c r="BG181" s="167">
        <f t="shared" si="16"/>
        <v>0</v>
      </c>
      <c r="BH181" s="167">
        <f t="shared" si="17"/>
        <v>0</v>
      </c>
      <c r="BI181" s="167">
        <f t="shared" si="18"/>
        <v>0</v>
      </c>
      <c r="BJ181" s="14" t="s">
        <v>84</v>
      </c>
      <c r="BK181" s="168">
        <f t="shared" si="19"/>
        <v>0</v>
      </c>
      <c r="BL181" s="14" t="s">
        <v>142</v>
      </c>
      <c r="BM181" s="166" t="s">
        <v>491</v>
      </c>
    </row>
    <row r="182" spans="1:65" s="2" customFormat="1" ht="16.5" customHeight="1">
      <c r="A182" s="28"/>
      <c r="B182" s="155"/>
      <c r="C182" s="169" t="s">
        <v>492</v>
      </c>
      <c r="D182" s="169" t="s">
        <v>241</v>
      </c>
      <c r="E182" s="170" t="s">
        <v>493</v>
      </c>
      <c r="F182" s="171" t="s">
        <v>494</v>
      </c>
      <c r="G182" s="172" t="s">
        <v>238</v>
      </c>
      <c r="H182" s="173">
        <v>120</v>
      </c>
      <c r="I182" s="186"/>
      <c r="J182" s="173">
        <f t="shared" si="10"/>
        <v>0</v>
      </c>
      <c r="K182" s="174"/>
      <c r="L182" s="175"/>
      <c r="M182" s="176" t="s">
        <v>1</v>
      </c>
      <c r="N182" s="177" t="s">
        <v>39</v>
      </c>
      <c r="O182" s="164">
        <v>0</v>
      </c>
      <c r="P182" s="164">
        <f t="shared" si="11"/>
        <v>0</v>
      </c>
      <c r="Q182" s="164">
        <v>0</v>
      </c>
      <c r="R182" s="164">
        <f t="shared" si="12"/>
        <v>0</v>
      </c>
      <c r="S182" s="164">
        <v>0</v>
      </c>
      <c r="T182" s="165">
        <f t="shared" si="13"/>
        <v>0</v>
      </c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R182" s="166" t="s">
        <v>168</v>
      </c>
      <c r="AT182" s="166" t="s">
        <v>241</v>
      </c>
      <c r="AU182" s="166" t="s">
        <v>80</v>
      </c>
      <c r="AY182" s="14" t="s">
        <v>135</v>
      </c>
      <c r="BE182" s="167">
        <f t="shared" si="14"/>
        <v>0</v>
      </c>
      <c r="BF182" s="167">
        <f t="shared" si="15"/>
        <v>0</v>
      </c>
      <c r="BG182" s="167">
        <f t="shared" si="16"/>
        <v>0</v>
      </c>
      <c r="BH182" s="167">
        <f t="shared" si="17"/>
        <v>0</v>
      </c>
      <c r="BI182" s="167">
        <f t="shared" si="18"/>
        <v>0</v>
      </c>
      <c r="BJ182" s="14" t="s">
        <v>84</v>
      </c>
      <c r="BK182" s="168">
        <f t="shared" si="19"/>
        <v>0</v>
      </c>
      <c r="BL182" s="14" t="s">
        <v>142</v>
      </c>
      <c r="BM182" s="166" t="s">
        <v>495</v>
      </c>
    </row>
    <row r="183" spans="1:65" s="2" customFormat="1" ht="16.5" customHeight="1">
      <c r="A183" s="28"/>
      <c r="B183" s="155"/>
      <c r="C183" s="169" t="s">
        <v>413</v>
      </c>
      <c r="D183" s="169" t="s">
        <v>241</v>
      </c>
      <c r="E183" s="170" t="s">
        <v>496</v>
      </c>
      <c r="F183" s="171" t="s">
        <v>497</v>
      </c>
      <c r="G183" s="172" t="s">
        <v>498</v>
      </c>
      <c r="H183" s="173">
        <v>1</v>
      </c>
      <c r="I183" s="186"/>
      <c r="J183" s="173">
        <f t="shared" si="10"/>
        <v>0</v>
      </c>
      <c r="K183" s="174"/>
      <c r="L183" s="175"/>
      <c r="M183" s="176" t="s">
        <v>1</v>
      </c>
      <c r="N183" s="177" t="s">
        <v>39</v>
      </c>
      <c r="O183" s="164">
        <v>0</v>
      </c>
      <c r="P183" s="164">
        <f t="shared" si="11"/>
        <v>0</v>
      </c>
      <c r="Q183" s="164">
        <v>0</v>
      </c>
      <c r="R183" s="164">
        <f t="shared" si="12"/>
        <v>0</v>
      </c>
      <c r="S183" s="164">
        <v>0</v>
      </c>
      <c r="T183" s="165">
        <f t="shared" si="13"/>
        <v>0</v>
      </c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R183" s="166" t="s">
        <v>168</v>
      </c>
      <c r="AT183" s="166" t="s">
        <v>241</v>
      </c>
      <c r="AU183" s="166" t="s">
        <v>80</v>
      </c>
      <c r="AY183" s="14" t="s">
        <v>135</v>
      </c>
      <c r="BE183" s="167">
        <f t="shared" si="14"/>
        <v>0</v>
      </c>
      <c r="BF183" s="167">
        <f t="shared" si="15"/>
        <v>0</v>
      </c>
      <c r="BG183" s="167">
        <f t="shared" si="16"/>
        <v>0</v>
      </c>
      <c r="BH183" s="167">
        <f t="shared" si="17"/>
        <v>0</v>
      </c>
      <c r="BI183" s="167">
        <f t="shared" si="18"/>
        <v>0</v>
      </c>
      <c r="BJ183" s="14" t="s">
        <v>84</v>
      </c>
      <c r="BK183" s="168">
        <f t="shared" si="19"/>
        <v>0</v>
      </c>
      <c r="BL183" s="14" t="s">
        <v>142</v>
      </c>
      <c r="BM183" s="166" t="s">
        <v>499</v>
      </c>
    </row>
    <row r="184" spans="1:65" s="2" customFormat="1" ht="24.2" customHeight="1">
      <c r="A184" s="28"/>
      <c r="B184" s="155"/>
      <c r="C184" s="156" t="s">
        <v>500</v>
      </c>
      <c r="D184" s="156" t="s">
        <v>138</v>
      </c>
      <c r="E184" s="157" t="s">
        <v>501</v>
      </c>
      <c r="F184" s="158" t="s">
        <v>502</v>
      </c>
      <c r="G184" s="159" t="s">
        <v>238</v>
      </c>
      <c r="H184" s="160">
        <v>7</v>
      </c>
      <c r="I184" s="185"/>
      <c r="J184" s="160">
        <f t="shared" si="10"/>
        <v>0</v>
      </c>
      <c r="K184" s="161"/>
      <c r="L184" s="29"/>
      <c r="M184" s="162" t="s">
        <v>1</v>
      </c>
      <c r="N184" s="163" t="s">
        <v>39</v>
      </c>
      <c r="O184" s="164">
        <v>0</v>
      </c>
      <c r="P184" s="164">
        <f t="shared" si="11"/>
        <v>0</v>
      </c>
      <c r="Q184" s="164">
        <v>0</v>
      </c>
      <c r="R184" s="164">
        <f t="shared" si="12"/>
        <v>0</v>
      </c>
      <c r="S184" s="164">
        <v>0</v>
      </c>
      <c r="T184" s="165">
        <f t="shared" si="13"/>
        <v>0</v>
      </c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R184" s="166" t="s">
        <v>142</v>
      </c>
      <c r="AT184" s="166" t="s">
        <v>138</v>
      </c>
      <c r="AU184" s="166" t="s">
        <v>80</v>
      </c>
      <c r="AY184" s="14" t="s">
        <v>135</v>
      </c>
      <c r="BE184" s="167">
        <f t="shared" si="14"/>
        <v>0</v>
      </c>
      <c r="BF184" s="167">
        <f t="shared" si="15"/>
        <v>0</v>
      </c>
      <c r="BG184" s="167">
        <f t="shared" si="16"/>
        <v>0</v>
      </c>
      <c r="BH184" s="167">
        <f t="shared" si="17"/>
        <v>0</v>
      </c>
      <c r="BI184" s="167">
        <f t="shared" si="18"/>
        <v>0</v>
      </c>
      <c r="BJ184" s="14" t="s">
        <v>84</v>
      </c>
      <c r="BK184" s="168">
        <f t="shared" si="19"/>
        <v>0</v>
      </c>
      <c r="BL184" s="14" t="s">
        <v>142</v>
      </c>
      <c r="BM184" s="166" t="s">
        <v>503</v>
      </c>
    </row>
    <row r="185" spans="1:65" s="2" customFormat="1" ht="16.5" customHeight="1">
      <c r="A185" s="28"/>
      <c r="B185" s="155"/>
      <c r="C185" s="169" t="s">
        <v>416</v>
      </c>
      <c r="D185" s="169" t="s">
        <v>241</v>
      </c>
      <c r="E185" s="170" t="s">
        <v>504</v>
      </c>
      <c r="F185" s="171" t="s">
        <v>505</v>
      </c>
      <c r="G185" s="172" t="s">
        <v>238</v>
      </c>
      <c r="H185" s="173">
        <v>1</v>
      </c>
      <c r="I185" s="186"/>
      <c r="J185" s="173">
        <f t="shared" si="10"/>
        <v>0</v>
      </c>
      <c r="K185" s="174"/>
      <c r="L185" s="175"/>
      <c r="M185" s="176" t="s">
        <v>1</v>
      </c>
      <c r="N185" s="177" t="s">
        <v>39</v>
      </c>
      <c r="O185" s="164">
        <v>0</v>
      </c>
      <c r="P185" s="164">
        <f t="shared" si="11"/>
        <v>0</v>
      </c>
      <c r="Q185" s="164">
        <v>0</v>
      </c>
      <c r="R185" s="164">
        <f t="shared" si="12"/>
        <v>0</v>
      </c>
      <c r="S185" s="164">
        <v>0</v>
      </c>
      <c r="T185" s="165">
        <f t="shared" si="13"/>
        <v>0</v>
      </c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R185" s="166" t="s">
        <v>168</v>
      </c>
      <c r="AT185" s="166" t="s">
        <v>241</v>
      </c>
      <c r="AU185" s="166" t="s">
        <v>80</v>
      </c>
      <c r="AY185" s="14" t="s">
        <v>135</v>
      </c>
      <c r="BE185" s="167">
        <f t="shared" si="14"/>
        <v>0</v>
      </c>
      <c r="BF185" s="167">
        <f t="shared" si="15"/>
        <v>0</v>
      </c>
      <c r="BG185" s="167">
        <f t="shared" si="16"/>
        <v>0</v>
      </c>
      <c r="BH185" s="167">
        <f t="shared" si="17"/>
        <v>0</v>
      </c>
      <c r="BI185" s="167">
        <f t="shared" si="18"/>
        <v>0</v>
      </c>
      <c r="BJ185" s="14" t="s">
        <v>84</v>
      </c>
      <c r="BK185" s="168">
        <f t="shared" si="19"/>
        <v>0</v>
      </c>
      <c r="BL185" s="14" t="s">
        <v>142</v>
      </c>
      <c r="BM185" s="166" t="s">
        <v>506</v>
      </c>
    </row>
    <row r="186" spans="1:65" s="2" customFormat="1" ht="16.5" customHeight="1">
      <c r="A186" s="28"/>
      <c r="B186" s="155"/>
      <c r="C186" s="169" t="s">
        <v>507</v>
      </c>
      <c r="D186" s="169" t="s">
        <v>241</v>
      </c>
      <c r="E186" s="170" t="s">
        <v>508</v>
      </c>
      <c r="F186" s="171" t="s">
        <v>509</v>
      </c>
      <c r="G186" s="172" t="s">
        <v>238</v>
      </c>
      <c r="H186" s="173">
        <v>6</v>
      </c>
      <c r="I186" s="186"/>
      <c r="J186" s="173">
        <f t="shared" si="10"/>
        <v>0</v>
      </c>
      <c r="K186" s="174"/>
      <c r="L186" s="175"/>
      <c r="M186" s="176" t="s">
        <v>1</v>
      </c>
      <c r="N186" s="177" t="s">
        <v>39</v>
      </c>
      <c r="O186" s="164">
        <v>0</v>
      </c>
      <c r="P186" s="164">
        <f t="shared" si="11"/>
        <v>0</v>
      </c>
      <c r="Q186" s="164">
        <v>0</v>
      </c>
      <c r="R186" s="164">
        <f t="shared" si="12"/>
        <v>0</v>
      </c>
      <c r="S186" s="164">
        <v>0</v>
      </c>
      <c r="T186" s="165">
        <f t="shared" si="13"/>
        <v>0</v>
      </c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R186" s="166" t="s">
        <v>168</v>
      </c>
      <c r="AT186" s="166" t="s">
        <v>241</v>
      </c>
      <c r="AU186" s="166" t="s">
        <v>80</v>
      </c>
      <c r="AY186" s="14" t="s">
        <v>135</v>
      </c>
      <c r="BE186" s="167">
        <f t="shared" si="14"/>
        <v>0</v>
      </c>
      <c r="BF186" s="167">
        <f t="shared" si="15"/>
        <v>0</v>
      </c>
      <c r="BG186" s="167">
        <f t="shared" si="16"/>
        <v>0</v>
      </c>
      <c r="BH186" s="167">
        <f t="shared" si="17"/>
        <v>0</v>
      </c>
      <c r="BI186" s="167">
        <f t="shared" si="18"/>
        <v>0</v>
      </c>
      <c r="BJ186" s="14" t="s">
        <v>84</v>
      </c>
      <c r="BK186" s="168">
        <f t="shared" si="19"/>
        <v>0</v>
      </c>
      <c r="BL186" s="14" t="s">
        <v>142</v>
      </c>
      <c r="BM186" s="166" t="s">
        <v>510</v>
      </c>
    </row>
    <row r="187" spans="1:65" s="2" customFormat="1" ht="16.5" customHeight="1">
      <c r="A187" s="28"/>
      <c r="B187" s="155"/>
      <c r="C187" s="156" t="s">
        <v>419</v>
      </c>
      <c r="D187" s="156" t="s">
        <v>138</v>
      </c>
      <c r="E187" s="157" t="s">
        <v>511</v>
      </c>
      <c r="F187" s="158" t="s">
        <v>512</v>
      </c>
      <c r="G187" s="159" t="s">
        <v>238</v>
      </c>
      <c r="H187" s="160">
        <v>6</v>
      </c>
      <c r="I187" s="185"/>
      <c r="J187" s="160">
        <f t="shared" si="10"/>
        <v>0</v>
      </c>
      <c r="K187" s="161"/>
      <c r="L187" s="29"/>
      <c r="M187" s="162" t="s">
        <v>1</v>
      </c>
      <c r="N187" s="163" t="s">
        <v>39</v>
      </c>
      <c r="O187" s="164">
        <v>0</v>
      </c>
      <c r="P187" s="164">
        <f t="shared" si="11"/>
        <v>0</v>
      </c>
      <c r="Q187" s="164">
        <v>0</v>
      </c>
      <c r="R187" s="164">
        <f t="shared" si="12"/>
        <v>0</v>
      </c>
      <c r="S187" s="164">
        <v>0</v>
      </c>
      <c r="T187" s="165">
        <f t="shared" si="13"/>
        <v>0</v>
      </c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R187" s="166" t="s">
        <v>142</v>
      </c>
      <c r="AT187" s="166" t="s">
        <v>138</v>
      </c>
      <c r="AU187" s="166" t="s">
        <v>80</v>
      </c>
      <c r="AY187" s="14" t="s">
        <v>135</v>
      </c>
      <c r="BE187" s="167">
        <f t="shared" si="14"/>
        <v>0</v>
      </c>
      <c r="BF187" s="167">
        <f t="shared" si="15"/>
        <v>0</v>
      </c>
      <c r="BG187" s="167">
        <f t="shared" si="16"/>
        <v>0</v>
      </c>
      <c r="BH187" s="167">
        <f t="shared" si="17"/>
        <v>0</v>
      </c>
      <c r="BI187" s="167">
        <f t="shared" si="18"/>
        <v>0</v>
      </c>
      <c r="BJ187" s="14" t="s">
        <v>84</v>
      </c>
      <c r="BK187" s="168">
        <f t="shared" si="19"/>
        <v>0</v>
      </c>
      <c r="BL187" s="14" t="s">
        <v>142</v>
      </c>
      <c r="BM187" s="166" t="s">
        <v>513</v>
      </c>
    </row>
    <row r="188" spans="1:65" s="2" customFormat="1" ht="16.5" customHeight="1">
      <c r="A188" s="28"/>
      <c r="B188" s="155"/>
      <c r="C188" s="169" t="s">
        <v>514</v>
      </c>
      <c r="D188" s="169" t="s">
        <v>241</v>
      </c>
      <c r="E188" s="170" t="s">
        <v>515</v>
      </c>
      <c r="F188" s="171" t="s">
        <v>516</v>
      </c>
      <c r="G188" s="172" t="s">
        <v>238</v>
      </c>
      <c r="H188" s="173">
        <v>6</v>
      </c>
      <c r="I188" s="186"/>
      <c r="J188" s="173">
        <f t="shared" si="10"/>
        <v>0</v>
      </c>
      <c r="K188" s="174"/>
      <c r="L188" s="175"/>
      <c r="M188" s="176" t="s">
        <v>1</v>
      </c>
      <c r="N188" s="177" t="s">
        <v>39</v>
      </c>
      <c r="O188" s="164">
        <v>0</v>
      </c>
      <c r="P188" s="164">
        <f t="shared" si="11"/>
        <v>0</v>
      </c>
      <c r="Q188" s="164">
        <v>0</v>
      </c>
      <c r="R188" s="164">
        <f t="shared" si="12"/>
        <v>0</v>
      </c>
      <c r="S188" s="164">
        <v>0</v>
      </c>
      <c r="T188" s="165">
        <f t="shared" si="13"/>
        <v>0</v>
      </c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R188" s="166" t="s">
        <v>168</v>
      </c>
      <c r="AT188" s="166" t="s">
        <v>241</v>
      </c>
      <c r="AU188" s="166" t="s">
        <v>80</v>
      </c>
      <c r="AY188" s="14" t="s">
        <v>135</v>
      </c>
      <c r="BE188" s="167">
        <f t="shared" si="14"/>
        <v>0</v>
      </c>
      <c r="BF188" s="167">
        <f t="shared" si="15"/>
        <v>0</v>
      </c>
      <c r="BG188" s="167">
        <f t="shared" si="16"/>
        <v>0</v>
      </c>
      <c r="BH188" s="167">
        <f t="shared" si="17"/>
        <v>0</v>
      </c>
      <c r="BI188" s="167">
        <f t="shared" si="18"/>
        <v>0</v>
      </c>
      <c r="BJ188" s="14" t="s">
        <v>84</v>
      </c>
      <c r="BK188" s="168">
        <f t="shared" si="19"/>
        <v>0</v>
      </c>
      <c r="BL188" s="14" t="s">
        <v>142</v>
      </c>
      <c r="BM188" s="166" t="s">
        <v>517</v>
      </c>
    </row>
    <row r="189" spans="1:65" s="2" customFormat="1" ht="16.5" customHeight="1">
      <c r="A189" s="28"/>
      <c r="B189" s="155"/>
      <c r="C189" s="156" t="s">
        <v>422</v>
      </c>
      <c r="D189" s="156" t="s">
        <v>138</v>
      </c>
      <c r="E189" s="157" t="s">
        <v>518</v>
      </c>
      <c r="F189" s="158" t="s">
        <v>519</v>
      </c>
      <c r="G189" s="159" t="s">
        <v>238</v>
      </c>
      <c r="H189" s="160">
        <v>1</v>
      </c>
      <c r="I189" s="185"/>
      <c r="J189" s="160">
        <f t="shared" si="10"/>
        <v>0</v>
      </c>
      <c r="K189" s="161"/>
      <c r="L189" s="29"/>
      <c r="M189" s="162" t="s">
        <v>1</v>
      </c>
      <c r="N189" s="163" t="s">
        <v>39</v>
      </c>
      <c r="O189" s="164">
        <v>0</v>
      </c>
      <c r="P189" s="164">
        <f t="shared" si="11"/>
        <v>0</v>
      </c>
      <c r="Q189" s="164">
        <v>0</v>
      </c>
      <c r="R189" s="164">
        <f t="shared" si="12"/>
        <v>0</v>
      </c>
      <c r="S189" s="164">
        <v>0</v>
      </c>
      <c r="T189" s="165">
        <f t="shared" si="13"/>
        <v>0</v>
      </c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R189" s="166" t="s">
        <v>142</v>
      </c>
      <c r="AT189" s="166" t="s">
        <v>138</v>
      </c>
      <c r="AU189" s="166" t="s">
        <v>80</v>
      </c>
      <c r="AY189" s="14" t="s">
        <v>135</v>
      </c>
      <c r="BE189" s="167">
        <f t="shared" si="14"/>
        <v>0</v>
      </c>
      <c r="BF189" s="167">
        <f t="shared" si="15"/>
        <v>0</v>
      </c>
      <c r="BG189" s="167">
        <f t="shared" si="16"/>
        <v>0</v>
      </c>
      <c r="BH189" s="167">
        <f t="shared" si="17"/>
        <v>0</v>
      </c>
      <c r="BI189" s="167">
        <f t="shared" si="18"/>
        <v>0</v>
      </c>
      <c r="BJ189" s="14" t="s">
        <v>84</v>
      </c>
      <c r="BK189" s="168">
        <f t="shared" si="19"/>
        <v>0</v>
      </c>
      <c r="BL189" s="14" t="s">
        <v>142</v>
      </c>
      <c r="BM189" s="166" t="s">
        <v>520</v>
      </c>
    </row>
    <row r="190" spans="1:65" s="2" customFormat="1" ht="16.5" customHeight="1">
      <c r="A190" s="28"/>
      <c r="B190" s="155"/>
      <c r="C190" s="169" t="s">
        <v>521</v>
      </c>
      <c r="D190" s="169" t="s">
        <v>241</v>
      </c>
      <c r="E190" s="170" t="s">
        <v>522</v>
      </c>
      <c r="F190" s="171" t="s">
        <v>523</v>
      </c>
      <c r="G190" s="172" t="s">
        <v>238</v>
      </c>
      <c r="H190" s="173">
        <v>1</v>
      </c>
      <c r="I190" s="186"/>
      <c r="J190" s="173">
        <f t="shared" si="10"/>
        <v>0</v>
      </c>
      <c r="K190" s="174"/>
      <c r="L190" s="175"/>
      <c r="M190" s="176" t="s">
        <v>1</v>
      </c>
      <c r="N190" s="177" t="s">
        <v>39</v>
      </c>
      <c r="O190" s="164">
        <v>0</v>
      </c>
      <c r="P190" s="164">
        <f t="shared" si="11"/>
        <v>0</v>
      </c>
      <c r="Q190" s="164">
        <v>0</v>
      </c>
      <c r="R190" s="164">
        <f t="shared" si="12"/>
        <v>0</v>
      </c>
      <c r="S190" s="164">
        <v>0</v>
      </c>
      <c r="T190" s="165">
        <f t="shared" si="13"/>
        <v>0</v>
      </c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R190" s="166" t="s">
        <v>168</v>
      </c>
      <c r="AT190" s="166" t="s">
        <v>241</v>
      </c>
      <c r="AU190" s="166" t="s">
        <v>80</v>
      </c>
      <c r="AY190" s="14" t="s">
        <v>135</v>
      </c>
      <c r="BE190" s="167">
        <f t="shared" si="14"/>
        <v>0</v>
      </c>
      <c r="BF190" s="167">
        <f t="shared" si="15"/>
        <v>0</v>
      </c>
      <c r="BG190" s="167">
        <f t="shared" si="16"/>
        <v>0</v>
      </c>
      <c r="BH190" s="167">
        <f t="shared" si="17"/>
        <v>0</v>
      </c>
      <c r="BI190" s="167">
        <f t="shared" si="18"/>
        <v>0</v>
      </c>
      <c r="BJ190" s="14" t="s">
        <v>84</v>
      </c>
      <c r="BK190" s="168">
        <f t="shared" si="19"/>
        <v>0</v>
      </c>
      <c r="BL190" s="14" t="s">
        <v>142</v>
      </c>
      <c r="BM190" s="166" t="s">
        <v>524</v>
      </c>
    </row>
    <row r="191" spans="1:65" s="2" customFormat="1" ht="16.5" customHeight="1">
      <c r="A191" s="28"/>
      <c r="B191" s="155"/>
      <c r="C191" s="156" t="s">
        <v>425</v>
      </c>
      <c r="D191" s="156" t="s">
        <v>138</v>
      </c>
      <c r="E191" s="157" t="s">
        <v>525</v>
      </c>
      <c r="F191" s="158" t="s">
        <v>526</v>
      </c>
      <c r="G191" s="159" t="s">
        <v>238</v>
      </c>
      <c r="H191" s="160">
        <v>1</v>
      </c>
      <c r="I191" s="185"/>
      <c r="J191" s="160">
        <f t="shared" si="10"/>
        <v>0</v>
      </c>
      <c r="K191" s="161"/>
      <c r="L191" s="29"/>
      <c r="M191" s="162" t="s">
        <v>1</v>
      </c>
      <c r="N191" s="163" t="s">
        <v>39</v>
      </c>
      <c r="O191" s="164">
        <v>0</v>
      </c>
      <c r="P191" s="164">
        <f t="shared" si="11"/>
        <v>0</v>
      </c>
      <c r="Q191" s="164">
        <v>0</v>
      </c>
      <c r="R191" s="164">
        <f t="shared" si="12"/>
        <v>0</v>
      </c>
      <c r="S191" s="164">
        <v>0</v>
      </c>
      <c r="T191" s="165">
        <f t="shared" si="13"/>
        <v>0</v>
      </c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R191" s="166" t="s">
        <v>142</v>
      </c>
      <c r="AT191" s="166" t="s">
        <v>138</v>
      </c>
      <c r="AU191" s="166" t="s">
        <v>80</v>
      </c>
      <c r="AY191" s="14" t="s">
        <v>135</v>
      </c>
      <c r="BE191" s="167">
        <f t="shared" si="14"/>
        <v>0</v>
      </c>
      <c r="BF191" s="167">
        <f t="shared" si="15"/>
        <v>0</v>
      </c>
      <c r="BG191" s="167">
        <f t="shared" si="16"/>
        <v>0</v>
      </c>
      <c r="BH191" s="167">
        <f t="shared" si="17"/>
        <v>0</v>
      </c>
      <c r="BI191" s="167">
        <f t="shared" si="18"/>
        <v>0</v>
      </c>
      <c r="BJ191" s="14" t="s">
        <v>84</v>
      </c>
      <c r="BK191" s="168">
        <f t="shared" si="19"/>
        <v>0</v>
      </c>
      <c r="BL191" s="14" t="s">
        <v>142</v>
      </c>
      <c r="BM191" s="166" t="s">
        <v>527</v>
      </c>
    </row>
    <row r="192" spans="1:65" s="2" customFormat="1" ht="16.5" customHeight="1">
      <c r="A192" s="28"/>
      <c r="B192" s="155"/>
      <c r="C192" s="169" t="s">
        <v>528</v>
      </c>
      <c r="D192" s="169" t="s">
        <v>241</v>
      </c>
      <c r="E192" s="170" t="s">
        <v>529</v>
      </c>
      <c r="F192" s="171" t="s">
        <v>530</v>
      </c>
      <c r="G192" s="172" t="s">
        <v>238</v>
      </c>
      <c r="H192" s="173">
        <v>1</v>
      </c>
      <c r="I192" s="186"/>
      <c r="J192" s="173">
        <f t="shared" si="10"/>
        <v>0</v>
      </c>
      <c r="K192" s="174"/>
      <c r="L192" s="175"/>
      <c r="M192" s="176" t="s">
        <v>1</v>
      </c>
      <c r="N192" s="177" t="s">
        <v>39</v>
      </c>
      <c r="O192" s="164">
        <v>0</v>
      </c>
      <c r="P192" s="164">
        <f t="shared" si="11"/>
        <v>0</v>
      </c>
      <c r="Q192" s="164">
        <v>0</v>
      </c>
      <c r="R192" s="164">
        <f t="shared" si="12"/>
        <v>0</v>
      </c>
      <c r="S192" s="164">
        <v>0</v>
      </c>
      <c r="T192" s="165">
        <f t="shared" si="13"/>
        <v>0</v>
      </c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R192" s="166" t="s">
        <v>168</v>
      </c>
      <c r="AT192" s="166" t="s">
        <v>241</v>
      </c>
      <c r="AU192" s="166" t="s">
        <v>80</v>
      </c>
      <c r="AY192" s="14" t="s">
        <v>135</v>
      </c>
      <c r="BE192" s="167">
        <f t="shared" si="14"/>
        <v>0</v>
      </c>
      <c r="BF192" s="167">
        <f t="shared" si="15"/>
        <v>0</v>
      </c>
      <c r="BG192" s="167">
        <f t="shared" si="16"/>
        <v>0</v>
      </c>
      <c r="BH192" s="167">
        <f t="shared" si="17"/>
        <v>0</v>
      </c>
      <c r="BI192" s="167">
        <f t="shared" si="18"/>
        <v>0</v>
      </c>
      <c r="BJ192" s="14" t="s">
        <v>84</v>
      </c>
      <c r="BK192" s="168">
        <f t="shared" si="19"/>
        <v>0</v>
      </c>
      <c r="BL192" s="14" t="s">
        <v>142</v>
      </c>
      <c r="BM192" s="166" t="s">
        <v>531</v>
      </c>
    </row>
    <row r="193" spans="1:65" s="2" customFormat="1" ht="16.5" customHeight="1">
      <c r="A193" s="28"/>
      <c r="B193" s="155"/>
      <c r="C193" s="156" t="s">
        <v>428</v>
      </c>
      <c r="D193" s="156" t="s">
        <v>138</v>
      </c>
      <c r="E193" s="157" t="s">
        <v>532</v>
      </c>
      <c r="F193" s="158" t="s">
        <v>533</v>
      </c>
      <c r="G193" s="159" t="s">
        <v>238</v>
      </c>
      <c r="H193" s="160">
        <v>18</v>
      </c>
      <c r="I193" s="185"/>
      <c r="J193" s="160">
        <f t="shared" si="10"/>
        <v>0</v>
      </c>
      <c r="K193" s="161"/>
      <c r="L193" s="29"/>
      <c r="M193" s="162" t="s">
        <v>1</v>
      </c>
      <c r="N193" s="163" t="s">
        <v>39</v>
      </c>
      <c r="O193" s="164">
        <v>0</v>
      </c>
      <c r="P193" s="164">
        <f t="shared" si="11"/>
        <v>0</v>
      </c>
      <c r="Q193" s="164">
        <v>0</v>
      </c>
      <c r="R193" s="164">
        <f t="shared" si="12"/>
        <v>0</v>
      </c>
      <c r="S193" s="164">
        <v>0</v>
      </c>
      <c r="T193" s="165">
        <f t="shared" si="13"/>
        <v>0</v>
      </c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R193" s="166" t="s">
        <v>142</v>
      </c>
      <c r="AT193" s="166" t="s">
        <v>138</v>
      </c>
      <c r="AU193" s="166" t="s">
        <v>80</v>
      </c>
      <c r="AY193" s="14" t="s">
        <v>135</v>
      </c>
      <c r="BE193" s="167">
        <f t="shared" si="14"/>
        <v>0</v>
      </c>
      <c r="BF193" s="167">
        <f t="shared" si="15"/>
        <v>0</v>
      </c>
      <c r="BG193" s="167">
        <f t="shared" si="16"/>
        <v>0</v>
      </c>
      <c r="BH193" s="167">
        <f t="shared" si="17"/>
        <v>0</v>
      </c>
      <c r="BI193" s="167">
        <f t="shared" si="18"/>
        <v>0</v>
      </c>
      <c r="BJ193" s="14" t="s">
        <v>84</v>
      </c>
      <c r="BK193" s="168">
        <f t="shared" si="19"/>
        <v>0</v>
      </c>
      <c r="BL193" s="14" t="s">
        <v>142</v>
      </c>
      <c r="BM193" s="166" t="s">
        <v>534</v>
      </c>
    </row>
    <row r="194" spans="1:65" s="2" customFormat="1" ht="24.2" customHeight="1">
      <c r="A194" s="28"/>
      <c r="B194" s="155"/>
      <c r="C194" s="169" t="s">
        <v>535</v>
      </c>
      <c r="D194" s="169" t="s">
        <v>241</v>
      </c>
      <c r="E194" s="170" t="s">
        <v>536</v>
      </c>
      <c r="F194" s="171" t="s">
        <v>537</v>
      </c>
      <c r="G194" s="172" t="s">
        <v>238</v>
      </c>
      <c r="H194" s="173">
        <v>12</v>
      </c>
      <c r="I194" s="186"/>
      <c r="J194" s="173">
        <f t="shared" si="10"/>
        <v>0</v>
      </c>
      <c r="K194" s="174"/>
      <c r="L194" s="175"/>
      <c r="M194" s="176" t="s">
        <v>1</v>
      </c>
      <c r="N194" s="177" t="s">
        <v>39</v>
      </c>
      <c r="O194" s="164">
        <v>0</v>
      </c>
      <c r="P194" s="164">
        <f t="shared" si="11"/>
        <v>0</v>
      </c>
      <c r="Q194" s="164">
        <v>0</v>
      </c>
      <c r="R194" s="164">
        <f t="shared" si="12"/>
        <v>0</v>
      </c>
      <c r="S194" s="164">
        <v>0</v>
      </c>
      <c r="T194" s="165">
        <f t="shared" si="13"/>
        <v>0</v>
      </c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R194" s="166" t="s">
        <v>168</v>
      </c>
      <c r="AT194" s="166" t="s">
        <v>241</v>
      </c>
      <c r="AU194" s="166" t="s">
        <v>80</v>
      </c>
      <c r="AY194" s="14" t="s">
        <v>135</v>
      </c>
      <c r="BE194" s="167">
        <f t="shared" si="14"/>
        <v>0</v>
      </c>
      <c r="BF194" s="167">
        <f t="shared" si="15"/>
        <v>0</v>
      </c>
      <c r="BG194" s="167">
        <f t="shared" si="16"/>
        <v>0</v>
      </c>
      <c r="BH194" s="167">
        <f t="shared" si="17"/>
        <v>0</v>
      </c>
      <c r="BI194" s="167">
        <f t="shared" si="18"/>
        <v>0</v>
      </c>
      <c r="BJ194" s="14" t="s">
        <v>84</v>
      </c>
      <c r="BK194" s="168">
        <f t="shared" si="19"/>
        <v>0</v>
      </c>
      <c r="BL194" s="14" t="s">
        <v>142</v>
      </c>
      <c r="BM194" s="166" t="s">
        <v>538</v>
      </c>
    </row>
    <row r="195" spans="1:65" s="2" customFormat="1" ht="16.5" customHeight="1">
      <c r="A195" s="28"/>
      <c r="B195" s="155"/>
      <c r="C195" s="169" t="s">
        <v>431</v>
      </c>
      <c r="D195" s="169" t="s">
        <v>241</v>
      </c>
      <c r="E195" s="170" t="s">
        <v>539</v>
      </c>
      <c r="F195" s="171" t="s">
        <v>540</v>
      </c>
      <c r="G195" s="172" t="s">
        <v>238</v>
      </c>
      <c r="H195" s="173">
        <v>5</v>
      </c>
      <c r="I195" s="186"/>
      <c r="J195" s="173">
        <f t="shared" ref="J195:J223" si="20">ROUND(I195*H195,3)</f>
        <v>0</v>
      </c>
      <c r="K195" s="174"/>
      <c r="L195" s="175"/>
      <c r="M195" s="176" t="s">
        <v>1</v>
      </c>
      <c r="N195" s="177" t="s">
        <v>39</v>
      </c>
      <c r="O195" s="164">
        <v>0</v>
      </c>
      <c r="P195" s="164">
        <f t="shared" ref="P195:P223" si="21">O195*H195</f>
        <v>0</v>
      </c>
      <c r="Q195" s="164">
        <v>0</v>
      </c>
      <c r="R195" s="164">
        <f t="shared" ref="R195:R223" si="22">Q195*H195</f>
        <v>0</v>
      </c>
      <c r="S195" s="164">
        <v>0</v>
      </c>
      <c r="T195" s="165">
        <f t="shared" ref="T195:T223" si="23">S195*H195</f>
        <v>0</v>
      </c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R195" s="166" t="s">
        <v>168</v>
      </c>
      <c r="AT195" s="166" t="s">
        <v>241</v>
      </c>
      <c r="AU195" s="166" t="s">
        <v>80</v>
      </c>
      <c r="AY195" s="14" t="s">
        <v>135</v>
      </c>
      <c r="BE195" s="167">
        <f t="shared" ref="BE195:BE223" si="24">IF(N195="základná",J195,0)</f>
        <v>0</v>
      </c>
      <c r="BF195" s="167">
        <f t="shared" ref="BF195:BF223" si="25">IF(N195="znížená",J195,0)</f>
        <v>0</v>
      </c>
      <c r="BG195" s="167">
        <f t="shared" ref="BG195:BG223" si="26">IF(N195="zákl. prenesená",J195,0)</f>
        <v>0</v>
      </c>
      <c r="BH195" s="167">
        <f t="shared" ref="BH195:BH223" si="27">IF(N195="zníž. prenesená",J195,0)</f>
        <v>0</v>
      </c>
      <c r="BI195" s="167">
        <f t="shared" ref="BI195:BI223" si="28">IF(N195="nulová",J195,0)</f>
        <v>0</v>
      </c>
      <c r="BJ195" s="14" t="s">
        <v>84</v>
      </c>
      <c r="BK195" s="168">
        <f t="shared" ref="BK195:BK223" si="29">ROUND(I195*H195,3)</f>
        <v>0</v>
      </c>
      <c r="BL195" s="14" t="s">
        <v>142</v>
      </c>
      <c r="BM195" s="166" t="s">
        <v>541</v>
      </c>
    </row>
    <row r="196" spans="1:65" s="2" customFormat="1" ht="16.5" customHeight="1">
      <c r="A196" s="28"/>
      <c r="B196" s="155"/>
      <c r="C196" s="169" t="s">
        <v>542</v>
      </c>
      <c r="D196" s="169" t="s">
        <v>241</v>
      </c>
      <c r="E196" s="170" t="s">
        <v>543</v>
      </c>
      <c r="F196" s="171" t="s">
        <v>544</v>
      </c>
      <c r="G196" s="172" t="s">
        <v>238</v>
      </c>
      <c r="H196" s="173">
        <v>1</v>
      </c>
      <c r="I196" s="186"/>
      <c r="J196" s="173">
        <f t="shared" si="20"/>
        <v>0</v>
      </c>
      <c r="K196" s="174"/>
      <c r="L196" s="175"/>
      <c r="M196" s="176" t="s">
        <v>1</v>
      </c>
      <c r="N196" s="177" t="s">
        <v>39</v>
      </c>
      <c r="O196" s="164">
        <v>0</v>
      </c>
      <c r="P196" s="164">
        <f t="shared" si="21"/>
        <v>0</v>
      </c>
      <c r="Q196" s="164">
        <v>0</v>
      </c>
      <c r="R196" s="164">
        <f t="shared" si="22"/>
        <v>0</v>
      </c>
      <c r="S196" s="164">
        <v>0</v>
      </c>
      <c r="T196" s="165">
        <f t="shared" si="23"/>
        <v>0</v>
      </c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R196" s="166" t="s">
        <v>168</v>
      </c>
      <c r="AT196" s="166" t="s">
        <v>241</v>
      </c>
      <c r="AU196" s="166" t="s">
        <v>80</v>
      </c>
      <c r="AY196" s="14" t="s">
        <v>135</v>
      </c>
      <c r="BE196" s="167">
        <f t="shared" si="24"/>
        <v>0</v>
      </c>
      <c r="BF196" s="167">
        <f t="shared" si="25"/>
        <v>0</v>
      </c>
      <c r="BG196" s="167">
        <f t="shared" si="26"/>
        <v>0</v>
      </c>
      <c r="BH196" s="167">
        <f t="shared" si="27"/>
        <v>0</v>
      </c>
      <c r="BI196" s="167">
        <f t="shared" si="28"/>
        <v>0</v>
      </c>
      <c r="BJ196" s="14" t="s">
        <v>84</v>
      </c>
      <c r="BK196" s="168">
        <f t="shared" si="29"/>
        <v>0</v>
      </c>
      <c r="BL196" s="14" t="s">
        <v>142</v>
      </c>
      <c r="BM196" s="166" t="s">
        <v>545</v>
      </c>
    </row>
    <row r="197" spans="1:65" s="2" customFormat="1" ht="16.5" customHeight="1">
      <c r="A197" s="28"/>
      <c r="B197" s="155"/>
      <c r="C197" s="156" t="s">
        <v>435</v>
      </c>
      <c r="D197" s="156" t="s">
        <v>138</v>
      </c>
      <c r="E197" s="157" t="s">
        <v>546</v>
      </c>
      <c r="F197" s="158" t="s">
        <v>547</v>
      </c>
      <c r="G197" s="159" t="s">
        <v>238</v>
      </c>
      <c r="H197" s="160">
        <v>1</v>
      </c>
      <c r="I197" s="185"/>
      <c r="J197" s="160">
        <f t="shared" si="20"/>
        <v>0</v>
      </c>
      <c r="K197" s="161"/>
      <c r="L197" s="29"/>
      <c r="M197" s="162" t="s">
        <v>1</v>
      </c>
      <c r="N197" s="163" t="s">
        <v>39</v>
      </c>
      <c r="O197" s="164">
        <v>0</v>
      </c>
      <c r="P197" s="164">
        <f t="shared" si="21"/>
        <v>0</v>
      </c>
      <c r="Q197" s="164">
        <v>0</v>
      </c>
      <c r="R197" s="164">
        <f t="shared" si="22"/>
        <v>0</v>
      </c>
      <c r="S197" s="164">
        <v>0</v>
      </c>
      <c r="T197" s="165">
        <f t="shared" si="23"/>
        <v>0</v>
      </c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R197" s="166" t="s">
        <v>142</v>
      </c>
      <c r="AT197" s="166" t="s">
        <v>138</v>
      </c>
      <c r="AU197" s="166" t="s">
        <v>80</v>
      </c>
      <c r="AY197" s="14" t="s">
        <v>135</v>
      </c>
      <c r="BE197" s="167">
        <f t="shared" si="24"/>
        <v>0</v>
      </c>
      <c r="BF197" s="167">
        <f t="shared" si="25"/>
        <v>0</v>
      </c>
      <c r="BG197" s="167">
        <f t="shared" si="26"/>
        <v>0</v>
      </c>
      <c r="BH197" s="167">
        <f t="shared" si="27"/>
        <v>0</v>
      </c>
      <c r="BI197" s="167">
        <f t="shared" si="28"/>
        <v>0</v>
      </c>
      <c r="BJ197" s="14" t="s">
        <v>84</v>
      </c>
      <c r="BK197" s="168">
        <f t="shared" si="29"/>
        <v>0</v>
      </c>
      <c r="BL197" s="14" t="s">
        <v>142</v>
      </c>
      <c r="BM197" s="166" t="s">
        <v>548</v>
      </c>
    </row>
    <row r="198" spans="1:65" s="2" customFormat="1" ht="24.2" customHeight="1">
      <c r="A198" s="28"/>
      <c r="B198" s="155"/>
      <c r="C198" s="169" t="s">
        <v>549</v>
      </c>
      <c r="D198" s="169" t="s">
        <v>241</v>
      </c>
      <c r="E198" s="170" t="s">
        <v>550</v>
      </c>
      <c r="F198" s="171" t="s">
        <v>551</v>
      </c>
      <c r="G198" s="172" t="s">
        <v>238</v>
      </c>
      <c r="H198" s="173">
        <v>1</v>
      </c>
      <c r="I198" s="186"/>
      <c r="J198" s="173">
        <f t="shared" si="20"/>
        <v>0</v>
      </c>
      <c r="K198" s="174"/>
      <c r="L198" s="175"/>
      <c r="M198" s="176" t="s">
        <v>1</v>
      </c>
      <c r="N198" s="177" t="s">
        <v>39</v>
      </c>
      <c r="O198" s="164">
        <v>0</v>
      </c>
      <c r="P198" s="164">
        <f t="shared" si="21"/>
        <v>0</v>
      </c>
      <c r="Q198" s="164">
        <v>0</v>
      </c>
      <c r="R198" s="164">
        <f t="shared" si="22"/>
        <v>0</v>
      </c>
      <c r="S198" s="164">
        <v>0</v>
      </c>
      <c r="T198" s="165">
        <f t="shared" si="23"/>
        <v>0</v>
      </c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R198" s="166" t="s">
        <v>168</v>
      </c>
      <c r="AT198" s="166" t="s">
        <v>241</v>
      </c>
      <c r="AU198" s="166" t="s">
        <v>80</v>
      </c>
      <c r="AY198" s="14" t="s">
        <v>135</v>
      </c>
      <c r="BE198" s="167">
        <f t="shared" si="24"/>
        <v>0</v>
      </c>
      <c r="BF198" s="167">
        <f t="shared" si="25"/>
        <v>0</v>
      </c>
      <c r="BG198" s="167">
        <f t="shared" si="26"/>
        <v>0</v>
      </c>
      <c r="BH198" s="167">
        <f t="shared" si="27"/>
        <v>0</v>
      </c>
      <c r="BI198" s="167">
        <f t="shared" si="28"/>
        <v>0</v>
      </c>
      <c r="BJ198" s="14" t="s">
        <v>84</v>
      </c>
      <c r="BK198" s="168">
        <f t="shared" si="29"/>
        <v>0</v>
      </c>
      <c r="BL198" s="14" t="s">
        <v>142</v>
      </c>
      <c r="BM198" s="166" t="s">
        <v>552</v>
      </c>
    </row>
    <row r="199" spans="1:65" s="2" customFormat="1" ht="16.5" customHeight="1">
      <c r="A199" s="28"/>
      <c r="B199" s="155"/>
      <c r="C199" s="156" t="s">
        <v>553</v>
      </c>
      <c r="D199" s="156" t="s">
        <v>138</v>
      </c>
      <c r="E199" s="157" t="s">
        <v>554</v>
      </c>
      <c r="F199" s="158" t="s">
        <v>555</v>
      </c>
      <c r="G199" s="159" t="s">
        <v>256</v>
      </c>
      <c r="H199" s="160">
        <v>120</v>
      </c>
      <c r="I199" s="185"/>
      <c r="J199" s="160">
        <f t="shared" si="20"/>
        <v>0</v>
      </c>
      <c r="K199" s="161"/>
      <c r="L199" s="29"/>
      <c r="M199" s="162" t="s">
        <v>1</v>
      </c>
      <c r="N199" s="163" t="s">
        <v>39</v>
      </c>
      <c r="O199" s="164">
        <v>0</v>
      </c>
      <c r="P199" s="164">
        <f t="shared" si="21"/>
        <v>0</v>
      </c>
      <c r="Q199" s="164">
        <v>0</v>
      </c>
      <c r="R199" s="164">
        <f t="shared" si="22"/>
        <v>0</v>
      </c>
      <c r="S199" s="164">
        <v>0</v>
      </c>
      <c r="T199" s="165">
        <f t="shared" si="23"/>
        <v>0</v>
      </c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R199" s="166" t="s">
        <v>142</v>
      </c>
      <c r="AT199" s="166" t="s">
        <v>138</v>
      </c>
      <c r="AU199" s="166" t="s">
        <v>80</v>
      </c>
      <c r="AY199" s="14" t="s">
        <v>135</v>
      </c>
      <c r="BE199" s="167">
        <f t="shared" si="24"/>
        <v>0</v>
      </c>
      <c r="BF199" s="167">
        <f t="shared" si="25"/>
        <v>0</v>
      </c>
      <c r="BG199" s="167">
        <f t="shared" si="26"/>
        <v>0</v>
      </c>
      <c r="BH199" s="167">
        <f t="shared" si="27"/>
        <v>0</v>
      </c>
      <c r="BI199" s="167">
        <f t="shared" si="28"/>
        <v>0</v>
      </c>
      <c r="BJ199" s="14" t="s">
        <v>84</v>
      </c>
      <c r="BK199" s="168">
        <f t="shared" si="29"/>
        <v>0</v>
      </c>
      <c r="BL199" s="14" t="s">
        <v>142</v>
      </c>
      <c r="BM199" s="166" t="s">
        <v>556</v>
      </c>
    </row>
    <row r="200" spans="1:65" s="2" customFormat="1" ht="16.5" customHeight="1">
      <c r="A200" s="28"/>
      <c r="B200" s="155"/>
      <c r="C200" s="169" t="s">
        <v>441</v>
      </c>
      <c r="D200" s="169" t="s">
        <v>241</v>
      </c>
      <c r="E200" s="170" t="s">
        <v>557</v>
      </c>
      <c r="F200" s="171" t="s">
        <v>558</v>
      </c>
      <c r="G200" s="172" t="s">
        <v>256</v>
      </c>
      <c r="H200" s="173">
        <v>120</v>
      </c>
      <c r="I200" s="186"/>
      <c r="J200" s="173">
        <f t="shared" si="20"/>
        <v>0</v>
      </c>
      <c r="K200" s="174"/>
      <c r="L200" s="175"/>
      <c r="M200" s="176" t="s">
        <v>1</v>
      </c>
      <c r="N200" s="177" t="s">
        <v>39</v>
      </c>
      <c r="O200" s="164">
        <v>0</v>
      </c>
      <c r="P200" s="164">
        <f t="shared" si="21"/>
        <v>0</v>
      </c>
      <c r="Q200" s="164">
        <v>0</v>
      </c>
      <c r="R200" s="164">
        <f t="shared" si="22"/>
        <v>0</v>
      </c>
      <c r="S200" s="164">
        <v>0</v>
      </c>
      <c r="T200" s="165">
        <f t="shared" si="23"/>
        <v>0</v>
      </c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R200" s="166" t="s">
        <v>168</v>
      </c>
      <c r="AT200" s="166" t="s">
        <v>241</v>
      </c>
      <c r="AU200" s="166" t="s">
        <v>80</v>
      </c>
      <c r="AY200" s="14" t="s">
        <v>135</v>
      </c>
      <c r="BE200" s="167">
        <f t="shared" si="24"/>
        <v>0</v>
      </c>
      <c r="BF200" s="167">
        <f t="shared" si="25"/>
        <v>0</v>
      </c>
      <c r="BG200" s="167">
        <f t="shared" si="26"/>
        <v>0</v>
      </c>
      <c r="BH200" s="167">
        <f t="shared" si="27"/>
        <v>0</v>
      </c>
      <c r="BI200" s="167">
        <f t="shared" si="28"/>
        <v>0</v>
      </c>
      <c r="BJ200" s="14" t="s">
        <v>84</v>
      </c>
      <c r="BK200" s="168">
        <f t="shared" si="29"/>
        <v>0</v>
      </c>
      <c r="BL200" s="14" t="s">
        <v>142</v>
      </c>
      <c r="BM200" s="166" t="s">
        <v>559</v>
      </c>
    </row>
    <row r="201" spans="1:65" s="2" customFormat="1" ht="24.2" customHeight="1">
      <c r="A201" s="28"/>
      <c r="B201" s="155"/>
      <c r="C201" s="156" t="s">
        <v>560</v>
      </c>
      <c r="D201" s="156" t="s">
        <v>138</v>
      </c>
      <c r="E201" s="157" t="s">
        <v>561</v>
      </c>
      <c r="F201" s="158" t="s">
        <v>562</v>
      </c>
      <c r="G201" s="159" t="s">
        <v>256</v>
      </c>
      <c r="H201" s="160">
        <v>5</v>
      </c>
      <c r="I201" s="185"/>
      <c r="J201" s="160">
        <f t="shared" si="20"/>
        <v>0</v>
      </c>
      <c r="K201" s="161"/>
      <c r="L201" s="29"/>
      <c r="M201" s="162" t="s">
        <v>1</v>
      </c>
      <c r="N201" s="163" t="s">
        <v>39</v>
      </c>
      <c r="O201" s="164">
        <v>0</v>
      </c>
      <c r="P201" s="164">
        <f t="shared" si="21"/>
        <v>0</v>
      </c>
      <c r="Q201" s="164">
        <v>0</v>
      </c>
      <c r="R201" s="164">
        <f t="shared" si="22"/>
        <v>0</v>
      </c>
      <c r="S201" s="164">
        <v>0</v>
      </c>
      <c r="T201" s="165">
        <f t="shared" si="23"/>
        <v>0</v>
      </c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R201" s="166" t="s">
        <v>142</v>
      </c>
      <c r="AT201" s="166" t="s">
        <v>138</v>
      </c>
      <c r="AU201" s="166" t="s">
        <v>80</v>
      </c>
      <c r="AY201" s="14" t="s">
        <v>135</v>
      </c>
      <c r="BE201" s="167">
        <f t="shared" si="24"/>
        <v>0</v>
      </c>
      <c r="BF201" s="167">
        <f t="shared" si="25"/>
        <v>0</v>
      </c>
      <c r="BG201" s="167">
        <f t="shared" si="26"/>
        <v>0</v>
      </c>
      <c r="BH201" s="167">
        <f t="shared" si="27"/>
        <v>0</v>
      </c>
      <c r="BI201" s="167">
        <f t="shared" si="28"/>
        <v>0</v>
      </c>
      <c r="BJ201" s="14" t="s">
        <v>84</v>
      </c>
      <c r="BK201" s="168">
        <f t="shared" si="29"/>
        <v>0</v>
      </c>
      <c r="BL201" s="14" t="s">
        <v>142</v>
      </c>
      <c r="BM201" s="166" t="s">
        <v>563</v>
      </c>
    </row>
    <row r="202" spans="1:65" s="2" customFormat="1" ht="16.5" customHeight="1">
      <c r="A202" s="28"/>
      <c r="B202" s="155"/>
      <c r="C202" s="169" t="s">
        <v>444</v>
      </c>
      <c r="D202" s="169" t="s">
        <v>241</v>
      </c>
      <c r="E202" s="170" t="s">
        <v>564</v>
      </c>
      <c r="F202" s="171" t="s">
        <v>565</v>
      </c>
      <c r="G202" s="172" t="s">
        <v>256</v>
      </c>
      <c r="H202" s="173">
        <v>5</v>
      </c>
      <c r="I202" s="186"/>
      <c r="J202" s="173">
        <f t="shared" si="20"/>
        <v>0</v>
      </c>
      <c r="K202" s="174"/>
      <c r="L202" s="175"/>
      <c r="M202" s="176" t="s">
        <v>1</v>
      </c>
      <c r="N202" s="177" t="s">
        <v>39</v>
      </c>
      <c r="O202" s="164">
        <v>0</v>
      </c>
      <c r="P202" s="164">
        <f t="shared" si="21"/>
        <v>0</v>
      </c>
      <c r="Q202" s="164">
        <v>0</v>
      </c>
      <c r="R202" s="164">
        <f t="shared" si="22"/>
        <v>0</v>
      </c>
      <c r="S202" s="164">
        <v>0</v>
      </c>
      <c r="T202" s="165">
        <f t="shared" si="23"/>
        <v>0</v>
      </c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R202" s="166" t="s">
        <v>168</v>
      </c>
      <c r="AT202" s="166" t="s">
        <v>241</v>
      </c>
      <c r="AU202" s="166" t="s">
        <v>80</v>
      </c>
      <c r="AY202" s="14" t="s">
        <v>135</v>
      </c>
      <c r="BE202" s="167">
        <f t="shared" si="24"/>
        <v>0</v>
      </c>
      <c r="BF202" s="167">
        <f t="shared" si="25"/>
        <v>0</v>
      </c>
      <c r="BG202" s="167">
        <f t="shared" si="26"/>
        <v>0</v>
      </c>
      <c r="BH202" s="167">
        <f t="shared" si="27"/>
        <v>0</v>
      </c>
      <c r="BI202" s="167">
        <f t="shared" si="28"/>
        <v>0</v>
      </c>
      <c r="BJ202" s="14" t="s">
        <v>84</v>
      </c>
      <c r="BK202" s="168">
        <f t="shared" si="29"/>
        <v>0</v>
      </c>
      <c r="BL202" s="14" t="s">
        <v>142</v>
      </c>
      <c r="BM202" s="166" t="s">
        <v>566</v>
      </c>
    </row>
    <row r="203" spans="1:65" s="2" customFormat="1" ht="24.2" customHeight="1">
      <c r="A203" s="28"/>
      <c r="B203" s="155"/>
      <c r="C203" s="156" t="s">
        <v>567</v>
      </c>
      <c r="D203" s="156" t="s">
        <v>138</v>
      </c>
      <c r="E203" s="157" t="s">
        <v>568</v>
      </c>
      <c r="F203" s="158" t="s">
        <v>569</v>
      </c>
      <c r="G203" s="159" t="s">
        <v>256</v>
      </c>
      <c r="H203" s="160">
        <v>245</v>
      </c>
      <c r="I203" s="185"/>
      <c r="J203" s="160">
        <f t="shared" si="20"/>
        <v>0</v>
      </c>
      <c r="K203" s="161"/>
      <c r="L203" s="29"/>
      <c r="M203" s="162" t="s">
        <v>1</v>
      </c>
      <c r="N203" s="163" t="s">
        <v>39</v>
      </c>
      <c r="O203" s="164">
        <v>0</v>
      </c>
      <c r="P203" s="164">
        <f t="shared" si="21"/>
        <v>0</v>
      </c>
      <c r="Q203" s="164">
        <v>0</v>
      </c>
      <c r="R203" s="164">
        <f t="shared" si="22"/>
        <v>0</v>
      </c>
      <c r="S203" s="164">
        <v>0</v>
      </c>
      <c r="T203" s="165">
        <f t="shared" si="23"/>
        <v>0</v>
      </c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R203" s="166" t="s">
        <v>142</v>
      </c>
      <c r="AT203" s="166" t="s">
        <v>138</v>
      </c>
      <c r="AU203" s="166" t="s">
        <v>80</v>
      </c>
      <c r="AY203" s="14" t="s">
        <v>135</v>
      </c>
      <c r="BE203" s="167">
        <f t="shared" si="24"/>
        <v>0</v>
      </c>
      <c r="BF203" s="167">
        <f t="shared" si="25"/>
        <v>0</v>
      </c>
      <c r="BG203" s="167">
        <f t="shared" si="26"/>
        <v>0</v>
      </c>
      <c r="BH203" s="167">
        <f t="shared" si="27"/>
        <v>0</v>
      </c>
      <c r="BI203" s="167">
        <f t="shared" si="28"/>
        <v>0</v>
      </c>
      <c r="BJ203" s="14" t="s">
        <v>84</v>
      </c>
      <c r="BK203" s="168">
        <f t="shared" si="29"/>
        <v>0</v>
      </c>
      <c r="BL203" s="14" t="s">
        <v>142</v>
      </c>
      <c r="BM203" s="166" t="s">
        <v>570</v>
      </c>
    </row>
    <row r="204" spans="1:65" s="2" customFormat="1" ht="16.5" customHeight="1">
      <c r="A204" s="28"/>
      <c r="B204" s="155"/>
      <c r="C204" s="169" t="s">
        <v>447</v>
      </c>
      <c r="D204" s="169" t="s">
        <v>241</v>
      </c>
      <c r="E204" s="170" t="s">
        <v>571</v>
      </c>
      <c r="F204" s="171" t="s">
        <v>572</v>
      </c>
      <c r="G204" s="172" t="s">
        <v>256</v>
      </c>
      <c r="H204" s="173">
        <v>245</v>
      </c>
      <c r="I204" s="186"/>
      <c r="J204" s="173">
        <f t="shared" si="20"/>
        <v>0</v>
      </c>
      <c r="K204" s="174"/>
      <c r="L204" s="175"/>
      <c r="M204" s="176" t="s">
        <v>1</v>
      </c>
      <c r="N204" s="177" t="s">
        <v>39</v>
      </c>
      <c r="O204" s="164">
        <v>0</v>
      </c>
      <c r="P204" s="164">
        <f t="shared" si="21"/>
        <v>0</v>
      </c>
      <c r="Q204" s="164">
        <v>0</v>
      </c>
      <c r="R204" s="164">
        <f t="shared" si="22"/>
        <v>0</v>
      </c>
      <c r="S204" s="164">
        <v>0</v>
      </c>
      <c r="T204" s="165">
        <f t="shared" si="23"/>
        <v>0</v>
      </c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R204" s="166" t="s">
        <v>168</v>
      </c>
      <c r="AT204" s="166" t="s">
        <v>241</v>
      </c>
      <c r="AU204" s="166" t="s">
        <v>80</v>
      </c>
      <c r="AY204" s="14" t="s">
        <v>135</v>
      </c>
      <c r="BE204" s="167">
        <f t="shared" si="24"/>
        <v>0</v>
      </c>
      <c r="BF204" s="167">
        <f t="shared" si="25"/>
        <v>0</v>
      </c>
      <c r="BG204" s="167">
        <f t="shared" si="26"/>
        <v>0</v>
      </c>
      <c r="BH204" s="167">
        <f t="shared" si="27"/>
        <v>0</v>
      </c>
      <c r="BI204" s="167">
        <f t="shared" si="28"/>
        <v>0</v>
      </c>
      <c r="BJ204" s="14" t="s">
        <v>84</v>
      </c>
      <c r="BK204" s="168">
        <f t="shared" si="29"/>
        <v>0</v>
      </c>
      <c r="BL204" s="14" t="s">
        <v>142</v>
      </c>
      <c r="BM204" s="166" t="s">
        <v>573</v>
      </c>
    </row>
    <row r="205" spans="1:65" s="2" customFormat="1" ht="24.2" customHeight="1">
      <c r="A205" s="28"/>
      <c r="B205" s="155"/>
      <c r="C205" s="156" t="s">
        <v>574</v>
      </c>
      <c r="D205" s="156" t="s">
        <v>138</v>
      </c>
      <c r="E205" s="157" t="s">
        <v>568</v>
      </c>
      <c r="F205" s="158" t="s">
        <v>569</v>
      </c>
      <c r="G205" s="159" t="s">
        <v>256</v>
      </c>
      <c r="H205" s="160">
        <v>170</v>
      </c>
      <c r="I205" s="185"/>
      <c r="J205" s="160">
        <f t="shared" si="20"/>
        <v>0</v>
      </c>
      <c r="K205" s="161"/>
      <c r="L205" s="29"/>
      <c r="M205" s="162" t="s">
        <v>1</v>
      </c>
      <c r="N205" s="163" t="s">
        <v>39</v>
      </c>
      <c r="O205" s="164">
        <v>0</v>
      </c>
      <c r="P205" s="164">
        <f t="shared" si="21"/>
        <v>0</v>
      </c>
      <c r="Q205" s="164">
        <v>0</v>
      </c>
      <c r="R205" s="164">
        <f t="shared" si="22"/>
        <v>0</v>
      </c>
      <c r="S205" s="164">
        <v>0</v>
      </c>
      <c r="T205" s="165">
        <f t="shared" si="23"/>
        <v>0</v>
      </c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R205" s="166" t="s">
        <v>142</v>
      </c>
      <c r="AT205" s="166" t="s">
        <v>138</v>
      </c>
      <c r="AU205" s="166" t="s">
        <v>80</v>
      </c>
      <c r="AY205" s="14" t="s">
        <v>135</v>
      </c>
      <c r="BE205" s="167">
        <f t="shared" si="24"/>
        <v>0</v>
      </c>
      <c r="BF205" s="167">
        <f t="shared" si="25"/>
        <v>0</v>
      </c>
      <c r="BG205" s="167">
        <f t="shared" si="26"/>
        <v>0</v>
      </c>
      <c r="BH205" s="167">
        <f t="shared" si="27"/>
        <v>0</v>
      </c>
      <c r="BI205" s="167">
        <f t="shared" si="28"/>
        <v>0</v>
      </c>
      <c r="BJ205" s="14" t="s">
        <v>84</v>
      </c>
      <c r="BK205" s="168">
        <f t="shared" si="29"/>
        <v>0</v>
      </c>
      <c r="BL205" s="14" t="s">
        <v>142</v>
      </c>
      <c r="BM205" s="166" t="s">
        <v>575</v>
      </c>
    </row>
    <row r="206" spans="1:65" s="2" customFormat="1" ht="16.5" customHeight="1">
      <c r="A206" s="28"/>
      <c r="B206" s="155"/>
      <c r="C206" s="169" t="s">
        <v>450</v>
      </c>
      <c r="D206" s="169" t="s">
        <v>241</v>
      </c>
      <c r="E206" s="170" t="s">
        <v>576</v>
      </c>
      <c r="F206" s="171" t="s">
        <v>577</v>
      </c>
      <c r="G206" s="172" t="s">
        <v>256</v>
      </c>
      <c r="H206" s="173">
        <v>170</v>
      </c>
      <c r="I206" s="186"/>
      <c r="J206" s="173">
        <f t="shared" si="20"/>
        <v>0</v>
      </c>
      <c r="K206" s="174"/>
      <c r="L206" s="175"/>
      <c r="M206" s="176" t="s">
        <v>1</v>
      </c>
      <c r="N206" s="177" t="s">
        <v>39</v>
      </c>
      <c r="O206" s="164">
        <v>0</v>
      </c>
      <c r="P206" s="164">
        <f t="shared" si="21"/>
        <v>0</v>
      </c>
      <c r="Q206" s="164">
        <v>0</v>
      </c>
      <c r="R206" s="164">
        <f t="shared" si="22"/>
        <v>0</v>
      </c>
      <c r="S206" s="164">
        <v>0</v>
      </c>
      <c r="T206" s="165">
        <f t="shared" si="23"/>
        <v>0</v>
      </c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R206" s="166" t="s">
        <v>168</v>
      </c>
      <c r="AT206" s="166" t="s">
        <v>241</v>
      </c>
      <c r="AU206" s="166" t="s">
        <v>80</v>
      </c>
      <c r="AY206" s="14" t="s">
        <v>135</v>
      </c>
      <c r="BE206" s="167">
        <f t="shared" si="24"/>
        <v>0</v>
      </c>
      <c r="BF206" s="167">
        <f t="shared" si="25"/>
        <v>0</v>
      </c>
      <c r="BG206" s="167">
        <f t="shared" si="26"/>
        <v>0</v>
      </c>
      <c r="BH206" s="167">
        <f t="shared" si="27"/>
        <v>0</v>
      </c>
      <c r="BI206" s="167">
        <f t="shared" si="28"/>
        <v>0</v>
      </c>
      <c r="BJ206" s="14" t="s">
        <v>84</v>
      </c>
      <c r="BK206" s="168">
        <f t="shared" si="29"/>
        <v>0</v>
      </c>
      <c r="BL206" s="14" t="s">
        <v>142</v>
      </c>
      <c r="BM206" s="166" t="s">
        <v>578</v>
      </c>
    </row>
    <row r="207" spans="1:65" s="2" customFormat="1" ht="24.2" customHeight="1">
      <c r="A207" s="28"/>
      <c r="B207" s="155"/>
      <c r="C207" s="156" t="s">
        <v>579</v>
      </c>
      <c r="D207" s="156" t="s">
        <v>138</v>
      </c>
      <c r="E207" s="157" t="s">
        <v>580</v>
      </c>
      <c r="F207" s="158" t="s">
        <v>581</v>
      </c>
      <c r="G207" s="159" t="s">
        <v>256</v>
      </c>
      <c r="H207" s="160">
        <v>50</v>
      </c>
      <c r="I207" s="185"/>
      <c r="J207" s="160">
        <f t="shared" si="20"/>
        <v>0</v>
      </c>
      <c r="K207" s="161"/>
      <c r="L207" s="29"/>
      <c r="M207" s="162" t="s">
        <v>1</v>
      </c>
      <c r="N207" s="163" t="s">
        <v>39</v>
      </c>
      <c r="O207" s="164">
        <v>0</v>
      </c>
      <c r="P207" s="164">
        <f t="shared" si="21"/>
        <v>0</v>
      </c>
      <c r="Q207" s="164">
        <v>0</v>
      </c>
      <c r="R207" s="164">
        <f t="shared" si="22"/>
        <v>0</v>
      </c>
      <c r="S207" s="164">
        <v>0</v>
      </c>
      <c r="T207" s="165">
        <f t="shared" si="23"/>
        <v>0</v>
      </c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R207" s="166" t="s">
        <v>142</v>
      </c>
      <c r="AT207" s="166" t="s">
        <v>138</v>
      </c>
      <c r="AU207" s="166" t="s">
        <v>80</v>
      </c>
      <c r="AY207" s="14" t="s">
        <v>135</v>
      </c>
      <c r="BE207" s="167">
        <f t="shared" si="24"/>
        <v>0</v>
      </c>
      <c r="BF207" s="167">
        <f t="shared" si="25"/>
        <v>0</v>
      </c>
      <c r="BG207" s="167">
        <f t="shared" si="26"/>
        <v>0</v>
      </c>
      <c r="BH207" s="167">
        <f t="shared" si="27"/>
        <v>0</v>
      </c>
      <c r="BI207" s="167">
        <f t="shared" si="28"/>
        <v>0</v>
      </c>
      <c r="BJ207" s="14" t="s">
        <v>84</v>
      </c>
      <c r="BK207" s="168">
        <f t="shared" si="29"/>
        <v>0</v>
      </c>
      <c r="BL207" s="14" t="s">
        <v>142</v>
      </c>
      <c r="BM207" s="166" t="s">
        <v>582</v>
      </c>
    </row>
    <row r="208" spans="1:65" s="2" customFormat="1" ht="16.5" customHeight="1">
      <c r="A208" s="28"/>
      <c r="B208" s="155"/>
      <c r="C208" s="169" t="s">
        <v>453</v>
      </c>
      <c r="D208" s="169" t="s">
        <v>241</v>
      </c>
      <c r="E208" s="170" t="s">
        <v>583</v>
      </c>
      <c r="F208" s="171" t="s">
        <v>584</v>
      </c>
      <c r="G208" s="172" t="s">
        <v>256</v>
      </c>
      <c r="H208" s="173">
        <v>50</v>
      </c>
      <c r="I208" s="186"/>
      <c r="J208" s="173">
        <f t="shared" si="20"/>
        <v>0</v>
      </c>
      <c r="K208" s="174"/>
      <c r="L208" s="175"/>
      <c r="M208" s="176" t="s">
        <v>1</v>
      </c>
      <c r="N208" s="177" t="s">
        <v>39</v>
      </c>
      <c r="O208" s="164">
        <v>0</v>
      </c>
      <c r="P208" s="164">
        <f t="shared" si="21"/>
        <v>0</v>
      </c>
      <c r="Q208" s="164">
        <v>0</v>
      </c>
      <c r="R208" s="164">
        <f t="shared" si="22"/>
        <v>0</v>
      </c>
      <c r="S208" s="164">
        <v>0</v>
      </c>
      <c r="T208" s="165">
        <f t="shared" si="23"/>
        <v>0</v>
      </c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R208" s="166" t="s">
        <v>168</v>
      </c>
      <c r="AT208" s="166" t="s">
        <v>241</v>
      </c>
      <c r="AU208" s="166" t="s">
        <v>80</v>
      </c>
      <c r="AY208" s="14" t="s">
        <v>135</v>
      </c>
      <c r="BE208" s="167">
        <f t="shared" si="24"/>
        <v>0</v>
      </c>
      <c r="BF208" s="167">
        <f t="shared" si="25"/>
        <v>0</v>
      </c>
      <c r="BG208" s="167">
        <f t="shared" si="26"/>
        <v>0</v>
      </c>
      <c r="BH208" s="167">
        <f t="shared" si="27"/>
        <v>0</v>
      </c>
      <c r="BI208" s="167">
        <f t="shared" si="28"/>
        <v>0</v>
      </c>
      <c r="BJ208" s="14" t="s">
        <v>84</v>
      </c>
      <c r="BK208" s="168">
        <f t="shared" si="29"/>
        <v>0</v>
      </c>
      <c r="BL208" s="14" t="s">
        <v>142</v>
      </c>
      <c r="BM208" s="166" t="s">
        <v>585</v>
      </c>
    </row>
    <row r="209" spans="1:65" s="2" customFormat="1" ht="24.2" customHeight="1">
      <c r="A209" s="28"/>
      <c r="B209" s="155"/>
      <c r="C209" s="156" t="s">
        <v>586</v>
      </c>
      <c r="D209" s="156" t="s">
        <v>138</v>
      </c>
      <c r="E209" s="157" t="s">
        <v>587</v>
      </c>
      <c r="F209" s="158" t="s">
        <v>588</v>
      </c>
      <c r="G209" s="159" t="s">
        <v>256</v>
      </c>
      <c r="H209" s="160">
        <v>180</v>
      </c>
      <c r="I209" s="185"/>
      <c r="J209" s="160">
        <f t="shared" si="20"/>
        <v>0</v>
      </c>
      <c r="K209" s="161"/>
      <c r="L209" s="29"/>
      <c r="M209" s="162" t="s">
        <v>1</v>
      </c>
      <c r="N209" s="163" t="s">
        <v>39</v>
      </c>
      <c r="O209" s="164">
        <v>0</v>
      </c>
      <c r="P209" s="164">
        <f t="shared" si="21"/>
        <v>0</v>
      </c>
      <c r="Q209" s="164">
        <v>0</v>
      </c>
      <c r="R209" s="164">
        <f t="shared" si="22"/>
        <v>0</v>
      </c>
      <c r="S209" s="164">
        <v>0</v>
      </c>
      <c r="T209" s="165">
        <f t="shared" si="23"/>
        <v>0</v>
      </c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R209" s="166" t="s">
        <v>142</v>
      </c>
      <c r="AT209" s="166" t="s">
        <v>138</v>
      </c>
      <c r="AU209" s="166" t="s">
        <v>80</v>
      </c>
      <c r="AY209" s="14" t="s">
        <v>135</v>
      </c>
      <c r="BE209" s="167">
        <f t="shared" si="24"/>
        <v>0</v>
      </c>
      <c r="BF209" s="167">
        <f t="shared" si="25"/>
        <v>0</v>
      </c>
      <c r="BG209" s="167">
        <f t="shared" si="26"/>
        <v>0</v>
      </c>
      <c r="BH209" s="167">
        <f t="shared" si="27"/>
        <v>0</v>
      </c>
      <c r="BI209" s="167">
        <f t="shared" si="28"/>
        <v>0</v>
      </c>
      <c r="BJ209" s="14" t="s">
        <v>84</v>
      </c>
      <c r="BK209" s="168">
        <f t="shared" si="29"/>
        <v>0</v>
      </c>
      <c r="BL209" s="14" t="s">
        <v>142</v>
      </c>
      <c r="BM209" s="166" t="s">
        <v>589</v>
      </c>
    </row>
    <row r="210" spans="1:65" s="2" customFormat="1" ht="16.5" customHeight="1">
      <c r="A210" s="28"/>
      <c r="B210" s="155"/>
      <c r="C210" s="169" t="s">
        <v>456</v>
      </c>
      <c r="D210" s="169" t="s">
        <v>241</v>
      </c>
      <c r="E210" s="170" t="s">
        <v>590</v>
      </c>
      <c r="F210" s="171" t="s">
        <v>591</v>
      </c>
      <c r="G210" s="172" t="s">
        <v>256</v>
      </c>
      <c r="H210" s="173">
        <v>180</v>
      </c>
      <c r="I210" s="186"/>
      <c r="J210" s="173">
        <f t="shared" si="20"/>
        <v>0</v>
      </c>
      <c r="K210" s="174"/>
      <c r="L210" s="175"/>
      <c r="M210" s="176" t="s">
        <v>1</v>
      </c>
      <c r="N210" s="177" t="s">
        <v>39</v>
      </c>
      <c r="O210" s="164">
        <v>0</v>
      </c>
      <c r="P210" s="164">
        <f t="shared" si="21"/>
        <v>0</v>
      </c>
      <c r="Q210" s="164">
        <v>0</v>
      </c>
      <c r="R210" s="164">
        <f t="shared" si="22"/>
        <v>0</v>
      </c>
      <c r="S210" s="164">
        <v>0</v>
      </c>
      <c r="T210" s="165">
        <f t="shared" si="23"/>
        <v>0</v>
      </c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R210" s="166" t="s">
        <v>168</v>
      </c>
      <c r="AT210" s="166" t="s">
        <v>241</v>
      </c>
      <c r="AU210" s="166" t="s">
        <v>80</v>
      </c>
      <c r="AY210" s="14" t="s">
        <v>135</v>
      </c>
      <c r="BE210" s="167">
        <f t="shared" si="24"/>
        <v>0</v>
      </c>
      <c r="BF210" s="167">
        <f t="shared" si="25"/>
        <v>0</v>
      </c>
      <c r="BG210" s="167">
        <f t="shared" si="26"/>
        <v>0</v>
      </c>
      <c r="BH210" s="167">
        <f t="shared" si="27"/>
        <v>0</v>
      </c>
      <c r="BI210" s="167">
        <f t="shared" si="28"/>
        <v>0</v>
      </c>
      <c r="BJ210" s="14" t="s">
        <v>84</v>
      </c>
      <c r="BK210" s="168">
        <f t="shared" si="29"/>
        <v>0</v>
      </c>
      <c r="BL210" s="14" t="s">
        <v>142</v>
      </c>
      <c r="BM210" s="166" t="s">
        <v>592</v>
      </c>
    </row>
    <row r="211" spans="1:65" s="2" customFormat="1" ht="24.2" customHeight="1">
      <c r="A211" s="28"/>
      <c r="B211" s="155"/>
      <c r="C211" s="156" t="s">
        <v>593</v>
      </c>
      <c r="D211" s="156" t="s">
        <v>138</v>
      </c>
      <c r="E211" s="157" t="s">
        <v>594</v>
      </c>
      <c r="F211" s="158" t="s">
        <v>595</v>
      </c>
      <c r="G211" s="159" t="s">
        <v>256</v>
      </c>
      <c r="H211" s="160">
        <v>275</v>
      </c>
      <c r="I211" s="185"/>
      <c r="J211" s="160">
        <f t="shared" si="20"/>
        <v>0</v>
      </c>
      <c r="K211" s="161"/>
      <c r="L211" s="29"/>
      <c r="M211" s="162" t="s">
        <v>1</v>
      </c>
      <c r="N211" s="163" t="s">
        <v>39</v>
      </c>
      <c r="O211" s="164">
        <v>0</v>
      </c>
      <c r="P211" s="164">
        <f t="shared" si="21"/>
        <v>0</v>
      </c>
      <c r="Q211" s="164">
        <v>0</v>
      </c>
      <c r="R211" s="164">
        <f t="shared" si="22"/>
        <v>0</v>
      </c>
      <c r="S211" s="164">
        <v>0</v>
      </c>
      <c r="T211" s="165">
        <f t="shared" si="23"/>
        <v>0</v>
      </c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R211" s="166" t="s">
        <v>142</v>
      </c>
      <c r="AT211" s="166" t="s">
        <v>138</v>
      </c>
      <c r="AU211" s="166" t="s">
        <v>80</v>
      </c>
      <c r="AY211" s="14" t="s">
        <v>135</v>
      </c>
      <c r="BE211" s="167">
        <f t="shared" si="24"/>
        <v>0</v>
      </c>
      <c r="BF211" s="167">
        <f t="shared" si="25"/>
        <v>0</v>
      </c>
      <c r="BG211" s="167">
        <f t="shared" si="26"/>
        <v>0</v>
      </c>
      <c r="BH211" s="167">
        <f t="shared" si="27"/>
        <v>0</v>
      </c>
      <c r="BI211" s="167">
        <f t="shared" si="28"/>
        <v>0</v>
      </c>
      <c r="BJ211" s="14" t="s">
        <v>84</v>
      </c>
      <c r="BK211" s="168">
        <f t="shared" si="29"/>
        <v>0</v>
      </c>
      <c r="BL211" s="14" t="s">
        <v>142</v>
      </c>
      <c r="BM211" s="166" t="s">
        <v>596</v>
      </c>
    </row>
    <row r="212" spans="1:65" s="2" customFormat="1" ht="16.5" customHeight="1">
      <c r="A212" s="28"/>
      <c r="B212" s="155"/>
      <c r="C212" s="169" t="s">
        <v>459</v>
      </c>
      <c r="D212" s="169" t="s">
        <v>241</v>
      </c>
      <c r="E212" s="170" t="s">
        <v>597</v>
      </c>
      <c r="F212" s="171" t="s">
        <v>598</v>
      </c>
      <c r="G212" s="172" t="s">
        <v>256</v>
      </c>
      <c r="H212" s="173">
        <v>275</v>
      </c>
      <c r="I212" s="186"/>
      <c r="J212" s="173">
        <f t="shared" si="20"/>
        <v>0</v>
      </c>
      <c r="K212" s="174"/>
      <c r="L212" s="175"/>
      <c r="M212" s="176" t="s">
        <v>1</v>
      </c>
      <c r="N212" s="177" t="s">
        <v>39</v>
      </c>
      <c r="O212" s="164">
        <v>0</v>
      </c>
      <c r="P212" s="164">
        <f t="shared" si="21"/>
        <v>0</v>
      </c>
      <c r="Q212" s="164">
        <v>0</v>
      </c>
      <c r="R212" s="164">
        <f t="shared" si="22"/>
        <v>0</v>
      </c>
      <c r="S212" s="164">
        <v>0</v>
      </c>
      <c r="T212" s="165">
        <f t="shared" si="23"/>
        <v>0</v>
      </c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R212" s="166" t="s">
        <v>168</v>
      </c>
      <c r="AT212" s="166" t="s">
        <v>241</v>
      </c>
      <c r="AU212" s="166" t="s">
        <v>80</v>
      </c>
      <c r="AY212" s="14" t="s">
        <v>135</v>
      </c>
      <c r="BE212" s="167">
        <f t="shared" si="24"/>
        <v>0</v>
      </c>
      <c r="BF212" s="167">
        <f t="shared" si="25"/>
        <v>0</v>
      </c>
      <c r="BG212" s="167">
        <f t="shared" si="26"/>
        <v>0</v>
      </c>
      <c r="BH212" s="167">
        <f t="shared" si="27"/>
        <v>0</v>
      </c>
      <c r="BI212" s="167">
        <f t="shared" si="28"/>
        <v>0</v>
      </c>
      <c r="BJ212" s="14" t="s">
        <v>84</v>
      </c>
      <c r="BK212" s="168">
        <f t="shared" si="29"/>
        <v>0</v>
      </c>
      <c r="BL212" s="14" t="s">
        <v>142</v>
      </c>
      <c r="BM212" s="166" t="s">
        <v>599</v>
      </c>
    </row>
    <row r="213" spans="1:65" s="2" customFormat="1" ht="24.2" customHeight="1">
      <c r="A213" s="28"/>
      <c r="B213" s="155"/>
      <c r="C213" s="156" t="s">
        <v>600</v>
      </c>
      <c r="D213" s="156" t="s">
        <v>138</v>
      </c>
      <c r="E213" s="157" t="s">
        <v>601</v>
      </c>
      <c r="F213" s="158" t="s">
        <v>602</v>
      </c>
      <c r="G213" s="159" t="s">
        <v>256</v>
      </c>
      <c r="H213" s="160">
        <v>15</v>
      </c>
      <c r="I213" s="185"/>
      <c r="J213" s="160">
        <f t="shared" si="20"/>
        <v>0</v>
      </c>
      <c r="K213" s="161"/>
      <c r="L213" s="29"/>
      <c r="M213" s="162" t="s">
        <v>1</v>
      </c>
      <c r="N213" s="163" t="s">
        <v>39</v>
      </c>
      <c r="O213" s="164">
        <v>0</v>
      </c>
      <c r="P213" s="164">
        <f t="shared" si="21"/>
        <v>0</v>
      </c>
      <c r="Q213" s="164">
        <v>0</v>
      </c>
      <c r="R213" s="164">
        <f t="shared" si="22"/>
        <v>0</v>
      </c>
      <c r="S213" s="164">
        <v>0</v>
      </c>
      <c r="T213" s="165">
        <f t="shared" si="23"/>
        <v>0</v>
      </c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R213" s="166" t="s">
        <v>142</v>
      </c>
      <c r="AT213" s="166" t="s">
        <v>138</v>
      </c>
      <c r="AU213" s="166" t="s">
        <v>80</v>
      </c>
      <c r="AY213" s="14" t="s">
        <v>135</v>
      </c>
      <c r="BE213" s="167">
        <f t="shared" si="24"/>
        <v>0</v>
      </c>
      <c r="BF213" s="167">
        <f t="shared" si="25"/>
        <v>0</v>
      </c>
      <c r="BG213" s="167">
        <f t="shared" si="26"/>
        <v>0</v>
      </c>
      <c r="BH213" s="167">
        <f t="shared" si="27"/>
        <v>0</v>
      </c>
      <c r="BI213" s="167">
        <f t="shared" si="28"/>
        <v>0</v>
      </c>
      <c r="BJ213" s="14" t="s">
        <v>84</v>
      </c>
      <c r="BK213" s="168">
        <f t="shared" si="29"/>
        <v>0</v>
      </c>
      <c r="BL213" s="14" t="s">
        <v>142</v>
      </c>
      <c r="BM213" s="166" t="s">
        <v>603</v>
      </c>
    </row>
    <row r="214" spans="1:65" s="2" customFormat="1" ht="16.5" customHeight="1">
      <c r="A214" s="28"/>
      <c r="B214" s="155"/>
      <c r="C214" s="169" t="s">
        <v>462</v>
      </c>
      <c r="D214" s="169" t="s">
        <v>241</v>
      </c>
      <c r="E214" s="170" t="s">
        <v>604</v>
      </c>
      <c r="F214" s="171" t="s">
        <v>605</v>
      </c>
      <c r="G214" s="172" t="s">
        <v>256</v>
      </c>
      <c r="H214" s="173">
        <v>15</v>
      </c>
      <c r="I214" s="186"/>
      <c r="J214" s="173">
        <f t="shared" si="20"/>
        <v>0</v>
      </c>
      <c r="K214" s="174"/>
      <c r="L214" s="175"/>
      <c r="M214" s="176" t="s">
        <v>1</v>
      </c>
      <c r="N214" s="177" t="s">
        <v>39</v>
      </c>
      <c r="O214" s="164">
        <v>0</v>
      </c>
      <c r="P214" s="164">
        <f t="shared" si="21"/>
        <v>0</v>
      </c>
      <c r="Q214" s="164">
        <v>0</v>
      </c>
      <c r="R214" s="164">
        <f t="shared" si="22"/>
        <v>0</v>
      </c>
      <c r="S214" s="164">
        <v>0</v>
      </c>
      <c r="T214" s="165">
        <f t="shared" si="23"/>
        <v>0</v>
      </c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R214" s="166" t="s">
        <v>168</v>
      </c>
      <c r="AT214" s="166" t="s">
        <v>241</v>
      </c>
      <c r="AU214" s="166" t="s">
        <v>80</v>
      </c>
      <c r="AY214" s="14" t="s">
        <v>135</v>
      </c>
      <c r="BE214" s="167">
        <f t="shared" si="24"/>
        <v>0</v>
      </c>
      <c r="BF214" s="167">
        <f t="shared" si="25"/>
        <v>0</v>
      </c>
      <c r="BG214" s="167">
        <f t="shared" si="26"/>
        <v>0</v>
      </c>
      <c r="BH214" s="167">
        <f t="shared" si="27"/>
        <v>0</v>
      </c>
      <c r="BI214" s="167">
        <f t="shared" si="28"/>
        <v>0</v>
      </c>
      <c r="BJ214" s="14" t="s">
        <v>84</v>
      </c>
      <c r="BK214" s="168">
        <f t="shared" si="29"/>
        <v>0</v>
      </c>
      <c r="BL214" s="14" t="s">
        <v>142</v>
      </c>
      <c r="BM214" s="166" t="s">
        <v>606</v>
      </c>
    </row>
    <row r="215" spans="1:65" s="2" customFormat="1" ht="16.5" customHeight="1">
      <c r="A215" s="28"/>
      <c r="B215" s="155"/>
      <c r="C215" s="156" t="s">
        <v>607</v>
      </c>
      <c r="D215" s="156" t="s">
        <v>138</v>
      </c>
      <c r="E215" s="157" t="s">
        <v>608</v>
      </c>
      <c r="F215" s="158" t="s">
        <v>609</v>
      </c>
      <c r="G215" s="159" t="s">
        <v>238</v>
      </c>
      <c r="H215" s="160">
        <v>1</v>
      </c>
      <c r="I215" s="185"/>
      <c r="J215" s="160">
        <f t="shared" si="20"/>
        <v>0</v>
      </c>
      <c r="K215" s="161"/>
      <c r="L215" s="29"/>
      <c r="M215" s="162" t="s">
        <v>1</v>
      </c>
      <c r="N215" s="163" t="s">
        <v>39</v>
      </c>
      <c r="O215" s="164">
        <v>0</v>
      </c>
      <c r="P215" s="164">
        <f t="shared" si="21"/>
        <v>0</v>
      </c>
      <c r="Q215" s="164">
        <v>0</v>
      </c>
      <c r="R215" s="164">
        <f t="shared" si="22"/>
        <v>0</v>
      </c>
      <c r="S215" s="164">
        <v>0</v>
      </c>
      <c r="T215" s="165">
        <f t="shared" si="23"/>
        <v>0</v>
      </c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R215" s="166" t="s">
        <v>142</v>
      </c>
      <c r="AT215" s="166" t="s">
        <v>138</v>
      </c>
      <c r="AU215" s="166" t="s">
        <v>80</v>
      </c>
      <c r="AY215" s="14" t="s">
        <v>135</v>
      </c>
      <c r="BE215" s="167">
        <f t="shared" si="24"/>
        <v>0</v>
      </c>
      <c r="BF215" s="167">
        <f t="shared" si="25"/>
        <v>0</v>
      </c>
      <c r="BG215" s="167">
        <f t="shared" si="26"/>
        <v>0</v>
      </c>
      <c r="BH215" s="167">
        <f t="shared" si="27"/>
        <v>0</v>
      </c>
      <c r="BI215" s="167">
        <f t="shared" si="28"/>
        <v>0</v>
      </c>
      <c r="BJ215" s="14" t="s">
        <v>84</v>
      </c>
      <c r="BK215" s="168">
        <f t="shared" si="29"/>
        <v>0</v>
      </c>
      <c r="BL215" s="14" t="s">
        <v>142</v>
      </c>
      <c r="BM215" s="166" t="s">
        <v>610</v>
      </c>
    </row>
    <row r="216" spans="1:65" s="2" customFormat="1" ht="33" customHeight="1">
      <c r="A216" s="28"/>
      <c r="B216" s="155"/>
      <c r="C216" s="156" t="s">
        <v>465</v>
      </c>
      <c r="D216" s="156" t="s">
        <v>138</v>
      </c>
      <c r="E216" s="157" t="s">
        <v>611</v>
      </c>
      <c r="F216" s="158" t="s">
        <v>612</v>
      </c>
      <c r="G216" s="159" t="s">
        <v>238</v>
      </c>
      <c r="H216" s="160">
        <v>1</v>
      </c>
      <c r="I216" s="185"/>
      <c r="J216" s="160">
        <f t="shared" si="20"/>
        <v>0</v>
      </c>
      <c r="K216" s="161"/>
      <c r="L216" s="29"/>
      <c r="M216" s="162" t="s">
        <v>1</v>
      </c>
      <c r="N216" s="163" t="s">
        <v>39</v>
      </c>
      <c r="O216" s="164">
        <v>0</v>
      </c>
      <c r="P216" s="164">
        <f t="shared" si="21"/>
        <v>0</v>
      </c>
      <c r="Q216" s="164">
        <v>0</v>
      </c>
      <c r="R216" s="164">
        <f t="shared" si="22"/>
        <v>0</v>
      </c>
      <c r="S216" s="164">
        <v>0</v>
      </c>
      <c r="T216" s="165">
        <f t="shared" si="23"/>
        <v>0</v>
      </c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R216" s="166" t="s">
        <v>142</v>
      </c>
      <c r="AT216" s="166" t="s">
        <v>138</v>
      </c>
      <c r="AU216" s="166" t="s">
        <v>80</v>
      </c>
      <c r="AY216" s="14" t="s">
        <v>135</v>
      </c>
      <c r="BE216" s="167">
        <f t="shared" si="24"/>
        <v>0</v>
      </c>
      <c r="BF216" s="167">
        <f t="shared" si="25"/>
        <v>0</v>
      </c>
      <c r="BG216" s="167">
        <f t="shared" si="26"/>
        <v>0</v>
      </c>
      <c r="BH216" s="167">
        <f t="shared" si="27"/>
        <v>0</v>
      </c>
      <c r="BI216" s="167">
        <f t="shared" si="28"/>
        <v>0</v>
      </c>
      <c r="BJ216" s="14" t="s">
        <v>84</v>
      </c>
      <c r="BK216" s="168">
        <f t="shared" si="29"/>
        <v>0</v>
      </c>
      <c r="BL216" s="14" t="s">
        <v>142</v>
      </c>
      <c r="BM216" s="166" t="s">
        <v>613</v>
      </c>
    </row>
    <row r="217" spans="1:65" s="2" customFormat="1" ht="21.75" customHeight="1">
      <c r="A217" s="28"/>
      <c r="B217" s="155"/>
      <c r="C217" s="169" t="s">
        <v>614</v>
      </c>
      <c r="D217" s="169" t="s">
        <v>241</v>
      </c>
      <c r="E217" s="170" t="s">
        <v>615</v>
      </c>
      <c r="F217" s="171" t="s">
        <v>616</v>
      </c>
      <c r="G217" s="172" t="s">
        <v>238</v>
      </c>
      <c r="H217" s="173">
        <v>1</v>
      </c>
      <c r="I217" s="186"/>
      <c r="J217" s="173">
        <f t="shared" si="20"/>
        <v>0</v>
      </c>
      <c r="K217" s="174"/>
      <c r="L217" s="175"/>
      <c r="M217" s="176" t="s">
        <v>1</v>
      </c>
      <c r="N217" s="177" t="s">
        <v>39</v>
      </c>
      <c r="O217" s="164">
        <v>0</v>
      </c>
      <c r="P217" s="164">
        <f t="shared" si="21"/>
        <v>0</v>
      </c>
      <c r="Q217" s="164">
        <v>0</v>
      </c>
      <c r="R217" s="164">
        <f t="shared" si="22"/>
        <v>0</v>
      </c>
      <c r="S217" s="164">
        <v>0</v>
      </c>
      <c r="T217" s="165">
        <f t="shared" si="23"/>
        <v>0</v>
      </c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R217" s="166" t="s">
        <v>168</v>
      </c>
      <c r="AT217" s="166" t="s">
        <v>241</v>
      </c>
      <c r="AU217" s="166" t="s">
        <v>80</v>
      </c>
      <c r="AY217" s="14" t="s">
        <v>135</v>
      </c>
      <c r="BE217" s="167">
        <f t="shared" si="24"/>
        <v>0</v>
      </c>
      <c r="BF217" s="167">
        <f t="shared" si="25"/>
        <v>0</v>
      </c>
      <c r="BG217" s="167">
        <f t="shared" si="26"/>
        <v>0</v>
      </c>
      <c r="BH217" s="167">
        <f t="shared" si="27"/>
        <v>0</v>
      </c>
      <c r="BI217" s="167">
        <f t="shared" si="28"/>
        <v>0</v>
      </c>
      <c r="BJ217" s="14" t="s">
        <v>84</v>
      </c>
      <c r="BK217" s="168">
        <f t="shared" si="29"/>
        <v>0</v>
      </c>
      <c r="BL217" s="14" t="s">
        <v>142</v>
      </c>
      <c r="BM217" s="166" t="s">
        <v>617</v>
      </c>
    </row>
    <row r="218" spans="1:65" s="2" customFormat="1" ht="24.2" customHeight="1">
      <c r="A218" s="28"/>
      <c r="B218" s="155"/>
      <c r="C218" s="156" t="s">
        <v>468</v>
      </c>
      <c r="D218" s="156" t="s">
        <v>138</v>
      </c>
      <c r="E218" s="157" t="s">
        <v>426</v>
      </c>
      <c r="F218" s="158" t="s">
        <v>427</v>
      </c>
      <c r="G218" s="159" t="s">
        <v>256</v>
      </c>
      <c r="H218" s="160">
        <v>12</v>
      </c>
      <c r="I218" s="185"/>
      <c r="J218" s="160">
        <f t="shared" si="20"/>
        <v>0</v>
      </c>
      <c r="K218" s="161"/>
      <c r="L218" s="29"/>
      <c r="M218" s="162" t="s">
        <v>1</v>
      </c>
      <c r="N218" s="163" t="s">
        <v>39</v>
      </c>
      <c r="O218" s="164">
        <v>0</v>
      </c>
      <c r="P218" s="164">
        <f t="shared" si="21"/>
        <v>0</v>
      </c>
      <c r="Q218" s="164">
        <v>0</v>
      </c>
      <c r="R218" s="164">
        <f t="shared" si="22"/>
        <v>0</v>
      </c>
      <c r="S218" s="164">
        <v>0</v>
      </c>
      <c r="T218" s="165">
        <f t="shared" si="23"/>
        <v>0</v>
      </c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R218" s="166" t="s">
        <v>142</v>
      </c>
      <c r="AT218" s="166" t="s">
        <v>138</v>
      </c>
      <c r="AU218" s="166" t="s">
        <v>80</v>
      </c>
      <c r="AY218" s="14" t="s">
        <v>135</v>
      </c>
      <c r="BE218" s="167">
        <f t="shared" si="24"/>
        <v>0</v>
      </c>
      <c r="BF218" s="167">
        <f t="shared" si="25"/>
        <v>0</v>
      </c>
      <c r="BG218" s="167">
        <f t="shared" si="26"/>
        <v>0</v>
      </c>
      <c r="BH218" s="167">
        <f t="shared" si="27"/>
        <v>0</v>
      </c>
      <c r="BI218" s="167">
        <f t="shared" si="28"/>
        <v>0</v>
      </c>
      <c r="BJ218" s="14" t="s">
        <v>84</v>
      </c>
      <c r="BK218" s="168">
        <f t="shared" si="29"/>
        <v>0</v>
      </c>
      <c r="BL218" s="14" t="s">
        <v>142</v>
      </c>
      <c r="BM218" s="166" t="s">
        <v>618</v>
      </c>
    </row>
    <row r="219" spans="1:65" s="2" customFormat="1" ht="33" customHeight="1">
      <c r="A219" s="28"/>
      <c r="B219" s="155"/>
      <c r="C219" s="156" t="s">
        <v>619</v>
      </c>
      <c r="D219" s="156" t="s">
        <v>138</v>
      </c>
      <c r="E219" s="157" t="s">
        <v>429</v>
      </c>
      <c r="F219" s="158" t="s">
        <v>430</v>
      </c>
      <c r="G219" s="159" t="s">
        <v>256</v>
      </c>
      <c r="H219" s="160">
        <v>12</v>
      </c>
      <c r="I219" s="185"/>
      <c r="J219" s="160">
        <f t="shared" si="20"/>
        <v>0</v>
      </c>
      <c r="K219" s="161"/>
      <c r="L219" s="29"/>
      <c r="M219" s="162" t="s">
        <v>1</v>
      </c>
      <c r="N219" s="163" t="s">
        <v>39</v>
      </c>
      <c r="O219" s="164">
        <v>0</v>
      </c>
      <c r="P219" s="164">
        <f t="shared" si="21"/>
        <v>0</v>
      </c>
      <c r="Q219" s="164">
        <v>0</v>
      </c>
      <c r="R219" s="164">
        <f t="shared" si="22"/>
        <v>0</v>
      </c>
      <c r="S219" s="164">
        <v>0</v>
      </c>
      <c r="T219" s="165">
        <f t="shared" si="23"/>
        <v>0</v>
      </c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R219" s="166" t="s">
        <v>142</v>
      </c>
      <c r="AT219" s="166" t="s">
        <v>138</v>
      </c>
      <c r="AU219" s="166" t="s">
        <v>80</v>
      </c>
      <c r="AY219" s="14" t="s">
        <v>135</v>
      </c>
      <c r="BE219" s="167">
        <f t="shared" si="24"/>
        <v>0</v>
      </c>
      <c r="BF219" s="167">
        <f t="shared" si="25"/>
        <v>0</v>
      </c>
      <c r="BG219" s="167">
        <f t="shared" si="26"/>
        <v>0</v>
      </c>
      <c r="BH219" s="167">
        <f t="shared" si="27"/>
        <v>0</v>
      </c>
      <c r="BI219" s="167">
        <f t="shared" si="28"/>
        <v>0</v>
      </c>
      <c r="BJ219" s="14" t="s">
        <v>84</v>
      </c>
      <c r="BK219" s="168">
        <f t="shared" si="29"/>
        <v>0</v>
      </c>
      <c r="BL219" s="14" t="s">
        <v>142</v>
      </c>
      <c r="BM219" s="166" t="s">
        <v>620</v>
      </c>
    </row>
    <row r="220" spans="1:65" s="2" customFormat="1" ht="33" customHeight="1">
      <c r="A220" s="28"/>
      <c r="B220" s="155"/>
      <c r="C220" s="156" t="s">
        <v>471</v>
      </c>
      <c r="D220" s="156" t="s">
        <v>138</v>
      </c>
      <c r="E220" s="157" t="s">
        <v>621</v>
      </c>
      <c r="F220" s="158" t="s">
        <v>622</v>
      </c>
      <c r="G220" s="159" t="s">
        <v>256</v>
      </c>
      <c r="H220" s="160">
        <v>12</v>
      </c>
      <c r="I220" s="185"/>
      <c r="J220" s="160">
        <f t="shared" si="20"/>
        <v>0</v>
      </c>
      <c r="K220" s="161"/>
      <c r="L220" s="29"/>
      <c r="M220" s="162" t="s">
        <v>1</v>
      </c>
      <c r="N220" s="163" t="s">
        <v>39</v>
      </c>
      <c r="O220" s="164">
        <v>0</v>
      </c>
      <c r="P220" s="164">
        <f t="shared" si="21"/>
        <v>0</v>
      </c>
      <c r="Q220" s="164">
        <v>0</v>
      </c>
      <c r="R220" s="164">
        <f t="shared" si="22"/>
        <v>0</v>
      </c>
      <c r="S220" s="164">
        <v>0</v>
      </c>
      <c r="T220" s="165">
        <f t="shared" si="23"/>
        <v>0</v>
      </c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R220" s="166" t="s">
        <v>142</v>
      </c>
      <c r="AT220" s="166" t="s">
        <v>138</v>
      </c>
      <c r="AU220" s="166" t="s">
        <v>80</v>
      </c>
      <c r="AY220" s="14" t="s">
        <v>135</v>
      </c>
      <c r="BE220" s="167">
        <f t="shared" si="24"/>
        <v>0</v>
      </c>
      <c r="BF220" s="167">
        <f t="shared" si="25"/>
        <v>0</v>
      </c>
      <c r="BG220" s="167">
        <f t="shared" si="26"/>
        <v>0</v>
      </c>
      <c r="BH220" s="167">
        <f t="shared" si="27"/>
        <v>0</v>
      </c>
      <c r="BI220" s="167">
        <f t="shared" si="28"/>
        <v>0</v>
      </c>
      <c r="BJ220" s="14" t="s">
        <v>84</v>
      </c>
      <c r="BK220" s="168">
        <f t="shared" si="29"/>
        <v>0</v>
      </c>
      <c r="BL220" s="14" t="s">
        <v>142</v>
      </c>
      <c r="BM220" s="166" t="s">
        <v>623</v>
      </c>
    </row>
    <row r="221" spans="1:65" s="2" customFormat="1" ht="16.5" customHeight="1">
      <c r="A221" s="28"/>
      <c r="B221" s="155"/>
      <c r="C221" s="169" t="s">
        <v>624</v>
      </c>
      <c r="D221" s="169" t="s">
        <v>241</v>
      </c>
      <c r="E221" s="170" t="s">
        <v>625</v>
      </c>
      <c r="F221" s="171" t="s">
        <v>626</v>
      </c>
      <c r="G221" s="172" t="s">
        <v>153</v>
      </c>
      <c r="H221" s="173">
        <v>1.3859999999999999</v>
      </c>
      <c r="I221" s="186"/>
      <c r="J221" s="173">
        <f t="shared" si="20"/>
        <v>0</v>
      </c>
      <c r="K221" s="174"/>
      <c r="L221" s="175"/>
      <c r="M221" s="176" t="s">
        <v>1</v>
      </c>
      <c r="N221" s="177" t="s">
        <v>39</v>
      </c>
      <c r="O221" s="164">
        <v>0</v>
      </c>
      <c r="P221" s="164">
        <f t="shared" si="21"/>
        <v>0</v>
      </c>
      <c r="Q221" s="164">
        <v>0</v>
      </c>
      <c r="R221" s="164">
        <f t="shared" si="22"/>
        <v>0</v>
      </c>
      <c r="S221" s="164">
        <v>0</v>
      </c>
      <c r="T221" s="165">
        <f t="shared" si="23"/>
        <v>0</v>
      </c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R221" s="166" t="s">
        <v>168</v>
      </c>
      <c r="AT221" s="166" t="s">
        <v>241</v>
      </c>
      <c r="AU221" s="166" t="s">
        <v>80</v>
      </c>
      <c r="AY221" s="14" t="s">
        <v>135</v>
      </c>
      <c r="BE221" s="167">
        <f t="shared" si="24"/>
        <v>0</v>
      </c>
      <c r="BF221" s="167">
        <f t="shared" si="25"/>
        <v>0</v>
      </c>
      <c r="BG221" s="167">
        <f t="shared" si="26"/>
        <v>0</v>
      </c>
      <c r="BH221" s="167">
        <f t="shared" si="27"/>
        <v>0</v>
      </c>
      <c r="BI221" s="167">
        <f t="shared" si="28"/>
        <v>0</v>
      </c>
      <c r="BJ221" s="14" t="s">
        <v>84</v>
      </c>
      <c r="BK221" s="168">
        <f t="shared" si="29"/>
        <v>0</v>
      </c>
      <c r="BL221" s="14" t="s">
        <v>142</v>
      </c>
      <c r="BM221" s="166" t="s">
        <v>627</v>
      </c>
    </row>
    <row r="222" spans="1:65" s="2" customFormat="1" ht="16.5" customHeight="1">
      <c r="A222" s="28"/>
      <c r="B222" s="155"/>
      <c r="C222" s="156" t="s">
        <v>474</v>
      </c>
      <c r="D222" s="156" t="s">
        <v>138</v>
      </c>
      <c r="E222" s="157" t="s">
        <v>628</v>
      </c>
      <c r="F222" s="158" t="s">
        <v>629</v>
      </c>
      <c r="G222" s="159" t="s">
        <v>256</v>
      </c>
      <c r="H222" s="160">
        <v>12</v>
      </c>
      <c r="I222" s="185"/>
      <c r="J222" s="160">
        <f t="shared" si="20"/>
        <v>0</v>
      </c>
      <c r="K222" s="161"/>
      <c r="L222" s="29"/>
      <c r="M222" s="162" t="s">
        <v>1</v>
      </c>
      <c r="N222" s="163" t="s">
        <v>39</v>
      </c>
      <c r="O222" s="164">
        <v>0</v>
      </c>
      <c r="P222" s="164">
        <f t="shared" si="21"/>
        <v>0</v>
      </c>
      <c r="Q222" s="164">
        <v>0</v>
      </c>
      <c r="R222" s="164">
        <f t="shared" si="22"/>
        <v>0</v>
      </c>
      <c r="S222" s="164">
        <v>0</v>
      </c>
      <c r="T222" s="165">
        <f t="shared" si="23"/>
        <v>0</v>
      </c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R222" s="166" t="s">
        <v>142</v>
      </c>
      <c r="AT222" s="166" t="s">
        <v>138</v>
      </c>
      <c r="AU222" s="166" t="s">
        <v>80</v>
      </c>
      <c r="AY222" s="14" t="s">
        <v>135</v>
      </c>
      <c r="BE222" s="167">
        <f t="shared" si="24"/>
        <v>0</v>
      </c>
      <c r="BF222" s="167">
        <f t="shared" si="25"/>
        <v>0</v>
      </c>
      <c r="BG222" s="167">
        <f t="shared" si="26"/>
        <v>0</v>
      </c>
      <c r="BH222" s="167">
        <f t="shared" si="27"/>
        <v>0</v>
      </c>
      <c r="BI222" s="167">
        <f t="shared" si="28"/>
        <v>0</v>
      </c>
      <c r="BJ222" s="14" t="s">
        <v>84</v>
      </c>
      <c r="BK222" s="168">
        <f t="shared" si="29"/>
        <v>0</v>
      </c>
      <c r="BL222" s="14" t="s">
        <v>142</v>
      </c>
      <c r="BM222" s="166" t="s">
        <v>630</v>
      </c>
    </row>
    <row r="223" spans="1:65" s="2" customFormat="1" ht="16.5" customHeight="1">
      <c r="A223" s="28"/>
      <c r="B223" s="155"/>
      <c r="C223" s="169" t="s">
        <v>631</v>
      </c>
      <c r="D223" s="169" t="s">
        <v>241</v>
      </c>
      <c r="E223" s="170" t="s">
        <v>632</v>
      </c>
      <c r="F223" s="171" t="s">
        <v>633</v>
      </c>
      <c r="G223" s="172" t="s">
        <v>256</v>
      </c>
      <c r="H223" s="173">
        <v>12</v>
      </c>
      <c r="I223" s="186"/>
      <c r="J223" s="173">
        <f t="shared" si="20"/>
        <v>0</v>
      </c>
      <c r="K223" s="174"/>
      <c r="L223" s="175"/>
      <c r="M223" s="176" t="s">
        <v>1</v>
      </c>
      <c r="N223" s="177" t="s">
        <v>39</v>
      </c>
      <c r="O223" s="164">
        <v>0</v>
      </c>
      <c r="P223" s="164">
        <f t="shared" si="21"/>
        <v>0</v>
      </c>
      <c r="Q223" s="164">
        <v>0</v>
      </c>
      <c r="R223" s="164">
        <f t="shared" si="22"/>
        <v>0</v>
      </c>
      <c r="S223" s="164">
        <v>0</v>
      </c>
      <c r="T223" s="165">
        <f t="shared" si="23"/>
        <v>0</v>
      </c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R223" s="166" t="s">
        <v>168</v>
      </c>
      <c r="AT223" s="166" t="s">
        <v>241</v>
      </c>
      <c r="AU223" s="166" t="s">
        <v>80</v>
      </c>
      <c r="AY223" s="14" t="s">
        <v>135</v>
      </c>
      <c r="BE223" s="167">
        <f t="shared" si="24"/>
        <v>0</v>
      </c>
      <c r="BF223" s="167">
        <f t="shared" si="25"/>
        <v>0</v>
      </c>
      <c r="BG223" s="167">
        <f t="shared" si="26"/>
        <v>0</v>
      </c>
      <c r="BH223" s="167">
        <f t="shared" si="27"/>
        <v>0</v>
      </c>
      <c r="BI223" s="167">
        <f t="shared" si="28"/>
        <v>0</v>
      </c>
      <c r="BJ223" s="14" t="s">
        <v>84</v>
      </c>
      <c r="BK223" s="168">
        <f t="shared" si="29"/>
        <v>0</v>
      </c>
      <c r="BL223" s="14" t="s">
        <v>142</v>
      </c>
      <c r="BM223" s="166" t="s">
        <v>634</v>
      </c>
    </row>
    <row r="224" spans="1:65" s="12" customFormat="1" ht="25.9" customHeight="1">
      <c r="B224" s="143"/>
      <c r="D224" s="144" t="s">
        <v>72</v>
      </c>
      <c r="E224" s="145" t="s">
        <v>635</v>
      </c>
      <c r="F224" s="145" t="s">
        <v>636</v>
      </c>
      <c r="J224" s="146">
        <f>BK224</f>
        <v>0</v>
      </c>
      <c r="L224" s="143"/>
      <c r="M224" s="147"/>
      <c r="N224" s="148"/>
      <c r="O224" s="148"/>
      <c r="P224" s="149">
        <f>SUM(P225:P231)</f>
        <v>0</v>
      </c>
      <c r="Q224" s="148"/>
      <c r="R224" s="149">
        <f>SUM(R225:R231)</f>
        <v>0</v>
      </c>
      <c r="S224" s="148"/>
      <c r="T224" s="150">
        <f>SUM(T225:T231)</f>
        <v>0</v>
      </c>
      <c r="AR224" s="144" t="s">
        <v>80</v>
      </c>
      <c r="AT224" s="151" t="s">
        <v>72</v>
      </c>
      <c r="AU224" s="151" t="s">
        <v>73</v>
      </c>
      <c r="AY224" s="144" t="s">
        <v>135</v>
      </c>
      <c r="BK224" s="152">
        <f>SUM(BK225:BK231)</f>
        <v>0</v>
      </c>
    </row>
    <row r="225" spans="1:65" s="2" customFormat="1" ht="16.5" customHeight="1">
      <c r="A225" s="28"/>
      <c r="B225" s="155"/>
      <c r="C225" s="156" t="s">
        <v>477</v>
      </c>
      <c r="D225" s="156" t="s">
        <v>138</v>
      </c>
      <c r="E225" s="157" t="s">
        <v>637</v>
      </c>
      <c r="F225" s="158" t="s">
        <v>638</v>
      </c>
      <c r="G225" s="159" t="s">
        <v>249</v>
      </c>
      <c r="H225" s="160">
        <v>3</v>
      </c>
      <c r="I225" s="185"/>
      <c r="J225" s="160">
        <f t="shared" ref="J225:J231" si="30">ROUND(I225*H225,3)</f>
        <v>0</v>
      </c>
      <c r="K225" s="161"/>
      <c r="L225" s="29"/>
      <c r="M225" s="162" t="s">
        <v>1</v>
      </c>
      <c r="N225" s="163" t="s">
        <v>39</v>
      </c>
      <c r="O225" s="164">
        <v>0</v>
      </c>
      <c r="P225" s="164">
        <f t="shared" ref="P225:P231" si="31">O225*H225</f>
        <v>0</v>
      </c>
      <c r="Q225" s="164">
        <v>0</v>
      </c>
      <c r="R225" s="164">
        <f t="shared" ref="R225:R231" si="32">Q225*H225</f>
        <v>0</v>
      </c>
      <c r="S225" s="164">
        <v>0</v>
      </c>
      <c r="T225" s="165">
        <f t="shared" ref="T225:T231" si="33">S225*H225</f>
        <v>0</v>
      </c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R225" s="166" t="s">
        <v>142</v>
      </c>
      <c r="AT225" s="166" t="s">
        <v>138</v>
      </c>
      <c r="AU225" s="166" t="s">
        <v>80</v>
      </c>
      <c r="AY225" s="14" t="s">
        <v>135</v>
      </c>
      <c r="BE225" s="167">
        <f t="shared" ref="BE225:BE231" si="34">IF(N225="základná",J225,0)</f>
        <v>0</v>
      </c>
      <c r="BF225" s="167">
        <f t="shared" ref="BF225:BF231" si="35">IF(N225="znížená",J225,0)</f>
        <v>0</v>
      </c>
      <c r="BG225" s="167">
        <f t="shared" ref="BG225:BG231" si="36">IF(N225="zákl. prenesená",J225,0)</f>
        <v>0</v>
      </c>
      <c r="BH225" s="167">
        <f t="shared" ref="BH225:BH231" si="37">IF(N225="zníž. prenesená",J225,0)</f>
        <v>0</v>
      </c>
      <c r="BI225" s="167">
        <f t="shared" ref="BI225:BI231" si="38">IF(N225="nulová",J225,0)</f>
        <v>0</v>
      </c>
      <c r="BJ225" s="14" t="s">
        <v>84</v>
      </c>
      <c r="BK225" s="168">
        <f t="shared" ref="BK225:BK231" si="39">ROUND(I225*H225,3)</f>
        <v>0</v>
      </c>
      <c r="BL225" s="14" t="s">
        <v>142</v>
      </c>
      <c r="BM225" s="166" t="s">
        <v>639</v>
      </c>
    </row>
    <row r="226" spans="1:65" s="2" customFormat="1" ht="16.5" customHeight="1">
      <c r="A226" s="28"/>
      <c r="B226" s="155"/>
      <c r="C226" s="156" t="s">
        <v>640</v>
      </c>
      <c r="D226" s="156" t="s">
        <v>138</v>
      </c>
      <c r="E226" s="157" t="s">
        <v>641</v>
      </c>
      <c r="F226" s="158" t="s">
        <v>642</v>
      </c>
      <c r="G226" s="159" t="s">
        <v>249</v>
      </c>
      <c r="H226" s="160">
        <v>6</v>
      </c>
      <c r="I226" s="185"/>
      <c r="J226" s="160">
        <f t="shared" si="30"/>
        <v>0</v>
      </c>
      <c r="K226" s="161"/>
      <c r="L226" s="29"/>
      <c r="M226" s="162" t="s">
        <v>1</v>
      </c>
      <c r="N226" s="163" t="s">
        <v>39</v>
      </c>
      <c r="O226" s="164">
        <v>0</v>
      </c>
      <c r="P226" s="164">
        <f t="shared" si="31"/>
        <v>0</v>
      </c>
      <c r="Q226" s="164">
        <v>0</v>
      </c>
      <c r="R226" s="164">
        <f t="shared" si="32"/>
        <v>0</v>
      </c>
      <c r="S226" s="164">
        <v>0</v>
      </c>
      <c r="T226" s="165">
        <f t="shared" si="33"/>
        <v>0</v>
      </c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R226" s="166" t="s">
        <v>142</v>
      </c>
      <c r="AT226" s="166" t="s">
        <v>138</v>
      </c>
      <c r="AU226" s="166" t="s">
        <v>80</v>
      </c>
      <c r="AY226" s="14" t="s">
        <v>135</v>
      </c>
      <c r="BE226" s="167">
        <f t="shared" si="34"/>
        <v>0</v>
      </c>
      <c r="BF226" s="167">
        <f t="shared" si="35"/>
        <v>0</v>
      </c>
      <c r="BG226" s="167">
        <f t="shared" si="36"/>
        <v>0</v>
      </c>
      <c r="BH226" s="167">
        <f t="shared" si="37"/>
        <v>0</v>
      </c>
      <c r="BI226" s="167">
        <f t="shared" si="38"/>
        <v>0</v>
      </c>
      <c r="BJ226" s="14" t="s">
        <v>84</v>
      </c>
      <c r="BK226" s="168">
        <f t="shared" si="39"/>
        <v>0</v>
      </c>
      <c r="BL226" s="14" t="s">
        <v>142</v>
      </c>
      <c r="BM226" s="166" t="s">
        <v>643</v>
      </c>
    </row>
    <row r="227" spans="1:65" s="2" customFormat="1" ht="16.5" customHeight="1">
      <c r="A227" s="28"/>
      <c r="B227" s="155"/>
      <c r="C227" s="156" t="s">
        <v>481</v>
      </c>
      <c r="D227" s="156" t="s">
        <v>138</v>
      </c>
      <c r="E227" s="157" t="s">
        <v>644</v>
      </c>
      <c r="F227" s="158" t="s">
        <v>645</v>
      </c>
      <c r="G227" s="159" t="s">
        <v>249</v>
      </c>
      <c r="H227" s="160">
        <v>3</v>
      </c>
      <c r="I227" s="185"/>
      <c r="J227" s="160">
        <f t="shared" si="30"/>
        <v>0</v>
      </c>
      <c r="K227" s="161"/>
      <c r="L227" s="29"/>
      <c r="M227" s="162" t="s">
        <v>1</v>
      </c>
      <c r="N227" s="163" t="s">
        <v>39</v>
      </c>
      <c r="O227" s="164">
        <v>0</v>
      </c>
      <c r="P227" s="164">
        <f t="shared" si="31"/>
        <v>0</v>
      </c>
      <c r="Q227" s="164">
        <v>0</v>
      </c>
      <c r="R227" s="164">
        <f t="shared" si="32"/>
        <v>0</v>
      </c>
      <c r="S227" s="164">
        <v>0</v>
      </c>
      <c r="T227" s="165">
        <f t="shared" si="33"/>
        <v>0</v>
      </c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R227" s="166" t="s">
        <v>142</v>
      </c>
      <c r="AT227" s="166" t="s">
        <v>138</v>
      </c>
      <c r="AU227" s="166" t="s">
        <v>80</v>
      </c>
      <c r="AY227" s="14" t="s">
        <v>135</v>
      </c>
      <c r="BE227" s="167">
        <f t="shared" si="34"/>
        <v>0</v>
      </c>
      <c r="BF227" s="167">
        <f t="shared" si="35"/>
        <v>0</v>
      </c>
      <c r="BG227" s="167">
        <f t="shared" si="36"/>
        <v>0</v>
      </c>
      <c r="BH227" s="167">
        <f t="shared" si="37"/>
        <v>0</v>
      </c>
      <c r="BI227" s="167">
        <f t="shared" si="38"/>
        <v>0</v>
      </c>
      <c r="BJ227" s="14" t="s">
        <v>84</v>
      </c>
      <c r="BK227" s="168">
        <f t="shared" si="39"/>
        <v>0</v>
      </c>
      <c r="BL227" s="14" t="s">
        <v>142</v>
      </c>
      <c r="BM227" s="166" t="s">
        <v>646</v>
      </c>
    </row>
    <row r="228" spans="1:65" s="2" customFormat="1" ht="16.5" customHeight="1">
      <c r="A228" s="28"/>
      <c r="B228" s="155"/>
      <c r="C228" s="156" t="s">
        <v>225</v>
      </c>
      <c r="D228" s="156" t="s">
        <v>138</v>
      </c>
      <c r="E228" s="157" t="s">
        <v>647</v>
      </c>
      <c r="F228" s="158" t="s">
        <v>648</v>
      </c>
      <c r="G228" s="159" t="s">
        <v>498</v>
      </c>
      <c r="H228" s="160">
        <v>1</v>
      </c>
      <c r="I228" s="185"/>
      <c r="J228" s="160">
        <f t="shared" si="30"/>
        <v>0</v>
      </c>
      <c r="K228" s="161"/>
      <c r="L228" s="29"/>
      <c r="M228" s="162" t="s">
        <v>1</v>
      </c>
      <c r="N228" s="163" t="s">
        <v>39</v>
      </c>
      <c r="O228" s="164">
        <v>0</v>
      </c>
      <c r="P228" s="164">
        <f t="shared" si="31"/>
        <v>0</v>
      </c>
      <c r="Q228" s="164">
        <v>0</v>
      </c>
      <c r="R228" s="164">
        <f t="shared" si="32"/>
        <v>0</v>
      </c>
      <c r="S228" s="164">
        <v>0</v>
      </c>
      <c r="T228" s="165">
        <f t="shared" si="33"/>
        <v>0</v>
      </c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R228" s="166" t="s">
        <v>142</v>
      </c>
      <c r="AT228" s="166" t="s">
        <v>138</v>
      </c>
      <c r="AU228" s="166" t="s">
        <v>80</v>
      </c>
      <c r="AY228" s="14" t="s">
        <v>135</v>
      </c>
      <c r="BE228" s="167">
        <f t="shared" si="34"/>
        <v>0</v>
      </c>
      <c r="BF228" s="167">
        <f t="shared" si="35"/>
        <v>0</v>
      </c>
      <c r="BG228" s="167">
        <f t="shared" si="36"/>
        <v>0</v>
      </c>
      <c r="BH228" s="167">
        <f t="shared" si="37"/>
        <v>0</v>
      </c>
      <c r="BI228" s="167">
        <f t="shared" si="38"/>
        <v>0</v>
      </c>
      <c r="BJ228" s="14" t="s">
        <v>84</v>
      </c>
      <c r="BK228" s="168">
        <f t="shared" si="39"/>
        <v>0</v>
      </c>
      <c r="BL228" s="14" t="s">
        <v>142</v>
      </c>
      <c r="BM228" s="166" t="s">
        <v>649</v>
      </c>
    </row>
    <row r="229" spans="1:65" s="2" customFormat="1" ht="16.5" customHeight="1">
      <c r="A229" s="28"/>
      <c r="B229" s="155"/>
      <c r="C229" s="156" t="s">
        <v>484</v>
      </c>
      <c r="D229" s="156" t="s">
        <v>138</v>
      </c>
      <c r="E229" s="157" t="s">
        <v>650</v>
      </c>
      <c r="F229" s="158" t="s">
        <v>651</v>
      </c>
      <c r="G229" s="159" t="s">
        <v>498</v>
      </c>
      <c r="H229" s="160">
        <v>1</v>
      </c>
      <c r="I229" s="185"/>
      <c r="J229" s="160">
        <f t="shared" si="30"/>
        <v>0</v>
      </c>
      <c r="K229" s="161"/>
      <c r="L229" s="29"/>
      <c r="M229" s="162" t="s">
        <v>1</v>
      </c>
      <c r="N229" s="163" t="s">
        <v>39</v>
      </c>
      <c r="O229" s="164">
        <v>0</v>
      </c>
      <c r="P229" s="164">
        <f t="shared" si="31"/>
        <v>0</v>
      </c>
      <c r="Q229" s="164">
        <v>0</v>
      </c>
      <c r="R229" s="164">
        <f t="shared" si="32"/>
        <v>0</v>
      </c>
      <c r="S229" s="164">
        <v>0</v>
      </c>
      <c r="T229" s="165">
        <f t="shared" si="33"/>
        <v>0</v>
      </c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R229" s="166" t="s">
        <v>142</v>
      </c>
      <c r="AT229" s="166" t="s">
        <v>138</v>
      </c>
      <c r="AU229" s="166" t="s">
        <v>80</v>
      </c>
      <c r="AY229" s="14" t="s">
        <v>135</v>
      </c>
      <c r="BE229" s="167">
        <f t="shared" si="34"/>
        <v>0</v>
      </c>
      <c r="BF229" s="167">
        <f t="shared" si="35"/>
        <v>0</v>
      </c>
      <c r="BG229" s="167">
        <f t="shared" si="36"/>
        <v>0</v>
      </c>
      <c r="BH229" s="167">
        <f t="shared" si="37"/>
        <v>0</v>
      </c>
      <c r="BI229" s="167">
        <f t="shared" si="38"/>
        <v>0</v>
      </c>
      <c r="BJ229" s="14" t="s">
        <v>84</v>
      </c>
      <c r="BK229" s="168">
        <f t="shared" si="39"/>
        <v>0</v>
      </c>
      <c r="BL229" s="14" t="s">
        <v>142</v>
      </c>
      <c r="BM229" s="166" t="s">
        <v>652</v>
      </c>
    </row>
    <row r="230" spans="1:65" s="2" customFormat="1" ht="16.5" customHeight="1">
      <c r="A230" s="28"/>
      <c r="B230" s="155"/>
      <c r="C230" s="156" t="s">
        <v>653</v>
      </c>
      <c r="D230" s="156" t="s">
        <v>138</v>
      </c>
      <c r="E230" s="157" t="s">
        <v>654</v>
      </c>
      <c r="F230" s="158" t="s">
        <v>655</v>
      </c>
      <c r="G230" s="159" t="s">
        <v>498</v>
      </c>
      <c r="H230" s="160">
        <v>1</v>
      </c>
      <c r="I230" s="185"/>
      <c r="J230" s="160">
        <f t="shared" si="30"/>
        <v>0</v>
      </c>
      <c r="K230" s="161"/>
      <c r="L230" s="29"/>
      <c r="M230" s="162" t="s">
        <v>1</v>
      </c>
      <c r="N230" s="163" t="s">
        <v>39</v>
      </c>
      <c r="O230" s="164">
        <v>0</v>
      </c>
      <c r="P230" s="164">
        <f t="shared" si="31"/>
        <v>0</v>
      </c>
      <c r="Q230" s="164">
        <v>0</v>
      </c>
      <c r="R230" s="164">
        <f t="shared" si="32"/>
        <v>0</v>
      </c>
      <c r="S230" s="164">
        <v>0</v>
      </c>
      <c r="T230" s="165">
        <f t="shared" si="33"/>
        <v>0</v>
      </c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R230" s="166" t="s">
        <v>142</v>
      </c>
      <c r="AT230" s="166" t="s">
        <v>138</v>
      </c>
      <c r="AU230" s="166" t="s">
        <v>80</v>
      </c>
      <c r="AY230" s="14" t="s">
        <v>135</v>
      </c>
      <c r="BE230" s="167">
        <f t="shared" si="34"/>
        <v>0</v>
      </c>
      <c r="BF230" s="167">
        <f t="shared" si="35"/>
        <v>0</v>
      </c>
      <c r="BG230" s="167">
        <f t="shared" si="36"/>
        <v>0</v>
      </c>
      <c r="BH230" s="167">
        <f t="shared" si="37"/>
        <v>0</v>
      </c>
      <c r="BI230" s="167">
        <f t="shared" si="38"/>
        <v>0</v>
      </c>
      <c r="BJ230" s="14" t="s">
        <v>84</v>
      </c>
      <c r="BK230" s="168">
        <f t="shared" si="39"/>
        <v>0</v>
      </c>
      <c r="BL230" s="14" t="s">
        <v>142</v>
      </c>
      <c r="BM230" s="166" t="s">
        <v>656</v>
      </c>
    </row>
    <row r="231" spans="1:65" s="2" customFormat="1" ht="37.9" customHeight="1">
      <c r="A231" s="28"/>
      <c r="B231" s="155"/>
      <c r="C231" s="156" t="s">
        <v>488</v>
      </c>
      <c r="D231" s="156" t="s">
        <v>138</v>
      </c>
      <c r="E231" s="157" t="s">
        <v>657</v>
      </c>
      <c r="F231" s="158" t="s">
        <v>658</v>
      </c>
      <c r="G231" s="159" t="s">
        <v>498</v>
      </c>
      <c r="H231" s="160">
        <v>1</v>
      </c>
      <c r="I231" s="185"/>
      <c r="J231" s="160">
        <f t="shared" si="30"/>
        <v>0</v>
      </c>
      <c r="K231" s="161"/>
      <c r="L231" s="29"/>
      <c r="M231" s="178" t="s">
        <v>1</v>
      </c>
      <c r="N231" s="179" t="s">
        <v>39</v>
      </c>
      <c r="O231" s="180">
        <v>0</v>
      </c>
      <c r="P231" s="180">
        <f t="shared" si="31"/>
        <v>0</v>
      </c>
      <c r="Q231" s="180">
        <v>0</v>
      </c>
      <c r="R231" s="180">
        <f t="shared" si="32"/>
        <v>0</v>
      </c>
      <c r="S231" s="180">
        <v>0</v>
      </c>
      <c r="T231" s="181">
        <f t="shared" si="33"/>
        <v>0</v>
      </c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R231" s="166" t="s">
        <v>142</v>
      </c>
      <c r="AT231" s="166" t="s">
        <v>138</v>
      </c>
      <c r="AU231" s="166" t="s">
        <v>80</v>
      </c>
      <c r="AY231" s="14" t="s">
        <v>135</v>
      </c>
      <c r="BE231" s="167">
        <f t="shared" si="34"/>
        <v>0</v>
      </c>
      <c r="BF231" s="167">
        <f t="shared" si="35"/>
        <v>0</v>
      </c>
      <c r="BG231" s="167">
        <f t="shared" si="36"/>
        <v>0</v>
      </c>
      <c r="BH231" s="167">
        <f t="shared" si="37"/>
        <v>0</v>
      </c>
      <c r="BI231" s="167">
        <f t="shared" si="38"/>
        <v>0</v>
      </c>
      <c r="BJ231" s="14" t="s">
        <v>84</v>
      </c>
      <c r="BK231" s="168">
        <f t="shared" si="39"/>
        <v>0</v>
      </c>
      <c r="BL231" s="14" t="s">
        <v>142</v>
      </c>
      <c r="BM231" s="166" t="s">
        <v>659</v>
      </c>
    </row>
    <row r="232" spans="1:65" s="2" customFormat="1" ht="6.95" customHeight="1">
      <c r="A232" s="28"/>
      <c r="B232" s="46"/>
      <c r="C232" s="47"/>
      <c r="D232" s="47"/>
      <c r="E232" s="47"/>
      <c r="F232" s="47"/>
      <c r="G232" s="47"/>
      <c r="H232" s="47"/>
      <c r="I232" s="47"/>
      <c r="J232" s="47"/>
      <c r="K232" s="47"/>
      <c r="L232" s="29"/>
      <c r="M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</row>
  </sheetData>
  <autoFilter ref="C126:K231" xr:uid="{00000000-0009-0000-0000-000002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M158"/>
  <sheetViews>
    <sheetView showGridLines="0" workbookViewId="0">
      <selection activeCell="E9" sqref="E9:H9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0"/>
    </row>
    <row r="2" spans="1:46" s="1" customFormat="1" ht="36.950000000000003" customHeight="1">
      <c r="L2" s="227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4" t="s">
        <v>91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99</v>
      </c>
      <c r="L4" s="17"/>
      <c r="M4" s="101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33" t="str">
        <f>'Rekapitulácia stavby'!K6</f>
        <v>Sklad bio strukovín a maku - prestavba</v>
      </c>
      <c r="F7" s="234"/>
      <c r="G7" s="234"/>
      <c r="H7" s="234"/>
      <c r="L7" s="17"/>
    </row>
    <row r="8" spans="1:46" s="2" customFormat="1" ht="12" customHeight="1">
      <c r="A8" s="28"/>
      <c r="B8" s="29"/>
      <c r="C8" s="28"/>
      <c r="D8" s="23" t="s">
        <v>100</v>
      </c>
      <c r="E8" s="28"/>
      <c r="F8" s="28"/>
      <c r="G8" s="28"/>
      <c r="H8" s="28"/>
      <c r="I8" s="28"/>
      <c r="J8" s="28"/>
      <c r="K8" s="28"/>
      <c r="L8" s="41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16.5" customHeight="1">
      <c r="A9" s="28"/>
      <c r="B9" s="29"/>
      <c r="C9" s="28"/>
      <c r="D9" s="28"/>
      <c r="E9" s="188" t="s">
        <v>660</v>
      </c>
      <c r="F9" s="232"/>
      <c r="G9" s="232"/>
      <c r="H9" s="232"/>
      <c r="I9" s="28"/>
      <c r="J9" s="28"/>
      <c r="K9" s="28"/>
      <c r="L9" s="41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1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2" customHeight="1">
      <c r="A11" s="28"/>
      <c r="B11" s="29"/>
      <c r="C11" s="28"/>
      <c r="D11" s="23" t="s">
        <v>14</v>
      </c>
      <c r="E11" s="28"/>
      <c r="F11" s="21" t="s">
        <v>1</v>
      </c>
      <c r="G11" s="28"/>
      <c r="H11" s="28"/>
      <c r="I11" s="23" t="s">
        <v>15</v>
      </c>
      <c r="J11" s="21" t="s">
        <v>1</v>
      </c>
      <c r="K11" s="28"/>
      <c r="L11" s="41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>
      <c r="A12" s="28"/>
      <c r="B12" s="29"/>
      <c r="C12" s="28"/>
      <c r="D12" s="23" t="s">
        <v>16</v>
      </c>
      <c r="E12" s="28"/>
      <c r="F12" s="21" t="s">
        <v>17</v>
      </c>
      <c r="G12" s="28"/>
      <c r="H12" s="28"/>
      <c r="I12" s="23" t="s">
        <v>18</v>
      </c>
      <c r="J12" s="184"/>
      <c r="K12" s="28"/>
      <c r="L12" s="41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0.9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1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12" customHeight="1">
      <c r="A14" s="28"/>
      <c r="B14" s="29"/>
      <c r="C14" s="28"/>
      <c r="D14" s="23" t="s">
        <v>19</v>
      </c>
      <c r="E14" s="28"/>
      <c r="F14" s="28"/>
      <c r="G14" s="28"/>
      <c r="H14" s="28"/>
      <c r="I14" s="23" t="s">
        <v>20</v>
      </c>
      <c r="J14" s="21" t="s">
        <v>1</v>
      </c>
      <c r="K14" s="28"/>
      <c r="L14" s="41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8" customHeight="1">
      <c r="A15" s="28"/>
      <c r="B15" s="29"/>
      <c r="C15" s="28"/>
      <c r="D15" s="28"/>
      <c r="E15" s="21" t="s">
        <v>21</v>
      </c>
      <c r="F15" s="28"/>
      <c r="G15" s="28"/>
      <c r="H15" s="28"/>
      <c r="I15" s="23" t="s">
        <v>22</v>
      </c>
      <c r="J15" s="21" t="s">
        <v>1</v>
      </c>
      <c r="K15" s="28"/>
      <c r="L15" s="41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6.95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1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12" customHeight="1">
      <c r="A17" s="28"/>
      <c r="B17" s="29"/>
      <c r="C17" s="28"/>
      <c r="D17" s="23" t="s">
        <v>23</v>
      </c>
      <c r="E17" s="28"/>
      <c r="F17" s="28"/>
      <c r="G17" s="28"/>
      <c r="H17" s="28"/>
      <c r="I17" s="23" t="s">
        <v>20</v>
      </c>
      <c r="J17" s="182" t="str">
        <f>'Rekapitulácia stavby'!AN13</f>
        <v/>
      </c>
      <c r="K17" s="28"/>
      <c r="L17" s="41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18" customHeight="1">
      <c r="A18" s="28"/>
      <c r="B18" s="29"/>
      <c r="C18" s="28"/>
      <c r="D18" s="28"/>
      <c r="E18" s="235" t="str">
        <f>'Rekapitulácia stavby'!E14</f>
        <v xml:space="preserve"> </v>
      </c>
      <c r="F18" s="235"/>
      <c r="G18" s="235"/>
      <c r="H18" s="235"/>
      <c r="I18" s="23" t="s">
        <v>22</v>
      </c>
      <c r="J18" s="182" t="str">
        <f>'Rekapitulácia stavby'!AN14</f>
        <v/>
      </c>
      <c r="K18" s="28"/>
      <c r="L18" s="41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6.95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1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12" customHeight="1">
      <c r="A20" s="28"/>
      <c r="B20" s="29"/>
      <c r="C20" s="28"/>
      <c r="D20" s="23" t="s">
        <v>25</v>
      </c>
      <c r="E20" s="28"/>
      <c r="F20" s="28"/>
      <c r="G20" s="28"/>
      <c r="H20" s="28"/>
      <c r="I20" s="23" t="s">
        <v>20</v>
      </c>
      <c r="J20" s="21" t="s">
        <v>1</v>
      </c>
      <c r="K20" s="28"/>
      <c r="L20" s="41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18" customHeight="1">
      <c r="A21" s="28"/>
      <c r="B21" s="29"/>
      <c r="C21" s="28"/>
      <c r="D21" s="28"/>
      <c r="E21" s="21"/>
      <c r="F21" s="28"/>
      <c r="G21" s="28"/>
      <c r="H21" s="28"/>
      <c r="I21" s="23" t="s">
        <v>22</v>
      </c>
      <c r="J21" s="21" t="s">
        <v>1</v>
      </c>
      <c r="K21" s="28"/>
      <c r="L21" s="41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6.95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1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12" customHeight="1">
      <c r="A23" s="28"/>
      <c r="B23" s="29"/>
      <c r="C23" s="28"/>
      <c r="D23" s="23" t="s">
        <v>29</v>
      </c>
      <c r="E23" s="28"/>
      <c r="F23" s="28"/>
      <c r="G23" s="28"/>
      <c r="H23" s="28"/>
      <c r="I23" s="23" t="s">
        <v>20</v>
      </c>
      <c r="J23" s="21" t="str">
        <f>IF('Rekapitulácia stavby'!AN19="","",'Rekapitulácia stavby'!AN19)</f>
        <v/>
      </c>
      <c r="K23" s="28"/>
      <c r="L23" s="41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18" customHeight="1">
      <c r="A24" s="28"/>
      <c r="B24" s="29"/>
      <c r="C24" s="28"/>
      <c r="D24" s="28"/>
      <c r="E24" s="21" t="str">
        <f>IF('Rekapitulácia stavby'!E20="","",'Rekapitulácia stavby'!E20)</f>
        <v xml:space="preserve"> </v>
      </c>
      <c r="F24" s="28"/>
      <c r="G24" s="28"/>
      <c r="H24" s="28"/>
      <c r="I24" s="23" t="s">
        <v>22</v>
      </c>
      <c r="J24" s="21" t="str">
        <f>IF('Rekapitulácia stavby'!AN20="","",'Rekapitulácia stavby'!AN20)</f>
        <v/>
      </c>
      <c r="K24" s="28"/>
      <c r="L24" s="41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2" customFormat="1" ht="6.95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1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s="2" customFormat="1" ht="12" customHeight="1">
      <c r="A26" s="28"/>
      <c r="B26" s="29"/>
      <c r="C26" s="28"/>
      <c r="D26" s="23" t="s">
        <v>30</v>
      </c>
      <c r="E26" s="28"/>
      <c r="F26" s="28"/>
      <c r="G26" s="28"/>
      <c r="H26" s="28"/>
      <c r="I26" s="28"/>
      <c r="J26" s="28"/>
      <c r="K26" s="28"/>
      <c r="L26" s="41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8" customFormat="1" ht="214.5" customHeight="1">
      <c r="A27" s="102"/>
      <c r="B27" s="103"/>
      <c r="C27" s="102"/>
      <c r="D27" s="102"/>
      <c r="E27" s="215"/>
      <c r="F27" s="215"/>
      <c r="G27" s="215"/>
      <c r="H27" s="215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1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2" customFormat="1" ht="6.95" customHeight="1">
      <c r="A29" s="28"/>
      <c r="B29" s="29"/>
      <c r="C29" s="28"/>
      <c r="D29" s="64"/>
      <c r="E29" s="64"/>
      <c r="F29" s="64"/>
      <c r="G29" s="64"/>
      <c r="H29" s="64"/>
      <c r="I29" s="64"/>
      <c r="J29" s="64"/>
      <c r="K29" s="64"/>
      <c r="L29" s="41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s="2" customFormat="1" ht="14.45" customHeight="1">
      <c r="A30" s="28"/>
      <c r="B30" s="29"/>
      <c r="C30" s="28"/>
      <c r="D30" s="21" t="s">
        <v>102</v>
      </c>
      <c r="E30" s="28"/>
      <c r="F30" s="28"/>
      <c r="G30" s="28"/>
      <c r="H30" s="28"/>
      <c r="I30" s="28"/>
      <c r="J30" s="27">
        <f>J96</f>
        <v>0</v>
      </c>
      <c r="K30" s="28"/>
      <c r="L30" s="41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14.45" customHeight="1">
      <c r="A31" s="28"/>
      <c r="B31" s="29"/>
      <c r="C31" s="28"/>
      <c r="D31" s="26" t="s">
        <v>103</v>
      </c>
      <c r="E31" s="28"/>
      <c r="F31" s="28"/>
      <c r="G31" s="28"/>
      <c r="H31" s="28"/>
      <c r="I31" s="28"/>
      <c r="J31" s="27">
        <f>J105</f>
        <v>0</v>
      </c>
      <c r="K31" s="28"/>
      <c r="L31" s="41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25.35" customHeight="1">
      <c r="A32" s="28"/>
      <c r="B32" s="29"/>
      <c r="C32" s="28"/>
      <c r="D32" s="105" t="s">
        <v>33</v>
      </c>
      <c r="E32" s="28"/>
      <c r="F32" s="28"/>
      <c r="G32" s="28"/>
      <c r="H32" s="28"/>
      <c r="I32" s="28"/>
      <c r="J32" s="69">
        <f>ROUND(J30 + J31, 2)</f>
        <v>0</v>
      </c>
      <c r="K32" s="28"/>
      <c r="L32" s="41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6.95" customHeight="1">
      <c r="A33" s="28"/>
      <c r="B33" s="29"/>
      <c r="C33" s="28"/>
      <c r="D33" s="64"/>
      <c r="E33" s="64"/>
      <c r="F33" s="64"/>
      <c r="G33" s="64"/>
      <c r="H33" s="64"/>
      <c r="I33" s="64"/>
      <c r="J33" s="64"/>
      <c r="K33" s="64"/>
      <c r="L33" s="4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14.45" customHeight="1">
      <c r="A34" s="28"/>
      <c r="B34" s="29"/>
      <c r="C34" s="28"/>
      <c r="D34" s="28"/>
      <c r="E34" s="28"/>
      <c r="F34" s="32" t="s">
        <v>35</v>
      </c>
      <c r="G34" s="28"/>
      <c r="H34" s="28"/>
      <c r="I34" s="32" t="s">
        <v>34</v>
      </c>
      <c r="J34" s="32" t="s">
        <v>36</v>
      </c>
      <c r="K34" s="28"/>
      <c r="L34" s="4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14.45" customHeight="1">
      <c r="A35" s="28"/>
      <c r="B35" s="29"/>
      <c r="C35" s="28"/>
      <c r="D35" s="106" t="s">
        <v>37</v>
      </c>
      <c r="E35" s="34" t="s">
        <v>38</v>
      </c>
      <c r="F35" s="107">
        <f>ROUND((SUM(BE105:BE106) + SUM(BE126:BE157)),  2)</f>
        <v>0</v>
      </c>
      <c r="G35" s="108"/>
      <c r="H35" s="108"/>
      <c r="I35" s="109">
        <v>0.2</v>
      </c>
      <c r="J35" s="107">
        <f>ROUND(((SUM(BE105:BE106) + SUM(BE126:BE157))*I35),  2)</f>
        <v>0</v>
      </c>
      <c r="K35" s="28"/>
      <c r="L35" s="41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14.45" customHeight="1">
      <c r="A36" s="28"/>
      <c r="B36" s="29"/>
      <c r="C36" s="28"/>
      <c r="D36" s="28"/>
      <c r="E36" s="34" t="s">
        <v>39</v>
      </c>
      <c r="F36" s="110">
        <f>ROUND((SUM(BF105:BF106) + SUM(BF126:BF157)),  2)</f>
        <v>0</v>
      </c>
      <c r="G36" s="28"/>
      <c r="H36" s="28"/>
      <c r="I36" s="111">
        <v>0.2</v>
      </c>
      <c r="J36" s="110">
        <f>ROUND(((SUM(BF105:BF106) + SUM(BF126:BF157))*I36),  2)</f>
        <v>0</v>
      </c>
      <c r="K36" s="28"/>
      <c r="L36" s="41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14.45" hidden="1" customHeight="1">
      <c r="A37" s="28"/>
      <c r="B37" s="29"/>
      <c r="C37" s="28"/>
      <c r="D37" s="28"/>
      <c r="E37" s="23" t="s">
        <v>40</v>
      </c>
      <c r="F37" s="110">
        <f>ROUND((SUM(BG105:BG106) + SUM(BG126:BG157)),  2)</f>
        <v>0</v>
      </c>
      <c r="G37" s="28"/>
      <c r="H37" s="28"/>
      <c r="I37" s="111">
        <v>0.2</v>
      </c>
      <c r="J37" s="110">
        <f>0</f>
        <v>0</v>
      </c>
      <c r="K37" s="28"/>
      <c r="L37" s="41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14.45" hidden="1" customHeight="1">
      <c r="A38" s="28"/>
      <c r="B38" s="29"/>
      <c r="C38" s="28"/>
      <c r="D38" s="28"/>
      <c r="E38" s="23" t="s">
        <v>41</v>
      </c>
      <c r="F38" s="110">
        <f>ROUND((SUM(BH105:BH106) + SUM(BH126:BH157)),  2)</f>
        <v>0</v>
      </c>
      <c r="G38" s="28"/>
      <c r="H38" s="28"/>
      <c r="I38" s="111">
        <v>0.2</v>
      </c>
      <c r="J38" s="110">
        <f>0</f>
        <v>0</v>
      </c>
      <c r="K38" s="28"/>
      <c r="L38" s="41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2" customFormat="1" ht="14.45" hidden="1" customHeight="1">
      <c r="A39" s="28"/>
      <c r="B39" s="29"/>
      <c r="C39" s="28"/>
      <c r="D39" s="28"/>
      <c r="E39" s="34" t="s">
        <v>42</v>
      </c>
      <c r="F39" s="107">
        <f>ROUND((SUM(BI105:BI106) + SUM(BI126:BI157)),  2)</f>
        <v>0</v>
      </c>
      <c r="G39" s="108"/>
      <c r="H39" s="108"/>
      <c r="I39" s="109">
        <v>0</v>
      </c>
      <c r="J39" s="107">
        <f>0</f>
        <v>0</v>
      </c>
      <c r="K39" s="28"/>
      <c r="L39" s="41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s="2" customFormat="1" ht="6.95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1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s="2" customFormat="1" ht="25.35" customHeight="1">
      <c r="A41" s="28"/>
      <c r="B41" s="29"/>
      <c r="C41" s="98"/>
      <c r="D41" s="112" t="s">
        <v>43</v>
      </c>
      <c r="E41" s="58"/>
      <c r="F41" s="58"/>
      <c r="G41" s="113" t="s">
        <v>44</v>
      </c>
      <c r="H41" s="114" t="s">
        <v>45</v>
      </c>
      <c r="I41" s="58"/>
      <c r="J41" s="115">
        <f>SUM(J32:J39)</f>
        <v>0</v>
      </c>
      <c r="K41" s="116"/>
      <c r="L41" s="41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31" s="2" customFormat="1" ht="14.45" customHeight="1">
      <c r="A42" s="28"/>
      <c r="B42" s="29"/>
      <c r="C42" s="28"/>
      <c r="D42" s="28"/>
      <c r="E42" s="28"/>
      <c r="F42" s="28"/>
      <c r="G42" s="28"/>
      <c r="H42" s="28"/>
      <c r="I42" s="28"/>
      <c r="J42" s="28"/>
      <c r="K42" s="28"/>
      <c r="L42" s="41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1"/>
      <c r="D50" s="42" t="s">
        <v>46</v>
      </c>
      <c r="E50" s="43"/>
      <c r="F50" s="43"/>
      <c r="G50" s="42" t="s">
        <v>47</v>
      </c>
      <c r="H50" s="43"/>
      <c r="I50" s="43"/>
      <c r="J50" s="43"/>
      <c r="K50" s="43"/>
      <c r="L50" s="41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8"/>
      <c r="B61" s="29"/>
      <c r="C61" s="28"/>
      <c r="D61" s="44" t="s">
        <v>48</v>
      </c>
      <c r="E61" s="31"/>
      <c r="F61" s="117" t="s">
        <v>49</v>
      </c>
      <c r="G61" s="44" t="s">
        <v>48</v>
      </c>
      <c r="H61" s="31"/>
      <c r="I61" s="31"/>
      <c r="J61" s="118" t="s">
        <v>49</v>
      </c>
      <c r="K61" s="31"/>
      <c r="L61" s="41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8"/>
      <c r="B65" s="29"/>
      <c r="C65" s="28"/>
      <c r="D65" s="42" t="s">
        <v>50</v>
      </c>
      <c r="E65" s="45"/>
      <c r="F65" s="45"/>
      <c r="G65" s="42" t="s">
        <v>51</v>
      </c>
      <c r="H65" s="45"/>
      <c r="I65" s="45"/>
      <c r="J65" s="45"/>
      <c r="K65" s="45"/>
      <c r="L65" s="41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7"/>
      <c r="G66" s="183"/>
      <c r="H66" s="183"/>
      <c r="I66" s="183"/>
      <c r="J66" s="183"/>
      <c r="L66" s="17"/>
    </row>
    <row r="67" spans="1:31">
      <c r="B67" s="17"/>
      <c r="G67" s="183"/>
      <c r="H67" s="183"/>
      <c r="I67" s="183"/>
      <c r="J67" s="183"/>
      <c r="L67" s="17"/>
    </row>
    <row r="68" spans="1:31">
      <c r="B68" s="17"/>
      <c r="G68" s="183"/>
      <c r="H68" s="183"/>
      <c r="I68" s="183"/>
      <c r="J68" s="183"/>
      <c r="L68" s="17"/>
    </row>
    <row r="69" spans="1:31">
      <c r="B69" s="17"/>
      <c r="G69" s="183"/>
      <c r="H69" s="183"/>
      <c r="I69" s="183"/>
      <c r="J69" s="183"/>
      <c r="L69" s="17"/>
    </row>
    <row r="70" spans="1:31">
      <c r="B70" s="17"/>
      <c r="G70" s="183"/>
      <c r="H70" s="183"/>
      <c r="I70" s="183"/>
      <c r="J70" s="183"/>
      <c r="L70" s="17"/>
    </row>
    <row r="71" spans="1:31">
      <c r="B71" s="17"/>
      <c r="G71" s="183"/>
      <c r="H71" s="183"/>
      <c r="I71" s="183"/>
      <c r="J71" s="183"/>
      <c r="L71" s="17"/>
    </row>
    <row r="72" spans="1:31">
      <c r="B72" s="17"/>
      <c r="G72" s="183"/>
      <c r="H72" s="183"/>
      <c r="I72" s="183"/>
      <c r="J72" s="183"/>
      <c r="L72" s="17"/>
    </row>
    <row r="73" spans="1:31">
      <c r="B73" s="17"/>
      <c r="G73" s="183"/>
      <c r="H73" s="183"/>
      <c r="I73" s="183"/>
      <c r="J73" s="183"/>
      <c r="L73" s="17"/>
    </row>
    <row r="74" spans="1:31">
      <c r="B74" s="17"/>
      <c r="G74" s="183"/>
      <c r="H74" s="183"/>
      <c r="I74" s="183"/>
      <c r="J74" s="183"/>
      <c r="L74" s="17"/>
    </row>
    <row r="75" spans="1:31">
      <c r="B75" s="17"/>
      <c r="G75" s="183"/>
      <c r="H75" s="183"/>
      <c r="I75" s="183"/>
      <c r="J75" s="183"/>
      <c r="L75" s="17"/>
    </row>
    <row r="76" spans="1:31" s="2" customFormat="1" ht="12.75">
      <c r="A76" s="28"/>
      <c r="B76" s="29"/>
      <c r="C76" s="28"/>
      <c r="D76" s="44" t="s">
        <v>48</v>
      </c>
      <c r="E76" s="31"/>
      <c r="F76" s="117" t="s">
        <v>49</v>
      </c>
      <c r="G76" s="44" t="s">
        <v>48</v>
      </c>
      <c r="H76" s="31"/>
      <c r="I76" s="31"/>
      <c r="J76" s="118" t="s">
        <v>49</v>
      </c>
      <c r="K76" s="31"/>
      <c r="L76" s="41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pans="1:47" s="2" customFormat="1" ht="6.95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5" customHeight="1">
      <c r="A82" s="28"/>
      <c r="B82" s="29"/>
      <c r="C82" s="18" t="s">
        <v>104</v>
      </c>
      <c r="D82" s="28"/>
      <c r="E82" s="28"/>
      <c r="F82" s="28"/>
      <c r="G82" s="28"/>
      <c r="H82" s="28"/>
      <c r="I82" s="28"/>
      <c r="J82" s="28"/>
      <c r="K82" s="28"/>
      <c r="L82" s="41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1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customHeight="1">
      <c r="A84" s="28"/>
      <c r="B84" s="29"/>
      <c r="C84" s="23" t="s">
        <v>12</v>
      </c>
      <c r="D84" s="28"/>
      <c r="E84" s="28"/>
      <c r="F84" s="28"/>
      <c r="G84" s="28"/>
      <c r="H84" s="28"/>
      <c r="I84" s="28"/>
      <c r="J84" s="28"/>
      <c r="K84" s="28"/>
      <c r="L84" s="41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16.5" customHeight="1">
      <c r="A85" s="28"/>
      <c r="B85" s="29"/>
      <c r="C85" s="28"/>
      <c r="D85" s="28"/>
      <c r="E85" s="233" t="str">
        <f>E7</f>
        <v>Sklad bio strukovín a maku - prestavba</v>
      </c>
      <c r="F85" s="234"/>
      <c r="G85" s="234"/>
      <c r="H85" s="234"/>
      <c r="I85" s="28"/>
      <c r="J85" s="28"/>
      <c r="K85" s="28"/>
      <c r="L85" s="41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12" customHeight="1">
      <c r="A86" s="28"/>
      <c r="B86" s="29"/>
      <c r="C86" s="23" t="s">
        <v>100</v>
      </c>
      <c r="D86" s="28"/>
      <c r="E86" s="28"/>
      <c r="F86" s="28"/>
      <c r="G86" s="28"/>
      <c r="H86" s="28"/>
      <c r="I86" s="28"/>
      <c r="J86" s="28"/>
      <c r="K86" s="28"/>
      <c r="L86" s="41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16.5" customHeight="1">
      <c r="A87" s="28"/>
      <c r="B87" s="29"/>
      <c r="C87" s="28"/>
      <c r="D87" s="28"/>
      <c r="E87" s="188" t="str">
        <f>E9</f>
        <v>02 - SO 02 - Spevnené plochy - nové</v>
      </c>
      <c r="F87" s="232"/>
      <c r="G87" s="232"/>
      <c r="H87" s="232"/>
      <c r="I87" s="28"/>
      <c r="J87" s="28"/>
      <c r="K87" s="28"/>
      <c r="L87" s="41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1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12" customHeight="1">
      <c r="A89" s="28"/>
      <c r="B89" s="29"/>
      <c r="C89" s="23" t="s">
        <v>16</v>
      </c>
      <c r="D89" s="28"/>
      <c r="E89" s="28"/>
      <c r="F89" s="21" t="str">
        <f>F12</f>
        <v>Patince časť Potkanovo</v>
      </c>
      <c r="G89" s="28"/>
      <c r="H89" s="28"/>
      <c r="I89" s="23" t="s">
        <v>18</v>
      </c>
      <c r="J89" s="184" t="str">
        <f>IF(J12="","",J12)</f>
        <v/>
      </c>
      <c r="K89" s="28"/>
      <c r="L89" s="4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6.95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40.15" customHeight="1">
      <c r="A91" s="28"/>
      <c r="B91" s="29"/>
      <c r="C91" s="23" t="s">
        <v>19</v>
      </c>
      <c r="D91" s="28"/>
      <c r="E91" s="28"/>
      <c r="F91" s="21" t="str">
        <f>E15</f>
        <v>Villem &amp; Forró, s.r.o.</v>
      </c>
      <c r="G91" s="28"/>
      <c r="H91" s="28"/>
      <c r="I91" s="23" t="s">
        <v>25</v>
      </c>
      <c r="J91" s="24"/>
      <c r="K91" s="28"/>
      <c r="L91" s="41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15.2" customHeight="1">
      <c r="A92" s="28"/>
      <c r="B92" s="29"/>
      <c r="C92" s="23" t="s">
        <v>23</v>
      </c>
      <c r="D92" s="28"/>
      <c r="E92" s="28"/>
      <c r="F92" s="182" t="str">
        <f>IF(E18="","",E18)</f>
        <v xml:space="preserve"> </v>
      </c>
      <c r="G92" s="28"/>
      <c r="H92" s="28"/>
      <c r="I92" s="23" t="s">
        <v>29</v>
      </c>
      <c r="J92" s="24" t="str">
        <f>E24</f>
        <v xml:space="preserve"> </v>
      </c>
      <c r="K92" s="28"/>
      <c r="L92" s="41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1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9.25" customHeight="1">
      <c r="A94" s="28"/>
      <c r="B94" s="29"/>
      <c r="C94" s="119" t="s">
        <v>105</v>
      </c>
      <c r="D94" s="98"/>
      <c r="E94" s="98"/>
      <c r="F94" s="98"/>
      <c r="G94" s="98"/>
      <c r="H94" s="98"/>
      <c r="I94" s="98"/>
      <c r="J94" s="120" t="s">
        <v>106</v>
      </c>
      <c r="K94" s="98"/>
      <c r="L94" s="41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pans="1:47" s="2" customFormat="1" ht="10.35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1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pans="1:47" s="2" customFormat="1" ht="22.9" customHeight="1">
      <c r="A96" s="28"/>
      <c r="B96" s="29"/>
      <c r="C96" s="121" t="s">
        <v>107</v>
      </c>
      <c r="D96" s="28"/>
      <c r="E96" s="28"/>
      <c r="F96" s="28"/>
      <c r="G96" s="28"/>
      <c r="H96" s="28"/>
      <c r="I96" s="28"/>
      <c r="J96" s="69">
        <f>J126</f>
        <v>0</v>
      </c>
      <c r="K96" s="28"/>
      <c r="L96" s="41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4" t="s">
        <v>108</v>
      </c>
    </row>
    <row r="97" spans="1:31" s="9" customFormat="1" ht="24.95" customHeight="1">
      <c r="B97" s="122"/>
      <c r="D97" s="123" t="s">
        <v>109</v>
      </c>
      <c r="E97" s="124"/>
      <c r="F97" s="124"/>
      <c r="G97" s="124"/>
      <c r="H97" s="124"/>
      <c r="I97" s="124"/>
      <c r="J97" s="125">
        <f>J127</f>
        <v>0</v>
      </c>
      <c r="L97" s="122"/>
    </row>
    <row r="98" spans="1:31" s="10" customFormat="1" ht="19.899999999999999" customHeight="1">
      <c r="B98" s="126"/>
      <c r="D98" s="127" t="s">
        <v>661</v>
      </c>
      <c r="E98" s="128"/>
      <c r="F98" s="128"/>
      <c r="G98" s="128"/>
      <c r="H98" s="128"/>
      <c r="I98" s="128"/>
      <c r="J98" s="129">
        <f>J128</f>
        <v>0</v>
      </c>
      <c r="L98" s="126"/>
    </row>
    <row r="99" spans="1:31" s="10" customFormat="1" ht="19.899999999999999" customHeight="1">
      <c r="B99" s="126"/>
      <c r="D99" s="127" t="s">
        <v>662</v>
      </c>
      <c r="E99" s="128"/>
      <c r="F99" s="128"/>
      <c r="G99" s="128"/>
      <c r="H99" s="128"/>
      <c r="I99" s="128"/>
      <c r="J99" s="129">
        <f>J140</f>
        <v>0</v>
      </c>
      <c r="L99" s="126"/>
    </row>
    <row r="100" spans="1:31" s="10" customFormat="1" ht="19.899999999999999" customHeight="1">
      <c r="B100" s="126"/>
      <c r="D100" s="127" t="s">
        <v>663</v>
      </c>
      <c r="E100" s="128"/>
      <c r="F100" s="128"/>
      <c r="G100" s="128"/>
      <c r="H100" s="128"/>
      <c r="I100" s="128"/>
      <c r="J100" s="129">
        <f>J142</f>
        <v>0</v>
      </c>
      <c r="L100" s="126"/>
    </row>
    <row r="101" spans="1:31" s="10" customFormat="1" ht="19.899999999999999" customHeight="1">
      <c r="B101" s="126"/>
      <c r="D101" s="127" t="s">
        <v>112</v>
      </c>
      <c r="E101" s="128"/>
      <c r="F101" s="128"/>
      <c r="G101" s="128"/>
      <c r="H101" s="128"/>
      <c r="I101" s="128"/>
      <c r="J101" s="129">
        <f>J146</f>
        <v>0</v>
      </c>
      <c r="L101" s="126"/>
    </row>
    <row r="102" spans="1:31" s="10" customFormat="1" ht="19.899999999999999" customHeight="1">
      <c r="B102" s="126"/>
      <c r="D102" s="127" t="s">
        <v>113</v>
      </c>
      <c r="E102" s="128"/>
      <c r="F102" s="128"/>
      <c r="G102" s="128"/>
      <c r="H102" s="128"/>
      <c r="I102" s="128"/>
      <c r="J102" s="129">
        <f>J156</f>
        <v>0</v>
      </c>
      <c r="L102" s="126"/>
    </row>
    <row r="103" spans="1:31" s="2" customFormat="1" ht="21.75" customHeight="1">
      <c r="A103" s="28"/>
      <c r="B103" s="29"/>
      <c r="C103" s="28"/>
      <c r="D103" s="28"/>
      <c r="E103" s="28"/>
      <c r="F103" s="28"/>
      <c r="G103" s="28"/>
      <c r="H103" s="28"/>
      <c r="I103" s="28"/>
      <c r="J103" s="28"/>
      <c r="K103" s="28"/>
      <c r="L103" s="41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</row>
    <row r="104" spans="1:31" s="2" customFormat="1" ht="6.95" customHeight="1">
      <c r="A104" s="28"/>
      <c r="B104" s="29"/>
      <c r="C104" s="28"/>
      <c r="D104" s="28"/>
      <c r="E104" s="28"/>
      <c r="F104" s="28"/>
      <c r="G104" s="28"/>
      <c r="H104" s="28"/>
      <c r="I104" s="28"/>
      <c r="J104" s="28"/>
      <c r="K104" s="28"/>
      <c r="L104" s="41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</row>
    <row r="105" spans="1:31" s="2" customFormat="1" ht="29.25" customHeight="1">
      <c r="A105" s="28"/>
      <c r="B105" s="29"/>
      <c r="C105" s="121" t="s">
        <v>120</v>
      </c>
      <c r="D105" s="28"/>
      <c r="E105" s="28"/>
      <c r="F105" s="28"/>
      <c r="G105" s="28"/>
      <c r="H105" s="28"/>
      <c r="I105" s="28"/>
      <c r="J105" s="130">
        <v>0</v>
      </c>
      <c r="K105" s="28"/>
      <c r="L105" s="41"/>
      <c r="N105" s="131" t="s">
        <v>37</v>
      </c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</row>
    <row r="106" spans="1:31" s="2" customFormat="1" ht="18" customHeight="1">
      <c r="A106" s="28"/>
      <c r="B106" s="29"/>
      <c r="C106" s="28"/>
      <c r="D106" s="28"/>
      <c r="E106" s="28"/>
      <c r="F106" s="28"/>
      <c r="G106" s="28"/>
      <c r="H106" s="28"/>
      <c r="I106" s="28"/>
      <c r="J106" s="28"/>
      <c r="K106" s="28"/>
      <c r="L106" s="41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</row>
    <row r="107" spans="1:31" s="2" customFormat="1" ht="29.25" customHeight="1">
      <c r="A107" s="28"/>
      <c r="B107" s="29"/>
      <c r="C107" s="97" t="s">
        <v>98</v>
      </c>
      <c r="D107" s="98"/>
      <c r="E107" s="98"/>
      <c r="F107" s="98"/>
      <c r="G107" s="98"/>
      <c r="H107" s="98"/>
      <c r="I107" s="98"/>
      <c r="J107" s="99">
        <f>ROUND(J96+J105,2)</f>
        <v>0</v>
      </c>
      <c r="K107" s="98"/>
      <c r="L107" s="41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</row>
    <row r="108" spans="1:31" s="2" customFormat="1" ht="6.95" customHeight="1">
      <c r="A108" s="28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12" spans="1:31" s="2" customFormat="1" ht="6.95" customHeight="1">
      <c r="A112" s="28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pans="1:63" s="2" customFormat="1" ht="24.95" customHeight="1">
      <c r="A113" s="28"/>
      <c r="B113" s="29"/>
      <c r="C113" s="18" t="s">
        <v>121</v>
      </c>
      <c r="D113" s="28"/>
      <c r="E113" s="28"/>
      <c r="F113" s="28"/>
      <c r="G113" s="28"/>
      <c r="H113" s="28"/>
      <c r="I113" s="28"/>
      <c r="J113" s="28"/>
      <c r="K113" s="28"/>
      <c r="L113" s="41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pans="1:63" s="2" customFormat="1" ht="6.95" customHeight="1">
      <c r="A114" s="28"/>
      <c r="B114" s="29"/>
      <c r="C114" s="28"/>
      <c r="D114" s="28"/>
      <c r="E114" s="28"/>
      <c r="F114" s="28"/>
      <c r="G114" s="28"/>
      <c r="H114" s="28"/>
      <c r="I114" s="28"/>
      <c r="J114" s="28"/>
      <c r="K114" s="28"/>
      <c r="L114" s="41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pans="1:63" s="2" customFormat="1" ht="12" customHeight="1">
      <c r="A115" s="28"/>
      <c r="B115" s="29"/>
      <c r="C115" s="23" t="s">
        <v>12</v>
      </c>
      <c r="D115" s="28"/>
      <c r="E115" s="28"/>
      <c r="F115" s="28"/>
      <c r="G115" s="28"/>
      <c r="H115" s="28"/>
      <c r="I115" s="28"/>
      <c r="J115" s="28"/>
      <c r="K115" s="28"/>
      <c r="L115" s="41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pans="1:63" s="2" customFormat="1" ht="16.5" customHeight="1">
      <c r="A116" s="28"/>
      <c r="B116" s="29"/>
      <c r="C116" s="28"/>
      <c r="D116" s="28"/>
      <c r="E116" s="233" t="str">
        <f>E7</f>
        <v>Sklad bio strukovín a maku - prestavba</v>
      </c>
      <c r="F116" s="234"/>
      <c r="G116" s="234"/>
      <c r="H116" s="234"/>
      <c r="I116" s="28"/>
      <c r="J116" s="28"/>
      <c r="K116" s="28"/>
      <c r="L116" s="41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pans="1:63" s="2" customFormat="1" ht="12" customHeight="1">
      <c r="A117" s="28"/>
      <c r="B117" s="29"/>
      <c r="C117" s="23" t="s">
        <v>100</v>
      </c>
      <c r="D117" s="28"/>
      <c r="E117" s="28"/>
      <c r="F117" s="28"/>
      <c r="G117" s="28"/>
      <c r="H117" s="28"/>
      <c r="I117" s="28"/>
      <c r="J117" s="28"/>
      <c r="K117" s="28"/>
      <c r="L117" s="41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pans="1:63" s="2" customFormat="1" ht="16.5" customHeight="1">
      <c r="A118" s="28"/>
      <c r="B118" s="29"/>
      <c r="C118" s="28"/>
      <c r="D118" s="28"/>
      <c r="E118" s="188" t="str">
        <f>E9</f>
        <v>02 - SO 02 - Spevnené plochy - nové</v>
      </c>
      <c r="F118" s="232"/>
      <c r="G118" s="232"/>
      <c r="H118" s="232"/>
      <c r="I118" s="28"/>
      <c r="J118" s="28"/>
      <c r="K118" s="28"/>
      <c r="L118" s="41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pans="1:63" s="2" customFormat="1" ht="6.95" customHeight="1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41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pans="1:63" s="2" customFormat="1" ht="12" customHeight="1">
      <c r="A120" s="28"/>
      <c r="B120" s="29"/>
      <c r="C120" s="23" t="s">
        <v>16</v>
      </c>
      <c r="D120" s="28"/>
      <c r="E120" s="28"/>
      <c r="F120" s="21" t="str">
        <f>F12</f>
        <v>Patince časť Potkanovo</v>
      </c>
      <c r="G120" s="28"/>
      <c r="H120" s="28"/>
      <c r="I120" s="23" t="s">
        <v>18</v>
      </c>
      <c r="J120" s="184" t="str">
        <f>IF(J12="","",J12)</f>
        <v/>
      </c>
      <c r="K120" s="28"/>
      <c r="L120" s="41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pans="1:63" s="2" customFormat="1" ht="6.95" customHeight="1">
      <c r="A121" s="28"/>
      <c r="B121" s="29"/>
      <c r="C121" s="28"/>
      <c r="D121" s="28"/>
      <c r="E121" s="28"/>
      <c r="F121" s="28"/>
      <c r="G121" s="28"/>
      <c r="H121" s="28"/>
      <c r="I121" s="28"/>
      <c r="J121" s="28"/>
      <c r="K121" s="28"/>
      <c r="L121" s="41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pans="1:63" s="2" customFormat="1" ht="40.15" customHeight="1">
      <c r="A122" s="28"/>
      <c r="B122" s="29"/>
      <c r="C122" s="23" t="s">
        <v>19</v>
      </c>
      <c r="D122" s="28"/>
      <c r="E122" s="28"/>
      <c r="F122" s="21" t="str">
        <f>E15</f>
        <v>Villem &amp; Forró, s.r.o.</v>
      </c>
      <c r="G122" s="28"/>
      <c r="H122" s="28"/>
      <c r="I122" s="23" t="s">
        <v>25</v>
      </c>
      <c r="J122" s="24"/>
      <c r="K122" s="28"/>
      <c r="L122" s="41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pans="1:63" s="2" customFormat="1" ht="15.2" customHeight="1">
      <c r="A123" s="28"/>
      <c r="B123" s="29"/>
      <c r="C123" s="23" t="s">
        <v>23</v>
      </c>
      <c r="D123" s="28"/>
      <c r="E123" s="28"/>
      <c r="F123" s="182" t="str">
        <f>IF(E18="","",E18)</f>
        <v xml:space="preserve"> </v>
      </c>
      <c r="G123" s="28"/>
      <c r="H123" s="28"/>
      <c r="I123" s="23" t="s">
        <v>29</v>
      </c>
      <c r="J123" s="24" t="str">
        <f>E24</f>
        <v xml:space="preserve"> </v>
      </c>
      <c r="K123" s="28"/>
      <c r="L123" s="41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spans="1:63" s="2" customFormat="1" ht="10.35" customHeight="1">
      <c r="A124" s="28"/>
      <c r="B124" s="29"/>
      <c r="C124" s="28"/>
      <c r="D124" s="28"/>
      <c r="E124" s="28"/>
      <c r="F124" s="28"/>
      <c r="G124" s="28"/>
      <c r="H124" s="28"/>
      <c r="I124" s="28"/>
      <c r="J124" s="28"/>
      <c r="K124" s="28"/>
      <c r="L124" s="41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spans="1:63" s="11" customFormat="1" ht="29.25" customHeight="1">
      <c r="A125" s="132"/>
      <c r="B125" s="133"/>
      <c r="C125" s="134" t="s">
        <v>122</v>
      </c>
      <c r="D125" s="135" t="s">
        <v>58</v>
      </c>
      <c r="E125" s="135" t="s">
        <v>54</v>
      </c>
      <c r="F125" s="135" t="s">
        <v>55</v>
      </c>
      <c r="G125" s="135" t="s">
        <v>123</v>
      </c>
      <c r="H125" s="135" t="s">
        <v>124</v>
      </c>
      <c r="I125" s="135" t="s">
        <v>125</v>
      </c>
      <c r="J125" s="136" t="s">
        <v>106</v>
      </c>
      <c r="K125" s="137" t="s">
        <v>126</v>
      </c>
      <c r="L125" s="138"/>
      <c r="M125" s="60" t="s">
        <v>1</v>
      </c>
      <c r="N125" s="61" t="s">
        <v>37</v>
      </c>
      <c r="O125" s="61" t="s">
        <v>127</v>
      </c>
      <c r="P125" s="61" t="s">
        <v>128</v>
      </c>
      <c r="Q125" s="61" t="s">
        <v>129</v>
      </c>
      <c r="R125" s="61" t="s">
        <v>130</v>
      </c>
      <c r="S125" s="61" t="s">
        <v>131</v>
      </c>
      <c r="T125" s="62" t="s">
        <v>132</v>
      </c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</row>
    <row r="126" spans="1:63" s="2" customFormat="1" ht="22.9" customHeight="1">
      <c r="A126" s="28"/>
      <c r="B126" s="29"/>
      <c r="C126" s="67" t="s">
        <v>102</v>
      </c>
      <c r="D126" s="28"/>
      <c r="E126" s="28"/>
      <c r="F126" s="28"/>
      <c r="G126" s="28"/>
      <c r="H126" s="28"/>
      <c r="I126" s="28"/>
      <c r="J126" s="139">
        <f>BK126</f>
        <v>0</v>
      </c>
      <c r="K126" s="28"/>
      <c r="L126" s="29"/>
      <c r="M126" s="63"/>
      <c r="N126" s="54"/>
      <c r="O126" s="64"/>
      <c r="P126" s="140">
        <f>P127</f>
        <v>702.9845886999999</v>
      </c>
      <c r="Q126" s="64"/>
      <c r="R126" s="140">
        <f>R127</f>
        <v>538.55370700000003</v>
      </c>
      <c r="S126" s="64"/>
      <c r="T126" s="141">
        <f>T127</f>
        <v>38.5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T126" s="14" t="s">
        <v>72</v>
      </c>
      <c r="AU126" s="14" t="s">
        <v>108</v>
      </c>
      <c r="BK126" s="142">
        <f>BK127</f>
        <v>0</v>
      </c>
    </row>
    <row r="127" spans="1:63" s="12" customFormat="1" ht="25.9" customHeight="1">
      <c r="B127" s="143"/>
      <c r="D127" s="144" t="s">
        <v>72</v>
      </c>
      <c r="E127" s="145" t="s">
        <v>133</v>
      </c>
      <c r="F127" s="145" t="s">
        <v>134</v>
      </c>
      <c r="J127" s="146">
        <f>BK127</f>
        <v>0</v>
      </c>
      <c r="L127" s="143"/>
      <c r="M127" s="147"/>
      <c r="N127" s="148"/>
      <c r="O127" s="148"/>
      <c r="P127" s="149">
        <f>P128+P140+P142+P146+P156</f>
        <v>702.9845886999999</v>
      </c>
      <c r="Q127" s="148"/>
      <c r="R127" s="149">
        <f>R128+R140+R142+R146+R156</f>
        <v>538.55370700000003</v>
      </c>
      <c r="S127" s="148"/>
      <c r="T127" s="150">
        <f>T128+T140+T142+T146+T156</f>
        <v>38.5</v>
      </c>
      <c r="AR127" s="144" t="s">
        <v>80</v>
      </c>
      <c r="AT127" s="151" t="s">
        <v>72</v>
      </c>
      <c r="AU127" s="151" t="s">
        <v>73</v>
      </c>
      <c r="AY127" s="144" t="s">
        <v>135</v>
      </c>
      <c r="BK127" s="152">
        <f>BK128+BK140+BK142+BK146+BK156</f>
        <v>0</v>
      </c>
    </row>
    <row r="128" spans="1:63" s="12" customFormat="1" ht="22.9" customHeight="1">
      <c r="B128" s="143"/>
      <c r="D128" s="144" t="s">
        <v>72</v>
      </c>
      <c r="E128" s="153" t="s">
        <v>80</v>
      </c>
      <c r="F128" s="153" t="s">
        <v>664</v>
      </c>
      <c r="J128" s="154">
        <f>BK128</f>
        <v>0</v>
      </c>
      <c r="L128" s="143"/>
      <c r="M128" s="147"/>
      <c r="N128" s="148"/>
      <c r="O128" s="148"/>
      <c r="P128" s="149">
        <f>SUM(P129:P139)</f>
        <v>318.44170369999995</v>
      </c>
      <c r="Q128" s="148"/>
      <c r="R128" s="149">
        <f>SUM(R129:R139)</f>
        <v>0</v>
      </c>
      <c r="S128" s="148"/>
      <c r="T128" s="150">
        <f>SUM(T129:T139)</f>
        <v>38.5</v>
      </c>
      <c r="AR128" s="144" t="s">
        <v>80</v>
      </c>
      <c r="AT128" s="151" t="s">
        <v>72</v>
      </c>
      <c r="AU128" s="151" t="s">
        <v>80</v>
      </c>
      <c r="AY128" s="144" t="s">
        <v>135</v>
      </c>
      <c r="BK128" s="152">
        <f>SUM(BK129:BK139)</f>
        <v>0</v>
      </c>
    </row>
    <row r="129" spans="1:65" s="2" customFormat="1" ht="33" customHeight="1">
      <c r="A129" s="28"/>
      <c r="B129" s="155"/>
      <c r="C129" s="156" t="s">
        <v>80</v>
      </c>
      <c r="D129" s="156" t="s">
        <v>138</v>
      </c>
      <c r="E129" s="157" t="s">
        <v>665</v>
      </c>
      <c r="F129" s="158" t="s">
        <v>666</v>
      </c>
      <c r="G129" s="159" t="s">
        <v>146</v>
      </c>
      <c r="H129" s="160">
        <v>77</v>
      </c>
      <c r="I129" s="185"/>
      <c r="J129" s="160">
        <f t="shared" ref="J129:J139" si="0">ROUND(I129*H129,3)</f>
        <v>0</v>
      </c>
      <c r="K129" s="161"/>
      <c r="L129" s="29"/>
      <c r="M129" s="162" t="s">
        <v>1</v>
      </c>
      <c r="N129" s="163" t="s">
        <v>39</v>
      </c>
      <c r="O129" s="164">
        <v>1.97</v>
      </c>
      <c r="P129" s="164">
        <f t="shared" ref="P129:P139" si="1">O129*H129</f>
        <v>151.69</v>
      </c>
      <c r="Q129" s="164">
        <v>0</v>
      </c>
      <c r="R129" s="164">
        <f t="shared" ref="R129:R139" si="2">Q129*H129</f>
        <v>0</v>
      </c>
      <c r="S129" s="164">
        <v>0.5</v>
      </c>
      <c r="T129" s="165">
        <f t="shared" ref="T129:T139" si="3">S129*H129</f>
        <v>38.5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66" t="s">
        <v>142</v>
      </c>
      <c r="AT129" s="166" t="s">
        <v>138</v>
      </c>
      <c r="AU129" s="166" t="s">
        <v>84</v>
      </c>
      <c r="AY129" s="14" t="s">
        <v>135</v>
      </c>
      <c r="BE129" s="167">
        <f t="shared" ref="BE129:BE139" si="4">IF(N129="základná",J129,0)</f>
        <v>0</v>
      </c>
      <c r="BF129" s="167">
        <f t="shared" ref="BF129:BF139" si="5">IF(N129="znížená",J129,0)</f>
        <v>0</v>
      </c>
      <c r="BG129" s="167">
        <f t="shared" ref="BG129:BG139" si="6">IF(N129="zákl. prenesená",J129,0)</f>
        <v>0</v>
      </c>
      <c r="BH129" s="167">
        <f t="shared" ref="BH129:BH139" si="7">IF(N129="zníž. prenesená",J129,0)</f>
        <v>0</v>
      </c>
      <c r="BI129" s="167">
        <f t="shared" ref="BI129:BI139" si="8">IF(N129="nulová",J129,0)</f>
        <v>0</v>
      </c>
      <c r="BJ129" s="14" t="s">
        <v>84</v>
      </c>
      <c r="BK129" s="168">
        <f t="shared" ref="BK129:BK139" si="9">ROUND(I129*H129,3)</f>
        <v>0</v>
      </c>
      <c r="BL129" s="14" t="s">
        <v>142</v>
      </c>
      <c r="BM129" s="166" t="s">
        <v>667</v>
      </c>
    </row>
    <row r="130" spans="1:65" s="2" customFormat="1" ht="24.2" customHeight="1">
      <c r="A130" s="28"/>
      <c r="B130" s="155"/>
      <c r="C130" s="156" t="s">
        <v>84</v>
      </c>
      <c r="D130" s="156" t="s">
        <v>138</v>
      </c>
      <c r="E130" s="157" t="s">
        <v>668</v>
      </c>
      <c r="F130" s="158" t="s">
        <v>669</v>
      </c>
      <c r="G130" s="159" t="s">
        <v>141</v>
      </c>
      <c r="H130" s="160">
        <v>159.72</v>
      </c>
      <c r="I130" s="185"/>
      <c r="J130" s="160">
        <f t="shared" si="0"/>
        <v>0</v>
      </c>
      <c r="K130" s="161"/>
      <c r="L130" s="29"/>
      <c r="M130" s="162" t="s">
        <v>1</v>
      </c>
      <c r="N130" s="163" t="s">
        <v>39</v>
      </c>
      <c r="O130" s="164">
        <v>0.24299999999999999</v>
      </c>
      <c r="P130" s="164">
        <f t="shared" si="1"/>
        <v>38.811959999999999</v>
      </c>
      <c r="Q130" s="164">
        <v>0</v>
      </c>
      <c r="R130" s="164">
        <f t="shared" si="2"/>
        <v>0</v>
      </c>
      <c r="S130" s="164">
        <v>0</v>
      </c>
      <c r="T130" s="165">
        <f t="shared" si="3"/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66" t="s">
        <v>142</v>
      </c>
      <c r="AT130" s="166" t="s">
        <v>138</v>
      </c>
      <c r="AU130" s="166" t="s">
        <v>84</v>
      </c>
      <c r="AY130" s="14" t="s">
        <v>135</v>
      </c>
      <c r="BE130" s="167">
        <f t="shared" si="4"/>
        <v>0</v>
      </c>
      <c r="BF130" s="167">
        <f t="shared" si="5"/>
        <v>0</v>
      </c>
      <c r="BG130" s="167">
        <f t="shared" si="6"/>
        <v>0</v>
      </c>
      <c r="BH130" s="167">
        <f t="shared" si="7"/>
        <v>0</v>
      </c>
      <c r="BI130" s="167">
        <f t="shared" si="8"/>
        <v>0</v>
      </c>
      <c r="BJ130" s="14" t="s">
        <v>84</v>
      </c>
      <c r="BK130" s="168">
        <f t="shared" si="9"/>
        <v>0</v>
      </c>
      <c r="BL130" s="14" t="s">
        <v>142</v>
      </c>
      <c r="BM130" s="166" t="s">
        <v>670</v>
      </c>
    </row>
    <row r="131" spans="1:65" s="2" customFormat="1" ht="24.2" customHeight="1">
      <c r="A131" s="28"/>
      <c r="B131" s="155"/>
      <c r="C131" s="156" t="s">
        <v>136</v>
      </c>
      <c r="D131" s="156" t="s">
        <v>138</v>
      </c>
      <c r="E131" s="157" t="s">
        <v>671</v>
      </c>
      <c r="F131" s="158" t="s">
        <v>672</v>
      </c>
      <c r="G131" s="159" t="s">
        <v>141</v>
      </c>
      <c r="H131" s="160">
        <v>159.72</v>
      </c>
      <c r="I131" s="185"/>
      <c r="J131" s="160">
        <f t="shared" si="0"/>
        <v>0</v>
      </c>
      <c r="K131" s="161"/>
      <c r="L131" s="29"/>
      <c r="M131" s="162" t="s">
        <v>1</v>
      </c>
      <c r="N131" s="163" t="s">
        <v>39</v>
      </c>
      <c r="O131" s="164">
        <v>5.6000000000000001E-2</v>
      </c>
      <c r="P131" s="164">
        <f t="shared" si="1"/>
        <v>8.9443199999999994</v>
      </c>
      <c r="Q131" s="164">
        <v>0</v>
      </c>
      <c r="R131" s="164">
        <f t="shared" si="2"/>
        <v>0</v>
      </c>
      <c r="S131" s="164">
        <v>0</v>
      </c>
      <c r="T131" s="165">
        <f t="shared" si="3"/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66" t="s">
        <v>142</v>
      </c>
      <c r="AT131" s="166" t="s">
        <v>138</v>
      </c>
      <c r="AU131" s="166" t="s">
        <v>84</v>
      </c>
      <c r="AY131" s="14" t="s">
        <v>135</v>
      </c>
      <c r="BE131" s="167">
        <f t="shared" si="4"/>
        <v>0</v>
      </c>
      <c r="BF131" s="167">
        <f t="shared" si="5"/>
        <v>0</v>
      </c>
      <c r="BG131" s="167">
        <f t="shared" si="6"/>
        <v>0</v>
      </c>
      <c r="BH131" s="167">
        <f t="shared" si="7"/>
        <v>0</v>
      </c>
      <c r="BI131" s="167">
        <f t="shared" si="8"/>
        <v>0</v>
      </c>
      <c r="BJ131" s="14" t="s">
        <v>84</v>
      </c>
      <c r="BK131" s="168">
        <f t="shared" si="9"/>
        <v>0</v>
      </c>
      <c r="BL131" s="14" t="s">
        <v>142</v>
      </c>
      <c r="BM131" s="166" t="s">
        <v>673</v>
      </c>
    </row>
    <row r="132" spans="1:65" s="2" customFormat="1" ht="24.2" customHeight="1">
      <c r="A132" s="28"/>
      <c r="B132" s="155"/>
      <c r="C132" s="156" t="s">
        <v>142</v>
      </c>
      <c r="D132" s="156" t="s">
        <v>138</v>
      </c>
      <c r="E132" s="157" t="s">
        <v>674</v>
      </c>
      <c r="F132" s="158" t="s">
        <v>675</v>
      </c>
      <c r="G132" s="159" t="s">
        <v>141</v>
      </c>
      <c r="H132" s="160">
        <v>159.72</v>
      </c>
      <c r="I132" s="185"/>
      <c r="J132" s="160">
        <f t="shared" si="0"/>
        <v>0</v>
      </c>
      <c r="K132" s="161"/>
      <c r="L132" s="29"/>
      <c r="M132" s="162" t="s">
        <v>1</v>
      </c>
      <c r="N132" s="163" t="s">
        <v>39</v>
      </c>
      <c r="O132" s="164">
        <v>6.9000000000000006E-2</v>
      </c>
      <c r="P132" s="164">
        <f t="shared" si="1"/>
        <v>11.02068</v>
      </c>
      <c r="Q132" s="164">
        <v>0</v>
      </c>
      <c r="R132" s="164">
        <f t="shared" si="2"/>
        <v>0</v>
      </c>
      <c r="S132" s="164">
        <v>0</v>
      </c>
      <c r="T132" s="165">
        <f t="shared" si="3"/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66" t="s">
        <v>142</v>
      </c>
      <c r="AT132" s="166" t="s">
        <v>138</v>
      </c>
      <c r="AU132" s="166" t="s">
        <v>84</v>
      </c>
      <c r="AY132" s="14" t="s">
        <v>135</v>
      </c>
      <c r="BE132" s="167">
        <f t="shared" si="4"/>
        <v>0</v>
      </c>
      <c r="BF132" s="167">
        <f t="shared" si="5"/>
        <v>0</v>
      </c>
      <c r="BG132" s="167">
        <f t="shared" si="6"/>
        <v>0</v>
      </c>
      <c r="BH132" s="167">
        <f t="shared" si="7"/>
        <v>0</v>
      </c>
      <c r="BI132" s="167">
        <f t="shared" si="8"/>
        <v>0</v>
      </c>
      <c r="BJ132" s="14" t="s">
        <v>84</v>
      </c>
      <c r="BK132" s="168">
        <f t="shared" si="9"/>
        <v>0</v>
      </c>
      <c r="BL132" s="14" t="s">
        <v>142</v>
      </c>
      <c r="BM132" s="166" t="s">
        <v>676</v>
      </c>
    </row>
    <row r="133" spans="1:65" s="2" customFormat="1" ht="37.9" customHeight="1">
      <c r="A133" s="28"/>
      <c r="B133" s="155"/>
      <c r="C133" s="156" t="s">
        <v>155</v>
      </c>
      <c r="D133" s="156" t="s">
        <v>138</v>
      </c>
      <c r="E133" s="157" t="s">
        <v>677</v>
      </c>
      <c r="F133" s="158" t="s">
        <v>678</v>
      </c>
      <c r="G133" s="159" t="s">
        <v>141</v>
      </c>
      <c r="H133" s="160">
        <v>119.79</v>
      </c>
      <c r="I133" s="185"/>
      <c r="J133" s="160">
        <f t="shared" si="0"/>
        <v>0</v>
      </c>
      <c r="K133" s="161"/>
      <c r="L133" s="29"/>
      <c r="M133" s="162" t="s">
        <v>1</v>
      </c>
      <c r="N133" s="163" t="s">
        <v>39</v>
      </c>
      <c r="O133" s="164">
        <v>5.4399999999999997E-2</v>
      </c>
      <c r="P133" s="164">
        <f t="shared" si="1"/>
        <v>6.5165759999999997</v>
      </c>
      <c r="Q133" s="164">
        <v>0</v>
      </c>
      <c r="R133" s="164">
        <f t="shared" si="2"/>
        <v>0</v>
      </c>
      <c r="S133" s="164">
        <v>0</v>
      </c>
      <c r="T133" s="165">
        <f t="shared" si="3"/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66" t="s">
        <v>142</v>
      </c>
      <c r="AT133" s="166" t="s">
        <v>138</v>
      </c>
      <c r="AU133" s="166" t="s">
        <v>84</v>
      </c>
      <c r="AY133" s="14" t="s">
        <v>135</v>
      </c>
      <c r="BE133" s="167">
        <f t="shared" si="4"/>
        <v>0</v>
      </c>
      <c r="BF133" s="167">
        <f t="shared" si="5"/>
        <v>0</v>
      </c>
      <c r="BG133" s="167">
        <f t="shared" si="6"/>
        <v>0</v>
      </c>
      <c r="BH133" s="167">
        <f t="shared" si="7"/>
        <v>0</v>
      </c>
      <c r="BI133" s="167">
        <f t="shared" si="8"/>
        <v>0</v>
      </c>
      <c r="BJ133" s="14" t="s">
        <v>84</v>
      </c>
      <c r="BK133" s="168">
        <f t="shared" si="9"/>
        <v>0</v>
      </c>
      <c r="BL133" s="14" t="s">
        <v>142</v>
      </c>
      <c r="BM133" s="166" t="s">
        <v>679</v>
      </c>
    </row>
    <row r="134" spans="1:65" s="2" customFormat="1" ht="44.25" customHeight="1">
      <c r="A134" s="28"/>
      <c r="B134" s="155"/>
      <c r="C134" s="156" t="s">
        <v>159</v>
      </c>
      <c r="D134" s="156" t="s">
        <v>138</v>
      </c>
      <c r="E134" s="157" t="s">
        <v>680</v>
      </c>
      <c r="F134" s="158" t="s">
        <v>681</v>
      </c>
      <c r="G134" s="159" t="s">
        <v>141</v>
      </c>
      <c r="H134" s="160">
        <v>2036.43</v>
      </c>
      <c r="I134" s="185"/>
      <c r="J134" s="160">
        <f t="shared" si="0"/>
        <v>0</v>
      </c>
      <c r="K134" s="161"/>
      <c r="L134" s="29"/>
      <c r="M134" s="162" t="s">
        <v>1</v>
      </c>
      <c r="N134" s="163" t="s">
        <v>39</v>
      </c>
      <c r="O134" s="164">
        <v>5.3899999999999998E-3</v>
      </c>
      <c r="P134" s="164">
        <f t="shared" si="1"/>
        <v>10.976357699999999</v>
      </c>
      <c r="Q134" s="164">
        <v>0</v>
      </c>
      <c r="R134" s="164">
        <f t="shared" si="2"/>
        <v>0</v>
      </c>
      <c r="S134" s="164">
        <v>0</v>
      </c>
      <c r="T134" s="165">
        <f t="shared" si="3"/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66" t="s">
        <v>142</v>
      </c>
      <c r="AT134" s="166" t="s">
        <v>138</v>
      </c>
      <c r="AU134" s="166" t="s">
        <v>84</v>
      </c>
      <c r="AY134" s="14" t="s">
        <v>135</v>
      </c>
      <c r="BE134" s="167">
        <f t="shared" si="4"/>
        <v>0</v>
      </c>
      <c r="BF134" s="167">
        <f t="shared" si="5"/>
        <v>0</v>
      </c>
      <c r="BG134" s="167">
        <f t="shared" si="6"/>
        <v>0</v>
      </c>
      <c r="BH134" s="167">
        <f t="shared" si="7"/>
        <v>0</v>
      </c>
      <c r="BI134" s="167">
        <f t="shared" si="8"/>
        <v>0</v>
      </c>
      <c r="BJ134" s="14" t="s">
        <v>84</v>
      </c>
      <c r="BK134" s="168">
        <f t="shared" si="9"/>
        <v>0</v>
      </c>
      <c r="BL134" s="14" t="s">
        <v>142</v>
      </c>
      <c r="BM134" s="166" t="s">
        <v>682</v>
      </c>
    </row>
    <row r="135" spans="1:65" s="2" customFormat="1" ht="24.2" customHeight="1">
      <c r="A135" s="28"/>
      <c r="B135" s="155"/>
      <c r="C135" s="156" t="s">
        <v>164</v>
      </c>
      <c r="D135" s="156" t="s">
        <v>138</v>
      </c>
      <c r="E135" s="157" t="s">
        <v>683</v>
      </c>
      <c r="F135" s="158" t="s">
        <v>684</v>
      </c>
      <c r="G135" s="159" t="s">
        <v>141</v>
      </c>
      <c r="H135" s="160">
        <v>119.79</v>
      </c>
      <c r="I135" s="185"/>
      <c r="J135" s="160">
        <f t="shared" si="0"/>
        <v>0</v>
      </c>
      <c r="K135" s="161"/>
      <c r="L135" s="29"/>
      <c r="M135" s="162" t="s">
        <v>1</v>
      </c>
      <c r="N135" s="163" t="s">
        <v>39</v>
      </c>
      <c r="O135" s="164">
        <v>0.61699999999999999</v>
      </c>
      <c r="P135" s="164">
        <f t="shared" si="1"/>
        <v>73.910430000000005</v>
      </c>
      <c r="Q135" s="164">
        <v>0</v>
      </c>
      <c r="R135" s="164">
        <f t="shared" si="2"/>
        <v>0</v>
      </c>
      <c r="S135" s="164">
        <v>0</v>
      </c>
      <c r="T135" s="165">
        <f t="shared" si="3"/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66" t="s">
        <v>142</v>
      </c>
      <c r="AT135" s="166" t="s">
        <v>138</v>
      </c>
      <c r="AU135" s="166" t="s">
        <v>84</v>
      </c>
      <c r="AY135" s="14" t="s">
        <v>135</v>
      </c>
      <c r="BE135" s="167">
        <f t="shared" si="4"/>
        <v>0</v>
      </c>
      <c r="BF135" s="167">
        <f t="shared" si="5"/>
        <v>0</v>
      </c>
      <c r="BG135" s="167">
        <f t="shared" si="6"/>
        <v>0</v>
      </c>
      <c r="BH135" s="167">
        <f t="shared" si="7"/>
        <v>0</v>
      </c>
      <c r="BI135" s="167">
        <f t="shared" si="8"/>
        <v>0</v>
      </c>
      <c r="BJ135" s="14" t="s">
        <v>84</v>
      </c>
      <c r="BK135" s="168">
        <f t="shared" si="9"/>
        <v>0</v>
      </c>
      <c r="BL135" s="14" t="s">
        <v>142</v>
      </c>
      <c r="BM135" s="166" t="s">
        <v>685</v>
      </c>
    </row>
    <row r="136" spans="1:65" s="2" customFormat="1" ht="21.75" customHeight="1">
      <c r="A136" s="28"/>
      <c r="B136" s="155"/>
      <c r="C136" s="156" t="s">
        <v>168</v>
      </c>
      <c r="D136" s="156" t="s">
        <v>138</v>
      </c>
      <c r="E136" s="157" t="s">
        <v>686</v>
      </c>
      <c r="F136" s="158" t="s">
        <v>687</v>
      </c>
      <c r="G136" s="159" t="s">
        <v>141</v>
      </c>
      <c r="H136" s="160">
        <v>119.79</v>
      </c>
      <c r="I136" s="185"/>
      <c r="J136" s="160">
        <f t="shared" si="0"/>
        <v>0</v>
      </c>
      <c r="K136" s="161"/>
      <c r="L136" s="29"/>
      <c r="M136" s="162" t="s">
        <v>1</v>
      </c>
      <c r="N136" s="163" t="s">
        <v>39</v>
      </c>
      <c r="O136" s="164">
        <v>8.0000000000000002E-3</v>
      </c>
      <c r="P136" s="164">
        <f t="shared" si="1"/>
        <v>0.95832000000000006</v>
      </c>
      <c r="Q136" s="164">
        <v>0</v>
      </c>
      <c r="R136" s="164">
        <f t="shared" si="2"/>
        <v>0</v>
      </c>
      <c r="S136" s="164">
        <v>0</v>
      </c>
      <c r="T136" s="165">
        <f t="shared" si="3"/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66" t="s">
        <v>142</v>
      </c>
      <c r="AT136" s="166" t="s">
        <v>138</v>
      </c>
      <c r="AU136" s="166" t="s">
        <v>84</v>
      </c>
      <c r="AY136" s="14" t="s">
        <v>135</v>
      </c>
      <c r="BE136" s="167">
        <f t="shared" si="4"/>
        <v>0</v>
      </c>
      <c r="BF136" s="167">
        <f t="shared" si="5"/>
        <v>0</v>
      </c>
      <c r="BG136" s="167">
        <f t="shared" si="6"/>
        <v>0</v>
      </c>
      <c r="BH136" s="167">
        <f t="shared" si="7"/>
        <v>0</v>
      </c>
      <c r="BI136" s="167">
        <f t="shared" si="8"/>
        <v>0</v>
      </c>
      <c r="BJ136" s="14" t="s">
        <v>84</v>
      </c>
      <c r="BK136" s="168">
        <f t="shared" si="9"/>
        <v>0</v>
      </c>
      <c r="BL136" s="14" t="s">
        <v>142</v>
      </c>
      <c r="BM136" s="166" t="s">
        <v>688</v>
      </c>
    </row>
    <row r="137" spans="1:65" s="2" customFormat="1" ht="24.2" customHeight="1">
      <c r="A137" s="28"/>
      <c r="B137" s="155"/>
      <c r="C137" s="156" t="s">
        <v>172</v>
      </c>
      <c r="D137" s="156" t="s">
        <v>138</v>
      </c>
      <c r="E137" s="157" t="s">
        <v>689</v>
      </c>
      <c r="F137" s="158" t="s">
        <v>690</v>
      </c>
      <c r="G137" s="159" t="s">
        <v>153</v>
      </c>
      <c r="H137" s="160">
        <v>191.66399999999999</v>
      </c>
      <c r="I137" s="185"/>
      <c r="J137" s="160">
        <f t="shared" si="0"/>
        <v>0</v>
      </c>
      <c r="K137" s="161"/>
      <c r="L137" s="29"/>
      <c r="M137" s="162" t="s">
        <v>1</v>
      </c>
      <c r="N137" s="163" t="s">
        <v>39</v>
      </c>
      <c r="O137" s="164">
        <v>0</v>
      </c>
      <c r="P137" s="164">
        <f t="shared" si="1"/>
        <v>0</v>
      </c>
      <c r="Q137" s="164">
        <v>0</v>
      </c>
      <c r="R137" s="164">
        <f t="shared" si="2"/>
        <v>0</v>
      </c>
      <c r="S137" s="164">
        <v>0</v>
      </c>
      <c r="T137" s="165">
        <f t="shared" si="3"/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66" t="s">
        <v>142</v>
      </c>
      <c r="AT137" s="166" t="s">
        <v>138</v>
      </c>
      <c r="AU137" s="166" t="s">
        <v>84</v>
      </c>
      <c r="AY137" s="14" t="s">
        <v>135</v>
      </c>
      <c r="BE137" s="167">
        <f t="shared" si="4"/>
        <v>0</v>
      </c>
      <c r="BF137" s="167">
        <f t="shared" si="5"/>
        <v>0</v>
      </c>
      <c r="BG137" s="167">
        <f t="shared" si="6"/>
        <v>0</v>
      </c>
      <c r="BH137" s="167">
        <f t="shared" si="7"/>
        <v>0</v>
      </c>
      <c r="BI137" s="167">
        <f t="shared" si="8"/>
        <v>0</v>
      </c>
      <c r="BJ137" s="14" t="s">
        <v>84</v>
      </c>
      <c r="BK137" s="168">
        <f t="shared" si="9"/>
        <v>0</v>
      </c>
      <c r="BL137" s="14" t="s">
        <v>142</v>
      </c>
      <c r="BM137" s="166" t="s">
        <v>691</v>
      </c>
    </row>
    <row r="138" spans="1:65" s="2" customFormat="1" ht="24.2" customHeight="1">
      <c r="A138" s="28"/>
      <c r="B138" s="155"/>
      <c r="C138" s="156" t="s">
        <v>176</v>
      </c>
      <c r="D138" s="156" t="s">
        <v>138</v>
      </c>
      <c r="E138" s="157" t="s">
        <v>692</v>
      </c>
      <c r="F138" s="158" t="s">
        <v>693</v>
      </c>
      <c r="G138" s="159" t="s">
        <v>141</v>
      </c>
      <c r="H138" s="160">
        <v>39.93</v>
      </c>
      <c r="I138" s="185"/>
      <c r="J138" s="160">
        <f t="shared" si="0"/>
        <v>0</v>
      </c>
      <c r="K138" s="161"/>
      <c r="L138" s="29"/>
      <c r="M138" s="162" t="s">
        <v>1</v>
      </c>
      <c r="N138" s="163" t="s">
        <v>39</v>
      </c>
      <c r="O138" s="164">
        <v>0.24199999999999999</v>
      </c>
      <c r="P138" s="164">
        <f t="shared" si="1"/>
        <v>9.6630599999999998</v>
      </c>
      <c r="Q138" s="164">
        <v>0</v>
      </c>
      <c r="R138" s="164">
        <f t="shared" si="2"/>
        <v>0</v>
      </c>
      <c r="S138" s="164">
        <v>0</v>
      </c>
      <c r="T138" s="165">
        <f t="shared" si="3"/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66" t="s">
        <v>142</v>
      </c>
      <c r="AT138" s="166" t="s">
        <v>138</v>
      </c>
      <c r="AU138" s="166" t="s">
        <v>84</v>
      </c>
      <c r="AY138" s="14" t="s">
        <v>135</v>
      </c>
      <c r="BE138" s="167">
        <f t="shared" si="4"/>
        <v>0</v>
      </c>
      <c r="BF138" s="167">
        <f t="shared" si="5"/>
        <v>0</v>
      </c>
      <c r="BG138" s="167">
        <f t="shared" si="6"/>
        <v>0</v>
      </c>
      <c r="BH138" s="167">
        <f t="shared" si="7"/>
        <v>0</v>
      </c>
      <c r="BI138" s="167">
        <f t="shared" si="8"/>
        <v>0</v>
      </c>
      <c r="BJ138" s="14" t="s">
        <v>84</v>
      </c>
      <c r="BK138" s="168">
        <f t="shared" si="9"/>
        <v>0</v>
      </c>
      <c r="BL138" s="14" t="s">
        <v>142</v>
      </c>
      <c r="BM138" s="166" t="s">
        <v>694</v>
      </c>
    </row>
    <row r="139" spans="1:65" s="2" customFormat="1" ht="21.75" customHeight="1">
      <c r="A139" s="28"/>
      <c r="B139" s="155"/>
      <c r="C139" s="156" t="s">
        <v>180</v>
      </c>
      <c r="D139" s="156" t="s">
        <v>138</v>
      </c>
      <c r="E139" s="157" t="s">
        <v>695</v>
      </c>
      <c r="F139" s="158" t="s">
        <v>696</v>
      </c>
      <c r="G139" s="159" t="s">
        <v>146</v>
      </c>
      <c r="H139" s="160">
        <v>350</v>
      </c>
      <c r="I139" s="185"/>
      <c r="J139" s="160">
        <f t="shared" si="0"/>
        <v>0</v>
      </c>
      <c r="K139" s="161"/>
      <c r="L139" s="29"/>
      <c r="M139" s="162" t="s">
        <v>1</v>
      </c>
      <c r="N139" s="163" t="s">
        <v>39</v>
      </c>
      <c r="O139" s="164">
        <v>1.7000000000000001E-2</v>
      </c>
      <c r="P139" s="164">
        <f t="shared" si="1"/>
        <v>5.95</v>
      </c>
      <c r="Q139" s="164">
        <v>0</v>
      </c>
      <c r="R139" s="164">
        <f t="shared" si="2"/>
        <v>0</v>
      </c>
      <c r="S139" s="164">
        <v>0</v>
      </c>
      <c r="T139" s="165">
        <f t="shared" si="3"/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66" t="s">
        <v>142</v>
      </c>
      <c r="AT139" s="166" t="s">
        <v>138</v>
      </c>
      <c r="AU139" s="166" t="s">
        <v>84</v>
      </c>
      <c r="AY139" s="14" t="s">
        <v>135</v>
      </c>
      <c r="BE139" s="167">
        <f t="shared" si="4"/>
        <v>0</v>
      </c>
      <c r="BF139" s="167">
        <f t="shared" si="5"/>
        <v>0</v>
      </c>
      <c r="BG139" s="167">
        <f t="shared" si="6"/>
        <v>0</v>
      </c>
      <c r="BH139" s="167">
        <f t="shared" si="7"/>
        <v>0</v>
      </c>
      <c r="BI139" s="167">
        <f t="shared" si="8"/>
        <v>0</v>
      </c>
      <c r="BJ139" s="14" t="s">
        <v>84</v>
      </c>
      <c r="BK139" s="168">
        <f t="shared" si="9"/>
        <v>0</v>
      </c>
      <c r="BL139" s="14" t="s">
        <v>142</v>
      </c>
      <c r="BM139" s="166" t="s">
        <v>697</v>
      </c>
    </row>
    <row r="140" spans="1:65" s="12" customFormat="1" ht="22.9" customHeight="1">
      <c r="B140" s="143"/>
      <c r="D140" s="144" t="s">
        <v>72</v>
      </c>
      <c r="E140" s="153" t="s">
        <v>84</v>
      </c>
      <c r="F140" s="153" t="s">
        <v>698</v>
      </c>
      <c r="J140" s="154">
        <f>BK140</f>
        <v>0</v>
      </c>
      <c r="L140" s="143"/>
      <c r="M140" s="147"/>
      <c r="N140" s="148"/>
      <c r="O140" s="148"/>
      <c r="P140" s="149">
        <f>P141</f>
        <v>1.4000000000000001</v>
      </c>
      <c r="Q140" s="148"/>
      <c r="R140" s="149">
        <f>R141</f>
        <v>0</v>
      </c>
      <c r="S140" s="148"/>
      <c r="T140" s="150">
        <f>T141</f>
        <v>0</v>
      </c>
      <c r="AR140" s="144" t="s">
        <v>80</v>
      </c>
      <c r="AT140" s="151" t="s">
        <v>72</v>
      </c>
      <c r="AU140" s="151" t="s">
        <v>80</v>
      </c>
      <c r="AY140" s="144" t="s">
        <v>135</v>
      </c>
      <c r="BK140" s="152">
        <f>BK141</f>
        <v>0</v>
      </c>
    </row>
    <row r="141" spans="1:65" s="2" customFormat="1" ht="33" customHeight="1">
      <c r="A141" s="28"/>
      <c r="B141" s="155"/>
      <c r="C141" s="156" t="s">
        <v>184</v>
      </c>
      <c r="D141" s="156" t="s">
        <v>138</v>
      </c>
      <c r="E141" s="157" t="s">
        <v>699</v>
      </c>
      <c r="F141" s="158" t="s">
        <v>700</v>
      </c>
      <c r="G141" s="159" t="s">
        <v>146</v>
      </c>
      <c r="H141" s="160">
        <v>350</v>
      </c>
      <c r="I141" s="185"/>
      <c r="J141" s="160">
        <f>ROUND(I141*H141,3)</f>
        <v>0</v>
      </c>
      <c r="K141" s="161"/>
      <c r="L141" s="29"/>
      <c r="M141" s="162" t="s">
        <v>1</v>
      </c>
      <c r="N141" s="163" t="s">
        <v>39</v>
      </c>
      <c r="O141" s="164">
        <v>4.0000000000000001E-3</v>
      </c>
      <c r="P141" s="164">
        <f>O141*H141</f>
        <v>1.4000000000000001</v>
      </c>
      <c r="Q141" s="164">
        <v>0</v>
      </c>
      <c r="R141" s="164">
        <f>Q141*H141</f>
        <v>0</v>
      </c>
      <c r="S141" s="164">
        <v>0</v>
      </c>
      <c r="T141" s="165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66" t="s">
        <v>142</v>
      </c>
      <c r="AT141" s="166" t="s">
        <v>138</v>
      </c>
      <c r="AU141" s="166" t="s">
        <v>84</v>
      </c>
      <c r="AY141" s="14" t="s">
        <v>135</v>
      </c>
      <c r="BE141" s="167">
        <f>IF(N141="základná",J141,0)</f>
        <v>0</v>
      </c>
      <c r="BF141" s="167">
        <f>IF(N141="znížená",J141,0)</f>
        <v>0</v>
      </c>
      <c r="BG141" s="167">
        <f>IF(N141="zákl. prenesená",J141,0)</f>
        <v>0</v>
      </c>
      <c r="BH141" s="167">
        <f>IF(N141="zníž. prenesená",J141,0)</f>
        <v>0</v>
      </c>
      <c r="BI141" s="167">
        <f>IF(N141="nulová",J141,0)</f>
        <v>0</v>
      </c>
      <c r="BJ141" s="14" t="s">
        <v>84</v>
      </c>
      <c r="BK141" s="168">
        <f>ROUND(I141*H141,3)</f>
        <v>0</v>
      </c>
      <c r="BL141" s="14" t="s">
        <v>142</v>
      </c>
      <c r="BM141" s="166" t="s">
        <v>701</v>
      </c>
    </row>
    <row r="142" spans="1:65" s="12" customFormat="1" ht="22.9" customHeight="1">
      <c r="B142" s="143"/>
      <c r="D142" s="144" t="s">
        <v>72</v>
      </c>
      <c r="E142" s="153" t="s">
        <v>155</v>
      </c>
      <c r="F142" s="153" t="s">
        <v>702</v>
      </c>
      <c r="J142" s="154">
        <f>BK142</f>
        <v>0</v>
      </c>
      <c r="L142" s="143"/>
      <c r="M142" s="147"/>
      <c r="N142" s="148"/>
      <c r="O142" s="148"/>
      <c r="P142" s="149">
        <f>SUM(P143:P145)</f>
        <v>243.87183999999999</v>
      </c>
      <c r="Q142" s="148"/>
      <c r="R142" s="149">
        <f>SUM(R143:R145)</f>
        <v>504.21875899999998</v>
      </c>
      <c r="S142" s="148"/>
      <c r="T142" s="150">
        <f>SUM(T143:T145)</f>
        <v>0</v>
      </c>
      <c r="AR142" s="144" t="s">
        <v>80</v>
      </c>
      <c r="AT142" s="151" t="s">
        <v>72</v>
      </c>
      <c r="AU142" s="151" t="s">
        <v>80</v>
      </c>
      <c r="AY142" s="144" t="s">
        <v>135</v>
      </c>
      <c r="BK142" s="152">
        <f>SUM(BK143:BK145)</f>
        <v>0</v>
      </c>
    </row>
    <row r="143" spans="1:65" s="2" customFormat="1" ht="33" customHeight="1">
      <c r="A143" s="28"/>
      <c r="B143" s="155"/>
      <c r="C143" s="156" t="s">
        <v>189</v>
      </c>
      <c r="D143" s="156" t="s">
        <v>138</v>
      </c>
      <c r="E143" s="157" t="s">
        <v>703</v>
      </c>
      <c r="F143" s="158" t="s">
        <v>704</v>
      </c>
      <c r="G143" s="159" t="s">
        <v>146</v>
      </c>
      <c r="H143" s="160">
        <v>242</v>
      </c>
      <c r="I143" s="185"/>
      <c r="J143" s="160">
        <f>ROUND(I143*H143,3)</f>
        <v>0</v>
      </c>
      <c r="K143" s="161"/>
      <c r="L143" s="29"/>
      <c r="M143" s="162" t="s">
        <v>1</v>
      </c>
      <c r="N143" s="163" t="s">
        <v>39</v>
      </c>
      <c r="O143" s="164">
        <v>1.8120000000000001E-2</v>
      </c>
      <c r="P143" s="164">
        <f>O143*H143</f>
        <v>4.38504</v>
      </c>
      <c r="Q143" s="164">
        <v>0.40479999999999999</v>
      </c>
      <c r="R143" s="164">
        <f>Q143*H143</f>
        <v>97.961600000000004</v>
      </c>
      <c r="S143" s="164">
        <v>0</v>
      </c>
      <c r="T143" s="165">
        <f>S143*H143</f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66" t="s">
        <v>142</v>
      </c>
      <c r="AT143" s="166" t="s">
        <v>138</v>
      </c>
      <c r="AU143" s="166" t="s">
        <v>84</v>
      </c>
      <c r="AY143" s="14" t="s">
        <v>135</v>
      </c>
      <c r="BE143" s="167">
        <f>IF(N143="základná",J143,0)</f>
        <v>0</v>
      </c>
      <c r="BF143" s="167">
        <f>IF(N143="znížená",J143,0)</f>
        <v>0</v>
      </c>
      <c r="BG143" s="167">
        <f>IF(N143="zákl. prenesená",J143,0)</f>
        <v>0</v>
      </c>
      <c r="BH143" s="167">
        <f>IF(N143="zníž. prenesená",J143,0)</f>
        <v>0</v>
      </c>
      <c r="BI143" s="167">
        <f>IF(N143="nulová",J143,0)</f>
        <v>0</v>
      </c>
      <c r="BJ143" s="14" t="s">
        <v>84</v>
      </c>
      <c r="BK143" s="168">
        <f>ROUND(I143*H143,3)</f>
        <v>0</v>
      </c>
      <c r="BL143" s="14" t="s">
        <v>142</v>
      </c>
      <c r="BM143" s="166" t="s">
        <v>705</v>
      </c>
    </row>
    <row r="144" spans="1:65" s="2" customFormat="1" ht="37.9" customHeight="1">
      <c r="A144" s="28"/>
      <c r="B144" s="155"/>
      <c r="C144" s="156" t="s">
        <v>194</v>
      </c>
      <c r="D144" s="156" t="s">
        <v>138</v>
      </c>
      <c r="E144" s="157" t="s">
        <v>706</v>
      </c>
      <c r="F144" s="158" t="s">
        <v>707</v>
      </c>
      <c r="G144" s="159" t="s">
        <v>146</v>
      </c>
      <c r="H144" s="160">
        <v>242</v>
      </c>
      <c r="I144" s="185"/>
      <c r="J144" s="160">
        <f>ROUND(I144*H144,3)</f>
        <v>0</v>
      </c>
      <c r="K144" s="161"/>
      <c r="L144" s="29"/>
      <c r="M144" s="162" t="s">
        <v>1</v>
      </c>
      <c r="N144" s="163" t="s">
        <v>39</v>
      </c>
      <c r="O144" s="164">
        <v>2.5100000000000001E-2</v>
      </c>
      <c r="P144" s="164">
        <f>O144*H144</f>
        <v>6.0742000000000003</v>
      </c>
      <c r="Q144" s="164">
        <v>0.51829000000000003</v>
      </c>
      <c r="R144" s="164">
        <f>Q144*H144</f>
        <v>125.42618</v>
      </c>
      <c r="S144" s="164">
        <v>0</v>
      </c>
      <c r="T144" s="165">
        <f>S144*H144</f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66" t="s">
        <v>142</v>
      </c>
      <c r="AT144" s="166" t="s">
        <v>138</v>
      </c>
      <c r="AU144" s="166" t="s">
        <v>84</v>
      </c>
      <c r="AY144" s="14" t="s">
        <v>135</v>
      </c>
      <c r="BE144" s="167">
        <f>IF(N144="základná",J144,0)</f>
        <v>0</v>
      </c>
      <c r="BF144" s="167">
        <f>IF(N144="znížená",J144,0)</f>
        <v>0</v>
      </c>
      <c r="BG144" s="167">
        <f>IF(N144="zákl. prenesená",J144,0)</f>
        <v>0</v>
      </c>
      <c r="BH144" s="167">
        <f>IF(N144="zníž. prenesená",J144,0)</f>
        <v>0</v>
      </c>
      <c r="BI144" s="167">
        <f>IF(N144="nulová",J144,0)</f>
        <v>0</v>
      </c>
      <c r="BJ144" s="14" t="s">
        <v>84</v>
      </c>
      <c r="BK144" s="168">
        <f>ROUND(I144*H144,3)</f>
        <v>0</v>
      </c>
      <c r="BL144" s="14" t="s">
        <v>142</v>
      </c>
      <c r="BM144" s="166" t="s">
        <v>708</v>
      </c>
    </row>
    <row r="145" spans="1:65" s="2" customFormat="1" ht="37.9" customHeight="1">
      <c r="A145" s="28"/>
      <c r="B145" s="155"/>
      <c r="C145" s="156" t="s">
        <v>198</v>
      </c>
      <c r="D145" s="156" t="s">
        <v>138</v>
      </c>
      <c r="E145" s="157" t="s">
        <v>709</v>
      </c>
      <c r="F145" s="158" t="s">
        <v>710</v>
      </c>
      <c r="G145" s="159" t="s">
        <v>146</v>
      </c>
      <c r="H145" s="160">
        <v>468.7</v>
      </c>
      <c r="I145" s="185"/>
      <c r="J145" s="160">
        <f>ROUND(I145*H145,3)</f>
        <v>0</v>
      </c>
      <c r="K145" s="161"/>
      <c r="L145" s="29"/>
      <c r="M145" s="162" t="s">
        <v>1</v>
      </c>
      <c r="N145" s="163" t="s">
        <v>39</v>
      </c>
      <c r="O145" s="164">
        <v>0.498</v>
      </c>
      <c r="P145" s="164">
        <f>O145*H145</f>
        <v>233.4126</v>
      </c>
      <c r="Q145" s="164">
        <v>0.59916999999999998</v>
      </c>
      <c r="R145" s="164">
        <f>Q145*H145</f>
        <v>280.83097899999996</v>
      </c>
      <c r="S145" s="164">
        <v>0</v>
      </c>
      <c r="T145" s="165">
        <f>S145*H145</f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66" t="s">
        <v>142</v>
      </c>
      <c r="AT145" s="166" t="s">
        <v>138</v>
      </c>
      <c r="AU145" s="166" t="s">
        <v>84</v>
      </c>
      <c r="AY145" s="14" t="s">
        <v>135</v>
      </c>
      <c r="BE145" s="167">
        <f>IF(N145="základná",J145,0)</f>
        <v>0</v>
      </c>
      <c r="BF145" s="167">
        <f>IF(N145="znížená",J145,0)</f>
        <v>0</v>
      </c>
      <c r="BG145" s="167">
        <f>IF(N145="zákl. prenesená",J145,0)</f>
        <v>0</v>
      </c>
      <c r="BH145" s="167">
        <f>IF(N145="zníž. prenesená",J145,0)</f>
        <v>0</v>
      </c>
      <c r="BI145" s="167">
        <f>IF(N145="nulová",J145,0)</f>
        <v>0</v>
      </c>
      <c r="BJ145" s="14" t="s">
        <v>84</v>
      </c>
      <c r="BK145" s="168">
        <f>ROUND(I145*H145,3)</f>
        <v>0</v>
      </c>
      <c r="BL145" s="14" t="s">
        <v>142</v>
      </c>
      <c r="BM145" s="166" t="s">
        <v>711</v>
      </c>
    </row>
    <row r="146" spans="1:65" s="12" customFormat="1" ht="22.9" customHeight="1">
      <c r="B146" s="143"/>
      <c r="D146" s="144" t="s">
        <v>72</v>
      </c>
      <c r="E146" s="153" t="s">
        <v>172</v>
      </c>
      <c r="F146" s="153" t="s">
        <v>188</v>
      </c>
      <c r="J146" s="154">
        <f>BK146</f>
        <v>0</v>
      </c>
      <c r="L146" s="143"/>
      <c r="M146" s="147"/>
      <c r="N146" s="148"/>
      <c r="O146" s="148"/>
      <c r="P146" s="149">
        <f>SUM(P147:P155)</f>
        <v>123.11442500000001</v>
      </c>
      <c r="Q146" s="148"/>
      <c r="R146" s="149">
        <f>SUM(R147:R155)</f>
        <v>34.334948000000004</v>
      </c>
      <c r="S146" s="148"/>
      <c r="T146" s="150">
        <f>SUM(T147:T155)</f>
        <v>0</v>
      </c>
      <c r="AR146" s="144" t="s">
        <v>80</v>
      </c>
      <c r="AT146" s="151" t="s">
        <v>72</v>
      </c>
      <c r="AU146" s="151" t="s">
        <v>80</v>
      </c>
      <c r="AY146" s="144" t="s">
        <v>135</v>
      </c>
      <c r="BK146" s="152">
        <f>SUM(BK147:BK155)</f>
        <v>0</v>
      </c>
    </row>
    <row r="147" spans="1:65" s="2" customFormat="1" ht="33" customHeight="1">
      <c r="A147" s="28"/>
      <c r="B147" s="155"/>
      <c r="C147" s="156" t="s">
        <v>202</v>
      </c>
      <c r="D147" s="156" t="s">
        <v>138</v>
      </c>
      <c r="E147" s="157" t="s">
        <v>712</v>
      </c>
      <c r="F147" s="158" t="s">
        <v>713</v>
      </c>
      <c r="G147" s="159" t="s">
        <v>256</v>
      </c>
      <c r="H147" s="160">
        <v>20</v>
      </c>
      <c r="I147" s="185"/>
      <c r="J147" s="160">
        <f t="shared" ref="J147:J155" si="10">ROUND(I147*H147,3)</f>
        <v>0</v>
      </c>
      <c r="K147" s="161"/>
      <c r="L147" s="29"/>
      <c r="M147" s="162" t="s">
        <v>1</v>
      </c>
      <c r="N147" s="163" t="s">
        <v>39</v>
      </c>
      <c r="O147" s="164">
        <v>0.27</v>
      </c>
      <c r="P147" s="164">
        <f t="shared" ref="P147:P155" si="11">O147*H147</f>
        <v>5.4</v>
      </c>
      <c r="Q147" s="164">
        <v>0.1459</v>
      </c>
      <c r="R147" s="164">
        <f t="shared" ref="R147:R155" si="12">Q147*H147</f>
        <v>2.9180000000000001</v>
      </c>
      <c r="S147" s="164">
        <v>0</v>
      </c>
      <c r="T147" s="165">
        <f t="shared" ref="T147:T155" si="13">S147*H147</f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66" t="s">
        <v>142</v>
      </c>
      <c r="AT147" s="166" t="s">
        <v>138</v>
      </c>
      <c r="AU147" s="166" t="s">
        <v>84</v>
      </c>
      <c r="AY147" s="14" t="s">
        <v>135</v>
      </c>
      <c r="BE147" s="167">
        <f t="shared" ref="BE147:BE155" si="14">IF(N147="základná",J147,0)</f>
        <v>0</v>
      </c>
      <c r="BF147" s="167">
        <f t="shared" ref="BF147:BF155" si="15">IF(N147="znížená",J147,0)</f>
        <v>0</v>
      </c>
      <c r="BG147" s="167">
        <f t="shared" ref="BG147:BG155" si="16">IF(N147="zákl. prenesená",J147,0)</f>
        <v>0</v>
      </c>
      <c r="BH147" s="167">
        <f t="shared" ref="BH147:BH155" si="17">IF(N147="zníž. prenesená",J147,0)</f>
        <v>0</v>
      </c>
      <c r="BI147" s="167">
        <f t="shared" ref="BI147:BI155" si="18">IF(N147="nulová",J147,0)</f>
        <v>0</v>
      </c>
      <c r="BJ147" s="14" t="s">
        <v>84</v>
      </c>
      <c r="BK147" s="168">
        <f t="shared" ref="BK147:BK155" si="19">ROUND(I147*H147,3)</f>
        <v>0</v>
      </c>
      <c r="BL147" s="14" t="s">
        <v>142</v>
      </c>
      <c r="BM147" s="166" t="s">
        <v>714</v>
      </c>
    </row>
    <row r="148" spans="1:65" s="2" customFormat="1" ht="24.2" customHeight="1">
      <c r="A148" s="28"/>
      <c r="B148" s="155"/>
      <c r="C148" s="169" t="s">
        <v>206</v>
      </c>
      <c r="D148" s="169" t="s">
        <v>241</v>
      </c>
      <c r="E148" s="170" t="s">
        <v>715</v>
      </c>
      <c r="F148" s="171" t="s">
        <v>716</v>
      </c>
      <c r="G148" s="172" t="s">
        <v>238</v>
      </c>
      <c r="H148" s="173">
        <v>20.2</v>
      </c>
      <c r="I148" s="186"/>
      <c r="J148" s="173">
        <f t="shared" si="10"/>
        <v>0</v>
      </c>
      <c r="K148" s="174"/>
      <c r="L148" s="175"/>
      <c r="M148" s="176" t="s">
        <v>1</v>
      </c>
      <c r="N148" s="177" t="s">
        <v>39</v>
      </c>
      <c r="O148" s="164">
        <v>0</v>
      </c>
      <c r="P148" s="164">
        <f t="shared" si="11"/>
        <v>0</v>
      </c>
      <c r="Q148" s="164">
        <v>8.1000000000000003E-2</v>
      </c>
      <c r="R148" s="164">
        <f t="shared" si="12"/>
        <v>1.6362000000000001</v>
      </c>
      <c r="S148" s="164">
        <v>0</v>
      </c>
      <c r="T148" s="165">
        <f t="shared" si="13"/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66" t="s">
        <v>168</v>
      </c>
      <c r="AT148" s="166" t="s">
        <v>241</v>
      </c>
      <c r="AU148" s="166" t="s">
        <v>84</v>
      </c>
      <c r="AY148" s="14" t="s">
        <v>135</v>
      </c>
      <c r="BE148" s="167">
        <f t="shared" si="14"/>
        <v>0</v>
      </c>
      <c r="BF148" s="167">
        <f t="shared" si="15"/>
        <v>0</v>
      </c>
      <c r="BG148" s="167">
        <f t="shared" si="16"/>
        <v>0</v>
      </c>
      <c r="BH148" s="167">
        <f t="shared" si="17"/>
        <v>0</v>
      </c>
      <c r="BI148" s="167">
        <f t="shared" si="18"/>
        <v>0</v>
      </c>
      <c r="BJ148" s="14" t="s">
        <v>84</v>
      </c>
      <c r="BK148" s="168">
        <f t="shared" si="19"/>
        <v>0</v>
      </c>
      <c r="BL148" s="14" t="s">
        <v>142</v>
      </c>
      <c r="BM148" s="166" t="s">
        <v>717</v>
      </c>
    </row>
    <row r="149" spans="1:65" s="2" customFormat="1" ht="33" customHeight="1">
      <c r="A149" s="28"/>
      <c r="B149" s="155"/>
      <c r="C149" s="156" t="s">
        <v>210</v>
      </c>
      <c r="D149" s="156" t="s">
        <v>138</v>
      </c>
      <c r="E149" s="157" t="s">
        <v>718</v>
      </c>
      <c r="F149" s="158" t="s">
        <v>719</v>
      </c>
      <c r="G149" s="159" t="s">
        <v>256</v>
      </c>
      <c r="H149" s="160">
        <v>149.79499999999999</v>
      </c>
      <c r="I149" s="185"/>
      <c r="J149" s="160">
        <f t="shared" si="10"/>
        <v>0</v>
      </c>
      <c r="K149" s="161"/>
      <c r="L149" s="29"/>
      <c r="M149" s="162" t="s">
        <v>1</v>
      </c>
      <c r="N149" s="163" t="s">
        <v>39</v>
      </c>
      <c r="O149" s="164">
        <v>0.215</v>
      </c>
      <c r="P149" s="164">
        <f t="shared" si="11"/>
        <v>32.205924999999993</v>
      </c>
      <c r="Q149" s="164">
        <v>0.11700000000000001</v>
      </c>
      <c r="R149" s="164">
        <f t="shared" si="12"/>
        <v>17.526015000000001</v>
      </c>
      <c r="S149" s="164">
        <v>0</v>
      </c>
      <c r="T149" s="165">
        <f t="shared" si="13"/>
        <v>0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66" t="s">
        <v>142</v>
      </c>
      <c r="AT149" s="166" t="s">
        <v>138</v>
      </c>
      <c r="AU149" s="166" t="s">
        <v>84</v>
      </c>
      <c r="AY149" s="14" t="s">
        <v>135</v>
      </c>
      <c r="BE149" s="167">
        <f t="shared" si="14"/>
        <v>0</v>
      </c>
      <c r="BF149" s="167">
        <f t="shared" si="15"/>
        <v>0</v>
      </c>
      <c r="BG149" s="167">
        <f t="shared" si="16"/>
        <v>0</v>
      </c>
      <c r="BH149" s="167">
        <f t="shared" si="17"/>
        <v>0</v>
      </c>
      <c r="BI149" s="167">
        <f t="shared" si="18"/>
        <v>0</v>
      </c>
      <c r="BJ149" s="14" t="s">
        <v>84</v>
      </c>
      <c r="BK149" s="168">
        <f t="shared" si="19"/>
        <v>0</v>
      </c>
      <c r="BL149" s="14" t="s">
        <v>142</v>
      </c>
      <c r="BM149" s="166" t="s">
        <v>720</v>
      </c>
    </row>
    <row r="150" spans="1:65" s="2" customFormat="1" ht="24.2" customHeight="1">
      <c r="A150" s="28"/>
      <c r="B150" s="155"/>
      <c r="C150" s="169" t="s">
        <v>214</v>
      </c>
      <c r="D150" s="169" t="s">
        <v>241</v>
      </c>
      <c r="E150" s="170" t="s">
        <v>715</v>
      </c>
      <c r="F150" s="171" t="s">
        <v>716</v>
      </c>
      <c r="G150" s="172" t="s">
        <v>238</v>
      </c>
      <c r="H150" s="173">
        <v>151.29300000000001</v>
      </c>
      <c r="I150" s="186"/>
      <c r="J150" s="173">
        <f t="shared" si="10"/>
        <v>0</v>
      </c>
      <c r="K150" s="174"/>
      <c r="L150" s="175"/>
      <c r="M150" s="176" t="s">
        <v>1</v>
      </c>
      <c r="N150" s="177" t="s">
        <v>39</v>
      </c>
      <c r="O150" s="164">
        <v>0</v>
      </c>
      <c r="P150" s="164">
        <f t="shared" si="11"/>
        <v>0</v>
      </c>
      <c r="Q150" s="164">
        <v>8.1000000000000003E-2</v>
      </c>
      <c r="R150" s="164">
        <f t="shared" si="12"/>
        <v>12.254733000000002</v>
      </c>
      <c r="S150" s="164">
        <v>0</v>
      </c>
      <c r="T150" s="165">
        <f t="shared" si="13"/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66" t="s">
        <v>168</v>
      </c>
      <c r="AT150" s="166" t="s">
        <v>241</v>
      </c>
      <c r="AU150" s="166" t="s">
        <v>84</v>
      </c>
      <c r="AY150" s="14" t="s">
        <v>135</v>
      </c>
      <c r="BE150" s="167">
        <f t="shared" si="14"/>
        <v>0</v>
      </c>
      <c r="BF150" s="167">
        <f t="shared" si="15"/>
        <v>0</v>
      </c>
      <c r="BG150" s="167">
        <f t="shared" si="16"/>
        <v>0</v>
      </c>
      <c r="BH150" s="167">
        <f t="shared" si="17"/>
        <v>0</v>
      </c>
      <c r="BI150" s="167">
        <f t="shared" si="18"/>
        <v>0</v>
      </c>
      <c r="BJ150" s="14" t="s">
        <v>84</v>
      </c>
      <c r="BK150" s="168">
        <f t="shared" si="19"/>
        <v>0</v>
      </c>
      <c r="BL150" s="14" t="s">
        <v>142</v>
      </c>
      <c r="BM150" s="166" t="s">
        <v>721</v>
      </c>
    </row>
    <row r="151" spans="1:65" s="2" customFormat="1" ht="21.75" customHeight="1">
      <c r="A151" s="28"/>
      <c r="B151" s="155"/>
      <c r="C151" s="156" t="s">
        <v>7</v>
      </c>
      <c r="D151" s="156" t="s">
        <v>138</v>
      </c>
      <c r="E151" s="157" t="s">
        <v>207</v>
      </c>
      <c r="F151" s="158" t="s">
        <v>208</v>
      </c>
      <c r="G151" s="159" t="s">
        <v>153</v>
      </c>
      <c r="H151" s="160">
        <v>38.5</v>
      </c>
      <c r="I151" s="185"/>
      <c r="J151" s="160">
        <f t="shared" si="10"/>
        <v>0</v>
      </c>
      <c r="K151" s="161"/>
      <c r="L151" s="29"/>
      <c r="M151" s="162" t="s">
        <v>1</v>
      </c>
      <c r="N151" s="163" t="s">
        <v>39</v>
      </c>
      <c r="O151" s="164">
        <v>0.59799999999999998</v>
      </c>
      <c r="P151" s="164">
        <f t="shared" si="11"/>
        <v>23.023</v>
      </c>
      <c r="Q151" s="164">
        <v>0</v>
      </c>
      <c r="R151" s="164">
        <f t="shared" si="12"/>
        <v>0</v>
      </c>
      <c r="S151" s="164">
        <v>0</v>
      </c>
      <c r="T151" s="165">
        <f t="shared" si="13"/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66" t="s">
        <v>142</v>
      </c>
      <c r="AT151" s="166" t="s">
        <v>138</v>
      </c>
      <c r="AU151" s="166" t="s">
        <v>84</v>
      </c>
      <c r="AY151" s="14" t="s">
        <v>135</v>
      </c>
      <c r="BE151" s="167">
        <f t="shared" si="14"/>
        <v>0</v>
      </c>
      <c r="BF151" s="167">
        <f t="shared" si="15"/>
        <v>0</v>
      </c>
      <c r="BG151" s="167">
        <f t="shared" si="16"/>
        <v>0</v>
      </c>
      <c r="BH151" s="167">
        <f t="shared" si="17"/>
        <v>0</v>
      </c>
      <c r="BI151" s="167">
        <f t="shared" si="18"/>
        <v>0</v>
      </c>
      <c r="BJ151" s="14" t="s">
        <v>84</v>
      </c>
      <c r="BK151" s="168">
        <f t="shared" si="19"/>
        <v>0</v>
      </c>
      <c r="BL151" s="14" t="s">
        <v>142</v>
      </c>
      <c r="BM151" s="166" t="s">
        <v>722</v>
      </c>
    </row>
    <row r="152" spans="1:65" s="2" customFormat="1" ht="24.2" customHeight="1">
      <c r="A152" s="28"/>
      <c r="B152" s="155"/>
      <c r="C152" s="156" t="s">
        <v>221</v>
      </c>
      <c r="D152" s="156" t="s">
        <v>138</v>
      </c>
      <c r="E152" s="157" t="s">
        <v>211</v>
      </c>
      <c r="F152" s="158" t="s">
        <v>212</v>
      </c>
      <c r="G152" s="159" t="s">
        <v>153</v>
      </c>
      <c r="H152" s="160">
        <v>731.5</v>
      </c>
      <c r="I152" s="185"/>
      <c r="J152" s="160">
        <f t="shared" si="10"/>
        <v>0</v>
      </c>
      <c r="K152" s="161"/>
      <c r="L152" s="29"/>
      <c r="M152" s="162" t="s">
        <v>1</v>
      </c>
      <c r="N152" s="163" t="s">
        <v>39</v>
      </c>
      <c r="O152" s="164">
        <v>7.0000000000000001E-3</v>
      </c>
      <c r="P152" s="164">
        <f t="shared" si="11"/>
        <v>5.1204999999999998</v>
      </c>
      <c r="Q152" s="164">
        <v>0</v>
      </c>
      <c r="R152" s="164">
        <f t="shared" si="12"/>
        <v>0</v>
      </c>
      <c r="S152" s="164">
        <v>0</v>
      </c>
      <c r="T152" s="165">
        <f t="shared" si="13"/>
        <v>0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R152" s="166" t="s">
        <v>142</v>
      </c>
      <c r="AT152" s="166" t="s">
        <v>138</v>
      </c>
      <c r="AU152" s="166" t="s">
        <v>84</v>
      </c>
      <c r="AY152" s="14" t="s">
        <v>135</v>
      </c>
      <c r="BE152" s="167">
        <f t="shared" si="14"/>
        <v>0</v>
      </c>
      <c r="BF152" s="167">
        <f t="shared" si="15"/>
        <v>0</v>
      </c>
      <c r="BG152" s="167">
        <f t="shared" si="16"/>
        <v>0</v>
      </c>
      <c r="BH152" s="167">
        <f t="shared" si="17"/>
        <v>0</v>
      </c>
      <c r="BI152" s="167">
        <f t="shared" si="18"/>
        <v>0</v>
      </c>
      <c r="BJ152" s="14" t="s">
        <v>84</v>
      </c>
      <c r="BK152" s="168">
        <f t="shared" si="19"/>
        <v>0</v>
      </c>
      <c r="BL152" s="14" t="s">
        <v>142</v>
      </c>
      <c r="BM152" s="166" t="s">
        <v>723</v>
      </c>
    </row>
    <row r="153" spans="1:65" s="2" customFormat="1" ht="24.2" customHeight="1">
      <c r="A153" s="28"/>
      <c r="B153" s="155"/>
      <c r="C153" s="156" t="s">
        <v>227</v>
      </c>
      <c r="D153" s="156" t="s">
        <v>138</v>
      </c>
      <c r="E153" s="157" t="s">
        <v>215</v>
      </c>
      <c r="F153" s="158" t="s">
        <v>216</v>
      </c>
      <c r="G153" s="159" t="s">
        <v>153</v>
      </c>
      <c r="H153" s="160">
        <v>38.5</v>
      </c>
      <c r="I153" s="185"/>
      <c r="J153" s="160">
        <f t="shared" si="10"/>
        <v>0</v>
      </c>
      <c r="K153" s="161"/>
      <c r="L153" s="29"/>
      <c r="M153" s="162" t="s">
        <v>1</v>
      </c>
      <c r="N153" s="163" t="s">
        <v>39</v>
      </c>
      <c r="O153" s="164">
        <v>0.89</v>
      </c>
      <c r="P153" s="164">
        <f t="shared" si="11"/>
        <v>34.265000000000001</v>
      </c>
      <c r="Q153" s="164">
        <v>0</v>
      </c>
      <c r="R153" s="164">
        <f t="shared" si="12"/>
        <v>0</v>
      </c>
      <c r="S153" s="164">
        <v>0</v>
      </c>
      <c r="T153" s="165">
        <f t="shared" si="13"/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66" t="s">
        <v>142</v>
      </c>
      <c r="AT153" s="166" t="s">
        <v>138</v>
      </c>
      <c r="AU153" s="166" t="s">
        <v>84</v>
      </c>
      <c r="AY153" s="14" t="s">
        <v>135</v>
      </c>
      <c r="BE153" s="167">
        <f t="shared" si="14"/>
        <v>0</v>
      </c>
      <c r="BF153" s="167">
        <f t="shared" si="15"/>
        <v>0</v>
      </c>
      <c r="BG153" s="167">
        <f t="shared" si="16"/>
        <v>0</v>
      </c>
      <c r="BH153" s="167">
        <f t="shared" si="17"/>
        <v>0</v>
      </c>
      <c r="BI153" s="167">
        <f t="shared" si="18"/>
        <v>0</v>
      </c>
      <c r="BJ153" s="14" t="s">
        <v>84</v>
      </c>
      <c r="BK153" s="168">
        <f t="shared" si="19"/>
        <v>0</v>
      </c>
      <c r="BL153" s="14" t="s">
        <v>142</v>
      </c>
      <c r="BM153" s="166" t="s">
        <v>724</v>
      </c>
    </row>
    <row r="154" spans="1:65" s="2" customFormat="1" ht="24.2" customHeight="1">
      <c r="A154" s="28"/>
      <c r="B154" s="155"/>
      <c r="C154" s="156" t="s">
        <v>235</v>
      </c>
      <c r="D154" s="156" t="s">
        <v>138</v>
      </c>
      <c r="E154" s="157" t="s">
        <v>218</v>
      </c>
      <c r="F154" s="158" t="s">
        <v>219</v>
      </c>
      <c r="G154" s="159" t="s">
        <v>153</v>
      </c>
      <c r="H154" s="160">
        <v>231</v>
      </c>
      <c r="I154" s="185"/>
      <c r="J154" s="160">
        <f t="shared" si="10"/>
        <v>0</v>
      </c>
      <c r="K154" s="161"/>
      <c r="L154" s="29"/>
      <c r="M154" s="162" t="s">
        <v>1</v>
      </c>
      <c r="N154" s="163" t="s">
        <v>39</v>
      </c>
      <c r="O154" s="164">
        <v>0.1</v>
      </c>
      <c r="P154" s="164">
        <f t="shared" si="11"/>
        <v>23.1</v>
      </c>
      <c r="Q154" s="164">
        <v>0</v>
      </c>
      <c r="R154" s="164">
        <f t="shared" si="12"/>
        <v>0</v>
      </c>
      <c r="S154" s="164">
        <v>0</v>
      </c>
      <c r="T154" s="165">
        <f t="shared" si="13"/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66" t="s">
        <v>142</v>
      </c>
      <c r="AT154" s="166" t="s">
        <v>138</v>
      </c>
      <c r="AU154" s="166" t="s">
        <v>84</v>
      </c>
      <c r="AY154" s="14" t="s">
        <v>135</v>
      </c>
      <c r="BE154" s="167">
        <f t="shared" si="14"/>
        <v>0</v>
      </c>
      <c r="BF154" s="167">
        <f t="shared" si="15"/>
        <v>0</v>
      </c>
      <c r="BG154" s="167">
        <f t="shared" si="16"/>
        <v>0</v>
      </c>
      <c r="BH154" s="167">
        <f t="shared" si="17"/>
        <v>0</v>
      </c>
      <c r="BI154" s="167">
        <f t="shared" si="18"/>
        <v>0</v>
      </c>
      <c r="BJ154" s="14" t="s">
        <v>84</v>
      </c>
      <c r="BK154" s="168">
        <f t="shared" si="19"/>
        <v>0</v>
      </c>
      <c r="BL154" s="14" t="s">
        <v>142</v>
      </c>
      <c r="BM154" s="166" t="s">
        <v>725</v>
      </c>
    </row>
    <row r="155" spans="1:65" s="2" customFormat="1" ht="24.2" customHeight="1">
      <c r="A155" s="28"/>
      <c r="B155" s="155"/>
      <c r="C155" s="156" t="s">
        <v>240</v>
      </c>
      <c r="D155" s="156" t="s">
        <v>138</v>
      </c>
      <c r="E155" s="157" t="s">
        <v>222</v>
      </c>
      <c r="F155" s="158" t="s">
        <v>223</v>
      </c>
      <c r="G155" s="159" t="s">
        <v>153</v>
      </c>
      <c r="H155" s="160">
        <v>38.5</v>
      </c>
      <c r="I155" s="185"/>
      <c r="J155" s="160">
        <f t="shared" si="10"/>
        <v>0</v>
      </c>
      <c r="K155" s="161"/>
      <c r="L155" s="29"/>
      <c r="M155" s="162" t="s">
        <v>1</v>
      </c>
      <c r="N155" s="163" t="s">
        <v>39</v>
      </c>
      <c r="O155" s="164">
        <v>0</v>
      </c>
      <c r="P155" s="164">
        <f t="shared" si="11"/>
        <v>0</v>
      </c>
      <c r="Q155" s="164">
        <v>0</v>
      </c>
      <c r="R155" s="164">
        <f t="shared" si="12"/>
        <v>0</v>
      </c>
      <c r="S155" s="164">
        <v>0</v>
      </c>
      <c r="T155" s="165">
        <f t="shared" si="13"/>
        <v>0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R155" s="166" t="s">
        <v>142</v>
      </c>
      <c r="AT155" s="166" t="s">
        <v>138</v>
      </c>
      <c r="AU155" s="166" t="s">
        <v>84</v>
      </c>
      <c r="AY155" s="14" t="s">
        <v>135</v>
      </c>
      <c r="BE155" s="167">
        <f t="shared" si="14"/>
        <v>0</v>
      </c>
      <c r="BF155" s="167">
        <f t="shared" si="15"/>
        <v>0</v>
      </c>
      <c r="BG155" s="167">
        <f t="shared" si="16"/>
        <v>0</v>
      </c>
      <c r="BH155" s="167">
        <f t="shared" si="17"/>
        <v>0</v>
      </c>
      <c r="BI155" s="167">
        <f t="shared" si="18"/>
        <v>0</v>
      </c>
      <c r="BJ155" s="14" t="s">
        <v>84</v>
      </c>
      <c r="BK155" s="168">
        <f t="shared" si="19"/>
        <v>0</v>
      </c>
      <c r="BL155" s="14" t="s">
        <v>142</v>
      </c>
      <c r="BM155" s="166" t="s">
        <v>726</v>
      </c>
    </row>
    <row r="156" spans="1:65" s="12" customFormat="1" ht="22.9" customHeight="1">
      <c r="B156" s="143"/>
      <c r="D156" s="144" t="s">
        <v>72</v>
      </c>
      <c r="E156" s="153" t="s">
        <v>225</v>
      </c>
      <c r="F156" s="153" t="s">
        <v>226</v>
      </c>
      <c r="J156" s="154">
        <f>BK156</f>
        <v>0</v>
      </c>
      <c r="L156" s="143"/>
      <c r="M156" s="147"/>
      <c r="N156" s="148"/>
      <c r="O156" s="148"/>
      <c r="P156" s="149">
        <f>P157</f>
        <v>16.15662</v>
      </c>
      <c r="Q156" s="148"/>
      <c r="R156" s="149">
        <f>R157</f>
        <v>0</v>
      </c>
      <c r="S156" s="148"/>
      <c r="T156" s="150">
        <f>T157</f>
        <v>0</v>
      </c>
      <c r="AR156" s="144" t="s">
        <v>80</v>
      </c>
      <c r="AT156" s="151" t="s">
        <v>72</v>
      </c>
      <c r="AU156" s="151" t="s">
        <v>80</v>
      </c>
      <c r="AY156" s="144" t="s">
        <v>135</v>
      </c>
      <c r="BK156" s="152">
        <f>BK157</f>
        <v>0</v>
      </c>
    </row>
    <row r="157" spans="1:65" s="2" customFormat="1" ht="33" customHeight="1">
      <c r="A157" s="28"/>
      <c r="B157" s="155"/>
      <c r="C157" s="156" t="s">
        <v>246</v>
      </c>
      <c r="D157" s="156" t="s">
        <v>138</v>
      </c>
      <c r="E157" s="157" t="s">
        <v>727</v>
      </c>
      <c r="F157" s="158" t="s">
        <v>728</v>
      </c>
      <c r="G157" s="159" t="s">
        <v>153</v>
      </c>
      <c r="H157" s="160">
        <v>538.55399999999997</v>
      </c>
      <c r="I157" s="185"/>
      <c r="J157" s="160">
        <f>ROUND(I157*H157,3)</f>
        <v>0</v>
      </c>
      <c r="K157" s="161"/>
      <c r="L157" s="29"/>
      <c r="M157" s="178" t="s">
        <v>1</v>
      </c>
      <c r="N157" s="179" t="s">
        <v>39</v>
      </c>
      <c r="O157" s="180">
        <v>0.03</v>
      </c>
      <c r="P157" s="180">
        <f>O157*H157</f>
        <v>16.15662</v>
      </c>
      <c r="Q157" s="180">
        <v>0</v>
      </c>
      <c r="R157" s="180">
        <f>Q157*H157</f>
        <v>0</v>
      </c>
      <c r="S157" s="180">
        <v>0</v>
      </c>
      <c r="T157" s="181">
        <f>S157*H157</f>
        <v>0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R157" s="166" t="s">
        <v>142</v>
      </c>
      <c r="AT157" s="166" t="s">
        <v>138</v>
      </c>
      <c r="AU157" s="166" t="s">
        <v>84</v>
      </c>
      <c r="AY157" s="14" t="s">
        <v>135</v>
      </c>
      <c r="BE157" s="167">
        <f>IF(N157="základná",J157,0)</f>
        <v>0</v>
      </c>
      <c r="BF157" s="167">
        <f>IF(N157="znížená",J157,0)</f>
        <v>0</v>
      </c>
      <c r="BG157" s="167">
        <f>IF(N157="zákl. prenesená",J157,0)</f>
        <v>0</v>
      </c>
      <c r="BH157" s="167">
        <f>IF(N157="zníž. prenesená",J157,0)</f>
        <v>0</v>
      </c>
      <c r="BI157" s="167">
        <f>IF(N157="nulová",J157,0)</f>
        <v>0</v>
      </c>
      <c r="BJ157" s="14" t="s">
        <v>84</v>
      </c>
      <c r="BK157" s="168">
        <f>ROUND(I157*H157,3)</f>
        <v>0</v>
      </c>
      <c r="BL157" s="14" t="s">
        <v>142</v>
      </c>
      <c r="BM157" s="166" t="s">
        <v>729</v>
      </c>
    </row>
    <row r="158" spans="1:65" s="2" customFormat="1" ht="6.95" customHeight="1">
      <c r="A158" s="28"/>
      <c r="B158" s="46"/>
      <c r="C158" s="47"/>
      <c r="D158" s="47"/>
      <c r="E158" s="47"/>
      <c r="F158" s="47"/>
      <c r="G158" s="47"/>
      <c r="H158" s="47"/>
      <c r="I158" s="47"/>
      <c r="J158" s="47"/>
      <c r="K158" s="47"/>
      <c r="L158" s="29"/>
      <c r="M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</row>
  </sheetData>
  <autoFilter ref="C125:K157" xr:uid="{00000000-0009-0000-0000-000003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M160"/>
  <sheetViews>
    <sheetView showGridLines="0" workbookViewId="0">
      <selection activeCell="E10" sqref="E1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0"/>
    </row>
    <row r="2" spans="1:46" s="1" customFormat="1" ht="36.950000000000003" customHeight="1">
      <c r="L2" s="227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4" t="s">
        <v>94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73</v>
      </c>
    </row>
    <row r="4" spans="1:46" s="1" customFormat="1" ht="24.95" customHeight="1">
      <c r="B4" s="17"/>
      <c r="D4" s="18" t="s">
        <v>99</v>
      </c>
      <c r="L4" s="17"/>
      <c r="M4" s="101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33" t="str">
        <f>'Rekapitulácia stavby'!K6</f>
        <v>Sklad bio strukovín a maku - prestavba</v>
      </c>
      <c r="F7" s="234"/>
      <c r="G7" s="234"/>
      <c r="H7" s="234"/>
      <c r="L7" s="17"/>
    </row>
    <row r="8" spans="1:46" s="2" customFormat="1" ht="12" customHeight="1">
      <c r="A8" s="28"/>
      <c r="B8" s="29"/>
      <c r="C8" s="28"/>
      <c r="D8" s="23" t="s">
        <v>100</v>
      </c>
      <c r="E8" s="28"/>
      <c r="F8" s="28"/>
      <c r="G8" s="28"/>
      <c r="H8" s="28"/>
      <c r="I8" s="28"/>
      <c r="J8" s="28"/>
      <c r="K8" s="28"/>
      <c r="L8" s="41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30" customHeight="1">
      <c r="A9" s="28"/>
      <c r="B9" s="29"/>
      <c r="C9" s="28"/>
      <c r="D9" s="28"/>
      <c r="E9" s="188" t="s">
        <v>803</v>
      </c>
      <c r="F9" s="232"/>
      <c r="G9" s="232"/>
      <c r="H9" s="232"/>
      <c r="I9" s="28"/>
      <c r="J9" s="28"/>
      <c r="K9" s="28"/>
      <c r="L9" s="41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1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2" customHeight="1">
      <c r="A11" s="28"/>
      <c r="B11" s="29"/>
      <c r="C11" s="28"/>
      <c r="D11" s="23" t="s">
        <v>14</v>
      </c>
      <c r="E11" s="28"/>
      <c r="F11" s="21" t="s">
        <v>1</v>
      </c>
      <c r="G11" s="28"/>
      <c r="H11" s="28"/>
      <c r="I11" s="23" t="s">
        <v>15</v>
      </c>
      <c r="J11" s="21" t="s">
        <v>1</v>
      </c>
      <c r="K11" s="28"/>
      <c r="L11" s="41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>
      <c r="A12" s="28"/>
      <c r="B12" s="29"/>
      <c r="C12" s="28"/>
      <c r="D12" s="23" t="s">
        <v>16</v>
      </c>
      <c r="E12" s="28"/>
      <c r="F12" s="21" t="s">
        <v>17</v>
      </c>
      <c r="G12" s="28"/>
      <c r="H12" s="28"/>
      <c r="I12" s="23" t="s">
        <v>18</v>
      </c>
      <c r="J12" s="184"/>
      <c r="K12" s="28"/>
      <c r="L12" s="41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0.9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1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12" customHeight="1">
      <c r="A14" s="28"/>
      <c r="B14" s="29"/>
      <c r="C14" s="28"/>
      <c r="D14" s="23" t="s">
        <v>19</v>
      </c>
      <c r="E14" s="28"/>
      <c r="F14" s="28"/>
      <c r="G14" s="28"/>
      <c r="H14" s="28"/>
      <c r="I14" s="23" t="s">
        <v>20</v>
      </c>
      <c r="J14" s="21" t="s">
        <v>1</v>
      </c>
      <c r="K14" s="28"/>
      <c r="L14" s="41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8" customHeight="1">
      <c r="A15" s="28"/>
      <c r="B15" s="29"/>
      <c r="C15" s="28"/>
      <c r="D15" s="28"/>
      <c r="E15" s="21" t="s">
        <v>21</v>
      </c>
      <c r="F15" s="28"/>
      <c r="G15" s="28"/>
      <c r="H15" s="28"/>
      <c r="I15" s="23" t="s">
        <v>22</v>
      </c>
      <c r="J15" s="21" t="s">
        <v>1</v>
      </c>
      <c r="K15" s="28"/>
      <c r="L15" s="41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6.95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1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12" customHeight="1">
      <c r="A17" s="28"/>
      <c r="B17" s="29"/>
      <c r="C17" s="28"/>
      <c r="D17" s="23" t="s">
        <v>23</v>
      </c>
      <c r="E17" s="28"/>
      <c r="F17" s="28"/>
      <c r="G17" s="28"/>
      <c r="H17" s="28"/>
      <c r="I17" s="23" t="s">
        <v>20</v>
      </c>
      <c r="J17" s="182" t="str">
        <f>'Rekapitulácia stavby'!AN13</f>
        <v/>
      </c>
      <c r="K17" s="28"/>
      <c r="L17" s="41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18" customHeight="1">
      <c r="A18" s="28"/>
      <c r="B18" s="29"/>
      <c r="C18" s="28"/>
      <c r="D18" s="28"/>
      <c r="E18" s="235" t="str">
        <f>'Rekapitulácia stavby'!E14</f>
        <v xml:space="preserve"> </v>
      </c>
      <c r="F18" s="235"/>
      <c r="G18" s="235"/>
      <c r="H18" s="235"/>
      <c r="I18" s="23" t="s">
        <v>22</v>
      </c>
      <c r="J18" s="182" t="str">
        <f>'Rekapitulácia stavby'!AN14</f>
        <v/>
      </c>
      <c r="K18" s="28"/>
      <c r="L18" s="41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6.95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1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12" customHeight="1">
      <c r="A20" s="28"/>
      <c r="B20" s="29"/>
      <c r="C20" s="28"/>
      <c r="D20" s="23" t="s">
        <v>25</v>
      </c>
      <c r="E20" s="28"/>
      <c r="F20" s="28"/>
      <c r="G20" s="28"/>
      <c r="H20" s="28"/>
      <c r="I20" s="23" t="s">
        <v>20</v>
      </c>
      <c r="J20" s="21" t="s">
        <v>1</v>
      </c>
      <c r="K20" s="28"/>
      <c r="L20" s="41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18" customHeight="1">
      <c r="A21" s="28"/>
      <c r="B21" s="29"/>
      <c r="C21" s="28"/>
      <c r="D21" s="28"/>
      <c r="E21" s="21"/>
      <c r="F21" s="28"/>
      <c r="G21" s="28"/>
      <c r="H21" s="28"/>
      <c r="I21" s="23" t="s">
        <v>22</v>
      </c>
      <c r="J21" s="21" t="s">
        <v>1</v>
      </c>
      <c r="K21" s="28"/>
      <c r="L21" s="41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6.95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1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12" customHeight="1">
      <c r="A23" s="28"/>
      <c r="B23" s="29"/>
      <c r="C23" s="28"/>
      <c r="D23" s="23" t="s">
        <v>29</v>
      </c>
      <c r="E23" s="28"/>
      <c r="F23" s="28"/>
      <c r="G23" s="28"/>
      <c r="H23" s="28"/>
      <c r="I23" s="23" t="s">
        <v>20</v>
      </c>
      <c r="J23" s="21" t="str">
        <f>IF('Rekapitulácia stavby'!AN19="","",'Rekapitulácia stavby'!AN19)</f>
        <v/>
      </c>
      <c r="K23" s="28"/>
      <c r="L23" s="41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18" customHeight="1">
      <c r="A24" s="28"/>
      <c r="B24" s="29"/>
      <c r="C24" s="28"/>
      <c r="D24" s="28"/>
      <c r="E24" s="21" t="str">
        <f>IF('Rekapitulácia stavby'!E20="","",'Rekapitulácia stavby'!E20)</f>
        <v xml:space="preserve"> </v>
      </c>
      <c r="F24" s="28"/>
      <c r="G24" s="28"/>
      <c r="H24" s="28"/>
      <c r="I24" s="23" t="s">
        <v>22</v>
      </c>
      <c r="J24" s="21" t="str">
        <f>IF('Rekapitulácia stavby'!AN20="","",'Rekapitulácia stavby'!AN20)</f>
        <v/>
      </c>
      <c r="K24" s="28"/>
      <c r="L24" s="41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2" customFormat="1" ht="6.95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1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s="2" customFormat="1" ht="12" customHeight="1">
      <c r="A26" s="28"/>
      <c r="B26" s="29"/>
      <c r="C26" s="28"/>
      <c r="D26" s="23" t="s">
        <v>30</v>
      </c>
      <c r="E26" s="28"/>
      <c r="F26" s="28"/>
      <c r="G26" s="28"/>
      <c r="H26" s="28"/>
      <c r="I26" s="28"/>
      <c r="J26" s="28"/>
      <c r="K26" s="28"/>
      <c r="L26" s="41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8" customFormat="1" ht="214.5" customHeight="1">
      <c r="A27" s="102"/>
      <c r="B27" s="103"/>
      <c r="C27" s="102"/>
      <c r="D27" s="102"/>
      <c r="E27" s="215"/>
      <c r="F27" s="215"/>
      <c r="G27" s="215"/>
      <c r="H27" s="215"/>
      <c r="I27" s="102"/>
      <c r="J27" s="102"/>
      <c r="K27" s="102"/>
      <c r="L27" s="104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</row>
    <row r="28" spans="1:31" s="2" customFormat="1" ht="6.95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1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2" customFormat="1" ht="6.95" customHeight="1">
      <c r="A29" s="28"/>
      <c r="B29" s="29"/>
      <c r="C29" s="28"/>
      <c r="D29" s="64"/>
      <c r="E29" s="64"/>
      <c r="F29" s="64"/>
      <c r="G29" s="64"/>
      <c r="H29" s="64"/>
      <c r="I29" s="64"/>
      <c r="J29" s="64"/>
      <c r="K29" s="64"/>
      <c r="L29" s="41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s="2" customFormat="1" ht="14.45" customHeight="1">
      <c r="A30" s="28"/>
      <c r="B30" s="29"/>
      <c r="C30" s="28"/>
      <c r="D30" s="21" t="s">
        <v>102</v>
      </c>
      <c r="E30" s="28"/>
      <c r="F30" s="28"/>
      <c r="G30" s="28"/>
      <c r="H30" s="28"/>
      <c r="I30" s="28"/>
      <c r="J30" s="27">
        <f>J96</f>
        <v>0</v>
      </c>
      <c r="K30" s="28"/>
      <c r="L30" s="41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14.45" customHeight="1">
      <c r="A31" s="28"/>
      <c r="B31" s="29"/>
      <c r="C31" s="28"/>
      <c r="D31" s="26" t="s">
        <v>103</v>
      </c>
      <c r="E31" s="28"/>
      <c r="F31" s="28"/>
      <c r="G31" s="28"/>
      <c r="H31" s="28"/>
      <c r="I31" s="28"/>
      <c r="J31" s="27">
        <f>J105</f>
        <v>0</v>
      </c>
      <c r="K31" s="28"/>
      <c r="L31" s="41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25.35" customHeight="1">
      <c r="A32" s="28"/>
      <c r="B32" s="29"/>
      <c r="C32" s="28"/>
      <c r="D32" s="105" t="s">
        <v>33</v>
      </c>
      <c r="E32" s="28"/>
      <c r="F32" s="28"/>
      <c r="G32" s="28"/>
      <c r="H32" s="28"/>
      <c r="I32" s="28"/>
      <c r="J32" s="69">
        <f>ROUND(J30 + J31, 2)</f>
        <v>0</v>
      </c>
      <c r="K32" s="28"/>
      <c r="L32" s="41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6.95" customHeight="1">
      <c r="A33" s="28"/>
      <c r="B33" s="29"/>
      <c r="C33" s="28"/>
      <c r="D33" s="64"/>
      <c r="E33" s="64"/>
      <c r="F33" s="64"/>
      <c r="G33" s="64"/>
      <c r="H33" s="64"/>
      <c r="I33" s="64"/>
      <c r="J33" s="64"/>
      <c r="K33" s="64"/>
      <c r="L33" s="4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14.45" customHeight="1">
      <c r="A34" s="28"/>
      <c r="B34" s="29"/>
      <c r="C34" s="28"/>
      <c r="D34" s="28"/>
      <c r="E34" s="28"/>
      <c r="F34" s="32" t="s">
        <v>35</v>
      </c>
      <c r="G34" s="28"/>
      <c r="H34" s="28"/>
      <c r="I34" s="32" t="s">
        <v>34</v>
      </c>
      <c r="J34" s="32" t="s">
        <v>36</v>
      </c>
      <c r="K34" s="28"/>
      <c r="L34" s="4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14.45" customHeight="1">
      <c r="A35" s="28"/>
      <c r="B35" s="29"/>
      <c r="C35" s="28"/>
      <c r="D35" s="106" t="s">
        <v>37</v>
      </c>
      <c r="E35" s="34" t="s">
        <v>38</v>
      </c>
      <c r="F35" s="107">
        <f>ROUND((SUM(BE105:BE106) + SUM(BE126:BE159)),  2)</f>
        <v>0</v>
      </c>
      <c r="G35" s="108"/>
      <c r="H35" s="108"/>
      <c r="I35" s="109">
        <v>0.2</v>
      </c>
      <c r="J35" s="107">
        <f>ROUND(((SUM(BE105:BE106) + SUM(BE126:BE159))*I35),  2)</f>
        <v>0</v>
      </c>
      <c r="K35" s="28"/>
      <c r="L35" s="41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14.45" customHeight="1">
      <c r="A36" s="28"/>
      <c r="B36" s="29"/>
      <c r="C36" s="28"/>
      <c r="D36" s="28"/>
      <c r="E36" s="34" t="s">
        <v>39</v>
      </c>
      <c r="F36" s="110">
        <f>ROUND((SUM(BF105:BF106) + SUM(BF126:BF159)),  2)</f>
        <v>0</v>
      </c>
      <c r="G36" s="28"/>
      <c r="H36" s="28"/>
      <c r="I36" s="111">
        <v>0.2</v>
      </c>
      <c r="J36" s="110">
        <f>ROUND(((SUM(BF105:BF106) + SUM(BF126:BF159))*I36),  2)</f>
        <v>0</v>
      </c>
      <c r="K36" s="28"/>
      <c r="L36" s="41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14.45" hidden="1" customHeight="1">
      <c r="A37" s="28"/>
      <c r="B37" s="29"/>
      <c r="C37" s="28"/>
      <c r="D37" s="28"/>
      <c r="E37" s="23" t="s">
        <v>40</v>
      </c>
      <c r="F37" s="110">
        <f>ROUND((SUM(BG105:BG106) + SUM(BG126:BG159)),  2)</f>
        <v>0</v>
      </c>
      <c r="G37" s="28"/>
      <c r="H37" s="28"/>
      <c r="I37" s="111">
        <v>0.2</v>
      </c>
      <c r="J37" s="110">
        <f>0</f>
        <v>0</v>
      </c>
      <c r="K37" s="28"/>
      <c r="L37" s="41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14.45" hidden="1" customHeight="1">
      <c r="A38" s="28"/>
      <c r="B38" s="29"/>
      <c r="C38" s="28"/>
      <c r="D38" s="28"/>
      <c r="E38" s="23" t="s">
        <v>41</v>
      </c>
      <c r="F38" s="110">
        <f>ROUND((SUM(BH105:BH106) + SUM(BH126:BH159)),  2)</f>
        <v>0</v>
      </c>
      <c r="G38" s="28"/>
      <c r="H38" s="28"/>
      <c r="I38" s="111">
        <v>0.2</v>
      </c>
      <c r="J38" s="110">
        <f>0</f>
        <v>0</v>
      </c>
      <c r="K38" s="28"/>
      <c r="L38" s="41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2" customFormat="1" ht="14.45" hidden="1" customHeight="1">
      <c r="A39" s="28"/>
      <c r="B39" s="29"/>
      <c r="C39" s="28"/>
      <c r="D39" s="28"/>
      <c r="E39" s="34" t="s">
        <v>42</v>
      </c>
      <c r="F39" s="107">
        <f>ROUND((SUM(BI105:BI106) + SUM(BI126:BI159)),  2)</f>
        <v>0</v>
      </c>
      <c r="G39" s="108"/>
      <c r="H39" s="108"/>
      <c r="I39" s="109">
        <v>0</v>
      </c>
      <c r="J39" s="107">
        <f>0</f>
        <v>0</v>
      </c>
      <c r="K39" s="28"/>
      <c r="L39" s="41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s="2" customFormat="1" ht="6.95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1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s="2" customFormat="1" ht="25.35" customHeight="1">
      <c r="A41" s="28"/>
      <c r="B41" s="29"/>
      <c r="C41" s="98"/>
      <c r="D41" s="112" t="s">
        <v>43</v>
      </c>
      <c r="E41" s="58"/>
      <c r="F41" s="58"/>
      <c r="G41" s="113" t="s">
        <v>44</v>
      </c>
      <c r="H41" s="114" t="s">
        <v>45</v>
      </c>
      <c r="I41" s="58"/>
      <c r="J41" s="115">
        <f>SUM(J32:J39)</f>
        <v>0</v>
      </c>
      <c r="K41" s="116"/>
      <c r="L41" s="41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31" s="2" customFormat="1" ht="14.45" customHeight="1">
      <c r="A42" s="28"/>
      <c r="B42" s="29"/>
      <c r="C42" s="28"/>
      <c r="D42" s="28"/>
      <c r="E42" s="28"/>
      <c r="F42" s="28"/>
      <c r="G42" s="28"/>
      <c r="H42" s="28"/>
      <c r="I42" s="28"/>
      <c r="J42" s="28"/>
      <c r="K42" s="28"/>
      <c r="L42" s="41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1"/>
      <c r="D50" s="42" t="s">
        <v>46</v>
      </c>
      <c r="E50" s="43"/>
      <c r="F50" s="43"/>
      <c r="G50" s="42" t="s">
        <v>47</v>
      </c>
      <c r="H50" s="43"/>
      <c r="I50" s="43"/>
      <c r="J50" s="43"/>
      <c r="K50" s="43"/>
      <c r="L50" s="41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8"/>
      <c r="B61" s="29"/>
      <c r="C61" s="28"/>
      <c r="D61" s="44" t="s">
        <v>48</v>
      </c>
      <c r="E61" s="31"/>
      <c r="F61" s="117" t="s">
        <v>49</v>
      </c>
      <c r="G61" s="44" t="s">
        <v>48</v>
      </c>
      <c r="H61" s="31"/>
      <c r="I61" s="31"/>
      <c r="J61" s="118" t="s">
        <v>49</v>
      </c>
      <c r="K61" s="31"/>
      <c r="L61" s="41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8"/>
      <c r="B65" s="29"/>
      <c r="C65" s="28"/>
      <c r="D65" s="42" t="s">
        <v>50</v>
      </c>
      <c r="E65" s="45"/>
      <c r="F65" s="45"/>
      <c r="G65" s="42" t="s">
        <v>51</v>
      </c>
      <c r="H65" s="45"/>
      <c r="I65" s="45"/>
      <c r="J65" s="45"/>
      <c r="K65" s="45"/>
      <c r="L65" s="41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7"/>
      <c r="G66" s="183"/>
      <c r="H66" s="183"/>
      <c r="I66" s="183"/>
      <c r="J66" s="183"/>
      <c r="L66" s="17"/>
    </row>
    <row r="67" spans="1:31">
      <c r="B67" s="17"/>
      <c r="G67" s="183"/>
      <c r="H67" s="183"/>
      <c r="I67" s="183"/>
      <c r="J67" s="183"/>
      <c r="L67" s="17"/>
    </row>
    <row r="68" spans="1:31">
      <c r="B68" s="17"/>
      <c r="G68" s="183"/>
      <c r="H68" s="183"/>
      <c r="I68" s="183"/>
      <c r="J68" s="183"/>
      <c r="L68" s="17"/>
    </row>
    <row r="69" spans="1:31">
      <c r="B69" s="17"/>
      <c r="G69" s="183"/>
      <c r="H69" s="183"/>
      <c r="I69" s="183"/>
      <c r="J69" s="183"/>
      <c r="L69" s="17"/>
    </row>
    <row r="70" spans="1:31">
      <c r="B70" s="17"/>
      <c r="G70" s="183"/>
      <c r="H70" s="183"/>
      <c r="I70" s="183"/>
      <c r="J70" s="183"/>
      <c r="L70" s="17"/>
    </row>
    <row r="71" spans="1:31">
      <c r="B71" s="17"/>
      <c r="G71" s="183"/>
      <c r="H71" s="183"/>
      <c r="I71" s="183"/>
      <c r="J71" s="183"/>
      <c r="L71" s="17"/>
    </row>
    <row r="72" spans="1:31">
      <c r="B72" s="17"/>
      <c r="G72" s="183"/>
      <c r="H72" s="183"/>
      <c r="I72" s="183"/>
      <c r="J72" s="183"/>
      <c r="L72" s="17"/>
    </row>
    <row r="73" spans="1:31">
      <c r="B73" s="17"/>
      <c r="G73" s="183"/>
      <c r="H73" s="183"/>
      <c r="I73" s="183"/>
      <c r="J73" s="183"/>
      <c r="L73" s="17"/>
    </row>
    <row r="74" spans="1:31">
      <c r="B74" s="17"/>
      <c r="G74" s="183"/>
      <c r="H74" s="183"/>
      <c r="I74" s="183"/>
      <c r="J74" s="183"/>
      <c r="L74" s="17"/>
    </row>
    <row r="75" spans="1:31">
      <c r="B75" s="17"/>
      <c r="G75" s="183"/>
      <c r="H75" s="183"/>
      <c r="I75" s="183"/>
      <c r="J75" s="183"/>
      <c r="L75" s="17"/>
    </row>
    <row r="76" spans="1:31" s="2" customFormat="1" ht="12.75">
      <c r="A76" s="28"/>
      <c r="B76" s="29"/>
      <c r="C76" s="28"/>
      <c r="D76" s="44" t="s">
        <v>48</v>
      </c>
      <c r="E76" s="31"/>
      <c r="F76" s="117" t="s">
        <v>49</v>
      </c>
      <c r="G76" s="44" t="s">
        <v>48</v>
      </c>
      <c r="H76" s="31"/>
      <c r="I76" s="31"/>
      <c r="J76" s="118" t="s">
        <v>49</v>
      </c>
      <c r="K76" s="31"/>
      <c r="L76" s="41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pans="1:47" s="2" customFormat="1" ht="6.95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5" customHeight="1">
      <c r="A82" s="28"/>
      <c r="B82" s="29"/>
      <c r="C82" s="18" t="s">
        <v>104</v>
      </c>
      <c r="D82" s="28"/>
      <c r="E82" s="28"/>
      <c r="F82" s="28"/>
      <c r="G82" s="28"/>
      <c r="H82" s="28"/>
      <c r="I82" s="28"/>
      <c r="J82" s="28"/>
      <c r="K82" s="28"/>
      <c r="L82" s="41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1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customHeight="1">
      <c r="A84" s="28"/>
      <c r="B84" s="29"/>
      <c r="C84" s="23" t="s">
        <v>12</v>
      </c>
      <c r="D84" s="28"/>
      <c r="E84" s="28"/>
      <c r="F84" s="28"/>
      <c r="G84" s="28"/>
      <c r="H84" s="28"/>
      <c r="I84" s="28"/>
      <c r="J84" s="28"/>
      <c r="K84" s="28"/>
      <c r="L84" s="41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16.5" customHeight="1">
      <c r="A85" s="28"/>
      <c r="B85" s="29"/>
      <c r="C85" s="28"/>
      <c r="D85" s="28"/>
      <c r="E85" s="233" t="str">
        <f>E7</f>
        <v>Sklad bio strukovín a maku - prestavba</v>
      </c>
      <c r="F85" s="234"/>
      <c r="G85" s="234"/>
      <c r="H85" s="234"/>
      <c r="I85" s="28"/>
      <c r="J85" s="28"/>
      <c r="K85" s="28"/>
      <c r="L85" s="41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12" customHeight="1">
      <c r="A86" s="28"/>
      <c r="B86" s="29"/>
      <c r="C86" s="23" t="s">
        <v>100</v>
      </c>
      <c r="D86" s="28"/>
      <c r="E86" s="28"/>
      <c r="F86" s="28"/>
      <c r="G86" s="28"/>
      <c r="H86" s="28"/>
      <c r="I86" s="28"/>
      <c r="J86" s="28"/>
      <c r="K86" s="28"/>
      <c r="L86" s="41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30" customHeight="1">
      <c r="A87" s="28"/>
      <c r="B87" s="29"/>
      <c r="C87" s="28"/>
      <c r="D87" s="28"/>
      <c r="E87" s="188" t="str">
        <f>E9</f>
        <v>03 - SO 03 - Cestná váha - stavebná príprava</v>
      </c>
      <c r="F87" s="232"/>
      <c r="G87" s="232"/>
      <c r="H87" s="232"/>
      <c r="I87" s="28"/>
      <c r="J87" s="28"/>
      <c r="K87" s="28"/>
      <c r="L87" s="41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1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12" customHeight="1">
      <c r="A89" s="28"/>
      <c r="B89" s="29"/>
      <c r="C89" s="23" t="s">
        <v>16</v>
      </c>
      <c r="D89" s="28"/>
      <c r="E89" s="28"/>
      <c r="F89" s="21" t="str">
        <f>F12</f>
        <v>Patince časť Potkanovo</v>
      </c>
      <c r="G89" s="28"/>
      <c r="H89" s="28"/>
      <c r="I89" s="23" t="s">
        <v>18</v>
      </c>
      <c r="J89" s="184" t="str">
        <f>IF(J12="","",J12)</f>
        <v/>
      </c>
      <c r="K89" s="28"/>
      <c r="L89" s="4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6.95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40.15" customHeight="1">
      <c r="A91" s="28"/>
      <c r="B91" s="29"/>
      <c r="C91" s="23" t="s">
        <v>19</v>
      </c>
      <c r="D91" s="28"/>
      <c r="E91" s="28"/>
      <c r="F91" s="21" t="str">
        <f>E15</f>
        <v>Villem &amp; Forró, s.r.o.</v>
      </c>
      <c r="G91" s="28"/>
      <c r="H91" s="28"/>
      <c r="I91" s="23" t="s">
        <v>25</v>
      </c>
      <c r="J91" s="24"/>
      <c r="K91" s="28"/>
      <c r="L91" s="41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15.2" customHeight="1">
      <c r="A92" s="28"/>
      <c r="B92" s="29"/>
      <c r="C92" s="23" t="s">
        <v>23</v>
      </c>
      <c r="D92" s="28"/>
      <c r="E92" s="28"/>
      <c r="F92" s="182" t="str">
        <f>IF(E18="","",E18)</f>
        <v xml:space="preserve"> </v>
      </c>
      <c r="G92" s="28"/>
      <c r="H92" s="28"/>
      <c r="I92" s="23" t="s">
        <v>29</v>
      </c>
      <c r="J92" s="24" t="str">
        <f>E24</f>
        <v xml:space="preserve"> </v>
      </c>
      <c r="K92" s="28"/>
      <c r="L92" s="41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1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9.25" customHeight="1">
      <c r="A94" s="28"/>
      <c r="B94" s="29"/>
      <c r="C94" s="119" t="s">
        <v>105</v>
      </c>
      <c r="D94" s="98"/>
      <c r="E94" s="98"/>
      <c r="F94" s="98"/>
      <c r="G94" s="98"/>
      <c r="H94" s="98"/>
      <c r="I94" s="98"/>
      <c r="J94" s="120" t="s">
        <v>106</v>
      </c>
      <c r="K94" s="98"/>
      <c r="L94" s="41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pans="1:47" s="2" customFormat="1" ht="10.35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1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pans="1:47" s="2" customFormat="1" ht="22.9" customHeight="1">
      <c r="A96" s="28"/>
      <c r="B96" s="29"/>
      <c r="C96" s="121" t="s">
        <v>107</v>
      </c>
      <c r="D96" s="28"/>
      <c r="E96" s="28"/>
      <c r="F96" s="28"/>
      <c r="G96" s="28"/>
      <c r="H96" s="28"/>
      <c r="I96" s="28"/>
      <c r="J96" s="69">
        <f>J126</f>
        <v>0</v>
      </c>
      <c r="K96" s="28"/>
      <c r="L96" s="41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4" t="s">
        <v>108</v>
      </c>
    </row>
    <row r="97" spans="1:31" s="9" customFormat="1" ht="24.95" customHeight="1">
      <c r="B97" s="122"/>
      <c r="D97" s="123" t="s">
        <v>109</v>
      </c>
      <c r="E97" s="124"/>
      <c r="F97" s="124"/>
      <c r="G97" s="124"/>
      <c r="H97" s="124"/>
      <c r="I97" s="124"/>
      <c r="J97" s="125">
        <f>J127</f>
        <v>0</v>
      </c>
      <c r="L97" s="122"/>
    </row>
    <row r="98" spans="1:31" s="10" customFormat="1" ht="19.899999999999999" customHeight="1">
      <c r="B98" s="126"/>
      <c r="D98" s="127" t="s">
        <v>661</v>
      </c>
      <c r="E98" s="128"/>
      <c r="F98" s="128"/>
      <c r="G98" s="128"/>
      <c r="H98" s="128"/>
      <c r="I98" s="128"/>
      <c r="J98" s="129">
        <f>J128</f>
        <v>0</v>
      </c>
      <c r="L98" s="126"/>
    </row>
    <row r="99" spans="1:31" s="10" customFormat="1" ht="19.899999999999999" customHeight="1">
      <c r="B99" s="126"/>
      <c r="D99" s="127" t="s">
        <v>662</v>
      </c>
      <c r="E99" s="128"/>
      <c r="F99" s="128"/>
      <c r="G99" s="128"/>
      <c r="H99" s="128"/>
      <c r="I99" s="128"/>
      <c r="J99" s="129">
        <f>J140</f>
        <v>0</v>
      </c>
      <c r="L99" s="126"/>
    </row>
    <row r="100" spans="1:31" s="10" customFormat="1" ht="19.899999999999999" customHeight="1">
      <c r="B100" s="126"/>
      <c r="D100" s="127" t="s">
        <v>113</v>
      </c>
      <c r="E100" s="128"/>
      <c r="F100" s="128"/>
      <c r="G100" s="128"/>
      <c r="H100" s="128"/>
      <c r="I100" s="128"/>
      <c r="J100" s="129">
        <f>J152</f>
        <v>0</v>
      </c>
      <c r="L100" s="126"/>
    </row>
    <row r="101" spans="1:31" s="9" customFormat="1" ht="24.95" customHeight="1">
      <c r="B101" s="122"/>
      <c r="D101" s="123" t="s">
        <v>114</v>
      </c>
      <c r="E101" s="124"/>
      <c r="F101" s="124"/>
      <c r="G101" s="124"/>
      <c r="H101" s="124"/>
      <c r="I101" s="124"/>
      <c r="J101" s="125">
        <f>J154</f>
        <v>0</v>
      </c>
      <c r="L101" s="122"/>
    </row>
    <row r="102" spans="1:31" s="10" customFormat="1" ht="19.899999999999999" customHeight="1">
      <c r="B102" s="126"/>
      <c r="D102" s="127" t="s">
        <v>117</v>
      </c>
      <c r="E102" s="128"/>
      <c r="F102" s="128"/>
      <c r="G102" s="128"/>
      <c r="H102" s="128"/>
      <c r="I102" s="128"/>
      <c r="J102" s="129">
        <f>J155</f>
        <v>0</v>
      </c>
      <c r="L102" s="126"/>
    </row>
    <row r="103" spans="1:31" s="2" customFormat="1" ht="21.75" customHeight="1">
      <c r="A103" s="28"/>
      <c r="B103" s="29"/>
      <c r="C103" s="28"/>
      <c r="D103" s="28"/>
      <c r="E103" s="28"/>
      <c r="F103" s="28"/>
      <c r="G103" s="28"/>
      <c r="H103" s="28"/>
      <c r="I103" s="28"/>
      <c r="J103" s="28"/>
      <c r="K103" s="28"/>
      <c r="L103" s="41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</row>
    <row r="104" spans="1:31" s="2" customFormat="1" ht="6.95" customHeight="1">
      <c r="A104" s="28"/>
      <c r="B104" s="29"/>
      <c r="C104" s="28"/>
      <c r="D104" s="28"/>
      <c r="E104" s="28"/>
      <c r="F104" s="28"/>
      <c r="G104" s="28"/>
      <c r="H104" s="28"/>
      <c r="I104" s="28"/>
      <c r="J104" s="28"/>
      <c r="K104" s="28"/>
      <c r="L104" s="41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</row>
    <row r="105" spans="1:31" s="2" customFormat="1" ht="29.25" customHeight="1">
      <c r="A105" s="28"/>
      <c r="B105" s="29"/>
      <c r="C105" s="121" t="s">
        <v>120</v>
      </c>
      <c r="D105" s="28"/>
      <c r="E105" s="28"/>
      <c r="F105" s="28"/>
      <c r="G105" s="28"/>
      <c r="H105" s="28"/>
      <c r="I105" s="28"/>
      <c r="J105" s="130">
        <v>0</v>
      </c>
      <c r="K105" s="28"/>
      <c r="L105" s="41"/>
      <c r="N105" s="131" t="s">
        <v>37</v>
      </c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</row>
    <row r="106" spans="1:31" s="2" customFormat="1" ht="18" customHeight="1">
      <c r="A106" s="28"/>
      <c r="B106" s="29"/>
      <c r="C106" s="28"/>
      <c r="D106" s="28"/>
      <c r="E106" s="28"/>
      <c r="F106" s="28"/>
      <c r="G106" s="28"/>
      <c r="H106" s="28"/>
      <c r="I106" s="28"/>
      <c r="J106" s="28"/>
      <c r="K106" s="28"/>
      <c r="L106" s="41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</row>
    <row r="107" spans="1:31" s="2" customFormat="1" ht="29.25" customHeight="1">
      <c r="A107" s="28"/>
      <c r="B107" s="29"/>
      <c r="C107" s="97" t="s">
        <v>98</v>
      </c>
      <c r="D107" s="98"/>
      <c r="E107" s="98"/>
      <c r="F107" s="98"/>
      <c r="G107" s="98"/>
      <c r="H107" s="98"/>
      <c r="I107" s="98"/>
      <c r="J107" s="99">
        <f>ROUND(J96+J105,2)</f>
        <v>0</v>
      </c>
      <c r="K107" s="98"/>
      <c r="L107" s="41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</row>
    <row r="108" spans="1:31" s="2" customFormat="1" ht="6.95" customHeight="1">
      <c r="A108" s="28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12" spans="1:31" s="2" customFormat="1" ht="6.95" customHeight="1">
      <c r="A112" s="28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pans="1:63" s="2" customFormat="1" ht="24.95" customHeight="1">
      <c r="A113" s="28"/>
      <c r="B113" s="29"/>
      <c r="C113" s="18" t="s">
        <v>121</v>
      </c>
      <c r="D113" s="28"/>
      <c r="E113" s="28"/>
      <c r="F113" s="28"/>
      <c r="G113" s="28"/>
      <c r="H113" s="28"/>
      <c r="I113" s="28"/>
      <c r="J113" s="28"/>
      <c r="K113" s="28"/>
      <c r="L113" s="41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pans="1:63" s="2" customFormat="1" ht="6.95" customHeight="1">
      <c r="A114" s="28"/>
      <c r="B114" s="29"/>
      <c r="C114" s="28"/>
      <c r="D114" s="28"/>
      <c r="E114" s="28"/>
      <c r="F114" s="28"/>
      <c r="G114" s="28"/>
      <c r="H114" s="28"/>
      <c r="I114" s="28"/>
      <c r="J114" s="28"/>
      <c r="K114" s="28"/>
      <c r="L114" s="41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pans="1:63" s="2" customFormat="1" ht="12" customHeight="1">
      <c r="A115" s="28"/>
      <c r="B115" s="29"/>
      <c r="C115" s="23" t="s">
        <v>12</v>
      </c>
      <c r="D115" s="28"/>
      <c r="E115" s="28"/>
      <c r="F115" s="28"/>
      <c r="G115" s="28"/>
      <c r="H115" s="28"/>
      <c r="I115" s="28"/>
      <c r="J115" s="28"/>
      <c r="K115" s="28"/>
      <c r="L115" s="41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pans="1:63" s="2" customFormat="1" ht="16.5" customHeight="1">
      <c r="A116" s="28"/>
      <c r="B116" s="29"/>
      <c r="C116" s="28"/>
      <c r="D116" s="28"/>
      <c r="E116" s="233" t="str">
        <f>E7</f>
        <v>Sklad bio strukovín a maku - prestavba</v>
      </c>
      <c r="F116" s="234"/>
      <c r="G116" s="234"/>
      <c r="H116" s="234"/>
      <c r="I116" s="28"/>
      <c r="J116" s="28"/>
      <c r="K116" s="28"/>
      <c r="L116" s="41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pans="1:63" s="2" customFormat="1" ht="12" customHeight="1">
      <c r="A117" s="28"/>
      <c r="B117" s="29"/>
      <c r="C117" s="23" t="s">
        <v>100</v>
      </c>
      <c r="D117" s="28"/>
      <c r="E117" s="28"/>
      <c r="F117" s="28"/>
      <c r="G117" s="28"/>
      <c r="H117" s="28"/>
      <c r="I117" s="28"/>
      <c r="J117" s="28"/>
      <c r="K117" s="28"/>
      <c r="L117" s="41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pans="1:63" s="2" customFormat="1" ht="30" customHeight="1">
      <c r="A118" s="28"/>
      <c r="B118" s="29"/>
      <c r="C118" s="28"/>
      <c r="D118" s="28"/>
      <c r="E118" s="188" t="str">
        <f>E9</f>
        <v>03 - SO 03 - Cestná váha - stavebná príprava</v>
      </c>
      <c r="F118" s="232"/>
      <c r="G118" s="232"/>
      <c r="H118" s="232"/>
      <c r="I118" s="28"/>
      <c r="J118" s="28"/>
      <c r="K118" s="28"/>
      <c r="L118" s="41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pans="1:63" s="2" customFormat="1" ht="6.95" customHeight="1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41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pans="1:63" s="2" customFormat="1" ht="12" customHeight="1">
      <c r="A120" s="28"/>
      <c r="B120" s="29"/>
      <c r="C120" s="23" t="s">
        <v>16</v>
      </c>
      <c r="D120" s="28"/>
      <c r="E120" s="28"/>
      <c r="F120" s="21" t="str">
        <f>F12</f>
        <v>Patince časť Potkanovo</v>
      </c>
      <c r="G120" s="28"/>
      <c r="H120" s="28"/>
      <c r="I120" s="23" t="s">
        <v>18</v>
      </c>
      <c r="J120" s="184" t="str">
        <f>IF(J12="","",J12)</f>
        <v/>
      </c>
      <c r="K120" s="28"/>
      <c r="L120" s="41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pans="1:63" s="2" customFormat="1" ht="6.95" customHeight="1">
      <c r="A121" s="28"/>
      <c r="B121" s="29"/>
      <c r="C121" s="28"/>
      <c r="D121" s="28"/>
      <c r="E121" s="28"/>
      <c r="F121" s="28"/>
      <c r="G121" s="28"/>
      <c r="H121" s="28"/>
      <c r="I121" s="28"/>
      <c r="J121" s="28"/>
      <c r="K121" s="28"/>
      <c r="L121" s="41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pans="1:63" s="2" customFormat="1" ht="40.15" customHeight="1">
      <c r="A122" s="28"/>
      <c r="B122" s="29"/>
      <c r="C122" s="23" t="s">
        <v>19</v>
      </c>
      <c r="D122" s="28"/>
      <c r="E122" s="28"/>
      <c r="F122" s="21" t="str">
        <f>E15</f>
        <v>Villem &amp; Forró, s.r.o.</v>
      </c>
      <c r="G122" s="28"/>
      <c r="H122" s="28"/>
      <c r="I122" s="23" t="s">
        <v>25</v>
      </c>
      <c r="J122" s="24"/>
      <c r="K122" s="28"/>
      <c r="L122" s="41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pans="1:63" s="2" customFormat="1" ht="15.2" customHeight="1">
      <c r="A123" s="28"/>
      <c r="B123" s="29"/>
      <c r="C123" s="23" t="s">
        <v>23</v>
      </c>
      <c r="D123" s="28"/>
      <c r="E123" s="28"/>
      <c r="F123" s="182" t="str">
        <f>IF(E18="","",E18)</f>
        <v xml:space="preserve"> </v>
      </c>
      <c r="G123" s="28"/>
      <c r="H123" s="28"/>
      <c r="I123" s="23" t="s">
        <v>29</v>
      </c>
      <c r="J123" s="24" t="str">
        <f>E24</f>
        <v xml:space="preserve"> </v>
      </c>
      <c r="K123" s="28"/>
      <c r="L123" s="41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spans="1:63" s="2" customFormat="1" ht="10.35" customHeight="1">
      <c r="A124" s="28"/>
      <c r="B124" s="29"/>
      <c r="C124" s="28"/>
      <c r="D124" s="28"/>
      <c r="E124" s="28"/>
      <c r="F124" s="28"/>
      <c r="G124" s="28"/>
      <c r="H124" s="28"/>
      <c r="I124" s="28"/>
      <c r="J124" s="28"/>
      <c r="K124" s="28"/>
      <c r="L124" s="41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spans="1:63" s="11" customFormat="1" ht="29.25" customHeight="1">
      <c r="A125" s="132"/>
      <c r="B125" s="133"/>
      <c r="C125" s="134" t="s">
        <v>122</v>
      </c>
      <c r="D125" s="135" t="s">
        <v>58</v>
      </c>
      <c r="E125" s="135" t="s">
        <v>54</v>
      </c>
      <c r="F125" s="135" t="s">
        <v>55</v>
      </c>
      <c r="G125" s="135" t="s">
        <v>123</v>
      </c>
      <c r="H125" s="135" t="s">
        <v>124</v>
      </c>
      <c r="I125" s="135" t="s">
        <v>125</v>
      </c>
      <c r="J125" s="136" t="s">
        <v>106</v>
      </c>
      <c r="K125" s="137" t="s">
        <v>126</v>
      </c>
      <c r="L125" s="138"/>
      <c r="M125" s="60" t="s">
        <v>1</v>
      </c>
      <c r="N125" s="61" t="s">
        <v>37</v>
      </c>
      <c r="O125" s="61" t="s">
        <v>127</v>
      </c>
      <c r="P125" s="61" t="s">
        <v>128</v>
      </c>
      <c r="Q125" s="61" t="s">
        <v>129</v>
      </c>
      <c r="R125" s="61" t="s">
        <v>130</v>
      </c>
      <c r="S125" s="61" t="s">
        <v>131</v>
      </c>
      <c r="T125" s="62" t="s">
        <v>132</v>
      </c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</row>
    <row r="126" spans="1:63" s="2" customFormat="1" ht="22.9" customHeight="1">
      <c r="A126" s="28"/>
      <c r="B126" s="29"/>
      <c r="C126" s="67" t="s">
        <v>102</v>
      </c>
      <c r="D126" s="28"/>
      <c r="E126" s="28"/>
      <c r="F126" s="28"/>
      <c r="G126" s="28"/>
      <c r="H126" s="28"/>
      <c r="I126" s="28"/>
      <c r="J126" s="139">
        <f>BK126</f>
        <v>0</v>
      </c>
      <c r="K126" s="28"/>
      <c r="L126" s="29"/>
      <c r="M126" s="63"/>
      <c r="N126" s="54"/>
      <c r="O126" s="64"/>
      <c r="P126" s="140">
        <f>P127+P154</f>
        <v>259.85129869999997</v>
      </c>
      <c r="Q126" s="64"/>
      <c r="R126" s="140">
        <f>R127+R154</f>
        <v>109.66812154999998</v>
      </c>
      <c r="S126" s="64"/>
      <c r="T126" s="141">
        <f>T127+T154</f>
        <v>0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T126" s="14" t="s">
        <v>72</v>
      </c>
      <c r="AU126" s="14" t="s">
        <v>108</v>
      </c>
      <c r="BK126" s="142">
        <f>BK127+BK154</f>
        <v>0</v>
      </c>
    </row>
    <row r="127" spans="1:63" s="12" customFormat="1" ht="25.9" customHeight="1">
      <c r="B127" s="143"/>
      <c r="D127" s="144" t="s">
        <v>72</v>
      </c>
      <c r="E127" s="145" t="s">
        <v>133</v>
      </c>
      <c r="F127" s="145" t="s">
        <v>134</v>
      </c>
      <c r="J127" s="146">
        <f>BK127</f>
        <v>0</v>
      </c>
      <c r="L127" s="143"/>
      <c r="M127" s="147"/>
      <c r="N127" s="148"/>
      <c r="O127" s="148"/>
      <c r="P127" s="149">
        <f>P128+P140+P152</f>
        <v>253.09705869999999</v>
      </c>
      <c r="Q127" s="148"/>
      <c r="R127" s="149">
        <f>R128+R140+R152</f>
        <v>109.66684154999999</v>
      </c>
      <c r="S127" s="148"/>
      <c r="T127" s="150">
        <f>T128+T140+T152</f>
        <v>0</v>
      </c>
      <c r="AR127" s="144" t="s">
        <v>80</v>
      </c>
      <c r="AT127" s="151" t="s">
        <v>72</v>
      </c>
      <c r="AU127" s="151" t="s">
        <v>73</v>
      </c>
      <c r="AY127" s="144" t="s">
        <v>135</v>
      </c>
      <c r="BK127" s="152">
        <f>BK128+BK140+BK152</f>
        <v>0</v>
      </c>
    </row>
    <row r="128" spans="1:63" s="12" customFormat="1" ht="22.9" customHeight="1">
      <c r="B128" s="143"/>
      <c r="D128" s="144" t="s">
        <v>72</v>
      </c>
      <c r="E128" s="153" t="s">
        <v>80</v>
      </c>
      <c r="F128" s="153" t="s">
        <v>664</v>
      </c>
      <c r="J128" s="154">
        <f>BK128</f>
        <v>0</v>
      </c>
      <c r="L128" s="143"/>
      <c r="M128" s="147"/>
      <c r="N128" s="148"/>
      <c r="O128" s="148"/>
      <c r="P128" s="149">
        <f>SUM(P129:P139)</f>
        <v>86.137128000000004</v>
      </c>
      <c r="Q128" s="148"/>
      <c r="R128" s="149">
        <f>SUM(R129:R139)</f>
        <v>0</v>
      </c>
      <c r="S128" s="148"/>
      <c r="T128" s="150">
        <f>SUM(T129:T139)</f>
        <v>0</v>
      </c>
      <c r="AR128" s="144" t="s">
        <v>80</v>
      </c>
      <c r="AT128" s="151" t="s">
        <v>72</v>
      </c>
      <c r="AU128" s="151" t="s">
        <v>80</v>
      </c>
      <c r="AY128" s="144" t="s">
        <v>135</v>
      </c>
      <c r="BK128" s="152">
        <f>SUM(BK129:BK139)</f>
        <v>0</v>
      </c>
    </row>
    <row r="129" spans="1:65" s="2" customFormat="1" ht="21.75" customHeight="1">
      <c r="A129" s="28"/>
      <c r="B129" s="155"/>
      <c r="C129" s="156" t="s">
        <v>80</v>
      </c>
      <c r="D129" s="156" t="s">
        <v>138</v>
      </c>
      <c r="E129" s="157" t="s">
        <v>730</v>
      </c>
      <c r="F129" s="158" t="s">
        <v>731</v>
      </c>
      <c r="G129" s="159" t="s">
        <v>141</v>
      </c>
      <c r="H129" s="160">
        <v>29.7</v>
      </c>
      <c r="I129" s="185"/>
      <c r="J129" s="160">
        <f t="shared" ref="J129:J139" si="0">ROUND(I129*H129,3)</f>
        <v>0</v>
      </c>
      <c r="K129" s="161"/>
      <c r="L129" s="29"/>
      <c r="M129" s="162" t="s">
        <v>1</v>
      </c>
      <c r="N129" s="163" t="s">
        <v>39</v>
      </c>
      <c r="O129" s="164">
        <v>0.83799999999999997</v>
      </c>
      <c r="P129" s="164">
        <f t="shared" ref="P129:P139" si="1">O129*H129</f>
        <v>24.888599999999997</v>
      </c>
      <c r="Q129" s="164">
        <v>0</v>
      </c>
      <c r="R129" s="164">
        <f t="shared" ref="R129:R139" si="2">Q129*H129</f>
        <v>0</v>
      </c>
      <c r="S129" s="164">
        <v>0</v>
      </c>
      <c r="T129" s="165">
        <f t="shared" ref="T129:T139" si="3">S129*H129</f>
        <v>0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66" t="s">
        <v>142</v>
      </c>
      <c r="AT129" s="166" t="s">
        <v>138</v>
      </c>
      <c r="AU129" s="166" t="s">
        <v>84</v>
      </c>
      <c r="AY129" s="14" t="s">
        <v>135</v>
      </c>
      <c r="BE129" s="167">
        <f t="shared" ref="BE129:BE139" si="4">IF(N129="základná",J129,0)</f>
        <v>0</v>
      </c>
      <c r="BF129" s="167">
        <f t="shared" ref="BF129:BF139" si="5">IF(N129="znížená",J129,0)</f>
        <v>0</v>
      </c>
      <c r="BG129" s="167">
        <f t="shared" ref="BG129:BG139" si="6">IF(N129="zákl. prenesená",J129,0)</f>
        <v>0</v>
      </c>
      <c r="BH129" s="167">
        <f t="shared" ref="BH129:BH139" si="7">IF(N129="zníž. prenesená",J129,0)</f>
        <v>0</v>
      </c>
      <c r="BI129" s="167">
        <f t="shared" ref="BI129:BI139" si="8">IF(N129="nulová",J129,0)</f>
        <v>0</v>
      </c>
      <c r="BJ129" s="14" t="s">
        <v>84</v>
      </c>
      <c r="BK129" s="168">
        <f t="shared" ref="BK129:BK139" si="9">ROUND(I129*H129,3)</f>
        <v>0</v>
      </c>
      <c r="BL129" s="14" t="s">
        <v>142</v>
      </c>
      <c r="BM129" s="166" t="s">
        <v>732</v>
      </c>
    </row>
    <row r="130" spans="1:65" s="2" customFormat="1" ht="24.2" customHeight="1">
      <c r="A130" s="28"/>
      <c r="B130" s="155"/>
      <c r="C130" s="156" t="s">
        <v>84</v>
      </c>
      <c r="D130" s="156" t="s">
        <v>138</v>
      </c>
      <c r="E130" s="157" t="s">
        <v>733</v>
      </c>
      <c r="F130" s="158" t="s">
        <v>734</v>
      </c>
      <c r="G130" s="159" t="s">
        <v>141</v>
      </c>
      <c r="H130" s="160">
        <v>29.7</v>
      </c>
      <c r="I130" s="185"/>
      <c r="J130" s="160">
        <f t="shared" si="0"/>
        <v>0</v>
      </c>
      <c r="K130" s="161"/>
      <c r="L130" s="29"/>
      <c r="M130" s="162" t="s">
        <v>1</v>
      </c>
      <c r="N130" s="163" t="s">
        <v>39</v>
      </c>
      <c r="O130" s="164">
        <v>4.2000000000000003E-2</v>
      </c>
      <c r="P130" s="164">
        <f t="shared" si="1"/>
        <v>1.2474000000000001</v>
      </c>
      <c r="Q130" s="164">
        <v>0</v>
      </c>
      <c r="R130" s="164">
        <f t="shared" si="2"/>
        <v>0</v>
      </c>
      <c r="S130" s="164">
        <v>0</v>
      </c>
      <c r="T130" s="165">
        <f t="shared" si="3"/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66" t="s">
        <v>142</v>
      </c>
      <c r="AT130" s="166" t="s">
        <v>138</v>
      </c>
      <c r="AU130" s="166" t="s">
        <v>84</v>
      </c>
      <c r="AY130" s="14" t="s">
        <v>135</v>
      </c>
      <c r="BE130" s="167">
        <f t="shared" si="4"/>
        <v>0</v>
      </c>
      <c r="BF130" s="167">
        <f t="shared" si="5"/>
        <v>0</v>
      </c>
      <c r="BG130" s="167">
        <f t="shared" si="6"/>
        <v>0</v>
      </c>
      <c r="BH130" s="167">
        <f t="shared" si="7"/>
        <v>0</v>
      </c>
      <c r="BI130" s="167">
        <f t="shared" si="8"/>
        <v>0</v>
      </c>
      <c r="BJ130" s="14" t="s">
        <v>84</v>
      </c>
      <c r="BK130" s="168">
        <f t="shared" si="9"/>
        <v>0</v>
      </c>
      <c r="BL130" s="14" t="s">
        <v>142</v>
      </c>
      <c r="BM130" s="166" t="s">
        <v>735</v>
      </c>
    </row>
    <row r="131" spans="1:65" s="2" customFormat="1" ht="16.5" customHeight="1">
      <c r="A131" s="28"/>
      <c r="B131" s="155"/>
      <c r="C131" s="156" t="s">
        <v>136</v>
      </c>
      <c r="D131" s="156" t="s">
        <v>138</v>
      </c>
      <c r="E131" s="157" t="s">
        <v>736</v>
      </c>
      <c r="F131" s="158" t="s">
        <v>737</v>
      </c>
      <c r="G131" s="159" t="s">
        <v>141</v>
      </c>
      <c r="H131" s="160">
        <v>11.34</v>
      </c>
      <c r="I131" s="185"/>
      <c r="J131" s="160">
        <f t="shared" si="0"/>
        <v>0</v>
      </c>
      <c r="K131" s="161"/>
      <c r="L131" s="29"/>
      <c r="M131" s="162" t="s">
        <v>1</v>
      </c>
      <c r="N131" s="163" t="s">
        <v>39</v>
      </c>
      <c r="O131" s="164">
        <v>1.5089999999999999</v>
      </c>
      <c r="P131" s="164">
        <f t="shared" si="1"/>
        <v>17.11206</v>
      </c>
      <c r="Q131" s="164">
        <v>0</v>
      </c>
      <c r="R131" s="164">
        <f t="shared" si="2"/>
        <v>0</v>
      </c>
      <c r="S131" s="164">
        <v>0</v>
      </c>
      <c r="T131" s="165">
        <f t="shared" si="3"/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66" t="s">
        <v>142</v>
      </c>
      <c r="AT131" s="166" t="s">
        <v>138</v>
      </c>
      <c r="AU131" s="166" t="s">
        <v>84</v>
      </c>
      <c r="AY131" s="14" t="s">
        <v>135</v>
      </c>
      <c r="BE131" s="167">
        <f t="shared" si="4"/>
        <v>0</v>
      </c>
      <c r="BF131" s="167">
        <f t="shared" si="5"/>
        <v>0</v>
      </c>
      <c r="BG131" s="167">
        <f t="shared" si="6"/>
        <v>0</v>
      </c>
      <c r="BH131" s="167">
        <f t="shared" si="7"/>
        <v>0</v>
      </c>
      <c r="BI131" s="167">
        <f t="shared" si="8"/>
        <v>0</v>
      </c>
      <c r="BJ131" s="14" t="s">
        <v>84</v>
      </c>
      <c r="BK131" s="168">
        <f t="shared" si="9"/>
        <v>0</v>
      </c>
      <c r="BL131" s="14" t="s">
        <v>142</v>
      </c>
      <c r="BM131" s="166" t="s">
        <v>738</v>
      </c>
    </row>
    <row r="132" spans="1:65" s="2" customFormat="1" ht="37.9" customHeight="1">
      <c r="A132" s="28"/>
      <c r="B132" s="155"/>
      <c r="C132" s="156" t="s">
        <v>142</v>
      </c>
      <c r="D132" s="156" t="s">
        <v>138</v>
      </c>
      <c r="E132" s="157" t="s">
        <v>739</v>
      </c>
      <c r="F132" s="158" t="s">
        <v>740</v>
      </c>
      <c r="G132" s="159" t="s">
        <v>141</v>
      </c>
      <c r="H132" s="160">
        <v>11.34</v>
      </c>
      <c r="I132" s="185"/>
      <c r="J132" s="160">
        <f t="shared" si="0"/>
        <v>0</v>
      </c>
      <c r="K132" s="161"/>
      <c r="L132" s="29"/>
      <c r="M132" s="162" t="s">
        <v>1</v>
      </c>
      <c r="N132" s="163" t="s">
        <v>39</v>
      </c>
      <c r="O132" s="164">
        <v>0.08</v>
      </c>
      <c r="P132" s="164">
        <f t="shared" si="1"/>
        <v>0.90720000000000001</v>
      </c>
      <c r="Q132" s="164">
        <v>0</v>
      </c>
      <c r="R132" s="164">
        <f t="shared" si="2"/>
        <v>0</v>
      </c>
      <c r="S132" s="164">
        <v>0</v>
      </c>
      <c r="T132" s="165">
        <f t="shared" si="3"/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66" t="s">
        <v>142</v>
      </c>
      <c r="AT132" s="166" t="s">
        <v>138</v>
      </c>
      <c r="AU132" s="166" t="s">
        <v>84</v>
      </c>
      <c r="AY132" s="14" t="s">
        <v>135</v>
      </c>
      <c r="BE132" s="167">
        <f t="shared" si="4"/>
        <v>0</v>
      </c>
      <c r="BF132" s="167">
        <f t="shared" si="5"/>
        <v>0</v>
      </c>
      <c r="BG132" s="167">
        <f t="shared" si="6"/>
        <v>0</v>
      </c>
      <c r="BH132" s="167">
        <f t="shared" si="7"/>
        <v>0</v>
      </c>
      <c r="BI132" s="167">
        <f t="shared" si="8"/>
        <v>0</v>
      </c>
      <c r="BJ132" s="14" t="s">
        <v>84</v>
      </c>
      <c r="BK132" s="168">
        <f t="shared" si="9"/>
        <v>0</v>
      </c>
      <c r="BL132" s="14" t="s">
        <v>142</v>
      </c>
      <c r="BM132" s="166" t="s">
        <v>741</v>
      </c>
    </row>
    <row r="133" spans="1:65" s="2" customFormat="1" ht="24.2" customHeight="1">
      <c r="A133" s="28"/>
      <c r="B133" s="155"/>
      <c r="C133" s="156" t="s">
        <v>155</v>
      </c>
      <c r="D133" s="156" t="s">
        <v>138</v>
      </c>
      <c r="E133" s="157" t="s">
        <v>674</v>
      </c>
      <c r="F133" s="158" t="s">
        <v>675</v>
      </c>
      <c r="G133" s="159" t="s">
        <v>141</v>
      </c>
      <c r="H133" s="160">
        <v>41.04</v>
      </c>
      <c r="I133" s="185"/>
      <c r="J133" s="160">
        <f t="shared" si="0"/>
        <v>0</v>
      </c>
      <c r="K133" s="161"/>
      <c r="L133" s="29"/>
      <c r="M133" s="162" t="s">
        <v>1</v>
      </c>
      <c r="N133" s="163" t="s">
        <v>39</v>
      </c>
      <c r="O133" s="164">
        <v>6.9000000000000006E-2</v>
      </c>
      <c r="P133" s="164">
        <f t="shared" si="1"/>
        <v>2.8317600000000001</v>
      </c>
      <c r="Q133" s="164">
        <v>0</v>
      </c>
      <c r="R133" s="164">
        <f t="shared" si="2"/>
        <v>0</v>
      </c>
      <c r="S133" s="164">
        <v>0</v>
      </c>
      <c r="T133" s="165">
        <f t="shared" si="3"/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66" t="s">
        <v>142</v>
      </c>
      <c r="AT133" s="166" t="s">
        <v>138</v>
      </c>
      <c r="AU133" s="166" t="s">
        <v>84</v>
      </c>
      <c r="AY133" s="14" t="s">
        <v>135</v>
      </c>
      <c r="BE133" s="167">
        <f t="shared" si="4"/>
        <v>0</v>
      </c>
      <c r="BF133" s="167">
        <f t="shared" si="5"/>
        <v>0</v>
      </c>
      <c r="BG133" s="167">
        <f t="shared" si="6"/>
        <v>0</v>
      </c>
      <c r="BH133" s="167">
        <f t="shared" si="7"/>
        <v>0</v>
      </c>
      <c r="BI133" s="167">
        <f t="shared" si="8"/>
        <v>0</v>
      </c>
      <c r="BJ133" s="14" t="s">
        <v>84</v>
      </c>
      <c r="BK133" s="168">
        <f t="shared" si="9"/>
        <v>0</v>
      </c>
      <c r="BL133" s="14" t="s">
        <v>142</v>
      </c>
      <c r="BM133" s="166" t="s">
        <v>742</v>
      </c>
    </row>
    <row r="134" spans="1:65" s="2" customFormat="1" ht="33" customHeight="1">
      <c r="A134" s="28"/>
      <c r="B134" s="155"/>
      <c r="C134" s="156" t="s">
        <v>159</v>
      </c>
      <c r="D134" s="156" t="s">
        <v>138</v>
      </c>
      <c r="E134" s="157" t="s">
        <v>743</v>
      </c>
      <c r="F134" s="158" t="s">
        <v>744</v>
      </c>
      <c r="G134" s="159" t="s">
        <v>141</v>
      </c>
      <c r="H134" s="160">
        <v>41.04</v>
      </c>
      <c r="I134" s="185"/>
      <c r="J134" s="160">
        <f t="shared" si="0"/>
        <v>0</v>
      </c>
      <c r="K134" s="161"/>
      <c r="L134" s="29"/>
      <c r="M134" s="162" t="s">
        <v>1</v>
      </c>
      <c r="N134" s="163" t="s">
        <v>39</v>
      </c>
      <c r="O134" s="164">
        <v>7.0999999999999994E-2</v>
      </c>
      <c r="P134" s="164">
        <f t="shared" si="1"/>
        <v>2.9138399999999995</v>
      </c>
      <c r="Q134" s="164">
        <v>0</v>
      </c>
      <c r="R134" s="164">
        <f t="shared" si="2"/>
        <v>0</v>
      </c>
      <c r="S134" s="164">
        <v>0</v>
      </c>
      <c r="T134" s="165">
        <f t="shared" si="3"/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66" t="s">
        <v>142</v>
      </c>
      <c r="AT134" s="166" t="s">
        <v>138</v>
      </c>
      <c r="AU134" s="166" t="s">
        <v>84</v>
      </c>
      <c r="AY134" s="14" t="s">
        <v>135</v>
      </c>
      <c r="BE134" s="167">
        <f t="shared" si="4"/>
        <v>0</v>
      </c>
      <c r="BF134" s="167">
        <f t="shared" si="5"/>
        <v>0</v>
      </c>
      <c r="BG134" s="167">
        <f t="shared" si="6"/>
        <v>0</v>
      </c>
      <c r="BH134" s="167">
        <f t="shared" si="7"/>
        <v>0</v>
      </c>
      <c r="BI134" s="167">
        <f t="shared" si="8"/>
        <v>0</v>
      </c>
      <c r="BJ134" s="14" t="s">
        <v>84</v>
      </c>
      <c r="BK134" s="168">
        <f t="shared" si="9"/>
        <v>0</v>
      </c>
      <c r="BL134" s="14" t="s">
        <v>142</v>
      </c>
      <c r="BM134" s="166" t="s">
        <v>745</v>
      </c>
    </row>
    <row r="135" spans="1:65" s="2" customFormat="1" ht="37.9" customHeight="1">
      <c r="A135" s="28"/>
      <c r="B135" s="155"/>
      <c r="C135" s="156" t="s">
        <v>164</v>
      </c>
      <c r="D135" s="156" t="s">
        <v>138</v>
      </c>
      <c r="E135" s="157" t="s">
        <v>746</v>
      </c>
      <c r="F135" s="158" t="s">
        <v>747</v>
      </c>
      <c r="G135" s="159" t="s">
        <v>141</v>
      </c>
      <c r="H135" s="160">
        <v>41.04</v>
      </c>
      <c r="I135" s="185"/>
      <c r="J135" s="160">
        <f t="shared" si="0"/>
        <v>0</v>
      </c>
      <c r="K135" s="161"/>
      <c r="L135" s="29"/>
      <c r="M135" s="162" t="s">
        <v>1</v>
      </c>
      <c r="N135" s="163" t="s">
        <v>39</v>
      </c>
      <c r="O135" s="164">
        <v>9.8000000000000004E-2</v>
      </c>
      <c r="P135" s="164">
        <f t="shared" si="1"/>
        <v>4.0219199999999997</v>
      </c>
      <c r="Q135" s="164">
        <v>0</v>
      </c>
      <c r="R135" s="164">
        <f t="shared" si="2"/>
        <v>0</v>
      </c>
      <c r="S135" s="164">
        <v>0</v>
      </c>
      <c r="T135" s="165">
        <f t="shared" si="3"/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66" t="s">
        <v>142</v>
      </c>
      <c r="AT135" s="166" t="s">
        <v>138</v>
      </c>
      <c r="AU135" s="166" t="s">
        <v>84</v>
      </c>
      <c r="AY135" s="14" t="s">
        <v>135</v>
      </c>
      <c r="BE135" s="167">
        <f t="shared" si="4"/>
        <v>0</v>
      </c>
      <c r="BF135" s="167">
        <f t="shared" si="5"/>
        <v>0</v>
      </c>
      <c r="BG135" s="167">
        <f t="shared" si="6"/>
        <v>0</v>
      </c>
      <c r="BH135" s="167">
        <f t="shared" si="7"/>
        <v>0</v>
      </c>
      <c r="BI135" s="167">
        <f t="shared" si="8"/>
        <v>0</v>
      </c>
      <c r="BJ135" s="14" t="s">
        <v>84</v>
      </c>
      <c r="BK135" s="168">
        <f t="shared" si="9"/>
        <v>0</v>
      </c>
      <c r="BL135" s="14" t="s">
        <v>142</v>
      </c>
      <c r="BM135" s="166" t="s">
        <v>748</v>
      </c>
    </row>
    <row r="136" spans="1:65" s="2" customFormat="1" ht="44.25" customHeight="1">
      <c r="A136" s="28"/>
      <c r="B136" s="155"/>
      <c r="C136" s="156" t="s">
        <v>168</v>
      </c>
      <c r="D136" s="156" t="s">
        <v>138</v>
      </c>
      <c r="E136" s="157" t="s">
        <v>749</v>
      </c>
      <c r="F136" s="158" t="s">
        <v>750</v>
      </c>
      <c r="G136" s="159" t="s">
        <v>141</v>
      </c>
      <c r="H136" s="160">
        <v>697.68</v>
      </c>
      <c r="I136" s="185"/>
      <c r="J136" s="160">
        <f t="shared" si="0"/>
        <v>0</v>
      </c>
      <c r="K136" s="161"/>
      <c r="L136" s="29"/>
      <c r="M136" s="162" t="s">
        <v>1</v>
      </c>
      <c r="N136" s="163" t="s">
        <v>39</v>
      </c>
      <c r="O136" s="164">
        <v>9.3500000000000007E-3</v>
      </c>
      <c r="P136" s="164">
        <f t="shared" si="1"/>
        <v>6.5233080000000001</v>
      </c>
      <c r="Q136" s="164">
        <v>0</v>
      </c>
      <c r="R136" s="164">
        <f t="shared" si="2"/>
        <v>0</v>
      </c>
      <c r="S136" s="164">
        <v>0</v>
      </c>
      <c r="T136" s="165">
        <f t="shared" si="3"/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66" t="s">
        <v>142</v>
      </c>
      <c r="AT136" s="166" t="s">
        <v>138</v>
      </c>
      <c r="AU136" s="166" t="s">
        <v>84</v>
      </c>
      <c r="AY136" s="14" t="s">
        <v>135</v>
      </c>
      <c r="BE136" s="167">
        <f t="shared" si="4"/>
        <v>0</v>
      </c>
      <c r="BF136" s="167">
        <f t="shared" si="5"/>
        <v>0</v>
      </c>
      <c r="BG136" s="167">
        <f t="shared" si="6"/>
        <v>0</v>
      </c>
      <c r="BH136" s="167">
        <f t="shared" si="7"/>
        <v>0</v>
      </c>
      <c r="BI136" s="167">
        <f t="shared" si="8"/>
        <v>0</v>
      </c>
      <c r="BJ136" s="14" t="s">
        <v>84</v>
      </c>
      <c r="BK136" s="168">
        <f t="shared" si="9"/>
        <v>0</v>
      </c>
      <c r="BL136" s="14" t="s">
        <v>142</v>
      </c>
      <c r="BM136" s="166" t="s">
        <v>751</v>
      </c>
    </row>
    <row r="137" spans="1:65" s="2" customFormat="1" ht="24.2" customHeight="1">
      <c r="A137" s="28"/>
      <c r="B137" s="155"/>
      <c r="C137" s="156" t="s">
        <v>172</v>
      </c>
      <c r="D137" s="156" t="s">
        <v>138</v>
      </c>
      <c r="E137" s="157" t="s">
        <v>683</v>
      </c>
      <c r="F137" s="158" t="s">
        <v>684</v>
      </c>
      <c r="G137" s="159" t="s">
        <v>141</v>
      </c>
      <c r="H137" s="160">
        <v>41.04</v>
      </c>
      <c r="I137" s="185"/>
      <c r="J137" s="160">
        <f t="shared" si="0"/>
        <v>0</v>
      </c>
      <c r="K137" s="161"/>
      <c r="L137" s="29"/>
      <c r="M137" s="162" t="s">
        <v>1</v>
      </c>
      <c r="N137" s="163" t="s">
        <v>39</v>
      </c>
      <c r="O137" s="164">
        <v>0.61699999999999999</v>
      </c>
      <c r="P137" s="164">
        <f t="shared" si="1"/>
        <v>25.321680000000001</v>
      </c>
      <c r="Q137" s="164">
        <v>0</v>
      </c>
      <c r="R137" s="164">
        <f t="shared" si="2"/>
        <v>0</v>
      </c>
      <c r="S137" s="164">
        <v>0</v>
      </c>
      <c r="T137" s="165">
        <f t="shared" si="3"/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66" t="s">
        <v>142</v>
      </c>
      <c r="AT137" s="166" t="s">
        <v>138</v>
      </c>
      <c r="AU137" s="166" t="s">
        <v>84</v>
      </c>
      <c r="AY137" s="14" t="s">
        <v>135</v>
      </c>
      <c r="BE137" s="167">
        <f t="shared" si="4"/>
        <v>0</v>
      </c>
      <c r="BF137" s="167">
        <f t="shared" si="5"/>
        <v>0</v>
      </c>
      <c r="BG137" s="167">
        <f t="shared" si="6"/>
        <v>0</v>
      </c>
      <c r="BH137" s="167">
        <f t="shared" si="7"/>
        <v>0</v>
      </c>
      <c r="BI137" s="167">
        <f t="shared" si="8"/>
        <v>0</v>
      </c>
      <c r="BJ137" s="14" t="s">
        <v>84</v>
      </c>
      <c r="BK137" s="168">
        <f t="shared" si="9"/>
        <v>0</v>
      </c>
      <c r="BL137" s="14" t="s">
        <v>142</v>
      </c>
      <c r="BM137" s="166" t="s">
        <v>752</v>
      </c>
    </row>
    <row r="138" spans="1:65" s="2" customFormat="1" ht="16.5" customHeight="1">
      <c r="A138" s="28"/>
      <c r="B138" s="155"/>
      <c r="C138" s="156" t="s">
        <v>176</v>
      </c>
      <c r="D138" s="156" t="s">
        <v>138</v>
      </c>
      <c r="E138" s="157" t="s">
        <v>753</v>
      </c>
      <c r="F138" s="158" t="s">
        <v>754</v>
      </c>
      <c r="G138" s="159" t="s">
        <v>141</v>
      </c>
      <c r="H138" s="160">
        <v>41.04</v>
      </c>
      <c r="I138" s="185"/>
      <c r="J138" s="160">
        <f t="shared" si="0"/>
        <v>0</v>
      </c>
      <c r="K138" s="161"/>
      <c r="L138" s="29"/>
      <c r="M138" s="162" t="s">
        <v>1</v>
      </c>
      <c r="N138" s="163" t="s">
        <v>39</v>
      </c>
      <c r="O138" s="164">
        <v>8.9999999999999993E-3</v>
      </c>
      <c r="P138" s="164">
        <f t="shared" si="1"/>
        <v>0.36935999999999997</v>
      </c>
      <c r="Q138" s="164">
        <v>0</v>
      </c>
      <c r="R138" s="164">
        <f t="shared" si="2"/>
        <v>0</v>
      </c>
      <c r="S138" s="164">
        <v>0</v>
      </c>
      <c r="T138" s="165">
        <f t="shared" si="3"/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66" t="s">
        <v>142</v>
      </c>
      <c r="AT138" s="166" t="s">
        <v>138</v>
      </c>
      <c r="AU138" s="166" t="s">
        <v>84</v>
      </c>
      <c r="AY138" s="14" t="s">
        <v>135</v>
      </c>
      <c r="BE138" s="167">
        <f t="shared" si="4"/>
        <v>0</v>
      </c>
      <c r="BF138" s="167">
        <f t="shared" si="5"/>
        <v>0</v>
      </c>
      <c r="BG138" s="167">
        <f t="shared" si="6"/>
        <v>0</v>
      </c>
      <c r="BH138" s="167">
        <f t="shared" si="7"/>
        <v>0</v>
      </c>
      <c r="BI138" s="167">
        <f t="shared" si="8"/>
        <v>0</v>
      </c>
      <c r="BJ138" s="14" t="s">
        <v>84</v>
      </c>
      <c r="BK138" s="168">
        <f t="shared" si="9"/>
        <v>0</v>
      </c>
      <c r="BL138" s="14" t="s">
        <v>142</v>
      </c>
      <c r="BM138" s="166" t="s">
        <v>755</v>
      </c>
    </row>
    <row r="139" spans="1:65" s="2" customFormat="1" ht="24.2" customHeight="1">
      <c r="A139" s="28"/>
      <c r="B139" s="155"/>
      <c r="C139" s="156" t="s">
        <v>180</v>
      </c>
      <c r="D139" s="156" t="s">
        <v>138</v>
      </c>
      <c r="E139" s="157" t="s">
        <v>689</v>
      </c>
      <c r="F139" s="158" t="s">
        <v>690</v>
      </c>
      <c r="G139" s="159" t="s">
        <v>153</v>
      </c>
      <c r="H139" s="160">
        <v>65.664000000000001</v>
      </c>
      <c r="I139" s="185"/>
      <c r="J139" s="160">
        <f t="shared" si="0"/>
        <v>0</v>
      </c>
      <c r="K139" s="161"/>
      <c r="L139" s="29"/>
      <c r="M139" s="162" t="s">
        <v>1</v>
      </c>
      <c r="N139" s="163" t="s">
        <v>39</v>
      </c>
      <c r="O139" s="164">
        <v>0</v>
      </c>
      <c r="P139" s="164">
        <f t="shared" si="1"/>
        <v>0</v>
      </c>
      <c r="Q139" s="164">
        <v>0</v>
      </c>
      <c r="R139" s="164">
        <f t="shared" si="2"/>
        <v>0</v>
      </c>
      <c r="S139" s="164">
        <v>0</v>
      </c>
      <c r="T139" s="165">
        <f t="shared" si="3"/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66" t="s">
        <v>142</v>
      </c>
      <c r="AT139" s="166" t="s">
        <v>138</v>
      </c>
      <c r="AU139" s="166" t="s">
        <v>84</v>
      </c>
      <c r="AY139" s="14" t="s">
        <v>135</v>
      </c>
      <c r="BE139" s="167">
        <f t="shared" si="4"/>
        <v>0</v>
      </c>
      <c r="BF139" s="167">
        <f t="shared" si="5"/>
        <v>0</v>
      </c>
      <c r="BG139" s="167">
        <f t="shared" si="6"/>
        <v>0</v>
      </c>
      <c r="BH139" s="167">
        <f t="shared" si="7"/>
        <v>0</v>
      </c>
      <c r="BI139" s="167">
        <f t="shared" si="8"/>
        <v>0</v>
      </c>
      <c r="BJ139" s="14" t="s">
        <v>84</v>
      </c>
      <c r="BK139" s="168">
        <f t="shared" si="9"/>
        <v>0</v>
      </c>
      <c r="BL139" s="14" t="s">
        <v>142</v>
      </c>
      <c r="BM139" s="166" t="s">
        <v>756</v>
      </c>
    </row>
    <row r="140" spans="1:65" s="12" customFormat="1" ht="22.9" customHeight="1">
      <c r="B140" s="143"/>
      <c r="D140" s="144" t="s">
        <v>72</v>
      </c>
      <c r="E140" s="153" t="s">
        <v>84</v>
      </c>
      <c r="F140" s="153" t="s">
        <v>698</v>
      </c>
      <c r="J140" s="154">
        <f>BK140</f>
        <v>0</v>
      </c>
      <c r="L140" s="143"/>
      <c r="M140" s="147"/>
      <c r="N140" s="148"/>
      <c r="O140" s="148"/>
      <c r="P140" s="149">
        <f>SUM(P141:P151)</f>
        <v>163.66992070000001</v>
      </c>
      <c r="Q140" s="148"/>
      <c r="R140" s="149">
        <f>SUM(R141:R151)</f>
        <v>109.66684154999999</v>
      </c>
      <c r="S140" s="148"/>
      <c r="T140" s="150">
        <f>SUM(T141:T151)</f>
        <v>0</v>
      </c>
      <c r="AR140" s="144" t="s">
        <v>80</v>
      </c>
      <c r="AT140" s="151" t="s">
        <v>72</v>
      </c>
      <c r="AU140" s="151" t="s">
        <v>80</v>
      </c>
      <c r="AY140" s="144" t="s">
        <v>135</v>
      </c>
      <c r="BK140" s="152">
        <f>SUM(BK141:BK151)</f>
        <v>0</v>
      </c>
    </row>
    <row r="141" spans="1:65" s="2" customFormat="1" ht="24.2" customHeight="1">
      <c r="A141" s="28"/>
      <c r="B141" s="155"/>
      <c r="C141" s="156" t="s">
        <v>184</v>
      </c>
      <c r="D141" s="156" t="s">
        <v>138</v>
      </c>
      <c r="E141" s="157" t="s">
        <v>757</v>
      </c>
      <c r="F141" s="158" t="s">
        <v>758</v>
      </c>
      <c r="G141" s="159" t="s">
        <v>141</v>
      </c>
      <c r="H141" s="160">
        <v>20.52</v>
      </c>
      <c r="I141" s="185"/>
      <c r="J141" s="160">
        <f t="shared" ref="J141:J151" si="10">ROUND(I141*H141,3)</f>
        <v>0</v>
      </c>
      <c r="K141" s="161"/>
      <c r="L141" s="29"/>
      <c r="M141" s="162" t="s">
        <v>1</v>
      </c>
      <c r="N141" s="163" t="s">
        <v>39</v>
      </c>
      <c r="O141" s="164">
        <v>1.1317999999999999</v>
      </c>
      <c r="P141" s="164">
        <f t="shared" ref="P141:P151" si="11">O141*H141</f>
        <v>23.224535999999997</v>
      </c>
      <c r="Q141" s="164">
        <v>2.0699999999999998</v>
      </c>
      <c r="R141" s="164">
        <f t="shared" ref="R141:R151" si="12">Q141*H141</f>
        <v>42.476399999999998</v>
      </c>
      <c r="S141" s="164">
        <v>0</v>
      </c>
      <c r="T141" s="165">
        <f t="shared" ref="T141:T151" si="13"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66" t="s">
        <v>142</v>
      </c>
      <c r="AT141" s="166" t="s">
        <v>138</v>
      </c>
      <c r="AU141" s="166" t="s">
        <v>84</v>
      </c>
      <c r="AY141" s="14" t="s">
        <v>135</v>
      </c>
      <c r="BE141" s="167">
        <f t="shared" ref="BE141:BE151" si="14">IF(N141="základná",J141,0)</f>
        <v>0</v>
      </c>
      <c r="BF141" s="167">
        <f t="shared" ref="BF141:BF151" si="15">IF(N141="znížená",J141,0)</f>
        <v>0</v>
      </c>
      <c r="BG141" s="167">
        <f t="shared" ref="BG141:BG151" si="16">IF(N141="zákl. prenesená",J141,0)</f>
        <v>0</v>
      </c>
      <c r="BH141" s="167">
        <f t="shared" ref="BH141:BH151" si="17">IF(N141="zníž. prenesená",J141,0)</f>
        <v>0</v>
      </c>
      <c r="BI141" s="167">
        <f t="shared" ref="BI141:BI151" si="18">IF(N141="nulová",J141,0)</f>
        <v>0</v>
      </c>
      <c r="BJ141" s="14" t="s">
        <v>84</v>
      </c>
      <c r="BK141" s="168">
        <f t="shared" ref="BK141:BK151" si="19">ROUND(I141*H141,3)</f>
        <v>0</v>
      </c>
      <c r="BL141" s="14" t="s">
        <v>142</v>
      </c>
      <c r="BM141" s="166" t="s">
        <v>759</v>
      </c>
    </row>
    <row r="142" spans="1:65" s="2" customFormat="1" ht="24.2" customHeight="1">
      <c r="A142" s="28"/>
      <c r="B142" s="155"/>
      <c r="C142" s="156" t="s">
        <v>189</v>
      </c>
      <c r="D142" s="156" t="s">
        <v>138</v>
      </c>
      <c r="E142" s="157" t="s">
        <v>760</v>
      </c>
      <c r="F142" s="158" t="s">
        <v>761</v>
      </c>
      <c r="G142" s="159" t="s">
        <v>141</v>
      </c>
      <c r="H142" s="160">
        <v>1.65</v>
      </c>
      <c r="I142" s="185"/>
      <c r="J142" s="160">
        <f t="shared" si="10"/>
        <v>0</v>
      </c>
      <c r="K142" s="161"/>
      <c r="L142" s="29"/>
      <c r="M142" s="162" t="s">
        <v>1</v>
      </c>
      <c r="N142" s="163" t="s">
        <v>39</v>
      </c>
      <c r="O142" s="164">
        <v>0.61770999999999998</v>
      </c>
      <c r="P142" s="164">
        <f t="shared" si="11"/>
        <v>1.0192215</v>
      </c>
      <c r="Q142" s="164">
        <v>2.4157199999999999</v>
      </c>
      <c r="R142" s="164">
        <f t="shared" si="12"/>
        <v>3.9859379999999995</v>
      </c>
      <c r="S142" s="164">
        <v>0</v>
      </c>
      <c r="T142" s="165">
        <f t="shared" si="13"/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66" t="s">
        <v>142</v>
      </c>
      <c r="AT142" s="166" t="s">
        <v>138</v>
      </c>
      <c r="AU142" s="166" t="s">
        <v>84</v>
      </c>
      <c r="AY142" s="14" t="s">
        <v>135</v>
      </c>
      <c r="BE142" s="167">
        <f t="shared" si="14"/>
        <v>0</v>
      </c>
      <c r="BF142" s="167">
        <f t="shared" si="15"/>
        <v>0</v>
      </c>
      <c r="BG142" s="167">
        <f t="shared" si="16"/>
        <v>0</v>
      </c>
      <c r="BH142" s="167">
        <f t="shared" si="17"/>
        <v>0</v>
      </c>
      <c r="BI142" s="167">
        <f t="shared" si="18"/>
        <v>0</v>
      </c>
      <c r="BJ142" s="14" t="s">
        <v>84</v>
      </c>
      <c r="BK142" s="168">
        <f t="shared" si="19"/>
        <v>0</v>
      </c>
      <c r="BL142" s="14" t="s">
        <v>142</v>
      </c>
      <c r="BM142" s="166" t="s">
        <v>762</v>
      </c>
    </row>
    <row r="143" spans="1:65" s="2" customFormat="1" ht="24.2" customHeight="1">
      <c r="A143" s="28"/>
      <c r="B143" s="155"/>
      <c r="C143" s="156" t="s">
        <v>194</v>
      </c>
      <c r="D143" s="156" t="s">
        <v>138</v>
      </c>
      <c r="E143" s="157" t="s">
        <v>763</v>
      </c>
      <c r="F143" s="158" t="s">
        <v>764</v>
      </c>
      <c r="G143" s="159" t="s">
        <v>141</v>
      </c>
      <c r="H143" s="160">
        <v>19.5</v>
      </c>
      <c r="I143" s="185"/>
      <c r="J143" s="160">
        <f t="shared" si="10"/>
        <v>0</v>
      </c>
      <c r="K143" s="161"/>
      <c r="L143" s="29"/>
      <c r="M143" s="162" t="s">
        <v>1</v>
      </c>
      <c r="N143" s="163" t="s">
        <v>39</v>
      </c>
      <c r="O143" s="164">
        <v>0.61899999999999999</v>
      </c>
      <c r="P143" s="164">
        <f t="shared" si="11"/>
        <v>12.070499999999999</v>
      </c>
      <c r="Q143" s="164">
        <v>2.4157199999999999</v>
      </c>
      <c r="R143" s="164">
        <f t="shared" si="12"/>
        <v>47.106539999999995</v>
      </c>
      <c r="S143" s="164">
        <v>0</v>
      </c>
      <c r="T143" s="165">
        <f t="shared" si="13"/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66" t="s">
        <v>142</v>
      </c>
      <c r="AT143" s="166" t="s">
        <v>138</v>
      </c>
      <c r="AU143" s="166" t="s">
        <v>84</v>
      </c>
      <c r="AY143" s="14" t="s">
        <v>135</v>
      </c>
      <c r="BE143" s="167">
        <f t="shared" si="14"/>
        <v>0</v>
      </c>
      <c r="BF143" s="167">
        <f t="shared" si="15"/>
        <v>0</v>
      </c>
      <c r="BG143" s="167">
        <f t="shared" si="16"/>
        <v>0</v>
      </c>
      <c r="BH143" s="167">
        <f t="shared" si="17"/>
        <v>0</v>
      </c>
      <c r="BI143" s="167">
        <f t="shared" si="18"/>
        <v>0</v>
      </c>
      <c r="BJ143" s="14" t="s">
        <v>84</v>
      </c>
      <c r="BK143" s="168">
        <f t="shared" si="19"/>
        <v>0</v>
      </c>
      <c r="BL143" s="14" t="s">
        <v>142</v>
      </c>
      <c r="BM143" s="166" t="s">
        <v>765</v>
      </c>
    </row>
    <row r="144" spans="1:65" s="2" customFormat="1" ht="24.2" customHeight="1">
      <c r="A144" s="28"/>
      <c r="B144" s="155"/>
      <c r="C144" s="156" t="s">
        <v>198</v>
      </c>
      <c r="D144" s="156" t="s">
        <v>138</v>
      </c>
      <c r="E144" s="157" t="s">
        <v>766</v>
      </c>
      <c r="F144" s="158" t="s">
        <v>767</v>
      </c>
      <c r="G144" s="159" t="s">
        <v>146</v>
      </c>
      <c r="H144" s="160">
        <v>30.6</v>
      </c>
      <c r="I144" s="185"/>
      <c r="J144" s="160">
        <f t="shared" si="10"/>
        <v>0</v>
      </c>
      <c r="K144" s="161"/>
      <c r="L144" s="29"/>
      <c r="M144" s="162" t="s">
        <v>1</v>
      </c>
      <c r="N144" s="163" t="s">
        <v>39</v>
      </c>
      <c r="O144" s="164">
        <v>0.78800000000000003</v>
      </c>
      <c r="P144" s="164">
        <f t="shared" si="11"/>
        <v>24.112800000000004</v>
      </c>
      <c r="Q144" s="164">
        <v>3.7699999999999999E-3</v>
      </c>
      <c r="R144" s="164">
        <f t="shared" si="12"/>
        <v>0.11536200000000001</v>
      </c>
      <c r="S144" s="164">
        <v>0</v>
      </c>
      <c r="T144" s="165">
        <f t="shared" si="13"/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66" t="s">
        <v>142</v>
      </c>
      <c r="AT144" s="166" t="s">
        <v>138</v>
      </c>
      <c r="AU144" s="166" t="s">
        <v>84</v>
      </c>
      <c r="AY144" s="14" t="s">
        <v>135</v>
      </c>
      <c r="BE144" s="167">
        <f t="shared" si="14"/>
        <v>0</v>
      </c>
      <c r="BF144" s="167">
        <f t="shared" si="15"/>
        <v>0</v>
      </c>
      <c r="BG144" s="167">
        <f t="shared" si="16"/>
        <v>0</v>
      </c>
      <c r="BH144" s="167">
        <f t="shared" si="17"/>
        <v>0</v>
      </c>
      <c r="BI144" s="167">
        <f t="shared" si="18"/>
        <v>0</v>
      </c>
      <c r="BJ144" s="14" t="s">
        <v>84</v>
      </c>
      <c r="BK144" s="168">
        <f t="shared" si="19"/>
        <v>0</v>
      </c>
      <c r="BL144" s="14" t="s">
        <v>142</v>
      </c>
      <c r="BM144" s="166" t="s">
        <v>768</v>
      </c>
    </row>
    <row r="145" spans="1:65" s="2" customFormat="1" ht="24.2" customHeight="1">
      <c r="A145" s="28"/>
      <c r="B145" s="155"/>
      <c r="C145" s="156" t="s">
        <v>202</v>
      </c>
      <c r="D145" s="156" t="s">
        <v>138</v>
      </c>
      <c r="E145" s="157" t="s">
        <v>769</v>
      </c>
      <c r="F145" s="158" t="s">
        <v>770</v>
      </c>
      <c r="G145" s="159" t="s">
        <v>146</v>
      </c>
      <c r="H145" s="160">
        <v>30.6</v>
      </c>
      <c r="I145" s="185"/>
      <c r="J145" s="160">
        <f t="shared" si="10"/>
        <v>0</v>
      </c>
      <c r="K145" s="161"/>
      <c r="L145" s="29"/>
      <c r="M145" s="162" t="s">
        <v>1</v>
      </c>
      <c r="N145" s="163" t="s">
        <v>39</v>
      </c>
      <c r="O145" s="164">
        <v>0.32200000000000001</v>
      </c>
      <c r="P145" s="164">
        <f t="shared" si="11"/>
        <v>9.8532000000000011</v>
      </c>
      <c r="Q145" s="164">
        <v>0</v>
      </c>
      <c r="R145" s="164">
        <f t="shared" si="12"/>
        <v>0</v>
      </c>
      <c r="S145" s="164">
        <v>0</v>
      </c>
      <c r="T145" s="165">
        <f t="shared" si="13"/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66" t="s">
        <v>142</v>
      </c>
      <c r="AT145" s="166" t="s">
        <v>138</v>
      </c>
      <c r="AU145" s="166" t="s">
        <v>84</v>
      </c>
      <c r="AY145" s="14" t="s">
        <v>135</v>
      </c>
      <c r="BE145" s="167">
        <f t="shared" si="14"/>
        <v>0</v>
      </c>
      <c r="BF145" s="167">
        <f t="shared" si="15"/>
        <v>0</v>
      </c>
      <c r="BG145" s="167">
        <f t="shared" si="16"/>
        <v>0</v>
      </c>
      <c r="BH145" s="167">
        <f t="shared" si="17"/>
        <v>0</v>
      </c>
      <c r="BI145" s="167">
        <f t="shared" si="18"/>
        <v>0</v>
      </c>
      <c r="BJ145" s="14" t="s">
        <v>84</v>
      </c>
      <c r="BK145" s="168">
        <f t="shared" si="19"/>
        <v>0</v>
      </c>
      <c r="BL145" s="14" t="s">
        <v>142</v>
      </c>
      <c r="BM145" s="166" t="s">
        <v>771</v>
      </c>
    </row>
    <row r="146" spans="1:65" s="2" customFormat="1" ht="16.5" customHeight="1">
      <c r="A146" s="28"/>
      <c r="B146" s="155"/>
      <c r="C146" s="156" t="s">
        <v>206</v>
      </c>
      <c r="D146" s="156" t="s">
        <v>138</v>
      </c>
      <c r="E146" s="157" t="s">
        <v>772</v>
      </c>
      <c r="F146" s="158" t="s">
        <v>773</v>
      </c>
      <c r="G146" s="159" t="s">
        <v>153</v>
      </c>
      <c r="H146" s="160">
        <v>1.7549999999999999</v>
      </c>
      <c r="I146" s="185"/>
      <c r="J146" s="160">
        <f t="shared" si="10"/>
        <v>0</v>
      </c>
      <c r="K146" s="161"/>
      <c r="L146" s="29"/>
      <c r="M146" s="162" t="s">
        <v>1</v>
      </c>
      <c r="N146" s="163" t="s">
        <v>39</v>
      </c>
      <c r="O146" s="164">
        <v>34.372</v>
      </c>
      <c r="P146" s="164">
        <f t="shared" si="11"/>
        <v>60.322859999999999</v>
      </c>
      <c r="Q146" s="164">
        <v>1.01895</v>
      </c>
      <c r="R146" s="164">
        <f t="shared" si="12"/>
        <v>1.78825725</v>
      </c>
      <c r="S146" s="164">
        <v>0</v>
      </c>
      <c r="T146" s="165">
        <f t="shared" si="13"/>
        <v>0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R146" s="166" t="s">
        <v>142</v>
      </c>
      <c r="AT146" s="166" t="s">
        <v>138</v>
      </c>
      <c r="AU146" s="166" t="s">
        <v>84</v>
      </c>
      <c r="AY146" s="14" t="s">
        <v>135</v>
      </c>
      <c r="BE146" s="167">
        <f t="shared" si="14"/>
        <v>0</v>
      </c>
      <c r="BF146" s="167">
        <f t="shared" si="15"/>
        <v>0</v>
      </c>
      <c r="BG146" s="167">
        <f t="shared" si="16"/>
        <v>0</v>
      </c>
      <c r="BH146" s="167">
        <f t="shared" si="17"/>
        <v>0</v>
      </c>
      <c r="BI146" s="167">
        <f t="shared" si="18"/>
        <v>0</v>
      </c>
      <c r="BJ146" s="14" t="s">
        <v>84</v>
      </c>
      <c r="BK146" s="168">
        <f t="shared" si="19"/>
        <v>0</v>
      </c>
      <c r="BL146" s="14" t="s">
        <v>142</v>
      </c>
      <c r="BM146" s="166" t="s">
        <v>774</v>
      </c>
    </row>
    <row r="147" spans="1:65" s="2" customFormat="1" ht="24.2" customHeight="1">
      <c r="A147" s="28"/>
      <c r="B147" s="155"/>
      <c r="C147" s="156" t="s">
        <v>210</v>
      </c>
      <c r="D147" s="156" t="s">
        <v>138</v>
      </c>
      <c r="E147" s="157" t="s">
        <v>775</v>
      </c>
      <c r="F147" s="158" t="s">
        <v>776</v>
      </c>
      <c r="G147" s="159" t="s">
        <v>141</v>
      </c>
      <c r="H147" s="160">
        <v>0.63</v>
      </c>
      <c r="I147" s="185"/>
      <c r="J147" s="160">
        <f t="shared" si="10"/>
        <v>0</v>
      </c>
      <c r="K147" s="161"/>
      <c r="L147" s="29"/>
      <c r="M147" s="162" t="s">
        <v>1</v>
      </c>
      <c r="N147" s="163" t="s">
        <v>39</v>
      </c>
      <c r="O147" s="164">
        <v>0.58055999999999996</v>
      </c>
      <c r="P147" s="164">
        <f t="shared" si="11"/>
        <v>0.36575279999999999</v>
      </c>
      <c r="Q147" s="164">
        <v>2.4157199999999999</v>
      </c>
      <c r="R147" s="164">
        <f t="shared" si="12"/>
        <v>1.5219035999999999</v>
      </c>
      <c r="S147" s="164">
        <v>0</v>
      </c>
      <c r="T147" s="165">
        <f t="shared" si="13"/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66" t="s">
        <v>142</v>
      </c>
      <c r="AT147" s="166" t="s">
        <v>138</v>
      </c>
      <c r="AU147" s="166" t="s">
        <v>84</v>
      </c>
      <c r="AY147" s="14" t="s">
        <v>135</v>
      </c>
      <c r="BE147" s="167">
        <f t="shared" si="14"/>
        <v>0</v>
      </c>
      <c r="BF147" s="167">
        <f t="shared" si="15"/>
        <v>0</v>
      </c>
      <c r="BG147" s="167">
        <f t="shared" si="16"/>
        <v>0</v>
      </c>
      <c r="BH147" s="167">
        <f t="shared" si="17"/>
        <v>0</v>
      </c>
      <c r="BI147" s="167">
        <f t="shared" si="18"/>
        <v>0</v>
      </c>
      <c r="BJ147" s="14" t="s">
        <v>84</v>
      </c>
      <c r="BK147" s="168">
        <f t="shared" si="19"/>
        <v>0</v>
      </c>
      <c r="BL147" s="14" t="s">
        <v>142</v>
      </c>
      <c r="BM147" s="166" t="s">
        <v>777</v>
      </c>
    </row>
    <row r="148" spans="1:65" s="2" customFormat="1" ht="24.2" customHeight="1">
      <c r="A148" s="28"/>
      <c r="B148" s="155"/>
      <c r="C148" s="156" t="s">
        <v>214</v>
      </c>
      <c r="D148" s="156" t="s">
        <v>138</v>
      </c>
      <c r="E148" s="157" t="s">
        <v>778</v>
      </c>
      <c r="F148" s="158" t="s">
        <v>779</v>
      </c>
      <c r="G148" s="159" t="s">
        <v>141</v>
      </c>
      <c r="H148" s="160">
        <v>5.04</v>
      </c>
      <c r="I148" s="185"/>
      <c r="J148" s="160">
        <f t="shared" si="10"/>
        <v>0</v>
      </c>
      <c r="K148" s="161"/>
      <c r="L148" s="29"/>
      <c r="M148" s="162" t="s">
        <v>1</v>
      </c>
      <c r="N148" s="163" t="s">
        <v>39</v>
      </c>
      <c r="O148" s="164">
        <v>0.60355999999999999</v>
      </c>
      <c r="P148" s="164">
        <f t="shared" si="11"/>
        <v>3.0419423999999999</v>
      </c>
      <c r="Q148" s="164">
        <v>2.4157199999999999</v>
      </c>
      <c r="R148" s="164">
        <f t="shared" si="12"/>
        <v>12.175228799999999</v>
      </c>
      <c r="S148" s="164">
        <v>0</v>
      </c>
      <c r="T148" s="165">
        <f t="shared" si="13"/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66" t="s">
        <v>142</v>
      </c>
      <c r="AT148" s="166" t="s">
        <v>138</v>
      </c>
      <c r="AU148" s="166" t="s">
        <v>84</v>
      </c>
      <c r="AY148" s="14" t="s">
        <v>135</v>
      </c>
      <c r="BE148" s="167">
        <f t="shared" si="14"/>
        <v>0</v>
      </c>
      <c r="BF148" s="167">
        <f t="shared" si="15"/>
        <v>0</v>
      </c>
      <c r="BG148" s="167">
        <f t="shared" si="16"/>
        <v>0</v>
      </c>
      <c r="BH148" s="167">
        <f t="shared" si="17"/>
        <v>0</v>
      </c>
      <c r="BI148" s="167">
        <f t="shared" si="18"/>
        <v>0</v>
      </c>
      <c r="BJ148" s="14" t="s">
        <v>84</v>
      </c>
      <c r="BK148" s="168">
        <f t="shared" si="19"/>
        <v>0</v>
      </c>
      <c r="BL148" s="14" t="s">
        <v>142</v>
      </c>
      <c r="BM148" s="166" t="s">
        <v>780</v>
      </c>
    </row>
    <row r="149" spans="1:65" s="2" customFormat="1" ht="21.75" customHeight="1">
      <c r="A149" s="28"/>
      <c r="B149" s="155"/>
      <c r="C149" s="156" t="s">
        <v>7</v>
      </c>
      <c r="D149" s="156" t="s">
        <v>138</v>
      </c>
      <c r="E149" s="157" t="s">
        <v>781</v>
      </c>
      <c r="F149" s="158" t="s">
        <v>782</v>
      </c>
      <c r="G149" s="159" t="s">
        <v>146</v>
      </c>
      <c r="H149" s="160">
        <v>9.18</v>
      </c>
      <c r="I149" s="185"/>
      <c r="J149" s="160">
        <f t="shared" si="10"/>
        <v>0</v>
      </c>
      <c r="K149" s="161"/>
      <c r="L149" s="29"/>
      <c r="M149" s="162" t="s">
        <v>1</v>
      </c>
      <c r="N149" s="163" t="s">
        <v>39</v>
      </c>
      <c r="O149" s="164">
        <v>1.052</v>
      </c>
      <c r="P149" s="164">
        <f t="shared" si="11"/>
        <v>9.6573600000000006</v>
      </c>
      <c r="Q149" s="164">
        <v>3.7699999999999999E-3</v>
      </c>
      <c r="R149" s="164">
        <f t="shared" si="12"/>
        <v>3.4608599999999996E-2</v>
      </c>
      <c r="S149" s="164">
        <v>0</v>
      </c>
      <c r="T149" s="165">
        <f t="shared" si="13"/>
        <v>0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66" t="s">
        <v>142</v>
      </c>
      <c r="AT149" s="166" t="s">
        <v>138</v>
      </c>
      <c r="AU149" s="166" t="s">
        <v>84</v>
      </c>
      <c r="AY149" s="14" t="s">
        <v>135</v>
      </c>
      <c r="BE149" s="167">
        <f t="shared" si="14"/>
        <v>0</v>
      </c>
      <c r="BF149" s="167">
        <f t="shared" si="15"/>
        <v>0</v>
      </c>
      <c r="BG149" s="167">
        <f t="shared" si="16"/>
        <v>0</v>
      </c>
      <c r="BH149" s="167">
        <f t="shared" si="17"/>
        <v>0</v>
      </c>
      <c r="BI149" s="167">
        <f t="shared" si="18"/>
        <v>0</v>
      </c>
      <c r="BJ149" s="14" t="s">
        <v>84</v>
      </c>
      <c r="BK149" s="168">
        <f t="shared" si="19"/>
        <v>0</v>
      </c>
      <c r="BL149" s="14" t="s">
        <v>142</v>
      </c>
      <c r="BM149" s="166" t="s">
        <v>783</v>
      </c>
    </row>
    <row r="150" spans="1:65" s="2" customFormat="1" ht="24.2" customHeight="1">
      <c r="A150" s="28"/>
      <c r="B150" s="155"/>
      <c r="C150" s="156" t="s">
        <v>221</v>
      </c>
      <c r="D150" s="156" t="s">
        <v>138</v>
      </c>
      <c r="E150" s="157" t="s">
        <v>784</v>
      </c>
      <c r="F150" s="158" t="s">
        <v>785</v>
      </c>
      <c r="G150" s="159" t="s">
        <v>146</v>
      </c>
      <c r="H150" s="160">
        <v>9.18</v>
      </c>
      <c r="I150" s="185"/>
      <c r="J150" s="160">
        <f t="shared" si="10"/>
        <v>0</v>
      </c>
      <c r="K150" s="161"/>
      <c r="L150" s="29"/>
      <c r="M150" s="162" t="s">
        <v>1</v>
      </c>
      <c r="N150" s="163" t="s">
        <v>39</v>
      </c>
      <c r="O150" s="164">
        <v>0.43</v>
      </c>
      <c r="P150" s="164">
        <f t="shared" si="11"/>
        <v>3.9474</v>
      </c>
      <c r="Q150" s="164">
        <v>0</v>
      </c>
      <c r="R150" s="164">
        <f t="shared" si="12"/>
        <v>0</v>
      </c>
      <c r="S150" s="164">
        <v>0</v>
      </c>
      <c r="T150" s="165">
        <f t="shared" si="13"/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66" t="s">
        <v>142</v>
      </c>
      <c r="AT150" s="166" t="s">
        <v>138</v>
      </c>
      <c r="AU150" s="166" t="s">
        <v>84</v>
      </c>
      <c r="AY150" s="14" t="s">
        <v>135</v>
      </c>
      <c r="BE150" s="167">
        <f t="shared" si="14"/>
        <v>0</v>
      </c>
      <c r="BF150" s="167">
        <f t="shared" si="15"/>
        <v>0</v>
      </c>
      <c r="BG150" s="167">
        <f t="shared" si="16"/>
        <v>0</v>
      </c>
      <c r="BH150" s="167">
        <f t="shared" si="17"/>
        <v>0</v>
      </c>
      <c r="BI150" s="167">
        <f t="shared" si="18"/>
        <v>0</v>
      </c>
      <c r="BJ150" s="14" t="s">
        <v>84</v>
      </c>
      <c r="BK150" s="168">
        <f t="shared" si="19"/>
        <v>0</v>
      </c>
      <c r="BL150" s="14" t="s">
        <v>142</v>
      </c>
      <c r="BM150" s="166" t="s">
        <v>786</v>
      </c>
    </row>
    <row r="151" spans="1:65" s="2" customFormat="1" ht="16.5" customHeight="1">
      <c r="A151" s="28"/>
      <c r="B151" s="155"/>
      <c r="C151" s="156" t="s">
        <v>227</v>
      </c>
      <c r="D151" s="156" t="s">
        <v>138</v>
      </c>
      <c r="E151" s="157" t="s">
        <v>787</v>
      </c>
      <c r="F151" s="158" t="s">
        <v>788</v>
      </c>
      <c r="G151" s="159" t="s">
        <v>153</v>
      </c>
      <c r="H151" s="160">
        <v>0.45400000000000001</v>
      </c>
      <c r="I151" s="185"/>
      <c r="J151" s="160">
        <f t="shared" si="10"/>
        <v>0</v>
      </c>
      <c r="K151" s="161"/>
      <c r="L151" s="29"/>
      <c r="M151" s="162" t="s">
        <v>1</v>
      </c>
      <c r="N151" s="163" t="s">
        <v>39</v>
      </c>
      <c r="O151" s="164">
        <v>35.362000000000002</v>
      </c>
      <c r="P151" s="164">
        <f t="shared" si="11"/>
        <v>16.054348000000001</v>
      </c>
      <c r="Q151" s="164">
        <v>1.01895</v>
      </c>
      <c r="R151" s="164">
        <f t="shared" si="12"/>
        <v>0.46260330000000005</v>
      </c>
      <c r="S151" s="164">
        <v>0</v>
      </c>
      <c r="T151" s="165">
        <f t="shared" si="13"/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66" t="s">
        <v>142</v>
      </c>
      <c r="AT151" s="166" t="s">
        <v>138</v>
      </c>
      <c r="AU151" s="166" t="s">
        <v>84</v>
      </c>
      <c r="AY151" s="14" t="s">
        <v>135</v>
      </c>
      <c r="BE151" s="167">
        <f t="shared" si="14"/>
        <v>0</v>
      </c>
      <c r="BF151" s="167">
        <f t="shared" si="15"/>
        <v>0</v>
      </c>
      <c r="BG151" s="167">
        <f t="shared" si="16"/>
        <v>0</v>
      </c>
      <c r="BH151" s="167">
        <f t="shared" si="17"/>
        <v>0</v>
      </c>
      <c r="BI151" s="167">
        <f t="shared" si="18"/>
        <v>0</v>
      </c>
      <c r="BJ151" s="14" t="s">
        <v>84</v>
      </c>
      <c r="BK151" s="168">
        <f t="shared" si="19"/>
        <v>0</v>
      </c>
      <c r="BL151" s="14" t="s">
        <v>142</v>
      </c>
      <c r="BM151" s="166" t="s">
        <v>789</v>
      </c>
    </row>
    <row r="152" spans="1:65" s="12" customFormat="1" ht="22.9" customHeight="1">
      <c r="B152" s="143"/>
      <c r="D152" s="144" t="s">
        <v>72</v>
      </c>
      <c r="E152" s="153" t="s">
        <v>225</v>
      </c>
      <c r="F152" s="153" t="s">
        <v>226</v>
      </c>
      <c r="J152" s="154">
        <f>BK152</f>
        <v>0</v>
      </c>
      <c r="L152" s="143"/>
      <c r="M152" s="147"/>
      <c r="N152" s="148"/>
      <c r="O152" s="148"/>
      <c r="P152" s="149">
        <f>P153</f>
        <v>3.2900100000000001</v>
      </c>
      <c r="Q152" s="148"/>
      <c r="R152" s="149">
        <f>R153</f>
        <v>0</v>
      </c>
      <c r="S152" s="148"/>
      <c r="T152" s="150">
        <f>T153</f>
        <v>0</v>
      </c>
      <c r="AR152" s="144" t="s">
        <v>80</v>
      </c>
      <c r="AT152" s="151" t="s">
        <v>72</v>
      </c>
      <c r="AU152" s="151" t="s">
        <v>80</v>
      </c>
      <c r="AY152" s="144" t="s">
        <v>135</v>
      </c>
      <c r="BK152" s="152">
        <f>BK153</f>
        <v>0</v>
      </c>
    </row>
    <row r="153" spans="1:65" s="2" customFormat="1" ht="33" customHeight="1">
      <c r="A153" s="28"/>
      <c r="B153" s="155"/>
      <c r="C153" s="156" t="s">
        <v>235</v>
      </c>
      <c r="D153" s="156" t="s">
        <v>138</v>
      </c>
      <c r="E153" s="157" t="s">
        <v>727</v>
      </c>
      <c r="F153" s="158" t="s">
        <v>728</v>
      </c>
      <c r="G153" s="159" t="s">
        <v>153</v>
      </c>
      <c r="H153" s="160">
        <v>109.667</v>
      </c>
      <c r="I153" s="185"/>
      <c r="J153" s="160">
        <f>ROUND(I153*H153,3)</f>
        <v>0</v>
      </c>
      <c r="K153" s="161"/>
      <c r="L153" s="29"/>
      <c r="M153" s="162" t="s">
        <v>1</v>
      </c>
      <c r="N153" s="163" t="s">
        <v>39</v>
      </c>
      <c r="O153" s="164">
        <v>0.03</v>
      </c>
      <c r="P153" s="164">
        <f>O153*H153</f>
        <v>3.2900100000000001</v>
      </c>
      <c r="Q153" s="164">
        <v>0</v>
      </c>
      <c r="R153" s="164">
        <f>Q153*H153</f>
        <v>0</v>
      </c>
      <c r="S153" s="164">
        <v>0</v>
      </c>
      <c r="T153" s="165">
        <f>S153*H153</f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R153" s="166" t="s">
        <v>142</v>
      </c>
      <c r="AT153" s="166" t="s">
        <v>138</v>
      </c>
      <c r="AU153" s="166" t="s">
        <v>84</v>
      </c>
      <c r="AY153" s="14" t="s">
        <v>135</v>
      </c>
      <c r="BE153" s="167">
        <f>IF(N153="základná",J153,0)</f>
        <v>0</v>
      </c>
      <c r="BF153" s="167">
        <f>IF(N153="znížená",J153,0)</f>
        <v>0</v>
      </c>
      <c r="BG153" s="167">
        <f>IF(N153="zákl. prenesená",J153,0)</f>
        <v>0</v>
      </c>
      <c r="BH153" s="167">
        <f>IF(N153="zníž. prenesená",J153,0)</f>
        <v>0</v>
      </c>
      <c r="BI153" s="167">
        <f>IF(N153="nulová",J153,0)</f>
        <v>0</v>
      </c>
      <c r="BJ153" s="14" t="s">
        <v>84</v>
      </c>
      <c r="BK153" s="168">
        <f>ROUND(I153*H153,3)</f>
        <v>0</v>
      </c>
      <c r="BL153" s="14" t="s">
        <v>142</v>
      </c>
      <c r="BM153" s="166" t="s">
        <v>790</v>
      </c>
    </row>
    <row r="154" spans="1:65" s="12" customFormat="1" ht="25.9" customHeight="1">
      <c r="B154" s="143"/>
      <c r="D154" s="144" t="s">
        <v>72</v>
      </c>
      <c r="E154" s="145" t="s">
        <v>231</v>
      </c>
      <c r="F154" s="145" t="s">
        <v>232</v>
      </c>
      <c r="J154" s="146">
        <f>BK154</f>
        <v>0</v>
      </c>
      <c r="L154" s="143"/>
      <c r="M154" s="147"/>
      <c r="N154" s="148"/>
      <c r="O154" s="148"/>
      <c r="P154" s="149">
        <f>P155</f>
        <v>6.7542400000000002</v>
      </c>
      <c r="Q154" s="148"/>
      <c r="R154" s="149">
        <f>R155</f>
        <v>1.2800000000000001E-3</v>
      </c>
      <c r="S154" s="148"/>
      <c r="T154" s="150">
        <f>T155</f>
        <v>0</v>
      </c>
      <c r="AR154" s="144" t="s">
        <v>84</v>
      </c>
      <c r="AT154" s="151" t="s">
        <v>72</v>
      </c>
      <c r="AU154" s="151" t="s">
        <v>73</v>
      </c>
      <c r="AY154" s="144" t="s">
        <v>135</v>
      </c>
      <c r="BK154" s="152">
        <f>BK155</f>
        <v>0</v>
      </c>
    </row>
    <row r="155" spans="1:65" s="12" customFormat="1" ht="22.9" customHeight="1">
      <c r="B155" s="143"/>
      <c r="D155" s="144" t="s">
        <v>72</v>
      </c>
      <c r="E155" s="153" t="s">
        <v>266</v>
      </c>
      <c r="F155" s="153" t="s">
        <v>267</v>
      </c>
      <c r="J155" s="154">
        <f>BK155</f>
        <v>0</v>
      </c>
      <c r="L155" s="143"/>
      <c r="M155" s="147"/>
      <c r="N155" s="148"/>
      <c r="O155" s="148"/>
      <c r="P155" s="149">
        <f>SUM(P156:P159)</f>
        <v>6.7542400000000002</v>
      </c>
      <c r="Q155" s="148"/>
      <c r="R155" s="149">
        <f>SUM(R156:R159)</f>
        <v>1.2800000000000001E-3</v>
      </c>
      <c r="S155" s="148"/>
      <c r="T155" s="150">
        <f>SUM(T156:T159)</f>
        <v>0</v>
      </c>
      <c r="AR155" s="144" t="s">
        <v>84</v>
      </c>
      <c r="AT155" s="151" t="s">
        <v>72</v>
      </c>
      <c r="AU155" s="151" t="s">
        <v>80</v>
      </c>
      <c r="AY155" s="144" t="s">
        <v>135</v>
      </c>
      <c r="BK155" s="152">
        <f>SUM(BK156:BK159)</f>
        <v>0</v>
      </c>
    </row>
    <row r="156" spans="1:65" s="2" customFormat="1" ht="33" customHeight="1">
      <c r="A156" s="28"/>
      <c r="B156" s="155"/>
      <c r="C156" s="156" t="s">
        <v>240</v>
      </c>
      <c r="D156" s="156" t="s">
        <v>138</v>
      </c>
      <c r="E156" s="157" t="s">
        <v>791</v>
      </c>
      <c r="F156" s="158" t="s">
        <v>792</v>
      </c>
      <c r="G156" s="159" t="s">
        <v>238</v>
      </c>
      <c r="H156" s="160">
        <v>8</v>
      </c>
      <c r="I156" s="185"/>
      <c r="J156" s="160">
        <f>ROUND(I156*H156,3)</f>
        <v>0</v>
      </c>
      <c r="K156" s="161"/>
      <c r="L156" s="29"/>
      <c r="M156" s="162" t="s">
        <v>1</v>
      </c>
      <c r="N156" s="163" t="s">
        <v>39</v>
      </c>
      <c r="O156" s="164">
        <v>0.42214000000000002</v>
      </c>
      <c r="P156" s="164">
        <f>O156*H156</f>
        <v>3.3771200000000001</v>
      </c>
      <c r="Q156" s="164">
        <v>8.0000000000000007E-5</v>
      </c>
      <c r="R156" s="164">
        <f>Q156*H156</f>
        <v>6.4000000000000005E-4</v>
      </c>
      <c r="S156" s="164">
        <v>0</v>
      </c>
      <c r="T156" s="165">
        <f>S156*H156</f>
        <v>0</v>
      </c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R156" s="166" t="s">
        <v>202</v>
      </c>
      <c r="AT156" s="166" t="s">
        <v>138</v>
      </c>
      <c r="AU156" s="166" t="s">
        <v>84</v>
      </c>
      <c r="AY156" s="14" t="s">
        <v>135</v>
      </c>
      <c r="BE156" s="167">
        <f>IF(N156="základná",J156,0)</f>
        <v>0</v>
      </c>
      <c r="BF156" s="167">
        <f>IF(N156="znížená",J156,0)</f>
        <v>0</v>
      </c>
      <c r="BG156" s="167">
        <f>IF(N156="zákl. prenesená",J156,0)</f>
        <v>0</v>
      </c>
      <c r="BH156" s="167">
        <f>IF(N156="zníž. prenesená",J156,0)</f>
        <v>0</v>
      </c>
      <c r="BI156" s="167">
        <f>IF(N156="nulová",J156,0)</f>
        <v>0</v>
      </c>
      <c r="BJ156" s="14" t="s">
        <v>84</v>
      </c>
      <c r="BK156" s="168">
        <f>ROUND(I156*H156,3)</f>
        <v>0</v>
      </c>
      <c r="BL156" s="14" t="s">
        <v>202</v>
      </c>
      <c r="BM156" s="166" t="s">
        <v>793</v>
      </c>
    </row>
    <row r="157" spans="1:65" s="2" customFormat="1" ht="33" customHeight="1">
      <c r="A157" s="28"/>
      <c r="B157" s="155"/>
      <c r="C157" s="156" t="s">
        <v>246</v>
      </c>
      <c r="D157" s="156" t="s">
        <v>138</v>
      </c>
      <c r="E157" s="157" t="s">
        <v>794</v>
      </c>
      <c r="F157" s="158" t="s">
        <v>795</v>
      </c>
      <c r="G157" s="159" t="s">
        <v>238</v>
      </c>
      <c r="H157" s="160">
        <v>2</v>
      </c>
      <c r="I157" s="185"/>
      <c r="J157" s="160">
        <f>ROUND(I157*H157,3)</f>
        <v>0</v>
      </c>
      <c r="K157" s="161"/>
      <c r="L157" s="29"/>
      <c r="M157" s="162" t="s">
        <v>1</v>
      </c>
      <c r="N157" s="163" t="s">
        <v>39</v>
      </c>
      <c r="O157" s="164">
        <v>0.42214000000000002</v>
      </c>
      <c r="P157" s="164">
        <f>O157*H157</f>
        <v>0.84428000000000003</v>
      </c>
      <c r="Q157" s="164">
        <v>8.0000000000000007E-5</v>
      </c>
      <c r="R157" s="164">
        <f>Q157*H157</f>
        <v>1.6000000000000001E-4</v>
      </c>
      <c r="S157" s="164">
        <v>0</v>
      </c>
      <c r="T157" s="165">
        <f>S157*H157</f>
        <v>0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R157" s="166" t="s">
        <v>202</v>
      </c>
      <c r="AT157" s="166" t="s">
        <v>138</v>
      </c>
      <c r="AU157" s="166" t="s">
        <v>84</v>
      </c>
      <c r="AY157" s="14" t="s">
        <v>135</v>
      </c>
      <c r="BE157" s="167">
        <f>IF(N157="základná",J157,0)</f>
        <v>0</v>
      </c>
      <c r="BF157" s="167">
        <f>IF(N157="znížená",J157,0)</f>
        <v>0</v>
      </c>
      <c r="BG157" s="167">
        <f>IF(N157="zákl. prenesená",J157,0)</f>
        <v>0</v>
      </c>
      <c r="BH157" s="167">
        <f>IF(N157="zníž. prenesená",J157,0)</f>
        <v>0</v>
      </c>
      <c r="BI157" s="167">
        <f>IF(N157="nulová",J157,0)</f>
        <v>0</v>
      </c>
      <c r="BJ157" s="14" t="s">
        <v>84</v>
      </c>
      <c r="BK157" s="168">
        <f>ROUND(I157*H157,3)</f>
        <v>0</v>
      </c>
      <c r="BL157" s="14" t="s">
        <v>202</v>
      </c>
      <c r="BM157" s="166" t="s">
        <v>796</v>
      </c>
    </row>
    <row r="158" spans="1:65" s="2" customFormat="1" ht="33" customHeight="1">
      <c r="A158" s="28"/>
      <c r="B158" s="155"/>
      <c r="C158" s="156" t="s">
        <v>253</v>
      </c>
      <c r="D158" s="156" t="s">
        <v>138</v>
      </c>
      <c r="E158" s="157" t="s">
        <v>797</v>
      </c>
      <c r="F158" s="158" t="s">
        <v>798</v>
      </c>
      <c r="G158" s="159" t="s">
        <v>256</v>
      </c>
      <c r="H158" s="160">
        <v>6</v>
      </c>
      <c r="I158" s="185"/>
      <c r="J158" s="160">
        <f>ROUND(I158*H158,3)</f>
        <v>0</v>
      </c>
      <c r="K158" s="161"/>
      <c r="L158" s="29"/>
      <c r="M158" s="162" t="s">
        <v>1</v>
      </c>
      <c r="N158" s="163" t="s">
        <v>39</v>
      </c>
      <c r="O158" s="164">
        <v>0.42214000000000002</v>
      </c>
      <c r="P158" s="164">
        <f>O158*H158</f>
        <v>2.5328400000000002</v>
      </c>
      <c r="Q158" s="164">
        <v>8.0000000000000007E-5</v>
      </c>
      <c r="R158" s="164">
        <f>Q158*H158</f>
        <v>4.8000000000000007E-4</v>
      </c>
      <c r="S158" s="164">
        <v>0</v>
      </c>
      <c r="T158" s="165">
        <f>S158*H158</f>
        <v>0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R158" s="166" t="s">
        <v>202</v>
      </c>
      <c r="AT158" s="166" t="s">
        <v>138</v>
      </c>
      <c r="AU158" s="166" t="s">
        <v>84</v>
      </c>
      <c r="AY158" s="14" t="s">
        <v>135</v>
      </c>
      <c r="BE158" s="167">
        <f>IF(N158="základná",J158,0)</f>
        <v>0</v>
      </c>
      <c r="BF158" s="167">
        <f>IF(N158="znížená",J158,0)</f>
        <v>0</v>
      </c>
      <c r="BG158" s="167">
        <f>IF(N158="zákl. prenesená",J158,0)</f>
        <v>0</v>
      </c>
      <c r="BH158" s="167">
        <f>IF(N158="zníž. prenesená",J158,0)</f>
        <v>0</v>
      </c>
      <c r="BI158" s="167">
        <f>IF(N158="nulová",J158,0)</f>
        <v>0</v>
      </c>
      <c r="BJ158" s="14" t="s">
        <v>84</v>
      </c>
      <c r="BK158" s="168">
        <f>ROUND(I158*H158,3)</f>
        <v>0</v>
      </c>
      <c r="BL158" s="14" t="s">
        <v>202</v>
      </c>
      <c r="BM158" s="166" t="s">
        <v>799</v>
      </c>
    </row>
    <row r="159" spans="1:65" s="2" customFormat="1" ht="24.2" customHeight="1">
      <c r="A159" s="28"/>
      <c r="B159" s="155"/>
      <c r="C159" s="156" t="s">
        <v>258</v>
      </c>
      <c r="D159" s="156" t="s">
        <v>138</v>
      </c>
      <c r="E159" s="157" t="s">
        <v>800</v>
      </c>
      <c r="F159" s="158" t="s">
        <v>801</v>
      </c>
      <c r="G159" s="159" t="s">
        <v>249</v>
      </c>
      <c r="H159" s="160">
        <v>7.0990000000000002</v>
      </c>
      <c r="I159" s="185"/>
      <c r="J159" s="160">
        <f>ROUND(I159*H159,3)</f>
        <v>0</v>
      </c>
      <c r="K159" s="161"/>
      <c r="L159" s="29"/>
      <c r="M159" s="178" t="s">
        <v>1</v>
      </c>
      <c r="N159" s="179" t="s">
        <v>39</v>
      </c>
      <c r="O159" s="180">
        <v>0</v>
      </c>
      <c r="P159" s="180">
        <f>O159*H159</f>
        <v>0</v>
      </c>
      <c r="Q159" s="180">
        <v>0</v>
      </c>
      <c r="R159" s="180">
        <f>Q159*H159</f>
        <v>0</v>
      </c>
      <c r="S159" s="180">
        <v>0</v>
      </c>
      <c r="T159" s="181">
        <f>S159*H159</f>
        <v>0</v>
      </c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R159" s="166" t="s">
        <v>202</v>
      </c>
      <c r="AT159" s="166" t="s">
        <v>138</v>
      </c>
      <c r="AU159" s="166" t="s">
        <v>84</v>
      </c>
      <c r="AY159" s="14" t="s">
        <v>135</v>
      </c>
      <c r="BE159" s="167">
        <f>IF(N159="základná",J159,0)</f>
        <v>0</v>
      </c>
      <c r="BF159" s="167">
        <f>IF(N159="znížená",J159,0)</f>
        <v>0</v>
      </c>
      <c r="BG159" s="167">
        <f>IF(N159="zákl. prenesená",J159,0)</f>
        <v>0</v>
      </c>
      <c r="BH159" s="167">
        <f>IF(N159="zníž. prenesená",J159,0)</f>
        <v>0</v>
      </c>
      <c r="BI159" s="167">
        <f>IF(N159="nulová",J159,0)</f>
        <v>0</v>
      </c>
      <c r="BJ159" s="14" t="s">
        <v>84</v>
      </c>
      <c r="BK159" s="168">
        <f>ROUND(I159*H159,3)</f>
        <v>0</v>
      </c>
      <c r="BL159" s="14" t="s">
        <v>202</v>
      </c>
      <c r="BM159" s="166" t="s">
        <v>802</v>
      </c>
    </row>
    <row r="160" spans="1:65" s="2" customFormat="1" ht="6.95" customHeight="1">
      <c r="A160" s="28"/>
      <c r="B160" s="46"/>
      <c r="C160" s="47"/>
      <c r="D160" s="47"/>
      <c r="E160" s="47"/>
      <c r="F160" s="47"/>
      <c r="G160" s="47"/>
      <c r="H160" s="47"/>
      <c r="I160" s="47"/>
      <c r="J160" s="47"/>
      <c r="K160" s="47"/>
      <c r="L160" s="29"/>
      <c r="M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</row>
  </sheetData>
  <autoFilter ref="C125:K159" xr:uid="{00000000-0009-0000-0000-000004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10</vt:i4>
      </vt:variant>
    </vt:vector>
  </HeadingPairs>
  <TitlesOfParts>
    <vt:vector size="15" baseType="lpstr">
      <vt:lpstr>Rekapitulácia stavby</vt:lpstr>
      <vt:lpstr>01 - SO 01 - Sklad bio st...</vt:lpstr>
      <vt:lpstr>01_01 - Elektroinštalácia</vt:lpstr>
      <vt:lpstr>02 - SO 02 - Spevnené plo...</vt:lpstr>
      <vt:lpstr>03 - SO 03 - Cestná váha ...</vt:lpstr>
      <vt:lpstr>'01 - SO 01 - Sklad bio st...'!Nyomtatási_cím</vt:lpstr>
      <vt:lpstr>'01_01 - Elektroinštalácia'!Nyomtatási_cím</vt:lpstr>
      <vt:lpstr>'02 - SO 02 - Spevnené plo...'!Nyomtatási_cím</vt:lpstr>
      <vt:lpstr>'03 - SO 03 - Cestná váha ...'!Nyomtatási_cím</vt:lpstr>
      <vt:lpstr>'Rekapitulácia stavby'!Nyomtatási_cím</vt:lpstr>
      <vt:lpstr>'01 - SO 01 - Sklad bio st...'!Nyomtatási_terület</vt:lpstr>
      <vt:lpstr>'01_01 - Elektroinštalácia'!Nyomtatási_terület</vt:lpstr>
      <vt:lpstr>'02 - SO 02 - Spevnené plo...'!Nyomtatási_terület</vt:lpstr>
      <vt:lpstr>'03 - SO 03 - Cestná váha ...'!Nyomtatási_terület</vt:lpstr>
      <vt:lpstr>'Rekapitulácia stavby'!Nyomtatási_terület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2022-05-27T13:52:49Z</dcterms:created>
  <dcterms:modified xsi:type="dcterms:W3CDTF">2024-01-22T17:59:56Z</dcterms:modified>
</cp:coreProperties>
</file>