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kristiankrizanovic/Downloads/"/>
    </mc:Choice>
  </mc:AlternateContent>
  <xr:revisionPtr revIDLastSave="0" documentId="13_ncr:1_{C1140981-B740-B543-B723-D9562F817F5A}" xr6:coauthVersionLast="45" xr6:coauthVersionMax="47" xr10:uidLastSave="{00000000-0000-0000-0000-000000000000}"/>
  <bookViews>
    <workbookView xWindow="0" yWindow="460" windowWidth="28800" windowHeight="16000" xr2:uid="{00000000-000D-0000-FFFF-FFFF00000000}"/>
  </bookViews>
  <sheets>
    <sheet name="Prístavba ..." sheetId="2" r:id="rId1"/>
  </sheets>
  <definedNames>
    <definedName name="_xlnm._FilterDatabase" localSheetId="0" hidden="1">'Prístavba ...'!$C$143:$K$429</definedName>
    <definedName name="_xlnm.Print_Titles" localSheetId="0">'Prístavba ...'!$143:$143</definedName>
    <definedName name="_xlnm.Print_Area" localSheetId="0">'Prístavba ...'!$C$4:$J$76,'Prístavba ...'!$C$82:$J$125,'Prístavba ...'!$C$131:$J$429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9" i="2" l="1"/>
  <c r="J38" i="2"/>
  <c r="J37" i="2"/>
  <c r="BI429" i="2"/>
  <c r="BH429" i="2"/>
  <c r="BG429" i="2"/>
  <c r="BE429" i="2"/>
  <c r="T429" i="2"/>
  <c r="T428" i="2" s="1"/>
  <c r="R429" i="2"/>
  <c r="R428" i="2" s="1"/>
  <c r="P429" i="2"/>
  <c r="P428" i="2"/>
  <c r="BI427" i="2"/>
  <c r="BH427" i="2"/>
  <c r="BG427" i="2"/>
  <c r="BE427" i="2"/>
  <c r="T427" i="2"/>
  <c r="R427" i="2"/>
  <c r="P427" i="2"/>
  <c r="BI426" i="2"/>
  <c r="BH426" i="2"/>
  <c r="BG426" i="2"/>
  <c r="BE426" i="2"/>
  <c r="T426" i="2"/>
  <c r="R426" i="2"/>
  <c r="P426" i="2"/>
  <c r="BI423" i="2"/>
  <c r="BH423" i="2"/>
  <c r="BG423" i="2"/>
  <c r="BE423" i="2"/>
  <c r="T423" i="2"/>
  <c r="R423" i="2"/>
  <c r="P423" i="2"/>
  <c r="BI420" i="2"/>
  <c r="BH420" i="2"/>
  <c r="BG420" i="2"/>
  <c r="BE420" i="2"/>
  <c r="T420" i="2"/>
  <c r="R420" i="2"/>
  <c r="P420" i="2"/>
  <c r="BI418" i="2"/>
  <c r="BH418" i="2"/>
  <c r="BG418" i="2"/>
  <c r="BE418" i="2"/>
  <c r="T418" i="2"/>
  <c r="R418" i="2"/>
  <c r="P418" i="2"/>
  <c r="BI416" i="2"/>
  <c r="BH416" i="2"/>
  <c r="BG416" i="2"/>
  <c r="BE416" i="2"/>
  <c r="T416" i="2"/>
  <c r="R416" i="2"/>
  <c r="P416" i="2"/>
  <c r="BI408" i="2"/>
  <c r="BH408" i="2"/>
  <c r="BG408" i="2"/>
  <c r="BE408" i="2"/>
  <c r="T408" i="2"/>
  <c r="R408" i="2"/>
  <c r="P408" i="2"/>
  <c r="BI406" i="2"/>
  <c r="BH406" i="2"/>
  <c r="BG406" i="2"/>
  <c r="BE406" i="2"/>
  <c r="T406" i="2"/>
  <c r="R406" i="2"/>
  <c r="P406" i="2"/>
  <c r="BI404" i="2"/>
  <c r="BH404" i="2"/>
  <c r="BG404" i="2"/>
  <c r="BE404" i="2"/>
  <c r="T404" i="2"/>
  <c r="R404" i="2"/>
  <c r="P404" i="2"/>
  <c r="BI403" i="2"/>
  <c r="BH403" i="2"/>
  <c r="BG403" i="2"/>
  <c r="BE403" i="2"/>
  <c r="T403" i="2"/>
  <c r="R403" i="2"/>
  <c r="P403" i="2"/>
  <c r="BI402" i="2"/>
  <c r="BH402" i="2"/>
  <c r="BG402" i="2"/>
  <c r="BE402" i="2"/>
  <c r="T402" i="2"/>
  <c r="R402" i="2"/>
  <c r="P402" i="2"/>
  <c r="BI400" i="2"/>
  <c r="BH400" i="2"/>
  <c r="BG400" i="2"/>
  <c r="BE400" i="2"/>
  <c r="T400" i="2"/>
  <c r="R400" i="2"/>
  <c r="P400" i="2"/>
  <c r="BI398" i="2"/>
  <c r="BH398" i="2"/>
  <c r="BG398" i="2"/>
  <c r="BE398" i="2"/>
  <c r="T398" i="2"/>
  <c r="R398" i="2"/>
  <c r="P398" i="2"/>
  <c r="BI397" i="2"/>
  <c r="BH397" i="2"/>
  <c r="BG397" i="2"/>
  <c r="BE397" i="2"/>
  <c r="T397" i="2"/>
  <c r="R397" i="2"/>
  <c r="P397" i="2"/>
  <c r="BI395" i="2"/>
  <c r="BH395" i="2"/>
  <c r="BG395" i="2"/>
  <c r="BE395" i="2"/>
  <c r="T395" i="2"/>
  <c r="R395" i="2"/>
  <c r="P395" i="2"/>
  <c r="BI391" i="2"/>
  <c r="BH391" i="2"/>
  <c r="BG391" i="2"/>
  <c r="BE391" i="2"/>
  <c r="T391" i="2"/>
  <c r="R391" i="2"/>
  <c r="P391" i="2"/>
  <c r="BI389" i="2"/>
  <c r="BH389" i="2"/>
  <c r="BG389" i="2"/>
  <c r="BE389" i="2"/>
  <c r="T389" i="2"/>
  <c r="R389" i="2"/>
  <c r="P389" i="2"/>
  <c r="BI387" i="2"/>
  <c r="BH387" i="2"/>
  <c r="BG387" i="2"/>
  <c r="BE387" i="2"/>
  <c r="T387" i="2"/>
  <c r="R387" i="2"/>
  <c r="P387" i="2"/>
  <c r="BI382" i="2"/>
  <c r="BH382" i="2"/>
  <c r="BG382" i="2"/>
  <c r="BE382" i="2"/>
  <c r="T382" i="2"/>
  <c r="R382" i="2"/>
  <c r="P382" i="2"/>
  <c r="BI380" i="2"/>
  <c r="BH380" i="2"/>
  <c r="BG380" i="2"/>
  <c r="BE380" i="2"/>
  <c r="T380" i="2"/>
  <c r="R380" i="2"/>
  <c r="P380" i="2"/>
  <c r="BI376" i="2"/>
  <c r="BH376" i="2"/>
  <c r="BG376" i="2"/>
  <c r="BE376" i="2"/>
  <c r="T376" i="2"/>
  <c r="R376" i="2"/>
  <c r="P376" i="2"/>
  <c r="BI374" i="2"/>
  <c r="BH374" i="2"/>
  <c r="BG374" i="2"/>
  <c r="BE374" i="2"/>
  <c r="T374" i="2"/>
  <c r="R374" i="2"/>
  <c r="P374" i="2"/>
  <c r="BI372" i="2"/>
  <c r="BH372" i="2"/>
  <c r="BG372" i="2"/>
  <c r="BE372" i="2"/>
  <c r="T372" i="2"/>
  <c r="R372" i="2"/>
  <c r="P372" i="2"/>
  <c r="BI370" i="2"/>
  <c r="BH370" i="2"/>
  <c r="BG370" i="2"/>
  <c r="BE370" i="2"/>
  <c r="T370" i="2"/>
  <c r="R370" i="2"/>
  <c r="P370" i="2"/>
  <c r="BI367" i="2"/>
  <c r="BH367" i="2"/>
  <c r="BG367" i="2"/>
  <c r="BE367" i="2"/>
  <c r="T367" i="2"/>
  <c r="R367" i="2"/>
  <c r="P367" i="2"/>
  <c r="BI364" i="2"/>
  <c r="BH364" i="2"/>
  <c r="BG364" i="2"/>
  <c r="BE364" i="2"/>
  <c r="T364" i="2"/>
  <c r="R364" i="2"/>
  <c r="P364" i="2"/>
  <c r="BI361" i="2"/>
  <c r="BH361" i="2"/>
  <c r="BG361" i="2"/>
  <c r="BE361" i="2"/>
  <c r="T361" i="2"/>
  <c r="R361" i="2"/>
  <c r="P361" i="2"/>
  <c r="BI357" i="2"/>
  <c r="BH357" i="2"/>
  <c r="BG357" i="2"/>
  <c r="BE357" i="2"/>
  <c r="T357" i="2"/>
  <c r="R357" i="2"/>
  <c r="P357" i="2"/>
  <c r="BI351" i="2"/>
  <c r="BH351" i="2"/>
  <c r="BG351" i="2"/>
  <c r="BE351" i="2"/>
  <c r="T351" i="2"/>
  <c r="R351" i="2"/>
  <c r="P351" i="2"/>
  <c r="BI348" i="2"/>
  <c r="BH348" i="2"/>
  <c r="BG348" i="2"/>
  <c r="BE348" i="2"/>
  <c r="T348" i="2"/>
  <c r="R348" i="2"/>
  <c r="P348" i="2"/>
  <c r="BI342" i="2"/>
  <c r="BH342" i="2"/>
  <c r="BG342" i="2"/>
  <c r="BE342" i="2"/>
  <c r="T342" i="2"/>
  <c r="R342" i="2"/>
  <c r="P342" i="2"/>
  <c r="BI339" i="2"/>
  <c r="BH339" i="2"/>
  <c r="BG339" i="2"/>
  <c r="BE339" i="2"/>
  <c r="T339" i="2"/>
  <c r="R339" i="2"/>
  <c r="P339" i="2"/>
  <c r="BI336" i="2"/>
  <c r="BH336" i="2"/>
  <c r="BG336" i="2"/>
  <c r="BE336" i="2"/>
  <c r="T336" i="2"/>
  <c r="T335" i="2" s="1"/>
  <c r="R336" i="2"/>
  <c r="R335" i="2"/>
  <c r="P336" i="2"/>
  <c r="P335" i="2" s="1"/>
  <c r="BI333" i="2"/>
  <c r="BH333" i="2"/>
  <c r="BG333" i="2"/>
  <c r="BE333" i="2"/>
  <c r="T333" i="2"/>
  <c r="R333" i="2"/>
  <c r="P333" i="2"/>
  <c r="BI331" i="2"/>
  <c r="BH331" i="2"/>
  <c r="BG331" i="2"/>
  <c r="BE331" i="2"/>
  <c r="T331" i="2"/>
  <c r="R331" i="2"/>
  <c r="P331" i="2"/>
  <c r="BI330" i="2"/>
  <c r="BH330" i="2"/>
  <c r="BG330" i="2"/>
  <c r="BE330" i="2"/>
  <c r="T330" i="2"/>
  <c r="R330" i="2"/>
  <c r="P330" i="2"/>
  <c r="BI328" i="2"/>
  <c r="BH328" i="2"/>
  <c r="BG328" i="2"/>
  <c r="BE328" i="2"/>
  <c r="T328" i="2"/>
  <c r="R328" i="2"/>
  <c r="P328" i="2"/>
  <c r="BI327" i="2"/>
  <c r="BH327" i="2"/>
  <c r="BG327" i="2"/>
  <c r="BE327" i="2"/>
  <c r="T327" i="2"/>
  <c r="R327" i="2"/>
  <c r="P327" i="2"/>
  <c r="BI323" i="2"/>
  <c r="BH323" i="2"/>
  <c r="BG323" i="2"/>
  <c r="BE323" i="2"/>
  <c r="T323" i="2"/>
  <c r="R323" i="2"/>
  <c r="P323" i="2"/>
  <c r="BI319" i="2"/>
  <c r="BH319" i="2"/>
  <c r="BG319" i="2"/>
  <c r="BE319" i="2"/>
  <c r="T319" i="2"/>
  <c r="R319" i="2"/>
  <c r="P319" i="2"/>
  <c r="BI314" i="2"/>
  <c r="BH314" i="2"/>
  <c r="BG314" i="2"/>
  <c r="BE314" i="2"/>
  <c r="T314" i="2"/>
  <c r="R314" i="2"/>
  <c r="P314" i="2"/>
  <c r="BI311" i="2"/>
  <c r="BH311" i="2"/>
  <c r="BG311" i="2"/>
  <c r="BE311" i="2"/>
  <c r="T311" i="2"/>
  <c r="R311" i="2"/>
  <c r="P311" i="2"/>
  <c r="BI309" i="2"/>
  <c r="BH309" i="2"/>
  <c r="BG309" i="2"/>
  <c r="BE309" i="2"/>
  <c r="T309" i="2"/>
  <c r="R309" i="2"/>
  <c r="P309" i="2"/>
  <c r="BI305" i="2"/>
  <c r="BH305" i="2"/>
  <c r="BG305" i="2"/>
  <c r="BE305" i="2"/>
  <c r="T305" i="2"/>
  <c r="R305" i="2"/>
  <c r="P305" i="2"/>
  <c r="BI302" i="2"/>
  <c r="BH302" i="2"/>
  <c r="BG302" i="2"/>
  <c r="BE302" i="2"/>
  <c r="T302" i="2"/>
  <c r="R302" i="2"/>
  <c r="P302" i="2"/>
  <c r="BI300" i="2"/>
  <c r="BH300" i="2"/>
  <c r="BG300" i="2"/>
  <c r="BE300" i="2"/>
  <c r="T300" i="2"/>
  <c r="R300" i="2"/>
  <c r="P300" i="2"/>
  <c r="BI297" i="2"/>
  <c r="BH297" i="2"/>
  <c r="BG297" i="2"/>
  <c r="BE297" i="2"/>
  <c r="T297" i="2"/>
  <c r="R297" i="2"/>
  <c r="P297" i="2"/>
  <c r="BI294" i="2"/>
  <c r="BH294" i="2"/>
  <c r="BG294" i="2"/>
  <c r="BE294" i="2"/>
  <c r="T294" i="2"/>
  <c r="R294" i="2"/>
  <c r="P294" i="2"/>
  <c r="BI291" i="2"/>
  <c r="BH291" i="2"/>
  <c r="BG291" i="2"/>
  <c r="BE291" i="2"/>
  <c r="T291" i="2"/>
  <c r="R291" i="2"/>
  <c r="P291" i="2"/>
  <c r="BI290" i="2"/>
  <c r="BH290" i="2"/>
  <c r="BG290" i="2"/>
  <c r="BE290" i="2"/>
  <c r="T290" i="2"/>
  <c r="R290" i="2"/>
  <c r="P290" i="2"/>
  <c r="BI286" i="2"/>
  <c r="BH286" i="2"/>
  <c r="BG286" i="2"/>
  <c r="BE286" i="2"/>
  <c r="T286" i="2"/>
  <c r="R286" i="2"/>
  <c r="P286" i="2"/>
  <c r="BI283" i="2"/>
  <c r="BH283" i="2"/>
  <c r="BG283" i="2"/>
  <c r="BE283" i="2"/>
  <c r="T283" i="2"/>
  <c r="R283" i="2"/>
  <c r="P283" i="2"/>
  <c r="BI279" i="2"/>
  <c r="BH279" i="2"/>
  <c r="BG279" i="2"/>
  <c r="BE279" i="2"/>
  <c r="T279" i="2"/>
  <c r="R279" i="2"/>
  <c r="P279" i="2"/>
  <c r="BI273" i="2"/>
  <c r="BH273" i="2"/>
  <c r="BG273" i="2"/>
  <c r="BE273" i="2"/>
  <c r="T273" i="2"/>
  <c r="R273" i="2"/>
  <c r="P273" i="2"/>
  <c r="BI265" i="2"/>
  <c r="BH265" i="2"/>
  <c r="BG265" i="2"/>
  <c r="BE265" i="2"/>
  <c r="T265" i="2"/>
  <c r="R265" i="2"/>
  <c r="P265" i="2"/>
  <c r="BI261" i="2"/>
  <c r="BH261" i="2"/>
  <c r="BG261" i="2"/>
  <c r="BE261" i="2"/>
  <c r="T261" i="2"/>
  <c r="R261" i="2"/>
  <c r="P261" i="2"/>
  <c r="BI255" i="2"/>
  <c r="BH255" i="2"/>
  <c r="BG255" i="2"/>
  <c r="BE255" i="2"/>
  <c r="T255" i="2"/>
  <c r="R255" i="2"/>
  <c r="P255" i="2"/>
  <c r="BI252" i="2"/>
  <c r="BH252" i="2"/>
  <c r="BG252" i="2"/>
  <c r="BE252" i="2"/>
  <c r="T252" i="2"/>
  <c r="R252" i="2"/>
  <c r="P252" i="2"/>
  <c r="BI249" i="2"/>
  <c r="BH249" i="2"/>
  <c r="BG249" i="2"/>
  <c r="BE249" i="2"/>
  <c r="T249" i="2"/>
  <c r="R249" i="2"/>
  <c r="P249" i="2"/>
  <c r="BI247" i="2"/>
  <c r="BH247" i="2"/>
  <c r="BG247" i="2"/>
  <c r="BE247" i="2"/>
  <c r="T247" i="2"/>
  <c r="T246" i="2" s="1"/>
  <c r="R247" i="2"/>
  <c r="R246" i="2" s="1"/>
  <c r="P247" i="2"/>
  <c r="P246" i="2" s="1"/>
  <c r="BI245" i="2"/>
  <c r="BH245" i="2"/>
  <c r="BG245" i="2"/>
  <c r="BE245" i="2"/>
  <c r="T245" i="2"/>
  <c r="R245" i="2"/>
  <c r="P245" i="2"/>
  <c r="BI240" i="2"/>
  <c r="BH240" i="2"/>
  <c r="BG240" i="2"/>
  <c r="BE240" i="2"/>
  <c r="T240" i="2"/>
  <c r="R240" i="2"/>
  <c r="P240" i="2"/>
  <c r="BI231" i="2"/>
  <c r="BH231" i="2"/>
  <c r="BG231" i="2"/>
  <c r="BE231" i="2"/>
  <c r="T231" i="2"/>
  <c r="R231" i="2"/>
  <c r="P231" i="2"/>
  <c r="BI226" i="2"/>
  <c r="BH226" i="2"/>
  <c r="BG226" i="2"/>
  <c r="BE226" i="2"/>
  <c r="T226" i="2"/>
  <c r="R226" i="2"/>
  <c r="P226" i="2"/>
  <c r="BI221" i="2"/>
  <c r="BH221" i="2"/>
  <c r="BG221" i="2"/>
  <c r="BE221" i="2"/>
  <c r="T221" i="2"/>
  <c r="R221" i="2"/>
  <c r="P221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08" i="2"/>
  <c r="BH208" i="2"/>
  <c r="BG208" i="2"/>
  <c r="BE208" i="2"/>
  <c r="T208" i="2"/>
  <c r="R208" i="2"/>
  <c r="P208" i="2"/>
  <c r="BI201" i="2"/>
  <c r="BH201" i="2"/>
  <c r="BG201" i="2"/>
  <c r="BE201" i="2"/>
  <c r="T201" i="2"/>
  <c r="R201" i="2"/>
  <c r="P201" i="2"/>
  <c r="BI182" i="2"/>
  <c r="BH182" i="2"/>
  <c r="BG182" i="2"/>
  <c r="BE182" i="2"/>
  <c r="T182" i="2"/>
  <c r="R182" i="2"/>
  <c r="P182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6" i="2"/>
  <c r="BH176" i="2"/>
  <c r="BG176" i="2"/>
  <c r="BE176" i="2"/>
  <c r="T176" i="2"/>
  <c r="R176" i="2"/>
  <c r="P176" i="2"/>
  <c r="BI173" i="2"/>
  <c r="BH173" i="2"/>
  <c r="BG173" i="2"/>
  <c r="BE173" i="2"/>
  <c r="T173" i="2"/>
  <c r="R173" i="2"/>
  <c r="P173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2" i="2"/>
  <c r="BH162" i="2"/>
  <c r="BG162" i="2"/>
  <c r="BE162" i="2"/>
  <c r="T162" i="2"/>
  <c r="R162" i="2"/>
  <c r="P162" i="2"/>
  <c r="BI147" i="2"/>
  <c r="BH147" i="2"/>
  <c r="BG147" i="2"/>
  <c r="BE147" i="2"/>
  <c r="T147" i="2"/>
  <c r="R147" i="2"/>
  <c r="P147" i="2"/>
  <c r="J141" i="2"/>
  <c r="J140" i="2"/>
  <c r="F140" i="2"/>
  <c r="F138" i="2"/>
  <c r="E136" i="2"/>
  <c r="BI123" i="2"/>
  <c r="BH123" i="2"/>
  <c r="BG123" i="2"/>
  <c r="BE123" i="2"/>
  <c r="BI122" i="2"/>
  <c r="BH122" i="2"/>
  <c r="BG122" i="2"/>
  <c r="BF122" i="2"/>
  <c r="BE122" i="2"/>
  <c r="BI121" i="2"/>
  <c r="BH121" i="2"/>
  <c r="BG121" i="2"/>
  <c r="BF121" i="2"/>
  <c r="BE121" i="2"/>
  <c r="BI120" i="2"/>
  <c r="BH120" i="2"/>
  <c r="BG120" i="2"/>
  <c r="BF120" i="2"/>
  <c r="BE120" i="2"/>
  <c r="BI119" i="2"/>
  <c r="BH119" i="2"/>
  <c r="BG119" i="2"/>
  <c r="BF119" i="2"/>
  <c r="BE119" i="2"/>
  <c r="BI118" i="2"/>
  <c r="BH118" i="2"/>
  <c r="BG118" i="2"/>
  <c r="BF118" i="2"/>
  <c r="BE118" i="2"/>
  <c r="J92" i="2"/>
  <c r="J91" i="2"/>
  <c r="F91" i="2"/>
  <c r="F89" i="2"/>
  <c r="E87" i="2"/>
  <c r="F141" i="2"/>
  <c r="J138" i="2"/>
  <c r="E134" i="2"/>
  <c r="BK429" i="2"/>
  <c r="J408" i="2"/>
  <c r="BK402" i="2"/>
  <c r="BK389" i="2"/>
  <c r="BK374" i="2"/>
  <c r="J348" i="2"/>
  <c r="BK327" i="2"/>
  <c r="BK309" i="2"/>
  <c r="BK291" i="2"/>
  <c r="J231" i="2"/>
  <c r="BK180" i="2"/>
  <c r="BK162" i="2"/>
  <c r="BK418" i="2"/>
  <c r="J400" i="2"/>
  <c r="BK387" i="2"/>
  <c r="J376" i="2"/>
  <c r="BK361" i="2"/>
  <c r="J342" i="2"/>
  <c r="BK331" i="2"/>
  <c r="J300" i="2"/>
  <c r="J249" i="2"/>
  <c r="BK226" i="2"/>
  <c r="J208" i="2"/>
  <c r="J166" i="2"/>
  <c r="J418" i="2"/>
  <c r="J403" i="2"/>
  <c r="BK395" i="2"/>
  <c r="J364" i="2"/>
  <c r="J336" i="2"/>
  <c r="J328" i="2"/>
  <c r="BK273" i="2"/>
  <c r="BK231" i="2"/>
  <c r="J178" i="2"/>
  <c r="BK330" i="2"/>
  <c r="J314" i="2"/>
  <c r="J291" i="2"/>
  <c r="BK283" i="2"/>
  <c r="J255" i="2"/>
  <c r="J245" i="2"/>
  <c r="J213" i="2"/>
  <c r="J173" i="2"/>
  <c r="BK423" i="2"/>
  <c r="J398" i="2"/>
  <c r="J382" i="2"/>
  <c r="J370" i="2"/>
  <c r="BK351" i="2"/>
  <c r="BK314" i="2"/>
  <c r="BK302" i="2"/>
  <c r="J294" i="2"/>
  <c r="J240" i="2"/>
  <c r="BK178" i="2"/>
  <c r="J429" i="2"/>
  <c r="BK406" i="2"/>
  <c r="J395" i="2"/>
  <c r="BK382" i="2"/>
  <c r="BK367" i="2"/>
  <c r="J357" i="2"/>
  <c r="BK339" i="2"/>
  <c r="BK319" i="2"/>
  <c r="BK265" i="2"/>
  <c r="BK245" i="2"/>
  <c r="BK213" i="2"/>
  <c r="J179" i="2"/>
  <c r="J416" i="2"/>
  <c r="BK400" i="2"/>
  <c r="BK380" i="2"/>
  <c r="J361" i="2"/>
  <c r="BK333" i="2"/>
  <c r="BK290" i="2"/>
  <c r="J265" i="2"/>
  <c r="J214" i="2"/>
  <c r="BK173" i="2"/>
  <c r="BK328" i="2"/>
  <c r="BK305" i="2"/>
  <c r="J290" i="2"/>
  <c r="J273" i="2"/>
  <c r="J252" i="2"/>
  <c r="BK240" i="2"/>
  <c r="J176" i="2"/>
  <c r="J427" i="2"/>
  <c r="BK420" i="2"/>
  <c r="J404" i="2"/>
  <c r="J397" i="2"/>
  <c r="J387" i="2"/>
  <c r="J372" i="2"/>
  <c r="BK357" i="2"/>
  <c r="J330" i="2"/>
  <c r="BK311" i="2"/>
  <c r="BK300" i="2"/>
  <c r="J286" i="2"/>
  <c r="BK182" i="2"/>
  <c r="BK147" i="2"/>
  <c r="BK427" i="2"/>
  <c r="J402" i="2"/>
  <c r="J389" i="2"/>
  <c r="BK370" i="2"/>
  <c r="BK348" i="2"/>
  <c r="J333" i="2"/>
  <c r="J309" i="2"/>
  <c r="BK255" i="2"/>
  <c r="J247" i="2"/>
  <c r="J201" i="2"/>
  <c r="BK176" i="2"/>
  <c r="J423" i="2"/>
  <c r="BK408" i="2"/>
  <c r="BK398" i="2"/>
  <c r="J374" i="2"/>
  <c r="J351" i="2"/>
  <c r="J302" i="2"/>
  <c r="J279" i="2"/>
  <c r="BK221" i="2"/>
  <c r="J147" i="2"/>
  <c r="J319" i="2"/>
  <c r="BK297" i="2"/>
  <c r="BK279" i="2"/>
  <c r="BK247" i="2"/>
  <c r="J221" i="2"/>
  <c r="J180" i="2"/>
  <c r="J426" i="2"/>
  <c r="BK416" i="2"/>
  <c r="BK403" i="2"/>
  <c r="BK391" i="2"/>
  <c r="BK376" i="2"/>
  <c r="J367" i="2"/>
  <c r="J339" i="2"/>
  <c r="J323" i="2"/>
  <c r="J305" i="2"/>
  <c r="J297" i="2"/>
  <c r="BK249" i="2"/>
  <c r="BK208" i="2"/>
  <c r="J167" i="2"/>
  <c r="BK426" i="2"/>
  <c r="BK404" i="2"/>
  <c r="J391" i="2"/>
  <c r="J380" i="2"/>
  <c r="BK364" i="2"/>
  <c r="BK336" i="2"/>
  <c r="J327" i="2"/>
  <c r="BK294" i="2"/>
  <c r="BK252" i="2"/>
  <c r="BK214" i="2"/>
  <c r="J182" i="2"/>
  <c r="BK167" i="2"/>
  <c r="J420" i="2"/>
  <c r="J406" i="2"/>
  <c r="BK397" i="2"/>
  <c r="BK372" i="2"/>
  <c r="BK342" i="2"/>
  <c r="J331" i="2"/>
  <c r="J283" i="2"/>
  <c r="J261" i="2"/>
  <c r="BK179" i="2"/>
  <c r="J162" i="2"/>
  <c r="BK323" i="2"/>
  <c r="J311" i="2"/>
  <c r="BK286" i="2"/>
  <c r="BK261" i="2"/>
  <c r="J226" i="2"/>
  <c r="BK201" i="2"/>
  <c r="BK166" i="2"/>
  <c r="T146" i="2" l="1"/>
  <c r="T200" i="2"/>
  <c r="BK248" i="2"/>
  <c r="J248" i="2"/>
  <c r="J101" i="2" s="1"/>
  <c r="T254" i="2"/>
  <c r="BK296" i="2"/>
  <c r="J296" i="2"/>
  <c r="J103" i="2" s="1"/>
  <c r="BK338" i="2"/>
  <c r="BK371" i="2"/>
  <c r="J371" i="2"/>
  <c r="J107" i="2" s="1"/>
  <c r="BK390" i="2"/>
  <c r="J390" i="2"/>
  <c r="J108" i="2" s="1"/>
  <c r="BK401" i="2"/>
  <c r="J401" i="2"/>
  <c r="J109" i="2"/>
  <c r="T401" i="2"/>
  <c r="R405" i="2"/>
  <c r="R419" i="2"/>
  <c r="BK425" i="2"/>
  <c r="BK146" i="2"/>
  <c r="J146" i="2" s="1"/>
  <c r="J98" i="2" s="1"/>
  <c r="P200" i="2"/>
  <c r="T248" i="2"/>
  <c r="R254" i="2"/>
  <c r="P296" i="2"/>
  <c r="P338" i="2"/>
  <c r="R371" i="2"/>
  <c r="R337" i="2" s="1"/>
  <c r="P390" i="2"/>
  <c r="P401" i="2"/>
  <c r="T405" i="2"/>
  <c r="T419" i="2"/>
  <c r="P425" i="2"/>
  <c r="P424" i="2" s="1"/>
  <c r="R146" i="2"/>
  <c r="BK200" i="2"/>
  <c r="J200" i="2" s="1"/>
  <c r="J99" i="2" s="1"/>
  <c r="P248" i="2"/>
  <c r="P254" i="2"/>
  <c r="T296" i="2"/>
  <c r="T338" i="2"/>
  <c r="T371" i="2"/>
  <c r="R390" i="2"/>
  <c r="R401" i="2"/>
  <c r="P405" i="2"/>
  <c r="P419" i="2"/>
  <c r="R425" i="2"/>
  <c r="R424" i="2" s="1"/>
  <c r="P146" i="2"/>
  <c r="R200" i="2"/>
  <c r="R248" i="2"/>
  <c r="BK254" i="2"/>
  <c r="J254" i="2" s="1"/>
  <c r="J102" i="2" s="1"/>
  <c r="R296" i="2"/>
  <c r="R338" i="2"/>
  <c r="P371" i="2"/>
  <c r="T390" i="2"/>
  <c r="BK405" i="2"/>
  <c r="J405" i="2" s="1"/>
  <c r="J110" i="2" s="1"/>
  <c r="BK419" i="2"/>
  <c r="J419" i="2" s="1"/>
  <c r="J111" i="2" s="1"/>
  <c r="T425" i="2"/>
  <c r="T424" i="2" s="1"/>
  <c r="BK335" i="2"/>
  <c r="J335" i="2"/>
  <c r="J104" i="2"/>
  <c r="BK428" i="2"/>
  <c r="J428" i="2" s="1"/>
  <c r="J114" i="2" s="1"/>
  <c r="BK246" i="2"/>
  <c r="J246" i="2"/>
  <c r="J100" i="2" s="1"/>
  <c r="F92" i="2"/>
  <c r="BF147" i="2"/>
  <c r="BF214" i="2"/>
  <c r="BF252" i="2"/>
  <c r="BF265" i="2"/>
  <c r="BF279" i="2"/>
  <c r="BF286" i="2"/>
  <c r="BF290" i="2"/>
  <c r="BF291" i="2"/>
  <c r="BF314" i="2"/>
  <c r="BF342" i="2"/>
  <c r="E85" i="2"/>
  <c r="J89" i="2"/>
  <c r="BF176" i="2"/>
  <c r="BF180" i="2"/>
  <c r="BF213" i="2"/>
  <c r="BF255" i="2"/>
  <c r="BF273" i="2"/>
  <c r="BF302" i="2"/>
  <c r="BF328" i="2"/>
  <c r="BF330" i="2"/>
  <c r="BF331" i="2"/>
  <c r="BF333" i="2"/>
  <c r="BF351" i="2"/>
  <c r="BF364" i="2"/>
  <c r="BF367" i="2"/>
  <c r="BF374" i="2"/>
  <c r="BF380" i="2"/>
  <c r="BF387" i="2"/>
  <c r="BF400" i="2"/>
  <c r="BF402" i="2"/>
  <c r="BF403" i="2"/>
  <c r="BF162" i="2"/>
  <c r="BF178" i="2"/>
  <c r="BF179" i="2"/>
  <c r="BF182" i="2"/>
  <c r="BF201" i="2"/>
  <c r="BF208" i="2"/>
  <c r="BF221" i="2"/>
  <c r="BF245" i="2"/>
  <c r="BF247" i="2"/>
  <c r="BF249" i="2"/>
  <c r="BF261" i="2"/>
  <c r="BF294" i="2"/>
  <c r="BF300" i="2"/>
  <c r="BF305" i="2"/>
  <c r="BF311" i="2"/>
  <c r="BF323" i="2"/>
  <c r="BF327" i="2"/>
  <c r="BF339" i="2"/>
  <c r="BF348" i="2"/>
  <c r="BF370" i="2"/>
  <c r="BF376" i="2"/>
  <c r="BF382" i="2"/>
  <c r="BF395" i="2"/>
  <c r="BF397" i="2"/>
  <c r="BF398" i="2"/>
  <c r="BF404" i="2"/>
  <c r="BF406" i="2"/>
  <c r="BF423" i="2"/>
  <c r="BF429" i="2"/>
  <c r="BF166" i="2"/>
  <c r="BF167" i="2"/>
  <c r="BF173" i="2"/>
  <c r="BF226" i="2"/>
  <c r="BF231" i="2"/>
  <c r="BF240" i="2"/>
  <c r="BF283" i="2"/>
  <c r="BF297" i="2"/>
  <c r="BF309" i="2"/>
  <c r="BF319" i="2"/>
  <c r="BF336" i="2"/>
  <c r="BF357" i="2"/>
  <c r="BF361" i="2"/>
  <c r="BF372" i="2"/>
  <c r="BF389" i="2"/>
  <c r="BF391" i="2"/>
  <c r="BF408" i="2"/>
  <c r="BF416" i="2"/>
  <c r="BF418" i="2"/>
  <c r="BF420" i="2"/>
  <c r="BF426" i="2"/>
  <c r="BF427" i="2"/>
  <c r="F38" i="2"/>
  <c r="J35" i="2"/>
  <c r="F35" i="2"/>
  <c r="F37" i="2"/>
  <c r="F39" i="2"/>
  <c r="BK337" i="2" l="1"/>
  <c r="J337" i="2"/>
  <c r="J105" i="2"/>
  <c r="P145" i="2"/>
  <c r="T337" i="2"/>
  <c r="R145" i="2"/>
  <c r="R144" i="2"/>
  <c r="P337" i="2"/>
  <c r="BK424" i="2"/>
  <c r="J424" i="2"/>
  <c r="J112" i="2"/>
  <c r="T145" i="2"/>
  <c r="T144" i="2" s="1"/>
  <c r="J338" i="2"/>
  <c r="J106" i="2"/>
  <c r="J425" i="2"/>
  <c r="J113" i="2" s="1"/>
  <c r="BK145" i="2"/>
  <c r="J145" i="2" s="1"/>
  <c r="J97" i="2" s="1"/>
  <c r="P144" i="2" l="1"/>
  <c r="BK144" i="2"/>
  <c r="J144" i="2"/>
  <c r="J96" i="2" s="1"/>
  <c r="J30" i="2" s="1"/>
  <c r="J123" i="2" s="1"/>
  <c r="BF123" i="2" s="1"/>
  <c r="J36" i="2" s="1"/>
  <c r="F36" i="2" l="1"/>
  <c r="J117" i="2"/>
  <c r="J125" i="2" s="1"/>
  <c r="J31" i="2" l="1"/>
  <c r="J32" i="2" s="1"/>
  <c r="J41" i="2" l="1"/>
</calcChain>
</file>

<file path=xl/sharedStrings.xml><?xml version="1.0" encoding="utf-8"?>
<sst xmlns="http://schemas.openxmlformats.org/spreadsheetml/2006/main" count="3152" uniqueCount="584">
  <si>
    <t/>
  </si>
  <si>
    <t>False</t>
  </si>
  <si>
    <t>&gt;&gt;  skryté stĺpce  &lt;&lt;</t>
  </si>
  <si>
    <t>20</t>
  </si>
  <si>
    <t>v ---  nižšie sa nachádzajú doplnkové a pomocné údaje k zostavám  --- v</t>
  </si>
  <si>
    <t>Stavba: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</si>
  <si>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</si>
  <si>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</si>
  <si>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</si>
  <si>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</si>
  <si>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</si>
  <si>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</si>
  <si>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</si>
  <si>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</si>
  <si>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</si>
  <si>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</si>
  <si>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</si>
  <si>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</si>
  <si>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</si>
  <si>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</si>
  <si>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</si>
  <si>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</si>
  <si>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</si>
  <si>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</si>
  <si>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</si>
  <si>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</si>
  <si>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</si>
  <si>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</si>
  <si>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</si>
  <si>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</si>
  <si>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</si>
  <si>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</si>
  <si>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</si>
  <si>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</si>
  <si>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</si>
  <si>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</si>
  <si>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</si>
  <si>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</si>
  <si>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Kód</t>
  </si>
  <si>
    <t>Popis</t>
  </si>
  <si>
    <t>Typ</t>
  </si>
  <si>
    <t>D</t>
  </si>
  <si>
    <t>0</t>
  </si>
  <si>
    <t>Prístavba na regulované chladenie</t>
  </si>
  <si>
    <t>1</t>
  </si>
  <si>
    <t>{d8ed9c66-0c84-4bb6-882d-bda23ae450c9}</t>
  </si>
  <si>
    <t>Ostatné náklady</t>
  </si>
  <si>
    <t>Celkové náklady za stavbu 1) + 2)</t>
  </si>
  <si>
    <t>h_zv</t>
  </si>
  <si>
    <t>27,163</t>
  </si>
  <si>
    <t>2</t>
  </si>
  <si>
    <t>hi_v</t>
  </si>
  <si>
    <t>29,582</t>
  </si>
  <si>
    <t>KRYCÍ LIST ROZPOČTU</t>
  </si>
  <si>
    <t>P1</t>
  </si>
  <si>
    <t>prebyt_zem</t>
  </si>
  <si>
    <t>15,934</t>
  </si>
  <si>
    <t>sep</t>
  </si>
  <si>
    <t>xps_80</t>
  </si>
  <si>
    <t>29,628</t>
  </si>
  <si>
    <t>Objekt:</t>
  </si>
  <si>
    <t>Kristián Križanovič</t>
  </si>
  <si>
    <t>Rosoft, s.r.o.</t>
  </si>
  <si>
    <t>Náklady z rozpočtu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</si>
  <si>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</si>
  <si>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</si>
  <si>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</si>
  <si>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</si>
  <si>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</si>
  <si>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</si>
  <si>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</si>
  <si>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</si>
  <si>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</si>
  <si>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</si>
  <si>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</si>
  <si>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</si>
  <si>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</si>
  <si>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</si>
  <si>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</si>
  <si>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</si>
  <si>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</si>
  <si>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</si>
  <si>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</si>
  <si>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777 - Podlahy syntetické</t>
  </si>
  <si>
    <t>M - Práce a dodávky M</t>
  </si>
  <si>
    <t xml:space="preserve">    21-M - Elektromontáže</t>
  </si>
  <si>
    <t xml:space="preserve">    24-M - Montáže vzduchotechnických zariad.</t>
  </si>
  <si>
    <t>2) Ostatné náklady</t>
  </si>
  <si>
    <t>GZS</t>
  </si>
  <si>
    <t>VRN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</si>
  <si>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</si>
  <si>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</si>
  <si>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</si>
  <si>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</si>
  <si>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</si>
  <si>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</si>
  <si>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</si>
  <si>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</si>
  <si>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</si>
  <si>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</si>
  <si>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</si>
  <si>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</si>
  <si>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</si>
  <si>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</si>
  <si>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</si>
  <si>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</si>
  <si>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</si>
  <si>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</si>
  <si>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</si>
  <si>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</si>
  <si>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</si>
  <si>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</si>
  <si>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</si>
  <si>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130201001.S</t>
  </si>
  <si>
    <t xml:space="preserve">Výkop jamy a ryhy v obmedzenom priestore horn. tr.3 </t>
  </si>
  <si>
    <t>m3</t>
  </si>
  <si>
    <t>4</t>
  </si>
  <si>
    <t>1623376522</t>
  </si>
  <si>
    <t>VV</t>
  </si>
  <si>
    <t>"vykopy</t>
  </si>
  <si>
    <t>(1,75+0,45)*(3,9+0,6)*(0,3+2,165+0,5)</t>
  </si>
  <si>
    <t>(1,75+0,45)*0,6*(0,3+2,165+0,5)/2</t>
  </si>
  <si>
    <t>(1,25+0,5)*(3,9+0,6)*(2,56+0,5)</t>
  </si>
  <si>
    <t>(1,25+0,5)*(0,6)*(2,56+0,5)/2</t>
  </si>
  <si>
    <t>0,25*(3,9+0,6)*(2,26*2+3,9)</t>
  </si>
  <si>
    <t>0,25*(0,6)*(2,26*2+3,9)/2</t>
  </si>
  <si>
    <t>-buranie zakladov a muriva v mieste vykopu</t>
  </si>
  <si>
    <t>-0,5*0,6*(7,585+2,9)*2</t>
  </si>
  <si>
    <t>-0,3*1,7*(7,585+3,9-0,3*2+7,585)</t>
  </si>
  <si>
    <t>Súčet</t>
  </si>
  <si>
    <t>"uvazovane 30% z výkopu</t>
  </si>
  <si>
    <t>51,41*0,3</t>
  </si>
  <si>
    <t>131201101.S</t>
  </si>
  <si>
    <t>Výkop nezapaženej jamy v hornine 3, do 100 m3</t>
  </si>
  <si>
    <t>-1781535757</t>
  </si>
  <si>
    <t>"uvazovane 70% z výkopu</t>
  </si>
  <si>
    <t>51,41*0,7</t>
  </si>
  <si>
    <t>3</t>
  </si>
  <si>
    <t>131201109.S</t>
  </si>
  <si>
    <t>Hĺbenie nezapažených jám a zárezov. Príplatok za lepivosť horniny 3</t>
  </si>
  <si>
    <t>357671352</t>
  </si>
  <si>
    <t>162201101.S</t>
  </si>
  <si>
    <t>Vodorovné premiestnenie výkopku z horniny 1-4 do 20m</t>
  </si>
  <si>
    <t>496393958</t>
  </si>
  <si>
    <t>"na deponiu</t>
  </si>
  <si>
    <t>35,476</t>
  </si>
  <si>
    <t>"z deponie na zasyp</t>
  </si>
  <si>
    <t>5</t>
  </si>
  <si>
    <t>162501102.S</t>
  </si>
  <si>
    <t>Vodorovné premiestnenie výkopku po spevnenej ceste z horniny tr.1-4, do 100 m3 na vzdialenosť do 3000 m</t>
  </si>
  <si>
    <t>-1250533529</t>
  </si>
  <si>
    <t>51,41-35,476</t>
  </si>
  <si>
    <t>6</t>
  </si>
  <si>
    <t>162501105.S</t>
  </si>
  <si>
    <t>Vodorovné premiestnenie výkopku po spevnenej ceste z horniny tr.1-4, do 100 m3, príplatok k cene za každých ďalšich a začatých 1000 m</t>
  </si>
  <si>
    <t>-1903380199</t>
  </si>
  <si>
    <t>prebyt_zem*(20-3)</t>
  </si>
  <si>
    <t>7</t>
  </si>
  <si>
    <t>167101101.S</t>
  </si>
  <si>
    <t>Nakladanie neuľahnutého výkopku z hornín tr.1-4 do 100 m3</t>
  </si>
  <si>
    <t>1824726907</t>
  </si>
  <si>
    <t>8</t>
  </si>
  <si>
    <t>171201201.S</t>
  </si>
  <si>
    <t>Uloženie sypaniny na skládky do 100 m3</t>
  </si>
  <si>
    <t>299117506</t>
  </si>
  <si>
    <t>9</t>
  </si>
  <si>
    <t>171209002.S</t>
  </si>
  <si>
    <t>Poplatok za skladovanie - zemina a kamenivo (17 05) ostatné</t>
  </si>
  <si>
    <t>178425687</t>
  </si>
  <si>
    <t>10</t>
  </si>
  <si>
    <t>174101102.S</t>
  </si>
  <si>
    <t>Zásyp sypaninou v uzavretých priestoroch s urovnaním povrchu zásypu</t>
  </si>
  <si>
    <t>1403475448</t>
  </si>
  <si>
    <t>51,41</t>
  </si>
  <si>
    <t>Medzisúčet</t>
  </si>
  <si>
    <t>"nove zaklady</t>
  </si>
  <si>
    <t>"doska na -2,100</t>
  </si>
  <si>
    <t>-0,45*3,9*2,465</t>
  </si>
  <si>
    <t>"DT</t>
  </si>
  <si>
    <t>-0,3*1,75*(2,165+3,9+2,165)</t>
  </si>
  <si>
    <t>-0,3*1,25*2,56*2</t>
  </si>
  <si>
    <t>-0,3*0,25*(2,26*2+3,9)</t>
  </si>
  <si>
    <t>"zaklady</t>
  </si>
  <si>
    <t>-0,5*0,5*(2,56+2,26+0,3)*2</t>
  </si>
  <si>
    <t>-0,5*0,45*2</t>
  </si>
  <si>
    <t>-0,5*1*2</t>
  </si>
  <si>
    <t>-0,5*0,5*2,9</t>
  </si>
  <si>
    <t>Zakladanie</t>
  </si>
  <si>
    <t>11</t>
  </si>
  <si>
    <t>273321312.S</t>
  </si>
  <si>
    <t>Betón základových dosiek, železový (bez výstuže), tr. C 20/25-XC4,XD1,XF2(SK)-Sl04-Dmax16-S3</t>
  </si>
  <si>
    <t>1642492545</t>
  </si>
  <si>
    <t>0,45*3,9*2,465*1,035</t>
  </si>
  <si>
    <t>"doska na -0,200</t>
  </si>
  <si>
    <t>0,15*7,585*3,9*1,035</t>
  </si>
  <si>
    <t>"Stratne na beton na terene uvazovane 3,5%</t>
  </si>
  <si>
    <t>12</t>
  </si>
  <si>
    <t>273351215.S</t>
  </si>
  <si>
    <t>Debnenie stien základových dosiek, zhotovenie-dielce</t>
  </si>
  <si>
    <t>m2</t>
  </si>
  <si>
    <t>-1454903088</t>
  </si>
  <si>
    <t>"nova zakladova doska</t>
  </si>
  <si>
    <t>0,15*(7,585*2+3,9)</t>
  </si>
  <si>
    <t>0,45*(3,9+2,465)*2</t>
  </si>
  <si>
    <t>13</t>
  </si>
  <si>
    <t>273351216.S</t>
  </si>
  <si>
    <t>Debnenie stien základových dosiek, odstránenie-dielce</t>
  </si>
  <si>
    <t>-47460408</t>
  </si>
  <si>
    <t>14</t>
  </si>
  <si>
    <t>273361821.S</t>
  </si>
  <si>
    <t>Výstuž základových dosiek z ocele B500 (10505), vrátane spriahnutia vystuženia s jestvujúcou zakladovou doskou</t>
  </si>
  <si>
    <t>t</t>
  </si>
  <si>
    <t>-1755308842</t>
  </si>
  <si>
    <t>"odhadovana vystuz</t>
  </si>
  <si>
    <t>0,45*3,9*2,465*0,05</t>
  </si>
  <si>
    <t>0,15*7,585*3,9*0,05</t>
  </si>
  <si>
    <t>15</t>
  </si>
  <si>
    <t>274271303</t>
  </si>
  <si>
    <t>Murivo základových pásov (m3) PREMAC 50x30x25 s betónovou výplňou C 16/20 hr. 300 mm</t>
  </si>
  <si>
    <t>-451175464</t>
  </si>
  <si>
    <t>0,3*1,75*(2,165+3,9+2,165)</t>
  </si>
  <si>
    <t>0,3*1,25*2,56*2</t>
  </si>
  <si>
    <t>0,3*0,25*(2,26*2+3,9)</t>
  </si>
  <si>
    <t>16</t>
  </si>
  <si>
    <t>274361825</t>
  </si>
  <si>
    <t>Výstuž pre murivo základových pásov PREMAC s betónovou výplňou z ocele B500 (10505)</t>
  </si>
  <si>
    <t>417065286</t>
  </si>
  <si>
    <t>1,75*(2,165+3,9+2,165)*(14*0,888)/1000</t>
  </si>
  <si>
    <t>1,25*2,56*2*(14*0,888)/1000</t>
  </si>
  <si>
    <t>0,25*(2,26*2+3,9)*(14*0,888)/1000</t>
  </si>
  <si>
    <t>17</t>
  </si>
  <si>
    <t>274313612.S</t>
  </si>
  <si>
    <t>Betón základových pásov, prostý tr. C 20/25-XC4,XD1,XF2(SK)-Sl04-Dmax16-S3</t>
  </si>
  <si>
    <t>1238449973</t>
  </si>
  <si>
    <t>0,5*0,5*(2,56+2,26+0,3)*2</t>
  </si>
  <si>
    <t>0,5*0,45*2</t>
  </si>
  <si>
    <t>0,5*1*2</t>
  </si>
  <si>
    <t>0,5*0,5*2,9</t>
  </si>
  <si>
    <t>4,735*0,035</t>
  </si>
  <si>
    <t>18</t>
  </si>
  <si>
    <t>274351215.S</t>
  </si>
  <si>
    <t>Debnenie stien základových pásov, zhotovenie-dielce</t>
  </si>
  <si>
    <t>-668841941</t>
  </si>
  <si>
    <t>0,5*(0,5+1)*2</t>
  </si>
  <si>
    <t>2*0,3*(7,585+2,9)*2</t>
  </si>
  <si>
    <t>-0,3*2,9</t>
  </si>
  <si>
    <t>19</t>
  </si>
  <si>
    <t>274351216.S</t>
  </si>
  <si>
    <t>Debnenie stien základových pásov, odstránenie-dielce</t>
  </si>
  <si>
    <t>1390401469</t>
  </si>
  <si>
    <t>Zvislé a kompletné konštrukcie</t>
  </si>
  <si>
    <t>317160313.S</t>
  </si>
  <si>
    <t>Keramický preklad nosný šírky 70 mm, výšky 238 mm, dĺžky 1500 mm, vrátane vyklinovania</t>
  </si>
  <si>
    <t>ks</t>
  </si>
  <si>
    <t>1775691098</t>
  </si>
  <si>
    <t>Vodorovné konštrukcie</t>
  </si>
  <si>
    <t>21</t>
  </si>
  <si>
    <t>413941121.S</t>
  </si>
  <si>
    <t>Osadenie oceľových valcovaných nosníkov I, IE, U, UE, L, vrátane kotvenia a potrebného príslušenstva</t>
  </si>
  <si>
    <t>-589188202</t>
  </si>
  <si>
    <t>580/1000</t>
  </si>
  <si>
    <t>22</t>
  </si>
  <si>
    <t>M</t>
  </si>
  <si>
    <t>133810000400.0</t>
  </si>
  <si>
    <t>Oceľ S235, vrátane povrchovej úpravy</t>
  </si>
  <si>
    <t>1657235925</t>
  </si>
  <si>
    <t>0,58*1,1</t>
  </si>
  <si>
    <t>Úpravy povrchov, podlahy, osadenie</t>
  </si>
  <si>
    <t>23</t>
  </si>
  <si>
    <t>622460242.S</t>
  </si>
  <si>
    <t>Vonkajšia omietka stien vápennocementová jadrová (hrubá), hr. 15 mm, vrátane všetkých potrebných omietkových profilov</t>
  </si>
  <si>
    <t>-1662295555</t>
  </si>
  <si>
    <t>"mur pod vyklenkom -JV</t>
  </si>
  <si>
    <t>(1,2+0,3)*2,15</t>
  </si>
  <si>
    <t>"ostenie do jestv. budovy</t>
  </si>
  <si>
    <t>0,93*(1,2+1,93*2)</t>
  </si>
  <si>
    <t>24</t>
  </si>
  <si>
    <t>622460381.S</t>
  </si>
  <si>
    <t>Vonkajšia omietka stien vápennocementová štuková (jemná), hr. 1 mm, vrátane všetkých potrebných omietkových profilov</t>
  </si>
  <si>
    <t>810150773</t>
  </si>
  <si>
    <t>25</t>
  </si>
  <si>
    <t>622461012.S</t>
  </si>
  <si>
    <t>Vonkajšia omietka stien pastovitá akrylátová roztieraná, hr. 1,5 mm, vrátane všetkých potrebných omietkových profilov</t>
  </si>
  <si>
    <t>90490281</t>
  </si>
  <si>
    <t>"JV</t>
  </si>
  <si>
    <t>8,04</t>
  </si>
  <si>
    <t>"J</t>
  </si>
  <si>
    <t>6,8</t>
  </si>
  <si>
    <t>26</t>
  </si>
  <si>
    <t>622481119.S</t>
  </si>
  <si>
    <t>Potiahnutie vonkajších stien sklotextilnou mriežkou s celoplošným prilepením</t>
  </si>
  <si>
    <t>-360391999</t>
  </si>
  <si>
    <t>27</t>
  </si>
  <si>
    <t>631313611.S</t>
  </si>
  <si>
    <t>Mazanina z betónu prostého (m3) tr. C 16/20 hr.nad 80 do 120 mm</t>
  </si>
  <si>
    <t>1146721915</t>
  </si>
  <si>
    <t>(0,065+0,095)/2*p1</t>
  </si>
  <si>
    <t>"vrátane dilatovania</t>
  </si>
  <si>
    <t>28</t>
  </si>
  <si>
    <t>631319153.S</t>
  </si>
  <si>
    <t>Príplatok za prehlad. povrchu betónovej mazaniny min. tr.C 8/10 oceľ. hlad. hr. 80-120 mm</t>
  </si>
  <si>
    <t>-2050136048</t>
  </si>
  <si>
    <t>29</t>
  </si>
  <si>
    <t>631351101</t>
  </si>
  <si>
    <t>Debnenie stien, rýh a otvorov v podlahách zhotovenie</t>
  </si>
  <si>
    <t>1630573254</t>
  </si>
  <si>
    <t>"mazanina</t>
  </si>
  <si>
    <t>0,095*(7,585+3,9)*2</t>
  </si>
  <si>
    <t>30</t>
  </si>
  <si>
    <t>631351102</t>
  </si>
  <si>
    <t>Debnenie stien, rýh a otvorov v podlahách odstránenie</t>
  </si>
  <si>
    <t>192809832</t>
  </si>
  <si>
    <t>31</t>
  </si>
  <si>
    <t>632001011.S</t>
  </si>
  <si>
    <t>Zhotovenie separačnej fólie v podlahových vrstvách z PE</t>
  </si>
  <si>
    <t>-1416005197</t>
  </si>
  <si>
    <t>p1</t>
  </si>
  <si>
    <t>32</t>
  </si>
  <si>
    <t>283230007500.S</t>
  </si>
  <si>
    <t>Oddeľovacia fólia na potery -PE fólia</t>
  </si>
  <si>
    <t>1346650400</t>
  </si>
  <si>
    <t>sep*1,15</t>
  </si>
  <si>
    <t>Ostatné konštrukcie a práce-búranie</t>
  </si>
  <si>
    <t>33</t>
  </si>
  <si>
    <t>938902051.S</t>
  </si>
  <si>
    <t>Očistenie povrchu betónových konštrukcií otryskaním</t>
  </si>
  <si>
    <t>414238614</t>
  </si>
  <si>
    <t>34</t>
  </si>
  <si>
    <t>941955001.S</t>
  </si>
  <si>
    <t>Lešenie ľahké pracovné pomocné, s výškou lešeňovej podlahy do 1,20 m</t>
  </si>
  <si>
    <t>-1143250135</t>
  </si>
  <si>
    <t>35</t>
  </si>
  <si>
    <t>952901111.S</t>
  </si>
  <si>
    <t>Vyčistenie budov pri výške podlaží do 4 m</t>
  </si>
  <si>
    <t>970478031</t>
  </si>
  <si>
    <t>7,585*3,9</t>
  </si>
  <si>
    <t>36</t>
  </si>
  <si>
    <t>961055111.S</t>
  </si>
  <si>
    <t>Búranie základov alebo vybúranie otvorov plochy nad 4 m2 v základoch železobetónových,  -2,40000t</t>
  </si>
  <si>
    <t>-1758076000</t>
  </si>
  <si>
    <t>"zakladova doska</t>
  </si>
  <si>
    <t>0,15*7,585*3,9</t>
  </si>
  <si>
    <t>37</t>
  </si>
  <si>
    <t>962032231.S</t>
  </si>
  <si>
    <t>Búranie muriva alebo vybúranie otvorov plochy nad 4 m2 nadzákladového z tehál pálených, vápenopieskových, cementových na maltu,  -1,90500t</t>
  </si>
  <si>
    <t>1906780572</t>
  </si>
  <si>
    <t>0,29*0,55*2,5</t>
  </si>
  <si>
    <t>38</t>
  </si>
  <si>
    <t>967031732.S</t>
  </si>
  <si>
    <t>Prikresanie plošné, muriva z akýchkoľvek tehál pálených na akúkoľvek maltu hr. do 100 mm,  -0,18300t</t>
  </si>
  <si>
    <t>-1531618203</t>
  </si>
  <si>
    <t>"zarovnanie pri buranom murive</t>
  </si>
  <si>
    <t>0,29*2,5</t>
  </si>
  <si>
    <t>39</t>
  </si>
  <si>
    <t>967031734.S</t>
  </si>
  <si>
    <t>Prikresanie plošné, muriva z akýchkoľvek tehál pálených na akúkoľvek maltu hr. do 300 mm,  -0,55700t</t>
  </si>
  <si>
    <t>-1652309121</t>
  </si>
  <si>
    <t>"rozsirenie otvoru</t>
  </si>
  <si>
    <t>0,93*1,88</t>
  </si>
  <si>
    <t>0,75*2,5</t>
  </si>
  <si>
    <t>40</t>
  </si>
  <si>
    <t>974031666.S</t>
  </si>
  <si>
    <t>Vysekávanie rýh v tehl. murive pre vťahov. nosníkov hĺbke do 250 mm,  -0,06500t</t>
  </si>
  <si>
    <t>m</t>
  </si>
  <si>
    <t>-1472111983</t>
  </si>
  <si>
    <t>"vtahovanie nosnika</t>
  </si>
  <si>
    <t>(900/150)*1,5</t>
  </si>
  <si>
    <t>41</t>
  </si>
  <si>
    <t>978015291.S</t>
  </si>
  <si>
    <t>Otlčenie omietok vonkajších priečelí jednoduchých, s vyškriabaním škár, očistením muriva, v rozsahu do 100 %,  -0,05900t</t>
  </si>
  <si>
    <t>-1527739387</t>
  </si>
  <si>
    <t>1,2*2,15</t>
  </si>
  <si>
    <t>42</t>
  </si>
  <si>
    <t>979081111.S</t>
  </si>
  <si>
    <t>Odvoz sutiny a vybúraných hmôt na skládku do 1 km</t>
  </si>
  <si>
    <t>1389929563</t>
  </si>
  <si>
    <t>43</t>
  </si>
  <si>
    <t>979081121.S</t>
  </si>
  <si>
    <t xml:space="preserve">Odvoz sutiny a vybúraných hmôt na skládku za každý ďalší 1 km </t>
  </si>
  <si>
    <t>832038024</t>
  </si>
  <si>
    <t>14,297*29 'Prepočítané koeficientom množstva</t>
  </si>
  <si>
    <t>44</t>
  </si>
  <si>
    <t>979082111.S</t>
  </si>
  <si>
    <t>Vnútrostavenisková doprava sutiny a vybúraných hmôt do 10 m</t>
  </si>
  <si>
    <t>-923999719</t>
  </si>
  <si>
    <t>45</t>
  </si>
  <si>
    <t>979089012.S</t>
  </si>
  <si>
    <t>Poplatok za skladovanie -zmesi  betón, tehly, dlaždice (17 01) ostatné</t>
  </si>
  <si>
    <t>-1494887458</t>
  </si>
  <si>
    <t>14,297-10,649</t>
  </si>
  <si>
    <t>46</t>
  </si>
  <si>
    <t>979089012.S1</t>
  </si>
  <si>
    <t>Poplatok za skladovanie - betón</t>
  </si>
  <si>
    <t>-2074376225</t>
  </si>
  <si>
    <t>10,649</t>
  </si>
  <si>
    <t>99</t>
  </si>
  <si>
    <t>Presun hmôt HSV</t>
  </si>
  <si>
    <t>47</t>
  </si>
  <si>
    <t>998151111.S</t>
  </si>
  <si>
    <t>Presun hmôt pre obj.8152, 8153,8159,zvislá nosná konštr.z tehál,tvárnic,blokov výšky do 10 m</t>
  </si>
  <si>
    <t>328739889</t>
  </si>
  <si>
    <t>PSV</t>
  </si>
  <si>
    <t>Práce a dodávky PSV</t>
  </si>
  <si>
    <t>711</t>
  </si>
  <si>
    <t>Izolácie proti vode a vlhkosti</t>
  </si>
  <si>
    <t>48</t>
  </si>
  <si>
    <t>711111001</t>
  </si>
  <si>
    <t>Zhotovenie izolácie proti zemnej vlhkosti vodorovná náterom penetračným za studena</t>
  </si>
  <si>
    <t>-587333495</t>
  </si>
  <si>
    <t>49</t>
  </si>
  <si>
    <t>711112001</t>
  </si>
  <si>
    <t>Zhotovenie  izolácie proti zemnej vlhkosti zvislá penetračným náterom za studena</t>
  </si>
  <si>
    <t>963059519</t>
  </si>
  <si>
    <t>0,3*3,9</t>
  </si>
  <si>
    <t>(1,75+0,15)*(3,9+2,465*2)</t>
  </si>
  <si>
    <t>(1,25+0,15)*(2,56*2)</t>
  </si>
  <si>
    <t>(0,25+0,15)*(2,56*2)</t>
  </si>
  <si>
    <t>50</t>
  </si>
  <si>
    <t>1116331108</t>
  </si>
  <si>
    <t>Penetračný náter</t>
  </si>
  <si>
    <t>1017528312</t>
  </si>
  <si>
    <t>(hi_v+h_zv)*1,15</t>
  </si>
  <si>
    <t>51</t>
  </si>
  <si>
    <t>711132107.S</t>
  </si>
  <si>
    <t>Zhotovenie izolácie proti zemnej vlhkosti nopovou fóloiu položenou voľne na ploche zvislej</t>
  </si>
  <si>
    <t>824460371</t>
  </si>
  <si>
    <t>"sokel pod terenom</t>
  </si>
  <si>
    <t>-1,65*3,9</t>
  </si>
  <si>
    <t>-8,04</t>
  </si>
  <si>
    <t>52</t>
  </si>
  <si>
    <t>283230002700.S</t>
  </si>
  <si>
    <t>Nopová HDPE fólia, proti zemnej vlhkosti s radónovou ochranou, pre spodnú stavbu</t>
  </si>
  <si>
    <t>-43816319</t>
  </si>
  <si>
    <t>15,153*1,15</t>
  </si>
  <si>
    <t>53</t>
  </si>
  <si>
    <t>711141559</t>
  </si>
  <si>
    <t>Zhotovenie  izolácie proti zemnej vlhkosti a tlakovej vode vodorovná NAIP pritavením</t>
  </si>
  <si>
    <t>768591557</t>
  </si>
  <si>
    <t>54</t>
  </si>
  <si>
    <t>711142559</t>
  </si>
  <si>
    <t>Zhotovenie  izolácie proti zemnej vlhkosti a tlakovej vode zvislá NAIP pritavením</t>
  </si>
  <si>
    <t>1071920387</t>
  </si>
  <si>
    <t>55</t>
  </si>
  <si>
    <t>62832285001</t>
  </si>
  <si>
    <t>Asfaltový hydroizolačný pás</t>
  </si>
  <si>
    <t>-612860585</t>
  </si>
  <si>
    <t>56</t>
  </si>
  <si>
    <t>998711201.S</t>
  </si>
  <si>
    <t>Presun hmôt pre izoláciu proti vode v objektoch výšky do 6 m</t>
  </si>
  <si>
    <t>%</t>
  </si>
  <si>
    <t>1472819693</t>
  </si>
  <si>
    <t>713</t>
  </si>
  <si>
    <t>Izolácie tepelné</t>
  </si>
  <si>
    <t>57</t>
  </si>
  <si>
    <t>713122111.S</t>
  </si>
  <si>
    <t>Montáž tepelnej izolácie podláh polystyrénom, kladeným voľne v jednej vrstve</t>
  </si>
  <si>
    <t>-725660123</t>
  </si>
  <si>
    <t>58</t>
  </si>
  <si>
    <t>283720008000</t>
  </si>
  <si>
    <t>Doska EPS 100S hr. 100 mm, na zateplenie podláh a plochých striech</t>
  </si>
  <si>
    <t>-1326434385</t>
  </si>
  <si>
    <t>p1*1,1</t>
  </si>
  <si>
    <t>59</t>
  </si>
  <si>
    <t>713132134.S</t>
  </si>
  <si>
    <t>Montáž tepelnej izolácie stien polystyrénom, vložením voľne v jednej vrstve</t>
  </si>
  <si>
    <t>-1576294313</t>
  </si>
  <si>
    <t>"medzi preklady</t>
  </si>
  <si>
    <t>0,238*1,5*3</t>
  </si>
  <si>
    <t>60</t>
  </si>
  <si>
    <t>283720006500.S</t>
  </si>
  <si>
    <t>Doska EPS hr. 100 mm, pevnosť v tlaku 70 kPa, do spodnej vrstvy v dvojvrstvovej skladbe plochých striech</t>
  </si>
  <si>
    <t>1007537987</t>
  </si>
  <si>
    <t>1,071*1,1</t>
  </si>
  <si>
    <t>61</t>
  </si>
  <si>
    <t>713132201.S</t>
  </si>
  <si>
    <t>Montáž tepelnej izolácie podzemných stien a základov polystyrénom bodovým prilepením</t>
  </si>
  <si>
    <t>-1305656186</t>
  </si>
  <si>
    <t>(1,75+0,35)*(3,9+2,465*2)</t>
  </si>
  <si>
    <t>(1,215+0,35)*(2,56*2)</t>
  </si>
  <si>
    <t>(0,25+0,35)*(2,56*2)</t>
  </si>
  <si>
    <t>62</t>
  </si>
  <si>
    <t>283750002000.S</t>
  </si>
  <si>
    <t>Doska XPS hr. 80 mm, zakladanie stavieb, podlahy, obrátené ploché strechy</t>
  </si>
  <si>
    <t>590584013</t>
  </si>
  <si>
    <t>xps_80*1,1</t>
  </si>
  <si>
    <t>63</t>
  </si>
  <si>
    <t>998713201.S</t>
  </si>
  <si>
    <t>Presun hmôt pre izolácie tepelné v objektoch výšky do 6 m</t>
  </si>
  <si>
    <t>46687697</t>
  </si>
  <si>
    <t>764</t>
  </si>
  <si>
    <t>Konštrukcie klampiarske</t>
  </si>
  <si>
    <t>64</t>
  </si>
  <si>
    <t>764327240.S</t>
  </si>
  <si>
    <t>Oplechovanie z pozinkovaného farbeného PZf plechu. okapový plech r.š. 500 mm, vrátane potrebného príslušenstva</t>
  </si>
  <si>
    <t>638537563</t>
  </si>
  <si>
    <t>"pri styku s jestv. domom</t>
  </si>
  <si>
    <t>4,11+2,78+2,42</t>
  </si>
  <si>
    <t>65</t>
  </si>
  <si>
    <t>764352421.S</t>
  </si>
  <si>
    <t>Žľaby z poplastovaného plechu, pododkvapové polkruhové r.š.  do 200 mm, vrátane okapovej lišty nad žľabom a potrebného príslušenstva</t>
  </si>
  <si>
    <t>-188989438</t>
  </si>
  <si>
    <t>7,785</t>
  </si>
  <si>
    <t>66</t>
  </si>
  <si>
    <t>764359411.1</t>
  </si>
  <si>
    <t>Kotlík kónický z poplastovaného plechu, pre rúry s priemerom do 100 mm</t>
  </si>
  <si>
    <t>210145009</t>
  </si>
  <si>
    <t>67</t>
  </si>
  <si>
    <t>764454452.0</t>
  </si>
  <si>
    <t>Zvodové rúry z poplastovaného plechu, kruhové priemer 80 mm</t>
  </si>
  <si>
    <t>-1900906775</t>
  </si>
  <si>
    <t>4,077</t>
  </si>
  <si>
    <t>68</t>
  </si>
  <si>
    <t>998764201.S</t>
  </si>
  <si>
    <t>Presun hmôt pre konštrukcie klampiarske v objektoch výšky do 6 m</t>
  </si>
  <si>
    <t>-465179732</t>
  </si>
  <si>
    <t>766</t>
  </si>
  <si>
    <t>Konštrukcie stolárske</t>
  </si>
  <si>
    <t>69</t>
  </si>
  <si>
    <t>7666411610</t>
  </si>
  <si>
    <t>M+D Interiérové dvere interiérové, plastové, plné, otváravé, dvojkrídlové, RAL 9010, 1100x1880mm, kľ./kľ., vrátane plastovej zárubne, kovania a potrebného príslušenstva -D01</t>
  </si>
  <si>
    <t>1922108425</t>
  </si>
  <si>
    <t>70</t>
  </si>
  <si>
    <t>7666411611</t>
  </si>
  <si>
    <t>M+D Interiérové dvere exteriérové, plastové, plné, otváravé, dvojkrídlové, RAL 9010, 1800x1970mm, kľ./kľ., vrátane plastovej zárubne, kovania a potrebného príslušenstva -D02</t>
  </si>
  <si>
    <t>467138487</t>
  </si>
  <si>
    <t>71</t>
  </si>
  <si>
    <t>998766201.S</t>
  </si>
  <si>
    <t>Presun hmot pre konštrukcie stolárske v objektoch výšky do 6 m</t>
  </si>
  <si>
    <t>-906367215</t>
  </si>
  <si>
    <t>767</t>
  </si>
  <si>
    <t>Konštrukcie doplnkové kovové</t>
  </si>
  <si>
    <t>72</t>
  </si>
  <si>
    <t>767397102.S1</t>
  </si>
  <si>
    <t>M+D Strešných sendvičových PUR panelov na OK, hrúbky 100 mm, vrátane povrchovej úpravy a potrebného príslušenstva</t>
  </si>
  <si>
    <t>-54974834</t>
  </si>
  <si>
    <t>4,1*7,787/cos(5)</t>
  </si>
  <si>
    <t>73</t>
  </si>
  <si>
    <t>767411102.S1</t>
  </si>
  <si>
    <t>M+D Sendvičových stenových PUR panelov na OK, hrúbky 100 mm, vrátane povrchovej úpravy a potrebného príslušenstva</t>
  </si>
  <si>
    <t>1603787455</t>
  </si>
  <si>
    <t>7,785*(2,492+2,85)</t>
  </si>
  <si>
    <t>3,9*(2,492+2,85)/2*2</t>
  </si>
  <si>
    <t>-1,2*1,93</t>
  </si>
  <si>
    <t xml:space="preserve">"vratane lesenia resp. montaznej plosiny !   </t>
  </si>
  <si>
    <t xml:space="preserve">"pozn. vrátane potrebných úprav panelov výrezom   </t>
  </si>
  <si>
    <t xml:space="preserve">"vratane potrebnych systemovych prvkov fasady ( oplechovania, lemovania, dilatacia,...)   </t>
  </si>
  <si>
    <t>74</t>
  </si>
  <si>
    <t>76761210001</t>
  </si>
  <si>
    <t>M+D Štrbinový žľab z nerezovej ocele, ref. ACO,  vrátane napojenia do existujúcej žumpy a potrebného príslušenstva</t>
  </si>
  <si>
    <t>-1314781297</t>
  </si>
  <si>
    <t>7,6854</t>
  </si>
  <si>
    <t>75</t>
  </si>
  <si>
    <t>998767201.S</t>
  </si>
  <si>
    <t>Presun hmôt pre kovové stavebné doplnkové konštrukcie v objektoch výšky do 6 m</t>
  </si>
  <si>
    <t>-1262417917</t>
  </si>
  <si>
    <t>777</t>
  </si>
  <si>
    <t>Podlahy syntetické</t>
  </si>
  <si>
    <t>76</t>
  </si>
  <si>
    <t>777610035.S</t>
  </si>
  <si>
    <t>Epoxidový náter s hladkým povrchom, penetrácia, 2x náter</t>
  </si>
  <si>
    <t>-961127319</t>
  </si>
  <si>
    <t>77</t>
  </si>
  <si>
    <t>998777201.S</t>
  </si>
  <si>
    <t>Presun hmôt pre podlahy syntetické v objektoch výšky do 6 m</t>
  </si>
  <si>
    <t>596453850</t>
  </si>
  <si>
    <t>Práce a dodávky M</t>
  </si>
  <si>
    <t>21-M</t>
  </si>
  <si>
    <t>Elektromontáže</t>
  </si>
  <si>
    <t>78</t>
  </si>
  <si>
    <t>210201080.S</t>
  </si>
  <si>
    <t>Zapojenie LED svietidla IP20, stropného - nástenného, vrátane potrebného príslušenstva</t>
  </si>
  <si>
    <t>978621268</t>
  </si>
  <si>
    <t>79</t>
  </si>
  <si>
    <t>348140001344.0</t>
  </si>
  <si>
    <t>SVIETIDLO LED -ZAVESENÉ, REF. FGH DWIDE LED 38W 4500lm 4000K CRI80 IP20</t>
  </si>
  <si>
    <t>256</t>
  </si>
  <si>
    <t>-402223640</t>
  </si>
  <si>
    <t>24-M</t>
  </si>
  <si>
    <t>Montáže vzduchotechnických zariad.</t>
  </si>
  <si>
    <t>80</t>
  </si>
  <si>
    <t>24000</t>
  </si>
  <si>
    <t>M+D Klimatizačná jednotka o chladiacom výkone 3,5 kW, chladivo, montážny materiál –  ( potrubia do 5m ), vrátane izolácií a  potrebného príslušenstva</t>
  </si>
  <si>
    <t>-929995779</t>
  </si>
  <si>
    <t>Ing. arch. Irenej Šereš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</si>
</sst>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46464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4" fontId="6" fillId="3" borderId="0" xfId="0" applyNumberFormat="1" applyFont="1" applyFill="1" applyAlignment="1" applyProtection="1">
      <alignment vertical="center"/>
      <protection locked="0"/>
    </xf>
    <xf numFmtId="4" fontId="0" fillId="0" borderId="0" xfId="0" applyNumberFormat="1" applyAlignment="1">
      <alignment vertical="center"/>
    </xf>
    <xf numFmtId="0" fontId="22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4" fontId="22" fillId="4" borderId="0" xfId="0" applyNumberFormat="1" applyFont="1" applyFill="1" applyAlignment="1">
      <alignment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7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vertical="center"/>
    </xf>
    <xf numFmtId="4" fontId="5" fillId="0" borderId="20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4" fontId="25" fillId="0" borderId="0" xfId="0" applyNumberFormat="1" applyFont="1" applyAlignment="1">
      <alignment vertical="center"/>
    </xf>
    <xf numFmtId="0" fontId="21" fillId="0" borderId="0" xfId="0" applyFont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3" xfId="0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4" fontId="22" fillId="0" borderId="0" xfId="0" applyNumberFormat="1" applyFont="1"/>
    <xf numFmtId="166" fontId="26" fillId="0" borderId="12" xfId="0" applyNumberFormat="1" applyFont="1" applyBorder="1"/>
    <xf numFmtId="166" fontId="26" fillId="0" borderId="13" xfId="0" applyNumberFormat="1" applyFont="1" applyBorder="1"/>
    <xf numFmtId="4" fontId="27" fillId="0" borderId="0" xfId="0" applyNumberFormat="1" applyFont="1" applyAlignment="1">
      <alignment vertical="center"/>
    </xf>
    <xf numFmtId="0" fontId="7" fillId="0" borderId="3" xfId="0" applyFont="1" applyBorder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Protection="1">
      <protection locked="0"/>
    </xf>
    <xf numFmtId="4" fontId="5" fillId="0" borderId="0" xfId="0" applyNumberFormat="1" applyFont="1"/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20" fillId="0" borderId="22" xfId="0" applyFont="1" applyBorder="1" applyAlignment="1" applyProtection="1">
      <alignment horizontal="center" vertical="center"/>
      <protection locked="0"/>
    </xf>
    <xf numFmtId="49" fontId="20" fillId="0" borderId="22" xfId="0" applyNumberFormat="1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167" fontId="20" fillId="0" borderId="22" xfId="0" applyNumberFormat="1" applyFont="1" applyBorder="1" applyAlignment="1" applyProtection="1">
      <alignment vertical="center"/>
      <protection locked="0"/>
    </xf>
    <xf numFmtId="4" fontId="20" fillId="3" borderId="22" xfId="0" applyNumberFormat="1" applyFont="1" applyFill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1" fillId="3" borderId="14" xfId="0" applyFont="1" applyFill="1" applyBorder="1" applyAlignment="1" applyProtection="1">
      <alignment horizontal="left" vertical="center"/>
      <protection locked="0"/>
    </xf>
    <xf numFmtId="166" fontId="21" fillId="0" borderId="0" xfId="0" applyNumberFormat="1" applyFont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 applyProtection="1">
      <alignment vertical="center"/>
      <protection locked="0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29" fillId="0" borderId="22" xfId="0" applyFont="1" applyBorder="1" applyAlignment="1" applyProtection="1">
      <alignment horizontal="center" vertical="center"/>
      <protection locked="0"/>
    </xf>
    <xf numFmtId="49" fontId="29" fillId="0" borderId="22" xfId="0" applyNumberFormat="1" applyFont="1" applyBorder="1" applyAlignment="1" applyProtection="1">
      <alignment horizontal="left" vertical="center" wrapText="1"/>
      <protection locked="0"/>
    </xf>
    <xf numFmtId="0" fontId="29" fillId="0" borderId="22" xfId="0" applyFont="1" applyBorder="1" applyAlignment="1" applyProtection="1">
      <alignment horizontal="left" vertical="center" wrapText="1"/>
      <protection locked="0"/>
    </xf>
    <xf numFmtId="0" fontId="29" fillId="0" borderId="22" xfId="0" applyFont="1" applyBorder="1" applyAlignment="1" applyProtection="1">
      <alignment horizontal="center" vertical="center" wrapText="1"/>
      <protection locked="0"/>
    </xf>
    <xf numFmtId="167" fontId="29" fillId="0" borderId="22" xfId="0" applyNumberFormat="1" applyFont="1" applyBorder="1" applyAlignment="1" applyProtection="1">
      <alignment vertical="center"/>
      <protection locked="0"/>
    </xf>
    <xf numFmtId="4" fontId="29" fillId="3" borderId="22" xfId="0" applyNumberFormat="1" applyFont="1" applyFill="1" applyBorder="1" applyAlignment="1" applyProtection="1">
      <alignment vertical="center"/>
      <protection locked="0"/>
    </xf>
    <xf numFmtId="4" fontId="29" fillId="0" borderId="22" xfId="0" applyNumberFormat="1" applyFont="1" applyBorder="1" applyAlignment="1" applyProtection="1">
      <alignment vertical="center"/>
      <protection locked="0"/>
    </xf>
    <xf numFmtId="0" fontId="30" fillId="0" borderId="22" xfId="0" applyFont="1" applyBorder="1" applyAlignment="1" applyProtection="1">
      <alignment vertical="center"/>
      <protection locked="0"/>
    </xf>
    <xf numFmtId="0" fontId="30" fillId="0" borderId="3" xfId="0" applyFont="1" applyBorder="1" applyAlignment="1">
      <alignment vertical="center"/>
    </xf>
    <xf numFmtId="0" fontId="29" fillId="3" borderId="14" xfId="0" applyFont="1" applyFill="1" applyBorder="1" applyAlignment="1" applyProtection="1">
      <alignment horizontal="left" vertical="center"/>
      <protection locked="0"/>
    </xf>
    <xf numFmtId="0" fontId="29" fillId="0" borderId="0" xfId="0" applyFont="1" applyAlignment="1">
      <alignment horizontal="center" vertical="center"/>
    </xf>
    <xf numFmtId="167" fontId="20" fillId="3" borderId="22" xfId="0" applyNumberFormat="1" applyFont="1" applyFill="1" applyBorder="1" applyAlignment="1" applyProtection="1">
      <alignment vertical="center"/>
      <protection locked="0"/>
    </xf>
    <xf numFmtId="0" fontId="21" fillId="3" borderId="19" xfId="0" applyFont="1" applyFill="1" applyBorder="1" applyAlignment="1" applyProtection="1">
      <alignment horizontal="left" vertical="center"/>
      <protection locked="0"/>
    </xf>
    <xf numFmtId="0" fontId="21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1" fillId="0" borderId="20" xfId="0" applyNumberFormat="1" applyFont="1" applyBorder="1" applyAlignment="1">
      <alignment vertical="center"/>
    </xf>
    <xf numFmtId="166" fontId="21" fillId="0" borderId="21" xfId="0" applyNumberFormat="1" applyFont="1" applyBorder="1" applyAlignment="1">
      <alignment vertical="center"/>
    </xf>
    <xf numFmtId="0" fontId="6" fillId="3" borderId="0" xfId="0" applyFont="1" applyFill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430"/>
  <sheetViews>
    <sheetView showGridLines="0" tabSelected="1" topLeftCell="A4" workbookViewId="0">
      <selection activeCell="F5" sqref="F5"/>
    </sheetView>
  </sheetViews>
  <sheetFormatPr baseColWidth="10" defaultColWidth="8.75" defaultRowHeight="11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56" ht="37" customHeight="1">
      <c r="L2" s="167" t="s">
        <v>2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AT2" s="11" t="s">
        <v>45</v>
      </c>
      <c r="AZ2" s="48" t="s">
        <v>48</v>
      </c>
      <c r="BA2" s="48" t="s">
        <v>0</v>
      </c>
      <c r="BB2" s="48" t="s">
        <v>0</v>
      </c>
      <c r="BC2" s="48" t="s">
        <v>49</v>
      </c>
      <c r="BD2" s="48" t="s">
        <v>50</v>
      </c>
    </row>
    <row r="3" spans="2:56" ht="7" customHeight="1">
      <c r="B3" s="12"/>
      <c r="C3" s="13"/>
      <c r="D3" s="13"/>
      <c r="E3" s="13"/>
      <c r="F3" s="13"/>
      <c r="G3" s="13"/>
      <c r="H3" s="13"/>
      <c r="I3" s="13"/>
      <c r="J3" s="13"/>
      <c r="K3" s="13"/>
      <c r="L3" s="14"/>
      <c r="AT3" s="11" t="s">
        <v>42</v>
      </c>
      <c r="AZ3" s="48" t="s">
        <v>51</v>
      </c>
      <c r="BA3" s="48" t="s">
        <v>0</v>
      </c>
      <c r="BB3" s="48" t="s">
        <v>0</v>
      </c>
      <c r="BC3" s="48" t="s">
        <v>52</v>
      </c>
      <c r="BD3" s="48" t="s">
        <v>50</v>
      </c>
    </row>
    <row r="4" spans="2:56" ht="25" customHeight="1">
      <c r="B4" s="14"/>
      <c r="D4" s="15" t="s">
        <v>53</v>
      </c>
      <c r="L4" s="14"/>
      <c r="M4" s="49" t="s">
        <v>4</v>
      </c>
      <c r="AT4" s="11" t="s">
        <v>1</v>
      </c>
      <c r="AZ4" s="48" t="s">
        <v>54</v>
      </c>
      <c r="BA4" s="48" t="s">
        <v>0</v>
      </c>
      <c r="BB4" s="48" t="s">
        <v>0</v>
      </c>
      <c r="BC4" s="48" t="s">
        <v>52</v>
      </c>
      <c r="BD4" s="48" t="s">
        <v>50</v>
      </c>
    </row>
    <row r="5" spans="2:56" ht="7" customHeight="1">
      <c r="B5" s="14"/>
      <c r="L5" s="14"/>
      <c r="AZ5" s="48" t="s">
        <v>55</v>
      </c>
      <c r="BA5" s="48" t="s">
        <v>0</v>
      </c>
      <c r="BB5" s="48" t="s">
        <v>0</v>
      </c>
      <c r="BC5" s="48" t="s">
        <v>56</v>
      </c>
      <c r="BD5" s="48" t="s">
        <v>50</v>
      </c>
    </row>
    <row r="6" spans="2:56" ht="12" customHeight="1">
      <c r="B6" s="14"/>
      <c r="D6" s="17" t="s">
        <v>5</v>
      </c>
      <c r="L6" s="14"/>
      <c r="AZ6" s="48" t="s">
        <v>57</v>
      </c>
      <c r="BA6" s="48" t="s">
        <v>0</v>
      </c>
      <c r="BB6" s="48" t="s">
        <v>0</v>
      </c>
      <c r="BC6" s="48" t="s">
        <v>52</v>
      </c>
      <c r="BD6" s="48" t="s">
        <v>50</v>
      </c>
    </row>
    <row r="7" spans="2:56" ht="16.5" customHeight="1">
      <c r="B7" s="14"/>
      <c r="E7" s="163"/>
      <c r="F7" s="164"/>
      <c r="G7" s="164"/>
      <c r="H7" s="164"/>
      <c r="L7" s="14"/>
      <c r="AZ7" s="48" t="s">
        <v>58</v>
      </c>
      <c r="BA7" s="48" t="s">
        <v>0</v>
      </c>
      <c r="BB7" s="48" t="s">
        <v>0</v>
      </c>
      <c r="BC7" s="48" t="s">
        <v>59</v>
      </c>
      <c r="BD7" s="48" t="s">
        <v>50</v>
      </c>
    </row>
    <row r="8" spans="2:56" s="1" customFormat="1" ht="12" customHeight="1">
      <c r="B8" s="22"/>
      <c r="D8" s="17" t="s">
        <v>60</v>
      </c>
      <c r="L8" s="22"/>
    </row>
    <row r="9" spans="2:56" s="1" customFormat="1" ht="16.5" customHeight="1">
      <c r="B9" s="22"/>
      <c r="E9" s="165" t="s">
        <v>43</v>
      </c>
      <c r="F9" s="166"/>
      <c r="G9" s="166"/>
      <c r="H9" s="166"/>
      <c r="L9" s="22"/>
    </row>
    <row r="10" spans="2:56" s="1" customFormat="1">
      <c r="B10" s="22"/>
      <c r="L10" s="22"/>
    </row>
    <row r="11" spans="2:56" s="1" customFormat="1" ht="12" customHeight="1">
      <c r="B11" s="22"/>
      <c r="D11" s="17" t="s">
        <v>6</v>
      </c>
      <c r="F11" s="16" t="s">
        <v>0</v>
      </c>
      <c r="I11" s="17" t="s">
        <v>7</v>
      </c>
      <c r="J11" s="16" t="s">
        <v>0</v>
      </c>
      <c r="L11" s="22"/>
    </row>
    <row r="12" spans="2:56" s="1" customFormat="1" ht="12" customHeight="1">
      <c r="B12" s="22"/>
      <c r="D12" s="17" t="s">
        <v>8</v>
      </c>
      <c r="F12" s="16" t="s">
        <v>9</v>
      </c>
      <c r="I12" s="17" t="s">
        <v>10</v>
      </c>
      <c r="J12" s="33">
        <v>45306</v>
      </c>
      <c r="L12" s="22"/>
    </row>
    <row r="13" spans="2:56" s="1" customFormat="1" ht="11" customHeight="1">
      <c r="B13" s="22"/>
      <c r="L13" s="22"/>
    </row>
    <row r="14" spans="2:56" s="1" customFormat="1" ht="12" customHeight="1">
      <c r="B14" s="22"/>
      <c r="D14" s="17" t="s">
        <v>11</v>
      </c>
      <c r="I14" s="17" t="s">
        <v>12</v>
      </c>
      <c r="J14" s="16" t="s">
        <v>0</v>
      </c>
      <c r="L14" s="22"/>
    </row>
    <row r="15" spans="2:56" s="1" customFormat="1" ht="18" customHeight="1">
      <c r="B15" s="22"/>
      <c r="E15" s="16" t="s">
        <v>61</v>
      </c>
      <c r="I15" s="17" t="s">
        <v>13</v>
      </c>
      <c r="J15" s="16" t="s">
        <v>0</v>
      </c>
      <c r="L15" s="22"/>
    </row>
    <row r="16" spans="2:56" s="1" customFormat="1" ht="7" customHeight="1">
      <c r="B16" s="22"/>
      <c r="L16" s="22"/>
    </row>
    <row r="17" spans="2:12" s="1" customFormat="1" ht="12" customHeight="1">
      <c r="B17" s="22"/>
      <c r="D17" s="17" t="s">
        <v>14</v>
      </c>
      <c r="I17" s="17" t="s">
        <v>12</v>
      </c>
      <c r="J17" s="18"/>
      <c r="L17" s="22"/>
    </row>
    <row r="18" spans="2:12" s="1" customFormat="1" ht="18" customHeight="1">
      <c r="B18" s="22"/>
      <c r="E18" s="169"/>
      <c r="F18" s="170"/>
      <c r="G18" s="170"/>
      <c r="H18" s="170"/>
      <c r="I18" s="17" t="s">
        <v>13</v>
      </c>
      <c r="J18" s="18"/>
      <c r="L18" s="22"/>
    </row>
    <row r="19" spans="2:12" s="1" customFormat="1" ht="7" customHeight="1">
      <c r="B19" s="22"/>
      <c r="L19" s="22"/>
    </row>
    <row r="20" spans="2:12" s="1" customFormat="1" ht="12" customHeight="1">
      <c r="B20" s="22"/>
      <c r="D20" s="17" t="s">
        <v>15</v>
      </c>
      <c r="I20" s="17" t="s">
        <v>12</v>
      </c>
      <c r="J20" s="16" t="s">
        <v>0</v>
      </c>
      <c r="L20" s="22"/>
    </row>
    <row r="21" spans="2:12" s="1" customFormat="1" ht="18" customHeight="1">
      <c r="B21" s="22"/>
      <c r="E21" s="16" t="s">
        <v>583</v>
      </c>
      <c r="I21" s="17" t="s">
        <v>13</v>
      </c>
      <c r="J21" s="16" t="s">
        <v>0</v>
      </c>
      <c r="L21" s="22"/>
    </row>
    <row r="22" spans="2:12" s="1" customFormat="1" ht="7" customHeight="1">
      <c r="B22" s="22"/>
      <c r="L22" s="22"/>
    </row>
    <row r="23" spans="2:12" s="1" customFormat="1" ht="12" customHeight="1">
      <c r="B23" s="22"/>
      <c r="D23" s="17" t="s">
        <v>17</v>
      </c>
      <c r="I23" s="17" t="s">
        <v>12</v>
      </c>
      <c r="J23" s="16" t="s">
        <v>0</v>
      </c>
      <c r="L23" s="22"/>
    </row>
    <row r="24" spans="2:12" s="1" customFormat="1" ht="18" customHeight="1">
      <c r="B24" s="22"/>
      <c r="E24" s="16" t="s">
        <v>62</v>
      </c>
      <c r="I24" s="17" t="s">
        <v>13</v>
      </c>
      <c r="J24" s="16" t="s">
        <v>0</v>
      </c>
      <c r="L24" s="22"/>
    </row>
    <row r="25" spans="2:12" s="1" customFormat="1" ht="7" customHeight="1">
      <c r="B25" s="22"/>
      <c r="L25" s="22"/>
    </row>
    <row r="26" spans="2:12" s="1" customFormat="1" ht="12" customHeight="1">
      <c r="B26" s="22"/>
      <c r="D26" s="17" t="s">
        <v>18</v>
      </c>
      <c r="L26" s="22"/>
    </row>
    <row r="27" spans="2:12" s="2" customFormat="1" ht="16.5" customHeight="1">
      <c r="B27" s="50"/>
      <c r="E27" s="171" t="s">
        <v>0</v>
      </c>
      <c r="F27" s="171"/>
      <c r="G27" s="171"/>
      <c r="H27" s="171"/>
      <c r="L27" s="50"/>
    </row>
    <row r="28" spans="2:12" s="1" customFormat="1" ht="7" customHeight="1">
      <c r="B28" s="22"/>
      <c r="L28" s="22"/>
    </row>
    <row r="29" spans="2:12" s="1" customFormat="1" ht="7" customHeight="1">
      <c r="B29" s="22"/>
      <c r="D29" s="34"/>
      <c r="E29" s="34"/>
      <c r="F29" s="34"/>
      <c r="G29" s="34"/>
      <c r="H29" s="34"/>
      <c r="I29" s="34"/>
      <c r="J29" s="34"/>
      <c r="K29" s="34"/>
      <c r="L29" s="22"/>
    </row>
    <row r="30" spans="2:12" s="1" customFormat="1" ht="14.5" customHeight="1">
      <c r="B30" s="22"/>
      <c r="D30" s="16" t="s">
        <v>63</v>
      </c>
      <c r="J30" s="21">
        <f>J96</f>
        <v>0</v>
      </c>
      <c r="L30" s="22"/>
    </row>
    <row r="31" spans="2:12" s="1" customFormat="1" ht="14.5" customHeight="1">
      <c r="B31" s="22"/>
      <c r="D31" s="20" t="s">
        <v>46</v>
      </c>
      <c r="J31" s="21">
        <f>J117</f>
        <v>0</v>
      </c>
      <c r="L31" s="22"/>
    </row>
    <row r="32" spans="2:12" s="1" customFormat="1" ht="25.25" customHeight="1">
      <c r="B32" s="22"/>
      <c r="D32" s="51" t="s">
        <v>19</v>
      </c>
      <c r="J32" s="42">
        <f>ROUND(J30 + J31, 2)</f>
        <v>0</v>
      </c>
      <c r="L32" s="22"/>
    </row>
    <row r="33" spans="2:12" s="1" customFormat="1" ht="7" customHeight="1">
      <c r="B33" s="22"/>
      <c r="D33" s="34"/>
      <c r="E33" s="34"/>
      <c r="F33" s="34"/>
      <c r="G33" s="34"/>
      <c r="H33" s="34"/>
      <c r="I33" s="34"/>
      <c r="J33" s="34"/>
      <c r="K33" s="34"/>
      <c r="L33" s="22"/>
    </row>
    <row r="34" spans="2:12" s="1" customFormat="1" ht="14.5" customHeight="1">
      <c r="B34" s="22"/>
      <c r="F34" s="24" t="s">
        <v>21</v>
      </c>
      <c r="I34" s="24" t="s">
        <v>20</v>
      </c>
      <c r="J34" s="24" t="s">
        <v>22</v>
      </c>
      <c r="L34" s="22"/>
    </row>
    <row r="35" spans="2:12" s="1" customFormat="1" ht="14.5" customHeight="1">
      <c r="B35" s="22"/>
      <c r="D35" s="35" t="s">
        <v>23</v>
      </c>
      <c r="E35" s="25" t="s">
        <v>24</v>
      </c>
      <c r="F35" s="52">
        <f>ROUND((SUM(BE117:BE124) + SUM(BE144:BE429)),  2)</f>
        <v>0</v>
      </c>
      <c r="G35" s="53"/>
      <c r="H35" s="53"/>
      <c r="I35" s="54">
        <v>0.2</v>
      </c>
      <c r="J35" s="52">
        <f>ROUND(((SUM(BE117:BE124) + SUM(BE144:BE429))*I35),  2)</f>
        <v>0</v>
      </c>
      <c r="L35" s="22"/>
    </row>
    <row r="36" spans="2:12" s="1" customFormat="1" ht="14.5" customHeight="1">
      <c r="B36" s="22"/>
      <c r="E36" s="25" t="s">
        <v>25</v>
      </c>
      <c r="F36" s="52">
        <f>ROUND((SUM(BF117:BF124) + SUM(BF144:BF429)),  2)</f>
        <v>0</v>
      </c>
      <c r="G36" s="53"/>
      <c r="H36" s="53"/>
      <c r="I36" s="54">
        <v>0.2</v>
      </c>
      <c r="J36" s="52">
        <f>ROUND(((SUM(BF117:BF124) + SUM(BF144:BF429))*I36),  2)</f>
        <v>0</v>
      </c>
      <c r="L36" s="22"/>
    </row>
    <row r="37" spans="2:12" s="1" customFormat="1" ht="14.5" hidden="1" customHeight="1">
      <c r="B37" s="22"/>
      <c r="E37" s="17" t="s">
        <v>26</v>
      </c>
      <c r="F37" s="55">
        <f>ROUND((SUM(BG117:BG124) + SUM(BG144:BG429)),  2)</f>
        <v>0</v>
      </c>
      <c r="I37" s="56">
        <v>0.2</v>
      </c>
      <c r="J37" s="55">
        <f>0</f>
        <v>0</v>
      </c>
      <c r="L37" s="22"/>
    </row>
    <row r="38" spans="2:12" s="1" customFormat="1" ht="14.5" hidden="1" customHeight="1">
      <c r="B38" s="22"/>
      <c r="E38" s="17" t="s">
        <v>27</v>
      </c>
      <c r="F38" s="55">
        <f>ROUND((SUM(BH117:BH124) + SUM(BH144:BH429)),  2)</f>
        <v>0</v>
      </c>
      <c r="I38" s="56">
        <v>0.2</v>
      </c>
      <c r="J38" s="55">
        <f>0</f>
        <v>0</v>
      </c>
      <c r="L38" s="22"/>
    </row>
    <row r="39" spans="2:12" s="1" customFormat="1" ht="14.5" hidden="1" customHeight="1">
      <c r="B39" s="22"/>
      <c r="E39" s="25" t="s">
        <v>28</v>
      </c>
      <c r="F39" s="52">
        <f>ROUND((SUM(BI117:BI124) + SUM(BI144:BI429)),  2)</f>
        <v>0</v>
      </c>
      <c r="G39" s="53"/>
      <c r="H39" s="53"/>
      <c r="I39" s="54">
        <v>0</v>
      </c>
      <c r="J39" s="52">
        <f>0</f>
        <v>0</v>
      </c>
      <c r="L39" s="22"/>
    </row>
    <row r="40" spans="2:12" s="1" customFormat="1" ht="7" customHeight="1">
      <c r="B40" s="22"/>
      <c r="L40" s="22"/>
    </row>
    <row r="41" spans="2:12" s="1" customFormat="1" ht="25.25" customHeight="1">
      <c r="B41" s="22"/>
      <c r="C41" s="46"/>
      <c r="D41" s="57" t="s">
        <v>29</v>
      </c>
      <c r="E41" s="36"/>
      <c r="F41" s="36"/>
      <c r="G41" s="58" t="s">
        <v>30</v>
      </c>
      <c r="H41" s="59" t="s">
        <v>31</v>
      </c>
      <c r="I41" s="36"/>
      <c r="J41" s="60">
        <f>SUM(J32:J39)</f>
        <v>0</v>
      </c>
      <c r="K41" s="61"/>
      <c r="L41" s="22"/>
    </row>
    <row r="42" spans="2:12" s="1" customFormat="1" ht="14.5" customHeight="1">
      <c r="B42" s="22"/>
      <c r="L42" s="22"/>
    </row>
    <row r="43" spans="2:12" ht="14.5" customHeight="1">
      <c r="B43" s="14"/>
      <c r="L43" s="14"/>
    </row>
    <row r="44" spans="2:12" ht="14.5" customHeight="1">
      <c r="B44" s="14"/>
      <c r="L44" s="14"/>
    </row>
    <row r="45" spans="2:12" ht="14.5" customHeight="1">
      <c r="B45" s="14"/>
      <c r="L45" s="14"/>
    </row>
    <row r="46" spans="2:12" ht="14.5" customHeight="1">
      <c r="B46" s="14"/>
      <c r="L46" s="14"/>
    </row>
    <row r="47" spans="2:12" ht="14.5" customHeight="1">
      <c r="B47" s="14"/>
      <c r="L47" s="14"/>
    </row>
    <row r="48" spans="2:12" ht="14.5" customHeight="1">
      <c r="B48" s="14"/>
      <c r="L48" s="14"/>
    </row>
    <row r="49" spans="2:12" ht="14.5" customHeight="1">
      <c r="B49" s="14"/>
      <c r="L49" s="14"/>
    </row>
    <row r="50" spans="2:12" s="1" customFormat="1" ht="14.5" customHeight="1">
      <c r="B50" s="22"/>
      <c r="D50" s="26" t="s">
        <v>32</v>
      </c>
      <c r="E50" s="27"/>
      <c r="F50" s="27"/>
      <c r="G50" s="26" t="s">
        <v>33</v>
      </c>
      <c r="H50" s="27"/>
      <c r="I50" s="27"/>
      <c r="J50" s="27"/>
      <c r="K50" s="27"/>
      <c r="L50" s="22"/>
    </row>
    <row r="51" spans="2:12">
      <c r="B51" s="14"/>
      <c r="L51" s="14"/>
    </row>
    <row r="52" spans="2:12">
      <c r="B52" s="14"/>
      <c r="L52" s="14"/>
    </row>
    <row r="53" spans="2:12">
      <c r="B53" s="14"/>
      <c r="L53" s="14"/>
    </row>
    <row r="54" spans="2:12">
      <c r="B54" s="14"/>
      <c r="L54" s="14"/>
    </row>
    <row r="55" spans="2:12">
      <c r="B55" s="14"/>
      <c r="L55" s="14"/>
    </row>
    <row r="56" spans="2:12">
      <c r="B56" s="14"/>
      <c r="L56" s="14"/>
    </row>
    <row r="57" spans="2:12">
      <c r="B57" s="14"/>
      <c r="L57" s="14"/>
    </row>
    <row r="58" spans="2:12">
      <c r="B58" s="14"/>
      <c r="L58" s="14"/>
    </row>
    <row r="59" spans="2:12">
      <c r="B59" s="14"/>
      <c r="L59" s="14"/>
    </row>
    <row r="60" spans="2:12">
      <c r="B60" s="14"/>
      <c r="L60" s="14"/>
    </row>
    <row r="61" spans="2:12" s="1" customFormat="1" ht="13">
      <c r="B61" s="22"/>
      <c r="D61" s="28" t="s">
        <v>34</v>
      </c>
      <c r="E61" s="23"/>
      <c r="F61" s="62" t="s">
        <v>35</v>
      </c>
      <c r="G61" s="28" t="s">
        <v>34</v>
      </c>
      <c r="H61" s="23"/>
      <c r="I61" s="23"/>
      <c r="J61" s="63" t="s">
        <v>35</v>
      </c>
      <c r="K61" s="23"/>
      <c r="L61" s="22"/>
    </row>
    <row r="62" spans="2:12">
      <c r="B62" s="14"/>
      <c r="L62" s="14"/>
    </row>
    <row r="63" spans="2:12">
      <c r="B63" s="14"/>
      <c r="L63" s="14"/>
    </row>
    <row r="64" spans="2:12">
      <c r="B64" s="14"/>
      <c r="L64" s="14"/>
    </row>
    <row r="65" spans="2:12" s="1" customFormat="1" ht="13">
      <c r="B65" s="22"/>
      <c r="D65" s="26" t="s">
        <v>36</v>
      </c>
      <c r="E65" s="27"/>
      <c r="F65" s="27"/>
      <c r="G65" s="26" t="s">
        <v>37</v>
      </c>
      <c r="H65" s="27"/>
      <c r="I65" s="27"/>
      <c r="J65" s="27"/>
      <c r="K65" s="27"/>
      <c r="L65" s="22"/>
    </row>
    <row r="66" spans="2:12">
      <c r="B66" s="14"/>
      <c r="L66" s="14"/>
    </row>
    <row r="67" spans="2:12">
      <c r="B67" s="14"/>
      <c r="L67" s="14"/>
    </row>
    <row r="68" spans="2:12">
      <c r="B68" s="14"/>
      <c r="L68" s="14"/>
    </row>
    <row r="69" spans="2:12">
      <c r="B69" s="14"/>
      <c r="L69" s="14"/>
    </row>
    <row r="70" spans="2:12">
      <c r="B70" s="14"/>
      <c r="L70" s="14"/>
    </row>
    <row r="71" spans="2:12">
      <c r="B71" s="14"/>
      <c r="L71" s="14"/>
    </row>
    <row r="72" spans="2:12">
      <c r="B72" s="14"/>
      <c r="L72" s="14"/>
    </row>
    <row r="73" spans="2:12">
      <c r="B73" s="14"/>
      <c r="L73" s="14"/>
    </row>
    <row r="74" spans="2:12">
      <c r="B74" s="14"/>
      <c r="L74" s="14"/>
    </row>
    <row r="75" spans="2:12">
      <c r="B75" s="14"/>
      <c r="L75" s="14"/>
    </row>
    <row r="76" spans="2:12" s="1" customFormat="1" ht="13">
      <c r="B76" s="22"/>
      <c r="D76" s="28" t="s">
        <v>34</v>
      </c>
      <c r="E76" s="23"/>
      <c r="F76" s="62" t="s">
        <v>35</v>
      </c>
      <c r="G76" s="28" t="s">
        <v>34</v>
      </c>
      <c r="H76" s="23"/>
      <c r="I76" s="23"/>
      <c r="J76" s="63" t="s">
        <v>35</v>
      </c>
      <c r="K76" s="23"/>
      <c r="L76" s="22"/>
    </row>
    <row r="77" spans="2:12" s="1" customFormat="1" ht="14.5" customHeight="1">
      <c r="B77" s="29"/>
      <c r="C77" s="30"/>
      <c r="D77" s="30"/>
      <c r="E77" s="30"/>
      <c r="F77" s="30"/>
      <c r="G77" s="30"/>
      <c r="H77" s="30"/>
      <c r="I77" s="30"/>
      <c r="J77" s="30"/>
      <c r="K77" s="30"/>
      <c r="L77" s="22"/>
    </row>
    <row r="81" spans="2:47" s="1" customFormat="1" ht="7" customHeight="1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22"/>
    </row>
    <row r="82" spans="2:47" s="1" customFormat="1" ht="25" customHeight="1">
      <c r="B82" s="22"/>
      <c r="C82" s="15" t="s">
        <v>64</v>
      </c>
      <c r="L82" s="22"/>
    </row>
    <row r="83" spans="2:47" s="1" customFormat="1" ht="7" customHeight="1">
      <c r="B83" s="22"/>
      <c r="L83" s="22"/>
    </row>
    <row r="84" spans="2:47" s="1" customFormat="1" ht="12" customHeight="1">
      <c r="B84" s="22"/>
      <c r="C84" s="17" t="s">
        <v>5</v>
      </c>
      <c r="L84" s="22"/>
    </row>
    <row r="85" spans="2:47" s="1" customFormat="1" ht="16.5" customHeight="1">
      <c r="B85" s="22"/>
      <c r="E85" s="163">
        <f>E7</f>
        <v>0</v>
      </c>
      <c r="F85" s="164"/>
      <c r="G85" s="164"/>
      <c r="H85" s="164"/>
      <c r="L85" s="22"/>
    </row>
    <row r="86" spans="2:47" s="1" customFormat="1" ht="12" customHeight="1">
      <c r="B86" s="22"/>
      <c r="C86" s="17" t="s">
        <v>60</v>
      </c>
      <c r="L86" s="22"/>
    </row>
    <row r="87" spans="2:47" s="1" customFormat="1" ht="16.5" customHeight="1">
      <c r="B87" s="22"/>
      <c r="E87" s="165" t="str">
        <f>E9</f>
        <v>Prístavba na regulované chladenie</v>
      </c>
      <c r="F87" s="166"/>
      <c r="G87" s="166"/>
      <c r="H87" s="166"/>
      <c r="L87" s="22"/>
    </row>
    <row r="88" spans="2:47" s="1" customFormat="1" ht="7" customHeight="1">
      <c r="B88" s="22"/>
      <c r="L88" s="22"/>
    </row>
    <row r="89" spans="2:47" s="1" customFormat="1" ht="12" customHeight="1">
      <c r="B89" s="22"/>
      <c r="C89" s="17" t="s">
        <v>8</v>
      </c>
      <c r="F89" s="16" t="str">
        <f>F12</f>
        <v xml:space="preserve"> </v>
      </c>
      <c r="I89" s="17" t="s">
        <v>10</v>
      </c>
      <c r="J89" s="33">
        <f>IF(J12="","",J12)</f>
        <v>45306</v>
      </c>
      <c r="L89" s="22"/>
    </row>
    <row r="90" spans="2:47" s="1" customFormat="1" ht="7" customHeight="1">
      <c r="B90" s="22"/>
      <c r="L90" s="22"/>
    </row>
    <row r="91" spans="2:47" s="1" customFormat="1" ht="25.75" customHeight="1">
      <c r="B91" s="22"/>
      <c r="C91" s="17" t="s">
        <v>11</v>
      </c>
      <c r="F91" s="16" t="str">
        <f>E15</f>
        <v>Kristián Križanovič</v>
      </c>
      <c r="I91" s="17" t="s">
        <v>15</v>
      </c>
      <c r="J91" s="19" t="str">
        <f>E21</f>
        <v>Ing. arch. Irenej Šereš</v>
      </c>
      <c r="L91" s="22"/>
    </row>
    <row r="92" spans="2:47" s="1" customFormat="1" ht="15.25" customHeight="1">
      <c r="B92" s="22"/>
      <c r="C92" s="17" t="s">
        <v>14</v>
      </c>
      <c r="F92" s="16" t="str">
        <f>IF(E18="","",E18)</f>
        <v/>
      </c>
      <c r="I92" s="17" t="s">
        <v>17</v>
      </c>
      <c r="J92" s="19" t="str">
        <f>E24</f>
        <v>Rosoft, s.r.o.</v>
      </c>
      <c r="L92" s="22"/>
    </row>
    <row r="93" spans="2:47" s="1" customFormat="1" ht="10.25" customHeight="1">
      <c r="B93" s="22"/>
      <c r="L93" s="22"/>
    </row>
    <row r="94" spans="2:47" s="1" customFormat="1" ht="29.25" customHeight="1">
      <c r="B94" s="22"/>
      <c r="C94" s="64" t="s">
        <v>65</v>
      </c>
      <c r="D94" s="46"/>
      <c r="E94" s="46"/>
      <c r="F94" s="46"/>
      <c r="G94" s="46"/>
      <c r="H94" s="46"/>
      <c r="I94" s="46"/>
      <c r="J94" s="65" t="s">
        <v>66</v>
      </c>
      <c r="K94" s="46"/>
      <c r="L94" s="22"/>
    </row>
    <row r="95" spans="2:47" s="1" customFormat="1" ht="10.25" customHeight="1">
      <c r="B95" s="22"/>
      <c r="L95" s="22"/>
    </row>
    <row r="96" spans="2:47" s="1" customFormat="1" ht="23" customHeight="1">
      <c r="B96" s="22"/>
      <c r="C96" s="66" t="s">
        <v>67</v>
      </c>
      <c r="J96" s="42">
        <f>J144</f>
        <v>0</v>
      </c>
      <c r="L96" s="22"/>
      <c r="AU96" s="11" t="s">
        <v>68</v>
      </c>
    </row>
    <row r="97" spans="2:12" s="3" customFormat="1" ht="25" customHeight="1">
      <c r="B97" s="67"/>
      <c r="D97" s="68" t="s">
        <v>69</v>
      </c>
      <c r="E97" s="69"/>
      <c r="F97" s="69"/>
      <c r="G97" s="69"/>
      <c r="H97" s="69"/>
      <c r="I97" s="69"/>
      <c r="J97" s="70">
        <f>J145</f>
        <v>0</v>
      </c>
      <c r="L97" s="67"/>
    </row>
    <row r="98" spans="2:12" s="4" customFormat="1" ht="20" customHeight="1">
      <c r="B98" s="71"/>
      <c r="D98" s="72" t="s">
        <v>70</v>
      </c>
      <c r="E98" s="73"/>
      <c r="F98" s="73"/>
      <c r="G98" s="73"/>
      <c r="H98" s="73"/>
      <c r="I98" s="73"/>
      <c r="J98" s="74">
        <f>J146</f>
        <v>0</v>
      </c>
      <c r="L98" s="71"/>
    </row>
    <row r="99" spans="2:12" s="4" customFormat="1" ht="20" customHeight="1">
      <c r="B99" s="71"/>
      <c r="D99" s="72" t="s">
        <v>71</v>
      </c>
      <c r="E99" s="73"/>
      <c r="F99" s="73"/>
      <c r="G99" s="73"/>
      <c r="H99" s="73"/>
      <c r="I99" s="73"/>
      <c r="J99" s="74">
        <f>J200</f>
        <v>0</v>
      </c>
      <c r="L99" s="71"/>
    </row>
    <row r="100" spans="2:12" s="4" customFormat="1" ht="20" customHeight="1">
      <c r="B100" s="71"/>
      <c r="D100" s="72" t="s">
        <v>72</v>
      </c>
      <c r="E100" s="73"/>
      <c r="F100" s="73"/>
      <c r="G100" s="73"/>
      <c r="H100" s="73"/>
      <c r="I100" s="73"/>
      <c r="J100" s="74">
        <f>J246</f>
        <v>0</v>
      </c>
      <c r="L100" s="71"/>
    </row>
    <row r="101" spans="2:12" s="4" customFormat="1" ht="20" customHeight="1">
      <c r="B101" s="71"/>
      <c r="D101" s="72" t="s">
        <v>73</v>
      </c>
      <c r="E101" s="73"/>
      <c r="F101" s="73"/>
      <c r="G101" s="73"/>
      <c r="H101" s="73"/>
      <c r="I101" s="73"/>
      <c r="J101" s="74">
        <f>J248</f>
        <v>0</v>
      </c>
      <c r="L101" s="71"/>
    </row>
    <row r="102" spans="2:12" s="4" customFormat="1" ht="20" customHeight="1">
      <c r="B102" s="71"/>
      <c r="D102" s="72" t="s">
        <v>74</v>
      </c>
      <c r="E102" s="73"/>
      <c r="F102" s="73"/>
      <c r="G102" s="73"/>
      <c r="H102" s="73"/>
      <c r="I102" s="73"/>
      <c r="J102" s="74">
        <f>J254</f>
        <v>0</v>
      </c>
      <c r="L102" s="71"/>
    </row>
    <row r="103" spans="2:12" s="4" customFormat="1" ht="20" customHeight="1">
      <c r="B103" s="71"/>
      <c r="D103" s="72" t="s">
        <v>75</v>
      </c>
      <c r="E103" s="73"/>
      <c r="F103" s="73"/>
      <c r="G103" s="73"/>
      <c r="H103" s="73"/>
      <c r="I103" s="73"/>
      <c r="J103" s="74">
        <f>J296</f>
        <v>0</v>
      </c>
      <c r="L103" s="71"/>
    </row>
    <row r="104" spans="2:12" s="4" customFormat="1" ht="20" customHeight="1">
      <c r="B104" s="71"/>
      <c r="D104" s="72" t="s">
        <v>76</v>
      </c>
      <c r="E104" s="73"/>
      <c r="F104" s="73"/>
      <c r="G104" s="73"/>
      <c r="H104" s="73"/>
      <c r="I104" s="73"/>
      <c r="J104" s="74">
        <f>J335</f>
        <v>0</v>
      </c>
      <c r="L104" s="71"/>
    </row>
    <row r="105" spans="2:12" s="3" customFormat="1" ht="25" customHeight="1">
      <c r="B105" s="67"/>
      <c r="D105" s="68" t="s">
        <v>77</v>
      </c>
      <c r="E105" s="69"/>
      <c r="F105" s="69"/>
      <c r="G105" s="69"/>
      <c r="H105" s="69"/>
      <c r="I105" s="69"/>
      <c r="J105" s="70">
        <f>J337</f>
        <v>0</v>
      </c>
      <c r="L105" s="67"/>
    </row>
    <row r="106" spans="2:12" s="4" customFormat="1" ht="20" customHeight="1">
      <c r="B106" s="71"/>
      <c r="D106" s="72" t="s">
        <v>78</v>
      </c>
      <c r="E106" s="73"/>
      <c r="F106" s="73"/>
      <c r="G106" s="73"/>
      <c r="H106" s="73"/>
      <c r="I106" s="73"/>
      <c r="J106" s="74">
        <f>J338</f>
        <v>0</v>
      </c>
      <c r="L106" s="71"/>
    </row>
    <row r="107" spans="2:12" s="4" customFormat="1" ht="20" customHeight="1">
      <c r="B107" s="71"/>
      <c r="D107" s="72" t="s">
        <v>79</v>
      </c>
      <c r="E107" s="73"/>
      <c r="F107" s="73"/>
      <c r="G107" s="73"/>
      <c r="H107" s="73"/>
      <c r="I107" s="73"/>
      <c r="J107" s="74">
        <f>J371</f>
        <v>0</v>
      </c>
      <c r="L107" s="71"/>
    </row>
    <row r="108" spans="2:12" s="4" customFormat="1" ht="20" customHeight="1">
      <c r="B108" s="71"/>
      <c r="D108" s="72" t="s">
        <v>80</v>
      </c>
      <c r="E108" s="73"/>
      <c r="F108" s="73"/>
      <c r="G108" s="73"/>
      <c r="H108" s="73"/>
      <c r="I108" s="73"/>
      <c r="J108" s="74">
        <f>J390</f>
        <v>0</v>
      </c>
      <c r="L108" s="71"/>
    </row>
    <row r="109" spans="2:12" s="4" customFormat="1" ht="20" customHeight="1">
      <c r="B109" s="71"/>
      <c r="D109" s="72" t="s">
        <v>81</v>
      </c>
      <c r="E109" s="73"/>
      <c r="F109" s="73"/>
      <c r="G109" s="73"/>
      <c r="H109" s="73"/>
      <c r="I109" s="73"/>
      <c r="J109" s="74">
        <f>J401</f>
        <v>0</v>
      </c>
      <c r="L109" s="71"/>
    </row>
    <row r="110" spans="2:12" s="4" customFormat="1" ht="20" customHeight="1">
      <c r="B110" s="71"/>
      <c r="D110" s="72" t="s">
        <v>82</v>
      </c>
      <c r="E110" s="73"/>
      <c r="F110" s="73"/>
      <c r="G110" s="73"/>
      <c r="H110" s="73"/>
      <c r="I110" s="73"/>
      <c r="J110" s="74">
        <f>J405</f>
        <v>0</v>
      </c>
      <c r="L110" s="71"/>
    </row>
    <row r="111" spans="2:12" s="4" customFormat="1" ht="20" customHeight="1">
      <c r="B111" s="71"/>
      <c r="D111" s="72" t="s">
        <v>83</v>
      </c>
      <c r="E111" s="73"/>
      <c r="F111" s="73"/>
      <c r="G111" s="73"/>
      <c r="H111" s="73"/>
      <c r="I111" s="73"/>
      <c r="J111" s="74">
        <f>J419</f>
        <v>0</v>
      </c>
      <c r="L111" s="71"/>
    </row>
    <row r="112" spans="2:12" s="3" customFormat="1" ht="25" customHeight="1">
      <c r="B112" s="67"/>
      <c r="D112" s="68" t="s">
        <v>84</v>
      </c>
      <c r="E112" s="69"/>
      <c r="F112" s="69"/>
      <c r="G112" s="69"/>
      <c r="H112" s="69"/>
      <c r="I112" s="69"/>
      <c r="J112" s="70">
        <f>J424</f>
        <v>0</v>
      </c>
      <c r="L112" s="67"/>
    </row>
    <row r="113" spans="2:65" s="4" customFormat="1" ht="20" customHeight="1">
      <c r="B113" s="71"/>
      <c r="D113" s="72" t="s">
        <v>85</v>
      </c>
      <c r="E113" s="73"/>
      <c r="F113" s="73"/>
      <c r="G113" s="73"/>
      <c r="H113" s="73"/>
      <c r="I113" s="73"/>
      <c r="J113" s="74">
        <f>J425</f>
        <v>0</v>
      </c>
      <c r="L113" s="71"/>
    </row>
    <row r="114" spans="2:65" s="4" customFormat="1" ht="20" customHeight="1">
      <c r="B114" s="71"/>
      <c r="D114" s="72" t="s">
        <v>86</v>
      </c>
      <c r="E114" s="73"/>
      <c r="F114" s="73"/>
      <c r="G114" s="73"/>
      <c r="H114" s="73"/>
      <c r="I114" s="73"/>
      <c r="J114" s="74">
        <f>J428</f>
        <v>0</v>
      </c>
      <c r="L114" s="71"/>
    </row>
    <row r="115" spans="2:65" s="1" customFormat="1" ht="21.75" customHeight="1">
      <c r="B115" s="22"/>
      <c r="L115" s="22"/>
    </row>
    <row r="116" spans="2:65" s="1" customFormat="1" ht="7" customHeight="1">
      <c r="B116" s="22"/>
      <c r="L116" s="22"/>
    </row>
    <row r="117" spans="2:65" s="1" customFormat="1" ht="29.25" customHeight="1">
      <c r="B117" s="22"/>
      <c r="C117" s="66" t="s">
        <v>87</v>
      </c>
      <c r="J117" s="75">
        <f>ROUND(J118 + J119 + J120 + J121 + J122 + J123,2)</f>
        <v>0</v>
      </c>
      <c r="L117" s="22"/>
      <c r="N117" s="76" t="s">
        <v>23</v>
      </c>
    </row>
    <row r="118" spans="2:65" s="1" customFormat="1" ht="18" customHeight="1">
      <c r="B118" s="77"/>
      <c r="C118" s="78"/>
      <c r="D118" s="161" t="s">
        <v>88</v>
      </c>
      <c r="E118" s="162"/>
      <c r="F118" s="162"/>
      <c r="G118" s="78"/>
      <c r="H118" s="78"/>
      <c r="I118" s="78"/>
      <c r="J118" s="43">
        <v>0</v>
      </c>
      <c r="K118" s="78"/>
      <c r="L118" s="77"/>
      <c r="M118" s="78"/>
      <c r="N118" s="80" t="s">
        <v>25</v>
      </c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81" t="s">
        <v>89</v>
      </c>
      <c r="AZ118" s="78"/>
      <c r="BA118" s="78"/>
      <c r="BB118" s="78"/>
      <c r="BC118" s="78"/>
      <c r="BD118" s="78"/>
      <c r="BE118" s="82">
        <f t="shared" ref="BE118:BE123" si="0">IF(N118="základná",J118,0)</f>
        <v>0</v>
      </c>
      <c r="BF118" s="82">
        <f t="shared" ref="BF118:BF123" si="1">IF(N118="znížená",J118,0)</f>
        <v>0</v>
      </c>
      <c r="BG118" s="82">
        <f t="shared" ref="BG118:BG123" si="2">IF(N118="zákl. prenesená",J118,0)</f>
        <v>0</v>
      </c>
      <c r="BH118" s="82">
        <f t="shared" ref="BH118:BH123" si="3">IF(N118="zníž. prenesená",J118,0)</f>
        <v>0</v>
      </c>
      <c r="BI118" s="82">
        <f t="shared" ref="BI118:BI123" si="4">IF(N118="nulová",J118,0)</f>
        <v>0</v>
      </c>
      <c r="BJ118" s="81" t="s">
        <v>50</v>
      </c>
      <c r="BK118" s="78"/>
      <c r="BL118" s="78"/>
      <c r="BM118" s="78"/>
    </row>
    <row r="119" spans="2:65" s="1" customFormat="1" ht="18" customHeight="1">
      <c r="B119" s="77"/>
      <c r="C119" s="78"/>
      <c r="D119" s="161" t="s">
        <v>90</v>
      </c>
      <c r="E119" s="162"/>
      <c r="F119" s="162"/>
      <c r="G119" s="78"/>
      <c r="H119" s="78"/>
      <c r="I119" s="78"/>
      <c r="J119" s="43">
        <v>0</v>
      </c>
      <c r="K119" s="78"/>
      <c r="L119" s="77"/>
      <c r="M119" s="78"/>
      <c r="N119" s="80" t="s">
        <v>25</v>
      </c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81" t="s">
        <v>89</v>
      </c>
      <c r="AZ119" s="78"/>
      <c r="BA119" s="78"/>
      <c r="BB119" s="78"/>
      <c r="BC119" s="78"/>
      <c r="BD119" s="78"/>
      <c r="BE119" s="82">
        <f t="shared" si="0"/>
        <v>0</v>
      </c>
      <c r="BF119" s="82">
        <f t="shared" si="1"/>
        <v>0</v>
      </c>
      <c r="BG119" s="82">
        <f t="shared" si="2"/>
        <v>0</v>
      </c>
      <c r="BH119" s="82">
        <f t="shared" si="3"/>
        <v>0</v>
      </c>
      <c r="BI119" s="82">
        <f t="shared" si="4"/>
        <v>0</v>
      </c>
      <c r="BJ119" s="81" t="s">
        <v>50</v>
      </c>
      <c r="BK119" s="78"/>
      <c r="BL119" s="78"/>
      <c r="BM119" s="78"/>
    </row>
    <row r="120" spans="2:65" s="1" customFormat="1" ht="18" customHeight="1">
      <c r="B120" s="77"/>
      <c r="C120" s="78"/>
      <c r="D120" s="161" t="s">
        <v>91</v>
      </c>
      <c r="E120" s="162"/>
      <c r="F120" s="162"/>
      <c r="G120" s="78"/>
      <c r="H120" s="78"/>
      <c r="I120" s="78"/>
      <c r="J120" s="43">
        <v>0</v>
      </c>
      <c r="K120" s="78"/>
      <c r="L120" s="77"/>
      <c r="M120" s="78"/>
      <c r="N120" s="80" t="s">
        <v>25</v>
      </c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81" t="s">
        <v>89</v>
      </c>
      <c r="AZ120" s="78"/>
      <c r="BA120" s="78"/>
      <c r="BB120" s="78"/>
      <c r="BC120" s="78"/>
      <c r="BD120" s="78"/>
      <c r="BE120" s="82">
        <f t="shared" si="0"/>
        <v>0</v>
      </c>
      <c r="BF120" s="82">
        <f t="shared" si="1"/>
        <v>0</v>
      </c>
      <c r="BG120" s="82">
        <f t="shared" si="2"/>
        <v>0</v>
      </c>
      <c r="BH120" s="82">
        <f t="shared" si="3"/>
        <v>0</v>
      </c>
      <c r="BI120" s="82">
        <f t="shared" si="4"/>
        <v>0</v>
      </c>
      <c r="BJ120" s="81" t="s">
        <v>50</v>
      </c>
      <c r="BK120" s="78"/>
      <c r="BL120" s="78"/>
      <c r="BM120" s="78"/>
    </row>
    <row r="121" spans="2:65" s="1" customFormat="1" ht="18" customHeight="1">
      <c r="B121" s="77"/>
      <c r="C121" s="78"/>
      <c r="D121" s="161" t="s">
        <v>92</v>
      </c>
      <c r="E121" s="162"/>
      <c r="F121" s="162"/>
      <c r="G121" s="78"/>
      <c r="H121" s="78"/>
      <c r="I121" s="78"/>
      <c r="J121" s="43">
        <v>0</v>
      </c>
      <c r="K121" s="78"/>
      <c r="L121" s="77"/>
      <c r="M121" s="78"/>
      <c r="N121" s="80" t="s">
        <v>25</v>
      </c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81" t="s">
        <v>89</v>
      </c>
      <c r="AZ121" s="78"/>
      <c r="BA121" s="78"/>
      <c r="BB121" s="78"/>
      <c r="BC121" s="78"/>
      <c r="BD121" s="78"/>
      <c r="BE121" s="82">
        <f t="shared" si="0"/>
        <v>0</v>
      </c>
      <c r="BF121" s="82">
        <f t="shared" si="1"/>
        <v>0</v>
      </c>
      <c r="BG121" s="82">
        <f t="shared" si="2"/>
        <v>0</v>
      </c>
      <c r="BH121" s="82">
        <f t="shared" si="3"/>
        <v>0</v>
      </c>
      <c r="BI121" s="82">
        <f t="shared" si="4"/>
        <v>0</v>
      </c>
      <c r="BJ121" s="81" t="s">
        <v>50</v>
      </c>
      <c r="BK121" s="78"/>
      <c r="BL121" s="78"/>
      <c r="BM121" s="78"/>
    </row>
    <row r="122" spans="2:65" s="1" customFormat="1" ht="18" customHeight="1">
      <c r="B122" s="77"/>
      <c r="C122" s="78"/>
      <c r="D122" s="161" t="s">
        <v>93</v>
      </c>
      <c r="E122" s="162"/>
      <c r="F122" s="162"/>
      <c r="G122" s="78"/>
      <c r="H122" s="78"/>
      <c r="I122" s="78"/>
      <c r="J122" s="43">
        <v>0</v>
      </c>
      <c r="K122" s="78"/>
      <c r="L122" s="77"/>
      <c r="M122" s="78"/>
      <c r="N122" s="80" t="s">
        <v>25</v>
      </c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81" t="s">
        <v>89</v>
      </c>
      <c r="AZ122" s="78"/>
      <c r="BA122" s="78"/>
      <c r="BB122" s="78"/>
      <c r="BC122" s="78"/>
      <c r="BD122" s="78"/>
      <c r="BE122" s="82">
        <f t="shared" si="0"/>
        <v>0</v>
      </c>
      <c r="BF122" s="82">
        <f t="shared" si="1"/>
        <v>0</v>
      </c>
      <c r="BG122" s="82">
        <f t="shared" si="2"/>
        <v>0</v>
      </c>
      <c r="BH122" s="82">
        <f t="shared" si="3"/>
        <v>0</v>
      </c>
      <c r="BI122" s="82">
        <f t="shared" si="4"/>
        <v>0</v>
      </c>
      <c r="BJ122" s="81" t="s">
        <v>50</v>
      </c>
      <c r="BK122" s="78"/>
      <c r="BL122" s="78"/>
      <c r="BM122" s="78"/>
    </row>
    <row r="123" spans="2:65" s="1" customFormat="1" ht="18" customHeight="1">
      <c r="B123" s="77"/>
      <c r="C123" s="78"/>
      <c r="D123" s="79" t="s">
        <v>94</v>
      </c>
      <c r="E123" s="78"/>
      <c r="F123" s="78"/>
      <c r="G123" s="78"/>
      <c r="H123" s="78"/>
      <c r="I123" s="78"/>
      <c r="J123" s="43">
        <f>ROUND(J30*T123,2)</f>
        <v>0</v>
      </c>
      <c r="K123" s="78"/>
      <c r="L123" s="77"/>
      <c r="M123" s="78"/>
      <c r="N123" s="80" t="s">
        <v>25</v>
      </c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81" t="s">
        <v>95</v>
      </c>
      <c r="AZ123" s="78"/>
      <c r="BA123" s="78"/>
      <c r="BB123" s="78"/>
      <c r="BC123" s="78"/>
      <c r="BD123" s="78"/>
      <c r="BE123" s="82">
        <f t="shared" si="0"/>
        <v>0</v>
      </c>
      <c r="BF123" s="82">
        <f t="shared" si="1"/>
        <v>0</v>
      </c>
      <c r="BG123" s="82">
        <f t="shared" si="2"/>
        <v>0</v>
      </c>
      <c r="BH123" s="82">
        <f t="shared" si="3"/>
        <v>0</v>
      </c>
      <c r="BI123" s="82">
        <f t="shared" si="4"/>
        <v>0</v>
      </c>
      <c r="BJ123" s="81" t="s">
        <v>50</v>
      </c>
      <c r="BK123" s="78"/>
      <c r="BL123" s="78"/>
      <c r="BM123" s="78"/>
    </row>
    <row r="124" spans="2:65" s="1" customFormat="1">
      <c r="B124" s="22"/>
      <c r="L124" s="22"/>
    </row>
    <row r="125" spans="2:65" s="1" customFormat="1" ht="29.25" customHeight="1">
      <c r="B125" s="22"/>
      <c r="C125" s="45" t="s">
        <v>47</v>
      </c>
      <c r="D125" s="46"/>
      <c r="E125" s="46"/>
      <c r="F125" s="46"/>
      <c r="G125" s="46"/>
      <c r="H125" s="46"/>
      <c r="I125" s="46"/>
      <c r="J125" s="47">
        <f>ROUND(J96+J117,2)</f>
        <v>0</v>
      </c>
      <c r="K125" s="46"/>
      <c r="L125" s="22"/>
    </row>
    <row r="126" spans="2:65" s="1" customFormat="1" ht="7" customHeight="1">
      <c r="B126" s="29"/>
      <c r="C126" s="30"/>
      <c r="D126" s="30"/>
      <c r="E126" s="30"/>
      <c r="F126" s="30"/>
      <c r="G126" s="30"/>
      <c r="H126" s="30"/>
      <c r="I126" s="30"/>
      <c r="J126" s="30"/>
      <c r="K126" s="30"/>
      <c r="L126" s="22"/>
    </row>
    <row r="130" spans="2:63" s="1" customFormat="1" ht="7" customHeight="1">
      <c r="B130" s="31"/>
      <c r="C130" s="32"/>
      <c r="D130" s="32"/>
      <c r="E130" s="32"/>
      <c r="F130" s="32"/>
      <c r="G130" s="32"/>
      <c r="H130" s="32"/>
      <c r="I130" s="32"/>
      <c r="J130" s="32"/>
      <c r="K130" s="32"/>
      <c r="L130" s="22"/>
    </row>
    <row r="131" spans="2:63" s="1" customFormat="1" ht="25" customHeight="1">
      <c r="B131" s="22"/>
      <c r="C131" s="15" t="s">
        <v>96</v>
      </c>
      <c r="L131" s="22"/>
    </row>
    <row r="132" spans="2:63" s="1" customFormat="1" ht="7" customHeight="1">
      <c r="B132" s="22"/>
      <c r="L132" s="22"/>
    </row>
    <row r="133" spans="2:63" s="1" customFormat="1" ht="12" customHeight="1">
      <c r="B133" s="22"/>
      <c r="C133" s="17" t="s">
        <v>5</v>
      </c>
      <c r="L133" s="22"/>
    </row>
    <row r="134" spans="2:63" s="1" customFormat="1" ht="16.5" customHeight="1">
      <c r="B134" s="22"/>
      <c r="E134" s="163">
        <f>E7</f>
        <v>0</v>
      </c>
      <c r="F134" s="164"/>
      <c r="G134" s="164"/>
      <c r="H134" s="164"/>
      <c r="L134" s="22"/>
    </row>
    <row r="135" spans="2:63" s="1" customFormat="1" ht="12" customHeight="1">
      <c r="B135" s="22"/>
      <c r="C135" s="17" t="s">
        <v>60</v>
      </c>
      <c r="L135" s="22"/>
    </row>
    <row r="136" spans="2:63" s="1" customFormat="1" ht="16.5" customHeight="1">
      <c r="B136" s="22"/>
      <c r="E136" s="165" t="str">
        <f>E9</f>
        <v>Prístavba na regulované chladenie</v>
      </c>
      <c r="F136" s="166"/>
      <c r="G136" s="166"/>
      <c r="H136" s="166"/>
      <c r="L136" s="22"/>
    </row>
    <row r="137" spans="2:63" s="1" customFormat="1" ht="7" customHeight="1">
      <c r="B137" s="22"/>
      <c r="L137" s="22"/>
    </row>
    <row r="138" spans="2:63" s="1" customFormat="1" ht="12" customHeight="1">
      <c r="B138" s="22"/>
      <c r="C138" s="17" t="s">
        <v>8</v>
      </c>
      <c r="F138" s="16" t="str">
        <f>F12</f>
        <v xml:space="preserve"> </v>
      </c>
      <c r="I138" s="17" t="s">
        <v>10</v>
      </c>
      <c r="J138" s="33">
        <f>IF(J12="","",J12)</f>
        <v>45306</v>
      </c>
      <c r="L138" s="22"/>
    </row>
    <row r="139" spans="2:63" s="1" customFormat="1" ht="7" customHeight="1">
      <c r="B139" s="22"/>
      <c r="L139" s="22"/>
    </row>
    <row r="140" spans="2:63" s="1" customFormat="1" ht="25.75" customHeight="1">
      <c r="B140" s="22"/>
      <c r="C140" s="17" t="s">
        <v>11</v>
      </c>
      <c r="F140" s="16" t="str">
        <f>E15</f>
        <v>Kristián Križanovič</v>
      </c>
      <c r="I140" s="17" t="s">
        <v>15</v>
      </c>
      <c r="J140" s="19" t="str">
        <f>E21</f>
        <v>Ing. arch. Irenej Šereš</v>
      </c>
      <c r="L140" s="22"/>
    </row>
    <row r="141" spans="2:63" s="1" customFormat="1" ht="15.25" customHeight="1">
      <c r="B141" s="22"/>
      <c r="C141" s="17" t="s">
        <v>14</v>
      </c>
      <c r="F141" s="16" t="str">
        <f>IF(E18="","",E18)</f>
        <v/>
      </c>
      <c r="I141" s="17" t="s">
        <v>17</v>
      </c>
      <c r="J141" s="19" t="str">
        <f>E24</f>
        <v>Rosoft, s.r.o.</v>
      </c>
      <c r="L141" s="22"/>
    </row>
    <row r="142" spans="2:63" s="1" customFormat="1" ht="10.25" customHeight="1">
      <c r="B142" s="22"/>
      <c r="L142" s="22"/>
    </row>
    <row r="143" spans="2:63" s="5" customFormat="1" ht="29.25" customHeight="1">
      <c r="B143" s="83"/>
      <c r="C143" s="84" t="s">
        <v>97</v>
      </c>
      <c r="D143" s="85" t="s">
        <v>40</v>
      </c>
      <c r="E143" s="85" t="s">
        <v>38</v>
      </c>
      <c r="F143" s="85" t="s">
        <v>39</v>
      </c>
      <c r="G143" s="85" t="s">
        <v>98</v>
      </c>
      <c r="H143" s="85" t="s">
        <v>99</v>
      </c>
      <c r="I143" s="85" t="s">
        <v>100</v>
      </c>
      <c r="J143" s="86" t="s">
        <v>66</v>
      </c>
      <c r="K143" s="87" t="s">
        <v>101</v>
      </c>
      <c r="L143" s="83"/>
      <c r="M143" s="37" t="s">
        <v>0</v>
      </c>
      <c r="N143" s="38" t="s">
        <v>23</v>
      </c>
      <c r="O143" s="38" t="s">
        <v>102</v>
      </c>
      <c r="P143" s="38" t="s">
        <v>103</v>
      </c>
      <c r="Q143" s="38" t="s">
        <v>104</v>
      </c>
      <c r="R143" s="38" t="s">
        <v>105</v>
      </c>
      <c r="S143" s="38" t="s">
        <v>106</v>
      </c>
      <c r="T143" s="39" t="s">
        <v>107</v>
      </c>
    </row>
    <row r="144" spans="2:63" s="1" customFormat="1" ht="23" customHeight="1">
      <c r="B144" s="22"/>
      <c r="C144" s="41" t="s">
        <v>63</v>
      </c>
      <c r="J144" s="88">
        <f>BK144</f>
        <v>0</v>
      </c>
      <c r="L144" s="22"/>
      <c r="M144" s="40"/>
      <c r="N144" s="34"/>
      <c r="O144" s="34"/>
      <c r="P144" s="89">
        <f>P145+P337+P424</f>
        <v>0</v>
      </c>
      <c r="Q144" s="34"/>
      <c r="R144" s="89">
        <f>R145+R337+R424</f>
        <v>53.703121783379991</v>
      </c>
      <c r="S144" s="34"/>
      <c r="T144" s="90">
        <f>T145+T337+T424</f>
        <v>14.296801000000002</v>
      </c>
      <c r="AT144" s="11" t="s">
        <v>41</v>
      </c>
      <c r="AU144" s="11" t="s">
        <v>68</v>
      </c>
      <c r="BK144" s="91">
        <f>BK145+BK337+BK424</f>
        <v>0</v>
      </c>
    </row>
    <row r="145" spans="2:65" s="6" customFormat="1" ht="26" customHeight="1">
      <c r="B145" s="92"/>
      <c r="D145" s="93" t="s">
        <v>41</v>
      </c>
      <c r="E145" s="94" t="s">
        <v>108</v>
      </c>
      <c r="F145" s="94" t="s">
        <v>109</v>
      </c>
      <c r="I145" s="95"/>
      <c r="J145" s="96">
        <f>BK145</f>
        <v>0</v>
      </c>
      <c r="L145" s="92"/>
      <c r="M145" s="97"/>
      <c r="P145" s="98">
        <f>P146+P200+P246+P248+P254+P296+P335</f>
        <v>0</v>
      </c>
      <c r="R145" s="98">
        <f>R146+R200+R246+R248+R254+R296+R335</f>
        <v>52.995123919079994</v>
      </c>
      <c r="T145" s="99">
        <f>T146+T200+T246+T248+T254+T296+T335</f>
        <v>14.296801000000002</v>
      </c>
      <c r="AR145" s="93" t="s">
        <v>44</v>
      </c>
      <c r="AT145" s="100" t="s">
        <v>41</v>
      </c>
      <c r="AU145" s="100" t="s">
        <v>42</v>
      </c>
      <c r="AY145" s="93" t="s">
        <v>110</v>
      </c>
      <c r="BK145" s="101">
        <f>BK146+BK200+BK246+BK248+BK254+BK296+BK335</f>
        <v>0</v>
      </c>
    </row>
    <row r="146" spans="2:65" s="6" customFormat="1" ht="23" customHeight="1">
      <c r="B146" s="92"/>
      <c r="D146" s="93" t="s">
        <v>41</v>
      </c>
      <c r="E146" s="102" t="s">
        <v>44</v>
      </c>
      <c r="F146" s="102" t="s">
        <v>111</v>
      </c>
      <c r="I146" s="95"/>
      <c r="J146" s="103">
        <f>BK146</f>
        <v>0</v>
      </c>
      <c r="L146" s="92"/>
      <c r="M146" s="97"/>
      <c r="P146" s="98">
        <f>SUM(P147:P199)</f>
        <v>0</v>
      </c>
      <c r="R146" s="98">
        <f>SUM(R147:R199)</f>
        <v>0</v>
      </c>
      <c r="T146" s="99">
        <f>SUM(T147:T199)</f>
        <v>0</v>
      </c>
      <c r="AR146" s="93" t="s">
        <v>44</v>
      </c>
      <c r="AT146" s="100" t="s">
        <v>41</v>
      </c>
      <c r="AU146" s="100" t="s">
        <v>44</v>
      </c>
      <c r="AY146" s="93" t="s">
        <v>110</v>
      </c>
      <c r="BK146" s="101">
        <f>SUM(BK147:BK199)</f>
        <v>0</v>
      </c>
    </row>
    <row r="147" spans="2:65" s="1" customFormat="1" ht="21.75" customHeight="1">
      <c r="B147" s="77"/>
      <c r="C147" s="104" t="s">
        <v>44</v>
      </c>
      <c r="D147" s="104" t="s">
        <v>112</v>
      </c>
      <c r="E147" s="105" t="s">
        <v>113</v>
      </c>
      <c r="F147" s="106" t="s">
        <v>114</v>
      </c>
      <c r="G147" s="107" t="s">
        <v>115</v>
      </c>
      <c r="H147" s="108">
        <v>15.423</v>
      </c>
      <c r="I147" s="109"/>
      <c r="J147" s="110">
        <f>ROUND(I147*H147,2)</f>
        <v>0</v>
      </c>
      <c r="K147" s="111"/>
      <c r="L147" s="22"/>
      <c r="M147" s="112" t="s">
        <v>0</v>
      </c>
      <c r="N147" s="76" t="s">
        <v>25</v>
      </c>
      <c r="P147" s="113">
        <f>O147*H147</f>
        <v>0</v>
      </c>
      <c r="Q147" s="113">
        <v>0</v>
      </c>
      <c r="R147" s="113">
        <f>Q147*H147</f>
        <v>0</v>
      </c>
      <c r="S147" s="113">
        <v>0</v>
      </c>
      <c r="T147" s="114">
        <f>S147*H147</f>
        <v>0</v>
      </c>
      <c r="AR147" s="115" t="s">
        <v>116</v>
      </c>
      <c r="AT147" s="115" t="s">
        <v>112</v>
      </c>
      <c r="AU147" s="115" t="s">
        <v>50</v>
      </c>
      <c r="AY147" s="11" t="s">
        <v>110</v>
      </c>
      <c r="BE147" s="44">
        <f>IF(N147="základná",J147,0)</f>
        <v>0</v>
      </c>
      <c r="BF147" s="44">
        <f>IF(N147="znížená",J147,0)</f>
        <v>0</v>
      </c>
      <c r="BG147" s="44">
        <f>IF(N147="zákl. prenesená",J147,0)</f>
        <v>0</v>
      </c>
      <c r="BH147" s="44">
        <f>IF(N147="zníž. prenesená",J147,0)</f>
        <v>0</v>
      </c>
      <c r="BI147" s="44">
        <f>IF(N147="nulová",J147,0)</f>
        <v>0</v>
      </c>
      <c r="BJ147" s="11" t="s">
        <v>50</v>
      </c>
      <c r="BK147" s="44">
        <f>ROUND(I147*H147,2)</f>
        <v>0</v>
      </c>
      <c r="BL147" s="11" t="s">
        <v>116</v>
      </c>
      <c r="BM147" s="115" t="s">
        <v>117</v>
      </c>
    </row>
    <row r="148" spans="2:65" s="7" customFormat="1" ht="12">
      <c r="B148" s="116"/>
      <c r="D148" s="117" t="s">
        <v>118</v>
      </c>
      <c r="E148" s="118" t="s">
        <v>0</v>
      </c>
      <c r="F148" s="119" t="s">
        <v>119</v>
      </c>
      <c r="H148" s="118" t="s">
        <v>0</v>
      </c>
      <c r="I148" s="120"/>
      <c r="L148" s="116"/>
      <c r="M148" s="121"/>
      <c r="T148" s="122"/>
      <c r="AT148" s="118" t="s">
        <v>118</v>
      </c>
      <c r="AU148" s="118" t="s">
        <v>50</v>
      </c>
      <c r="AV148" s="7" t="s">
        <v>44</v>
      </c>
      <c r="AW148" s="7" t="s">
        <v>16</v>
      </c>
      <c r="AX148" s="7" t="s">
        <v>42</v>
      </c>
      <c r="AY148" s="118" t="s">
        <v>110</v>
      </c>
    </row>
    <row r="149" spans="2:65" s="8" customFormat="1" ht="12">
      <c r="B149" s="123"/>
      <c r="D149" s="117" t="s">
        <v>118</v>
      </c>
      <c r="E149" s="124" t="s">
        <v>0</v>
      </c>
      <c r="F149" s="125" t="s">
        <v>120</v>
      </c>
      <c r="H149" s="126">
        <v>29.353999999999999</v>
      </c>
      <c r="I149" s="127"/>
      <c r="L149" s="123"/>
      <c r="M149" s="128"/>
      <c r="T149" s="129"/>
      <c r="AT149" s="124" t="s">
        <v>118</v>
      </c>
      <c r="AU149" s="124" t="s">
        <v>50</v>
      </c>
      <c r="AV149" s="8" t="s">
        <v>50</v>
      </c>
      <c r="AW149" s="8" t="s">
        <v>16</v>
      </c>
      <c r="AX149" s="8" t="s">
        <v>42</v>
      </c>
      <c r="AY149" s="124" t="s">
        <v>110</v>
      </c>
    </row>
    <row r="150" spans="2:65" s="8" customFormat="1" ht="12">
      <c r="B150" s="123"/>
      <c r="D150" s="117" t="s">
        <v>118</v>
      </c>
      <c r="E150" s="124" t="s">
        <v>0</v>
      </c>
      <c r="F150" s="125" t="s">
        <v>121</v>
      </c>
      <c r="H150" s="126">
        <v>1.9570000000000001</v>
      </c>
      <c r="I150" s="127"/>
      <c r="L150" s="123"/>
      <c r="M150" s="128"/>
      <c r="T150" s="129"/>
      <c r="AT150" s="124" t="s">
        <v>118</v>
      </c>
      <c r="AU150" s="124" t="s">
        <v>50</v>
      </c>
      <c r="AV150" s="8" t="s">
        <v>50</v>
      </c>
      <c r="AW150" s="8" t="s">
        <v>16</v>
      </c>
      <c r="AX150" s="8" t="s">
        <v>42</v>
      </c>
      <c r="AY150" s="124" t="s">
        <v>110</v>
      </c>
    </row>
    <row r="151" spans="2:65" s="8" customFormat="1" ht="12">
      <c r="B151" s="123"/>
      <c r="D151" s="117" t="s">
        <v>118</v>
      </c>
      <c r="E151" s="124" t="s">
        <v>0</v>
      </c>
      <c r="F151" s="125" t="s">
        <v>122</v>
      </c>
      <c r="H151" s="126">
        <v>24.097999999999999</v>
      </c>
      <c r="I151" s="127"/>
      <c r="L151" s="123"/>
      <c r="M151" s="128"/>
      <c r="T151" s="129"/>
      <c r="AT151" s="124" t="s">
        <v>118</v>
      </c>
      <c r="AU151" s="124" t="s">
        <v>50</v>
      </c>
      <c r="AV151" s="8" t="s">
        <v>50</v>
      </c>
      <c r="AW151" s="8" t="s">
        <v>16</v>
      </c>
      <c r="AX151" s="8" t="s">
        <v>42</v>
      </c>
      <c r="AY151" s="124" t="s">
        <v>110</v>
      </c>
    </row>
    <row r="152" spans="2:65" s="8" customFormat="1" ht="12">
      <c r="B152" s="123"/>
      <c r="D152" s="117" t="s">
        <v>118</v>
      </c>
      <c r="E152" s="124" t="s">
        <v>0</v>
      </c>
      <c r="F152" s="125" t="s">
        <v>123</v>
      </c>
      <c r="H152" s="126">
        <v>1.607</v>
      </c>
      <c r="I152" s="127"/>
      <c r="L152" s="123"/>
      <c r="M152" s="128"/>
      <c r="T152" s="129"/>
      <c r="AT152" s="124" t="s">
        <v>118</v>
      </c>
      <c r="AU152" s="124" t="s">
        <v>50</v>
      </c>
      <c r="AV152" s="8" t="s">
        <v>50</v>
      </c>
      <c r="AW152" s="8" t="s">
        <v>16</v>
      </c>
      <c r="AX152" s="8" t="s">
        <v>42</v>
      </c>
      <c r="AY152" s="124" t="s">
        <v>110</v>
      </c>
    </row>
    <row r="153" spans="2:65" s="8" customFormat="1" ht="12">
      <c r="B153" s="123"/>
      <c r="D153" s="117" t="s">
        <v>118</v>
      </c>
      <c r="E153" s="124" t="s">
        <v>0</v>
      </c>
      <c r="F153" s="125" t="s">
        <v>124</v>
      </c>
      <c r="H153" s="126">
        <v>9.4730000000000008</v>
      </c>
      <c r="I153" s="127"/>
      <c r="L153" s="123"/>
      <c r="M153" s="128"/>
      <c r="T153" s="129"/>
      <c r="AT153" s="124" t="s">
        <v>118</v>
      </c>
      <c r="AU153" s="124" t="s">
        <v>50</v>
      </c>
      <c r="AV153" s="8" t="s">
        <v>50</v>
      </c>
      <c r="AW153" s="8" t="s">
        <v>16</v>
      </c>
      <c r="AX153" s="8" t="s">
        <v>42</v>
      </c>
      <c r="AY153" s="124" t="s">
        <v>110</v>
      </c>
    </row>
    <row r="154" spans="2:65" s="8" customFormat="1" ht="12">
      <c r="B154" s="123"/>
      <c r="D154" s="117" t="s">
        <v>118</v>
      </c>
      <c r="E154" s="124" t="s">
        <v>0</v>
      </c>
      <c r="F154" s="125" t="s">
        <v>125</v>
      </c>
      <c r="H154" s="126">
        <v>0.63200000000000001</v>
      </c>
      <c r="I154" s="127"/>
      <c r="L154" s="123"/>
      <c r="M154" s="128"/>
      <c r="T154" s="129"/>
      <c r="AT154" s="124" t="s">
        <v>118</v>
      </c>
      <c r="AU154" s="124" t="s">
        <v>50</v>
      </c>
      <c r="AV154" s="8" t="s">
        <v>50</v>
      </c>
      <c r="AW154" s="8" t="s">
        <v>16</v>
      </c>
      <c r="AX154" s="8" t="s">
        <v>42</v>
      </c>
      <c r="AY154" s="124" t="s">
        <v>110</v>
      </c>
    </row>
    <row r="155" spans="2:65" s="7" customFormat="1" ht="12">
      <c r="B155" s="116"/>
      <c r="D155" s="117" t="s">
        <v>118</v>
      </c>
      <c r="E155" s="118" t="s">
        <v>0</v>
      </c>
      <c r="F155" s="119" t="s">
        <v>126</v>
      </c>
      <c r="H155" s="118" t="s">
        <v>0</v>
      </c>
      <c r="I155" s="120"/>
      <c r="L155" s="116"/>
      <c r="M155" s="121"/>
      <c r="T155" s="122"/>
      <c r="AT155" s="118" t="s">
        <v>118</v>
      </c>
      <c r="AU155" s="118" t="s">
        <v>50</v>
      </c>
      <c r="AV155" s="7" t="s">
        <v>44</v>
      </c>
      <c r="AW155" s="7" t="s">
        <v>16</v>
      </c>
      <c r="AX155" s="7" t="s">
        <v>42</v>
      </c>
      <c r="AY155" s="118" t="s">
        <v>110</v>
      </c>
    </row>
    <row r="156" spans="2:65" s="8" customFormat="1" ht="12">
      <c r="B156" s="123"/>
      <c r="D156" s="117" t="s">
        <v>118</v>
      </c>
      <c r="E156" s="124" t="s">
        <v>0</v>
      </c>
      <c r="F156" s="125" t="s">
        <v>127</v>
      </c>
      <c r="H156" s="126">
        <v>-6.2910000000000004</v>
      </c>
      <c r="I156" s="127"/>
      <c r="L156" s="123"/>
      <c r="M156" s="128"/>
      <c r="T156" s="129"/>
      <c r="AT156" s="124" t="s">
        <v>118</v>
      </c>
      <c r="AU156" s="124" t="s">
        <v>50</v>
      </c>
      <c r="AV156" s="8" t="s">
        <v>50</v>
      </c>
      <c r="AW156" s="8" t="s">
        <v>16</v>
      </c>
      <c r="AX156" s="8" t="s">
        <v>42</v>
      </c>
      <c r="AY156" s="124" t="s">
        <v>110</v>
      </c>
    </row>
    <row r="157" spans="2:65" s="8" customFormat="1" ht="12">
      <c r="B157" s="123"/>
      <c r="D157" s="117" t="s">
        <v>118</v>
      </c>
      <c r="E157" s="124" t="s">
        <v>0</v>
      </c>
      <c r="F157" s="125" t="s">
        <v>128</v>
      </c>
      <c r="H157" s="126">
        <v>-9.42</v>
      </c>
      <c r="I157" s="127"/>
      <c r="L157" s="123"/>
      <c r="M157" s="128"/>
      <c r="T157" s="129"/>
      <c r="AT157" s="124" t="s">
        <v>118</v>
      </c>
      <c r="AU157" s="124" t="s">
        <v>50</v>
      </c>
      <c r="AV157" s="8" t="s">
        <v>50</v>
      </c>
      <c r="AW157" s="8" t="s">
        <v>16</v>
      </c>
      <c r="AX157" s="8" t="s">
        <v>42</v>
      </c>
      <c r="AY157" s="124" t="s">
        <v>110</v>
      </c>
    </row>
    <row r="158" spans="2:65" s="9" customFormat="1" ht="12">
      <c r="B158" s="130"/>
      <c r="D158" s="117" t="s">
        <v>118</v>
      </c>
      <c r="E158" s="131" t="s">
        <v>0</v>
      </c>
      <c r="F158" s="132" t="s">
        <v>129</v>
      </c>
      <c r="H158" s="133">
        <v>51.41</v>
      </c>
      <c r="I158" s="134"/>
      <c r="L158" s="130"/>
      <c r="M158" s="135"/>
      <c r="T158" s="136"/>
      <c r="AT158" s="131" t="s">
        <v>118</v>
      </c>
      <c r="AU158" s="131" t="s">
        <v>50</v>
      </c>
      <c r="AV158" s="9" t="s">
        <v>116</v>
      </c>
      <c r="AW158" s="9" t="s">
        <v>16</v>
      </c>
      <c r="AX158" s="9" t="s">
        <v>42</v>
      </c>
      <c r="AY158" s="131" t="s">
        <v>110</v>
      </c>
    </row>
    <row r="159" spans="2:65" s="7" customFormat="1" ht="12">
      <c r="B159" s="116"/>
      <c r="D159" s="117" t="s">
        <v>118</v>
      </c>
      <c r="E159" s="118" t="s">
        <v>0</v>
      </c>
      <c r="F159" s="119" t="s">
        <v>130</v>
      </c>
      <c r="H159" s="118" t="s">
        <v>0</v>
      </c>
      <c r="I159" s="120"/>
      <c r="L159" s="116"/>
      <c r="M159" s="121"/>
      <c r="T159" s="122"/>
      <c r="AT159" s="118" t="s">
        <v>118</v>
      </c>
      <c r="AU159" s="118" t="s">
        <v>50</v>
      </c>
      <c r="AV159" s="7" t="s">
        <v>44</v>
      </c>
      <c r="AW159" s="7" t="s">
        <v>16</v>
      </c>
      <c r="AX159" s="7" t="s">
        <v>42</v>
      </c>
      <c r="AY159" s="118" t="s">
        <v>110</v>
      </c>
    </row>
    <row r="160" spans="2:65" s="8" customFormat="1" ht="12">
      <c r="B160" s="123"/>
      <c r="D160" s="117" t="s">
        <v>118</v>
      </c>
      <c r="E160" s="124" t="s">
        <v>0</v>
      </c>
      <c r="F160" s="125" t="s">
        <v>131</v>
      </c>
      <c r="H160" s="126">
        <v>15.423</v>
      </c>
      <c r="I160" s="127"/>
      <c r="L160" s="123"/>
      <c r="M160" s="128"/>
      <c r="T160" s="129"/>
      <c r="AT160" s="124" t="s">
        <v>118</v>
      </c>
      <c r="AU160" s="124" t="s">
        <v>50</v>
      </c>
      <c r="AV160" s="8" t="s">
        <v>50</v>
      </c>
      <c r="AW160" s="8" t="s">
        <v>16</v>
      </c>
      <c r="AX160" s="8" t="s">
        <v>42</v>
      </c>
      <c r="AY160" s="124" t="s">
        <v>110</v>
      </c>
    </row>
    <row r="161" spans="2:65" s="9" customFormat="1" ht="12">
      <c r="B161" s="130"/>
      <c r="D161" s="117" t="s">
        <v>118</v>
      </c>
      <c r="E161" s="131" t="s">
        <v>0</v>
      </c>
      <c r="F161" s="132" t="s">
        <v>129</v>
      </c>
      <c r="H161" s="133">
        <v>15.423</v>
      </c>
      <c r="I161" s="134"/>
      <c r="L161" s="130"/>
      <c r="M161" s="135"/>
      <c r="T161" s="136"/>
      <c r="AT161" s="131" t="s">
        <v>118</v>
      </c>
      <c r="AU161" s="131" t="s">
        <v>50</v>
      </c>
      <c r="AV161" s="9" t="s">
        <v>116</v>
      </c>
      <c r="AW161" s="9" t="s">
        <v>16</v>
      </c>
      <c r="AX161" s="9" t="s">
        <v>44</v>
      </c>
      <c r="AY161" s="131" t="s">
        <v>110</v>
      </c>
    </row>
    <row r="162" spans="2:65" s="1" customFormat="1" ht="21.75" customHeight="1">
      <c r="B162" s="77"/>
      <c r="C162" s="104" t="s">
        <v>50</v>
      </c>
      <c r="D162" s="104" t="s">
        <v>112</v>
      </c>
      <c r="E162" s="105" t="s">
        <v>132</v>
      </c>
      <c r="F162" s="106" t="s">
        <v>133</v>
      </c>
      <c r="G162" s="107" t="s">
        <v>115</v>
      </c>
      <c r="H162" s="108">
        <v>35.987000000000002</v>
      </c>
      <c r="I162" s="109"/>
      <c r="J162" s="110">
        <f>ROUND(I162*H162,2)</f>
        <v>0</v>
      </c>
      <c r="K162" s="111"/>
      <c r="L162" s="22"/>
      <c r="M162" s="112" t="s">
        <v>0</v>
      </c>
      <c r="N162" s="76" t="s">
        <v>25</v>
      </c>
      <c r="P162" s="113">
        <f>O162*H162</f>
        <v>0</v>
      </c>
      <c r="Q162" s="113">
        <v>0</v>
      </c>
      <c r="R162" s="113">
        <f>Q162*H162</f>
        <v>0</v>
      </c>
      <c r="S162" s="113">
        <v>0</v>
      </c>
      <c r="T162" s="114">
        <f>S162*H162</f>
        <v>0</v>
      </c>
      <c r="AR162" s="115" t="s">
        <v>116</v>
      </c>
      <c r="AT162" s="115" t="s">
        <v>112</v>
      </c>
      <c r="AU162" s="115" t="s">
        <v>50</v>
      </c>
      <c r="AY162" s="11" t="s">
        <v>110</v>
      </c>
      <c r="BE162" s="44">
        <f>IF(N162="základná",J162,0)</f>
        <v>0</v>
      </c>
      <c r="BF162" s="44">
        <f>IF(N162="znížená",J162,0)</f>
        <v>0</v>
      </c>
      <c r="BG162" s="44">
        <f>IF(N162="zákl. prenesená",J162,0)</f>
        <v>0</v>
      </c>
      <c r="BH162" s="44">
        <f>IF(N162="zníž. prenesená",J162,0)</f>
        <v>0</v>
      </c>
      <c r="BI162" s="44">
        <f>IF(N162="nulová",J162,0)</f>
        <v>0</v>
      </c>
      <c r="BJ162" s="11" t="s">
        <v>50</v>
      </c>
      <c r="BK162" s="44">
        <f>ROUND(I162*H162,2)</f>
        <v>0</v>
      </c>
      <c r="BL162" s="11" t="s">
        <v>116</v>
      </c>
      <c r="BM162" s="115" t="s">
        <v>134</v>
      </c>
    </row>
    <row r="163" spans="2:65" s="7" customFormat="1" ht="12">
      <c r="B163" s="116"/>
      <c r="D163" s="117" t="s">
        <v>118</v>
      </c>
      <c r="E163" s="118" t="s">
        <v>0</v>
      </c>
      <c r="F163" s="119" t="s">
        <v>135</v>
      </c>
      <c r="H163" s="118" t="s">
        <v>0</v>
      </c>
      <c r="I163" s="120"/>
      <c r="L163" s="116"/>
      <c r="M163" s="121"/>
      <c r="T163" s="122"/>
      <c r="AT163" s="118" t="s">
        <v>118</v>
      </c>
      <c r="AU163" s="118" t="s">
        <v>50</v>
      </c>
      <c r="AV163" s="7" t="s">
        <v>44</v>
      </c>
      <c r="AW163" s="7" t="s">
        <v>16</v>
      </c>
      <c r="AX163" s="7" t="s">
        <v>42</v>
      </c>
      <c r="AY163" s="118" t="s">
        <v>110</v>
      </c>
    </row>
    <row r="164" spans="2:65" s="8" customFormat="1" ht="12">
      <c r="B164" s="123"/>
      <c r="D164" s="117" t="s">
        <v>118</v>
      </c>
      <c r="E164" s="124" t="s">
        <v>0</v>
      </c>
      <c r="F164" s="125" t="s">
        <v>136</v>
      </c>
      <c r="H164" s="126">
        <v>35.987000000000002</v>
      </c>
      <c r="I164" s="127"/>
      <c r="L164" s="123"/>
      <c r="M164" s="128"/>
      <c r="T164" s="129"/>
      <c r="AT164" s="124" t="s">
        <v>118</v>
      </c>
      <c r="AU164" s="124" t="s">
        <v>50</v>
      </c>
      <c r="AV164" s="8" t="s">
        <v>50</v>
      </c>
      <c r="AW164" s="8" t="s">
        <v>16</v>
      </c>
      <c r="AX164" s="8" t="s">
        <v>42</v>
      </c>
      <c r="AY164" s="124" t="s">
        <v>110</v>
      </c>
    </row>
    <row r="165" spans="2:65" s="9" customFormat="1" ht="12">
      <c r="B165" s="130"/>
      <c r="D165" s="117" t="s">
        <v>118</v>
      </c>
      <c r="E165" s="131" t="s">
        <v>0</v>
      </c>
      <c r="F165" s="132" t="s">
        <v>129</v>
      </c>
      <c r="H165" s="133">
        <v>35.987000000000002</v>
      </c>
      <c r="I165" s="134"/>
      <c r="L165" s="130"/>
      <c r="M165" s="135"/>
      <c r="T165" s="136"/>
      <c r="AT165" s="131" t="s">
        <v>118</v>
      </c>
      <c r="AU165" s="131" t="s">
        <v>50</v>
      </c>
      <c r="AV165" s="9" t="s">
        <v>116</v>
      </c>
      <c r="AW165" s="9" t="s">
        <v>16</v>
      </c>
      <c r="AX165" s="9" t="s">
        <v>44</v>
      </c>
      <c r="AY165" s="131" t="s">
        <v>110</v>
      </c>
    </row>
    <row r="166" spans="2:65" s="1" customFormat="1" ht="24.25" customHeight="1">
      <c r="B166" s="77"/>
      <c r="C166" s="104" t="s">
        <v>137</v>
      </c>
      <c r="D166" s="104" t="s">
        <v>112</v>
      </c>
      <c r="E166" s="105" t="s">
        <v>138</v>
      </c>
      <c r="F166" s="106" t="s">
        <v>139</v>
      </c>
      <c r="G166" s="107" t="s">
        <v>115</v>
      </c>
      <c r="H166" s="108">
        <v>35.987000000000002</v>
      </c>
      <c r="I166" s="109"/>
      <c r="J166" s="110">
        <f>ROUND(I166*H166,2)</f>
        <v>0</v>
      </c>
      <c r="K166" s="111"/>
      <c r="L166" s="22"/>
      <c r="M166" s="112" t="s">
        <v>0</v>
      </c>
      <c r="N166" s="76" t="s">
        <v>25</v>
      </c>
      <c r="P166" s="113">
        <f>O166*H166</f>
        <v>0</v>
      </c>
      <c r="Q166" s="113">
        <v>0</v>
      </c>
      <c r="R166" s="113">
        <f>Q166*H166</f>
        <v>0</v>
      </c>
      <c r="S166" s="113">
        <v>0</v>
      </c>
      <c r="T166" s="114">
        <f>S166*H166</f>
        <v>0</v>
      </c>
      <c r="AR166" s="115" t="s">
        <v>116</v>
      </c>
      <c r="AT166" s="115" t="s">
        <v>112</v>
      </c>
      <c r="AU166" s="115" t="s">
        <v>50</v>
      </c>
      <c r="AY166" s="11" t="s">
        <v>110</v>
      </c>
      <c r="BE166" s="44">
        <f>IF(N166="základná",J166,0)</f>
        <v>0</v>
      </c>
      <c r="BF166" s="44">
        <f>IF(N166="znížená",J166,0)</f>
        <v>0</v>
      </c>
      <c r="BG166" s="44">
        <f>IF(N166="zákl. prenesená",J166,0)</f>
        <v>0</v>
      </c>
      <c r="BH166" s="44">
        <f>IF(N166="zníž. prenesená",J166,0)</f>
        <v>0</v>
      </c>
      <c r="BI166" s="44">
        <f>IF(N166="nulová",J166,0)</f>
        <v>0</v>
      </c>
      <c r="BJ166" s="11" t="s">
        <v>50</v>
      </c>
      <c r="BK166" s="44">
        <f>ROUND(I166*H166,2)</f>
        <v>0</v>
      </c>
      <c r="BL166" s="11" t="s">
        <v>116</v>
      </c>
      <c r="BM166" s="115" t="s">
        <v>140</v>
      </c>
    </row>
    <row r="167" spans="2:65" s="1" customFormat="1" ht="24.25" customHeight="1">
      <c r="B167" s="77"/>
      <c r="C167" s="104" t="s">
        <v>116</v>
      </c>
      <c r="D167" s="104" t="s">
        <v>112</v>
      </c>
      <c r="E167" s="105" t="s">
        <v>141</v>
      </c>
      <c r="F167" s="106" t="s">
        <v>142</v>
      </c>
      <c r="G167" s="107" t="s">
        <v>115</v>
      </c>
      <c r="H167" s="108">
        <v>70.951999999999998</v>
      </c>
      <c r="I167" s="109"/>
      <c r="J167" s="110">
        <f>ROUND(I167*H167,2)</f>
        <v>0</v>
      </c>
      <c r="K167" s="111"/>
      <c r="L167" s="22"/>
      <c r="M167" s="112" t="s">
        <v>0</v>
      </c>
      <c r="N167" s="76" t="s">
        <v>25</v>
      </c>
      <c r="P167" s="113">
        <f>O167*H167</f>
        <v>0</v>
      </c>
      <c r="Q167" s="113">
        <v>0</v>
      </c>
      <c r="R167" s="113">
        <f>Q167*H167</f>
        <v>0</v>
      </c>
      <c r="S167" s="113">
        <v>0</v>
      </c>
      <c r="T167" s="114">
        <f>S167*H167</f>
        <v>0</v>
      </c>
      <c r="AR167" s="115" t="s">
        <v>116</v>
      </c>
      <c r="AT167" s="115" t="s">
        <v>112</v>
      </c>
      <c r="AU167" s="115" t="s">
        <v>50</v>
      </c>
      <c r="AY167" s="11" t="s">
        <v>110</v>
      </c>
      <c r="BE167" s="44">
        <f>IF(N167="základná",J167,0)</f>
        <v>0</v>
      </c>
      <c r="BF167" s="44">
        <f>IF(N167="znížená",J167,0)</f>
        <v>0</v>
      </c>
      <c r="BG167" s="44">
        <f>IF(N167="zákl. prenesená",J167,0)</f>
        <v>0</v>
      </c>
      <c r="BH167" s="44">
        <f>IF(N167="zníž. prenesená",J167,0)</f>
        <v>0</v>
      </c>
      <c r="BI167" s="44">
        <f>IF(N167="nulová",J167,0)</f>
        <v>0</v>
      </c>
      <c r="BJ167" s="11" t="s">
        <v>50</v>
      </c>
      <c r="BK167" s="44">
        <f>ROUND(I167*H167,2)</f>
        <v>0</v>
      </c>
      <c r="BL167" s="11" t="s">
        <v>116</v>
      </c>
      <c r="BM167" s="115" t="s">
        <v>143</v>
      </c>
    </row>
    <row r="168" spans="2:65" s="7" customFormat="1" ht="12">
      <c r="B168" s="116"/>
      <c r="D168" s="117" t="s">
        <v>118</v>
      </c>
      <c r="E168" s="118" t="s">
        <v>0</v>
      </c>
      <c r="F168" s="119" t="s">
        <v>144</v>
      </c>
      <c r="H168" s="118" t="s">
        <v>0</v>
      </c>
      <c r="I168" s="120"/>
      <c r="L168" s="116"/>
      <c r="M168" s="121"/>
      <c r="T168" s="122"/>
      <c r="AT168" s="118" t="s">
        <v>118</v>
      </c>
      <c r="AU168" s="118" t="s">
        <v>50</v>
      </c>
      <c r="AV168" s="7" t="s">
        <v>44</v>
      </c>
      <c r="AW168" s="7" t="s">
        <v>16</v>
      </c>
      <c r="AX168" s="7" t="s">
        <v>42</v>
      </c>
      <c r="AY168" s="118" t="s">
        <v>110</v>
      </c>
    </row>
    <row r="169" spans="2:65" s="8" customFormat="1" ht="12">
      <c r="B169" s="123"/>
      <c r="D169" s="117" t="s">
        <v>118</v>
      </c>
      <c r="E169" s="124" t="s">
        <v>0</v>
      </c>
      <c r="F169" s="125" t="s">
        <v>145</v>
      </c>
      <c r="H169" s="126">
        <v>35.475999999999999</v>
      </c>
      <c r="I169" s="127"/>
      <c r="L169" s="123"/>
      <c r="M169" s="128"/>
      <c r="T169" s="129"/>
      <c r="AT169" s="124" t="s">
        <v>118</v>
      </c>
      <c r="AU169" s="124" t="s">
        <v>50</v>
      </c>
      <c r="AV169" s="8" t="s">
        <v>50</v>
      </c>
      <c r="AW169" s="8" t="s">
        <v>16</v>
      </c>
      <c r="AX169" s="8" t="s">
        <v>42</v>
      </c>
      <c r="AY169" s="124" t="s">
        <v>110</v>
      </c>
    </row>
    <row r="170" spans="2:65" s="7" customFormat="1" ht="12">
      <c r="B170" s="116"/>
      <c r="D170" s="117" t="s">
        <v>118</v>
      </c>
      <c r="E170" s="118" t="s">
        <v>0</v>
      </c>
      <c r="F170" s="119" t="s">
        <v>146</v>
      </c>
      <c r="H170" s="118" t="s">
        <v>0</v>
      </c>
      <c r="I170" s="120"/>
      <c r="L170" s="116"/>
      <c r="M170" s="121"/>
      <c r="T170" s="122"/>
      <c r="AT170" s="118" t="s">
        <v>118</v>
      </c>
      <c r="AU170" s="118" t="s">
        <v>50</v>
      </c>
      <c r="AV170" s="7" t="s">
        <v>44</v>
      </c>
      <c r="AW170" s="7" t="s">
        <v>16</v>
      </c>
      <c r="AX170" s="7" t="s">
        <v>42</v>
      </c>
      <c r="AY170" s="118" t="s">
        <v>110</v>
      </c>
    </row>
    <row r="171" spans="2:65" s="8" customFormat="1" ht="12">
      <c r="B171" s="123"/>
      <c r="D171" s="117" t="s">
        <v>118</v>
      </c>
      <c r="E171" s="124" t="s">
        <v>0</v>
      </c>
      <c r="F171" s="125" t="s">
        <v>145</v>
      </c>
      <c r="H171" s="126">
        <v>35.475999999999999</v>
      </c>
      <c r="I171" s="127"/>
      <c r="L171" s="123"/>
      <c r="M171" s="128"/>
      <c r="T171" s="129"/>
      <c r="AT171" s="124" t="s">
        <v>118</v>
      </c>
      <c r="AU171" s="124" t="s">
        <v>50</v>
      </c>
      <c r="AV171" s="8" t="s">
        <v>50</v>
      </c>
      <c r="AW171" s="8" t="s">
        <v>16</v>
      </c>
      <c r="AX171" s="8" t="s">
        <v>42</v>
      </c>
      <c r="AY171" s="124" t="s">
        <v>110</v>
      </c>
    </row>
    <row r="172" spans="2:65" s="9" customFormat="1" ht="12">
      <c r="B172" s="130"/>
      <c r="D172" s="117" t="s">
        <v>118</v>
      </c>
      <c r="E172" s="131" t="s">
        <v>0</v>
      </c>
      <c r="F172" s="132" t="s">
        <v>129</v>
      </c>
      <c r="H172" s="133">
        <v>70.951999999999998</v>
      </c>
      <c r="I172" s="134"/>
      <c r="L172" s="130"/>
      <c r="M172" s="135"/>
      <c r="T172" s="136"/>
      <c r="AT172" s="131" t="s">
        <v>118</v>
      </c>
      <c r="AU172" s="131" t="s">
        <v>50</v>
      </c>
      <c r="AV172" s="9" t="s">
        <v>116</v>
      </c>
      <c r="AW172" s="9" t="s">
        <v>16</v>
      </c>
      <c r="AX172" s="9" t="s">
        <v>44</v>
      </c>
      <c r="AY172" s="131" t="s">
        <v>110</v>
      </c>
    </row>
    <row r="173" spans="2:65" s="1" customFormat="1" ht="33" customHeight="1">
      <c r="B173" s="77"/>
      <c r="C173" s="104" t="s">
        <v>147</v>
      </c>
      <c r="D173" s="104" t="s">
        <v>112</v>
      </c>
      <c r="E173" s="105" t="s">
        <v>148</v>
      </c>
      <c r="F173" s="106" t="s">
        <v>149</v>
      </c>
      <c r="G173" s="107" t="s">
        <v>115</v>
      </c>
      <c r="H173" s="108">
        <v>15.933999999999999</v>
      </c>
      <c r="I173" s="109"/>
      <c r="J173" s="110">
        <f>ROUND(I173*H173,2)</f>
        <v>0</v>
      </c>
      <c r="K173" s="111"/>
      <c r="L173" s="22"/>
      <c r="M173" s="112" t="s">
        <v>0</v>
      </c>
      <c r="N173" s="76" t="s">
        <v>25</v>
      </c>
      <c r="P173" s="113">
        <f>O173*H173</f>
        <v>0</v>
      </c>
      <c r="Q173" s="113">
        <v>0</v>
      </c>
      <c r="R173" s="113">
        <f>Q173*H173</f>
        <v>0</v>
      </c>
      <c r="S173" s="113">
        <v>0</v>
      </c>
      <c r="T173" s="114">
        <f>S173*H173</f>
        <v>0</v>
      </c>
      <c r="AR173" s="115" t="s">
        <v>116</v>
      </c>
      <c r="AT173" s="115" t="s">
        <v>112</v>
      </c>
      <c r="AU173" s="115" t="s">
        <v>50</v>
      </c>
      <c r="AY173" s="11" t="s">
        <v>110</v>
      </c>
      <c r="BE173" s="44">
        <f>IF(N173="základná",J173,0)</f>
        <v>0</v>
      </c>
      <c r="BF173" s="44">
        <f>IF(N173="znížená",J173,0)</f>
        <v>0</v>
      </c>
      <c r="BG173" s="44">
        <f>IF(N173="zákl. prenesená",J173,0)</f>
        <v>0</v>
      </c>
      <c r="BH173" s="44">
        <f>IF(N173="zníž. prenesená",J173,0)</f>
        <v>0</v>
      </c>
      <c r="BI173" s="44">
        <f>IF(N173="nulová",J173,0)</f>
        <v>0</v>
      </c>
      <c r="BJ173" s="11" t="s">
        <v>50</v>
      </c>
      <c r="BK173" s="44">
        <f>ROUND(I173*H173,2)</f>
        <v>0</v>
      </c>
      <c r="BL173" s="11" t="s">
        <v>116</v>
      </c>
      <c r="BM173" s="115" t="s">
        <v>150</v>
      </c>
    </row>
    <row r="174" spans="2:65" s="8" customFormat="1" ht="12">
      <c r="B174" s="123"/>
      <c r="D174" s="117" t="s">
        <v>118</v>
      </c>
      <c r="E174" s="124" t="s">
        <v>0</v>
      </c>
      <c r="F174" s="125" t="s">
        <v>151</v>
      </c>
      <c r="H174" s="126">
        <v>15.933999999999999</v>
      </c>
      <c r="I174" s="127"/>
      <c r="L174" s="123"/>
      <c r="M174" s="128"/>
      <c r="T174" s="129"/>
      <c r="AT174" s="124" t="s">
        <v>118</v>
      </c>
      <c r="AU174" s="124" t="s">
        <v>50</v>
      </c>
      <c r="AV174" s="8" t="s">
        <v>50</v>
      </c>
      <c r="AW174" s="8" t="s">
        <v>16</v>
      </c>
      <c r="AX174" s="8" t="s">
        <v>42</v>
      </c>
      <c r="AY174" s="124" t="s">
        <v>110</v>
      </c>
    </row>
    <row r="175" spans="2:65" s="9" customFormat="1" ht="12">
      <c r="B175" s="130"/>
      <c r="D175" s="117" t="s">
        <v>118</v>
      </c>
      <c r="E175" s="131" t="s">
        <v>55</v>
      </c>
      <c r="F175" s="132" t="s">
        <v>129</v>
      </c>
      <c r="H175" s="133">
        <v>15.933999999999999</v>
      </c>
      <c r="I175" s="134"/>
      <c r="L175" s="130"/>
      <c r="M175" s="135"/>
      <c r="T175" s="136"/>
      <c r="AT175" s="131" t="s">
        <v>118</v>
      </c>
      <c r="AU175" s="131" t="s">
        <v>50</v>
      </c>
      <c r="AV175" s="9" t="s">
        <v>116</v>
      </c>
      <c r="AW175" s="9" t="s">
        <v>16</v>
      </c>
      <c r="AX175" s="9" t="s">
        <v>44</v>
      </c>
      <c r="AY175" s="131" t="s">
        <v>110</v>
      </c>
    </row>
    <row r="176" spans="2:65" s="1" customFormat="1" ht="38" customHeight="1">
      <c r="B176" s="77"/>
      <c r="C176" s="104" t="s">
        <v>152</v>
      </c>
      <c r="D176" s="104" t="s">
        <v>112</v>
      </c>
      <c r="E176" s="105" t="s">
        <v>153</v>
      </c>
      <c r="F176" s="106" t="s">
        <v>154</v>
      </c>
      <c r="G176" s="107" t="s">
        <v>115</v>
      </c>
      <c r="H176" s="108">
        <v>270.87799999999999</v>
      </c>
      <c r="I176" s="109"/>
      <c r="J176" s="110">
        <f>ROUND(I176*H176,2)</f>
        <v>0</v>
      </c>
      <c r="K176" s="111"/>
      <c r="L176" s="22"/>
      <c r="M176" s="112" t="s">
        <v>0</v>
      </c>
      <c r="N176" s="76" t="s">
        <v>25</v>
      </c>
      <c r="P176" s="113">
        <f>O176*H176</f>
        <v>0</v>
      </c>
      <c r="Q176" s="113">
        <v>0</v>
      </c>
      <c r="R176" s="113">
        <f>Q176*H176</f>
        <v>0</v>
      </c>
      <c r="S176" s="113">
        <v>0</v>
      </c>
      <c r="T176" s="114">
        <f>S176*H176</f>
        <v>0</v>
      </c>
      <c r="AR176" s="115" t="s">
        <v>116</v>
      </c>
      <c r="AT176" s="115" t="s">
        <v>112</v>
      </c>
      <c r="AU176" s="115" t="s">
        <v>50</v>
      </c>
      <c r="AY176" s="11" t="s">
        <v>110</v>
      </c>
      <c r="BE176" s="44">
        <f>IF(N176="základná",J176,0)</f>
        <v>0</v>
      </c>
      <c r="BF176" s="44">
        <f>IF(N176="znížená",J176,0)</f>
        <v>0</v>
      </c>
      <c r="BG176" s="44">
        <f>IF(N176="zákl. prenesená",J176,0)</f>
        <v>0</v>
      </c>
      <c r="BH176" s="44">
        <f>IF(N176="zníž. prenesená",J176,0)</f>
        <v>0</v>
      </c>
      <c r="BI176" s="44">
        <f>IF(N176="nulová",J176,0)</f>
        <v>0</v>
      </c>
      <c r="BJ176" s="11" t="s">
        <v>50</v>
      </c>
      <c r="BK176" s="44">
        <f>ROUND(I176*H176,2)</f>
        <v>0</v>
      </c>
      <c r="BL176" s="11" t="s">
        <v>116</v>
      </c>
      <c r="BM176" s="115" t="s">
        <v>155</v>
      </c>
    </row>
    <row r="177" spans="2:65" s="8" customFormat="1" ht="12">
      <c r="B177" s="123"/>
      <c r="D177" s="117" t="s">
        <v>118</v>
      </c>
      <c r="E177" s="124" t="s">
        <v>0</v>
      </c>
      <c r="F177" s="125" t="s">
        <v>156</v>
      </c>
      <c r="H177" s="126">
        <v>270.87799999999999</v>
      </c>
      <c r="I177" s="127"/>
      <c r="L177" s="123"/>
      <c r="M177" s="128"/>
      <c r="T177" s="129"/>
      <c r="AT177" s="124" t="s">
        <v>118</v>
      </c>
      <c r="AU177" s="124" t="s">
        <v>50</v>
      </c>
      <c r="AV177" s="8" t="s">
        <v>50</v>
      </c>
      <c r="AW177" s="8" t="s">
        <v>16</v>
      </c>
      <c r="AX177" s="8" t="s">
        <v>44</v>
      </c>
      <c r="AY177" s="124" t="s">
        <v>110</v>
      </c>
    </row>
    <row r="178" spans="2:65" s="1" customFormat="1" ht="24.25" customHeight="1">
      <c r="B178" s="77"/>
      <c r="C178" s="104" t="s">
        <v>157</v>
      </c>
      <c r="D178" s="104" t="s">
        <v>112</v>
      </c>
      <c r="E178" s="105" t="s">
        <v>158</v>
      </c>
      <c r="F178" s="106" t="s">
        <v>159</v>
      </c>
      <c r="G178" s="107" t="s">
        <v>115</v>
      </c>
      <c r="H178" s="108">
        <v>35.475999999999999</v>
      </c>
      <c r="I178" s="109"/>
      <c r="J178" s="110">
        <f>ROUND(I178*H178,2)</f>
        <v>0</v>
      </c>
      <c r="K178" s="111"/>
      <c r="L178" s="22"/>
      <c r="M178" s="112" t="s">
        <v>0</v>
      </c>
      <c r="N178" s="76" t="s">
        <v>25</v>
      </c>
      <c r="P178" s="113">
        <f>O178*H178</f>
        <v>0</v>
      </c>
      <c r="Q178" s="113">
        <v>0</v>
      </c>
      <c r="R178" s="113">
        <f>Q178*H178</f>
        <v>0</v>
      </c>
      <c r="S178" s="113">
        <v>0</v>
      </c>
      <c r="T178" s="114">
        <f>S178*H178</f>
        <v>0</v>
      </c>
      <c r="AR178" s="115" t="s">
        <v>116</v>
      </c>
      <c r="AT178" s="115" t="s">
        <v>112</v>
      </c>
      <c r="AU178" s="115" t="s">
        <v>50</v>
      </c>
      <c r="AY178" s="11" t="s">
        <v>110</v>
      </c>
      <c r="BE178" s="44">
        <f>IF(N178="základná",J178,0)</f>
        <v>0</v>
      </c>
      <c r="BF178" s="44">
        <f>IF(N178="znížená",J178,0)</f>
        <v>0</v>
      </c>
      <c r="BG178" s="44">
        <f>IF(N178="zákl. prenesená",J178,0)</f>
        <v>0</v>
      </c>
      <c r="BH178" s="44">
        <f>IF(N178="zníž. prenesená",J178,0)</f>
        <v>0</v>
      </c>
      <c r="BI178" s="44">
        <f>IF(N178="nulová",J178,0)</f>
        <v>0</v>
      </c>
      <c r="BJ178" s="11" t="s">
        <v>50</v>
      </c>
      <c r="BK178" s="44">
        <f>ROUND(I178*H178,2)</f>
        <v>0</v>
      </c>
      <c r="BL178" s="11" t="s">
        <v>116</v>
      </c>
      <c r="BM178" s="115" t="s">
        <v>160</v>
      </c>
    </row>
    <row r="179" spans="2:65" s="1" customFormat="1" ht="16.5" customHeight="1">
      <c r="B179" s="77"/>
      <c r="C179" s="104" t="s">
        <v>161</v>
      </c>
      <c r="D179" s="104" t="s">
        <v>112</v>
      </c>
      <c r="E179" s="105" t="s">
        <v>162</v>
      </c>
      <c r="F179" s="106" t="s">
        <v>163</v>
      </c>
      <c r="G179" s="107" t="s">
        <v>115</v>
      </c>
      <c r="H179" s="108">
        <v>35.475999999999999</v>
      </c>
      <c r="I179" s="109"/>
      <c r="J179" s="110">
        <f>ROUND(I179*H179,2)</f>
        <v>0</v>
      </c>
      <c r="K179" s="111"/>
      <c r="L179" s="22"/>
      <c r="M179" s="112" t="s">
        <v>0</v>
      </c>
      <c r="N179" s="76" t="s">
        <v>25</v>
      </c>
      <c r="P179" s="113">
        <f>O179*H179</f>
        <v>0</v>
      </c>
      <c r="Q179" s="113">
        <v>0</v>
      </c>
      <c r="R179" s="113">
        <f>Q179*H179</f>
        <v>0</v>
      </c>
      <c r="S179" s="113">
        <v>0</v>
      </c>
      <c r="T179" s="114">
        <f>S179*H179</f>
        <v>0</v>
      </c>
      <c r="AR179" s="115" t="s">
        <v>116</v>
      </c>
      <c r="AT179" s="115" t="s">
        <v>112</v>
      </c>
      <c r="AU179" s="115" t="s">
        <v>50</v>
      </c>
      <c r="AY179" s="11" t="s">
        <v>110</v>
      </c>
      <c r="BE179" s="44">
        <f>IF(N179="základná",J179,0)</f>
        <v>0</v>
      </c>
      <c r="BF179" s="44">
        <f>IF(N179="znížená",J179,0)</f>
        <v>0</v>
      </c>
      <c r="BG179" s="44">
        <f>IF(N179="zákl. prenesená",J179,0)</f>
        <v>0</v>
      </c>
      <c r="BH179" s="44">
        <f>IF(N179="zníž. prenesená",J179,0)</f>
        <v>0</v>
      </c>
      <c r="BI179" s="44">
        <f>IF(N179="nulová",J179,0)</f>
        <v>0</v>
      </c>
      <c r="BJ179" s="11" t="s">
        <v>50</v>
      </c>
      <c r="BK179" s="44">
        <f>ROUND(I179*H179,2)</f>
        <v>0</v>
      </c>
      <c r="BL179" s="11" t="s">
        <v>116</v>
      </c>
      <c r="BM179" s="115" t="s">
        <v>164</v>
      </c>
    </row>
    <row r="180" spans="2:65" s="1" customFormat="1" ht="24.25" customHeight="1">
      <c r="B180" s="77"/>
      <c r="C180" s="104" t="s">
        <v>165</v>
      </c>
      <c r="D180" s="104" t="s">
        <v>112</v>
      </c>
      <c r="E180" s="105" t="s">
        <v>166</v>
      </c>
      <c r="F180" s="106" t="s">
        <v>167</v>
      </c>
      <c r="G180" s="107" t="s">
        <v>115</v>
      </c>
      <c r="H180" s="108">
        <v>15.933999999999999</v>
      </c>
      <c r="I180" s="109"/>
      <c r="J180" s="110">
        <f>ROUND(I180*H180,2)</f>
        <v>0</v>
      </c>
      <c r="K180" s="111"/>
      <c r="L180" s="22"/>
      <c r="M180" s="112" t="s">
        <v>0</v>
      </c>
      <c r="N180" s="76" t="s">
        <v>25</v>
      </c>
      <c r="P180" s="113">
        <f>O180*H180</f>
        <v>0</v>
      </c>
      <c r="Q180" s="113">
        <v>0</v>
      </c>
      <c r="R180" s="113">
        <f>Q180*H180</f>
        <v>0</v>
      </c>
      <c r="S180" s="113">
        <v>0</v>
      </c>
      <c r="T180" s="114">
        <f>S180*H180</f>
        <v>0</v>
      </c>
      <c r="AR180" s="115" t="s">
        <v>116</v>
      </c>
      <c r="AT180" s="115" t="s">
        <v>112</v>
      </c>
      <c r="AU180" s="115" t="s">
        <v>50</v>
      </c>
      <c r="AY180" s="11" t="s">
        <v>110</v>
      </c>
      <c r="BE180" s="44">
        <f>IF(N180="základná",J180,0)</f>
        <v>0</v>
      </c>
      <c r="BF180" s="44">
        <f>IF(N180="znížená",J180,0)</f>
        <v>0</v>
      </c>
      <c r="BG180" s="44">
        <f>IF(N180="zákl. prenesená",J180,0)</f>
        <v>0</v>
      </c>
      <c r="BH180" s="44">
        <f>IF(N180="zníž. prenesená",J180,0)</f>
        <v>0</v>
      </c>
      <c r="BI180" s="44">
        <f>IF(N180="nulová",J180,0)</f>
        <v>0</v>
      </c>
      <c r="BJ180" s="11" t="s">
        <v>50</v>
      </c>
      <c r="BK180" s="44">
        <f>ROUND(I180*H180,2)</f>
        <v>0</v>
      </c>
      <c r="BL180" s="11" t="s">
        <v>116</v>
      </c>
      <c r="BM180" s="115" t="s">
        <v>168</v>
      </c>
    </row>
    <row r="181" spans="2:65" s="8" customFormat="1" ht="12">
      <c r="B181" s="123"/>
      <c r="D181" s="117" t="s">
        <v>118</v>
      </c>
      <c r="E181" s="124" t="s">
        <v>0</v>
      </c>
      <c r="F181" s="125" t="s">
        <v>55</v>
      </c>
      <c r="H181" s="126">
        <v>15.933999999999999</v>
      </c>
      <c r="I181" s="127"/>
      <c r="L181" s="123"/>
      <c r="M181" s="128"/>
      <c r="T181" s="129"/>
      <c r="AT181" s="124" t="s">
        <v>118</v>
      </c>
      <c r="AU181" s="124" t="s">
        <v>50</v>
      </c>
      <c r="AV181" s="8" t="s">
        <v>50</v>
      </c>
      <c r="AW181" s="8" t="s">
        <v>16</v>
      </c>
      <c r="AX181" s="8" t="s">
        <v>44</v>
      </c>
      <c r="AY181" s="124" t="s">
        <v>110</v>
      </c>
    </row>
    <row r="182" spans="2:65" s="1" customFormat="1" ht="24.25" customHeight="1">
      <c r="B182" s="77"/>
      <c r="C182" s="104" t="s">
        <v>169</v>
      </c>
      <c r="D182" s="104" t="s">
        <v>112</v>
      </c>
      <c r="E182" s="105" t="s">
        <v>170</v>
      </c>
      <c r="F182" s="106" t="s">
        <v>171</v>
      </c>
      <c r="G182" s="107" t="s">
        <v>115</v>
      </c>
      <c r="H182" s="108">
        <v>35.475999999999999</v>
      </c>
      <c r="I182" s="109"/>
      <c r="J182" s="110">
        <f>ROUND(I182*H182,2)</f>
        <v>0</v>
      </c>
      <c r="K182" s="111"/>
      <c r="L182" s="22"/>
      <c r="M182" s="112" t="s">
        <v>0</v>
      </c>
      <c r="N182" s="76" t="s">
        <v>25</v>
      </c>
      <c r="P182" s="113">
        <f>O182*H182</f>
        <v>0</v>
      </c>
      <c r="Q182" s="113">
        <v>0</v>
      </c>
      <c r="R182" s="113">
        <f>Q182*H182</f>
        <v>0</v>
      </c>
      <c r="S182" s="113">
        <v>0</v>
      </c>
      <c r="T182" s="114">
        <f>S182*H182</f>
        <v>0</v>
      </c>
      <c r="AR182" s="115" t="s">
        <v>116</v>
      </c>
      <c r="AT182" s="115" t="s">
        <v>112</v>
      </c>
      <c r="AU182" s="115" t="s">
        <v>50</v>
      </c>
      <c r="AY182" s="11" t="s">
        <v>110</v>
      </c>
      <c r="BE182" s="44">
        <f>IF(N182="základná",J182,0)</f>
        <v>0</v>
      </c>
      <c r="BF182" s="44">
        <f>IF(N182="znížená",J182,0)</f>
        <v>0</v>
      </c>
      <c r="BG182" s="44">
        <f>IF(N182="zákl. prenesená",J182,0)</f>
        <v>0</v>
      </c>
      <c r="BH182" s="44">
        <f>IF(N182="zníž. prenesená",J182,0)</f>
        <v>0</v>
      </c>
      <c r="BI182" s="44">
        <f>IF(N182="nulová",J182,0)</f>
        <v>0</v>
      </c>
      <c r="BJ182" s="11" t="s">
        <v>50</v>
      </c>
      <c r="BK182" s="44">
        <f>ROUND(I182*H182,2)</f>
        <v>0</v>
      </c>
      <c r="BL182" s="11" t="s">
        <v>116</v>
      </c>
      <c r="BM182" s="115" t="s">
        <v>172</v>
      </c>
    </row>
    <row r="183" spans="2:65" s="7" customFormat="1" ht="12">
      <c r="B183" s="116"/>
      <c r="D183" s="117" t="s">
        <v>118</v>
      </c>
      <c r="E183" s="118" t="s">
        <v>0</v>
      </c>
      <c r="F183" s="119" t="s">
        <v>119</v>
      </c>
      <c r="H183" s="118" t="s">
        <v>0</v>
      </c>
      <c r="I183" s="120"/>
      <c r="L183" s="116"/>
      <c r="M183" s="121"/>
      <c r="T183" s="122"/>
      <c r="AT183" s="118" t="s">
        <v>118</v>
      </c>
      <c r="AU183" s="118" t="s">
        <v>50</v>
      </c>
      <c r="AV183" s="7" t="s">
        <v>44</v>
      </c>
      <c r="AW183" s="7" t="s">
        <v>16</v>
      </c>
      <c r="AX183" s="7" t="s">
        <v>42</v>
      </c>
      <c r="AY183" s="118" t="s">
        <v>110</v>
      </c>
    </row>
    <row r="184" spans="2:65" s="8" customFormat="1" ht="12">
      <c r="B184" s="123"/>
      <c r="D184" s="117" t="s">
        <v>118</v>
      </c>
      <c r="E184" s="124" t="s">
        <v>0</v>
      </c>
      <c r="F184" s="125" t="s">
        <v>173</v>
      </c>
      <c r="H184" s="126">
        <v>51.41</v>
      </c>
      <c r="I184" s="127"/>
      <c r="L184" s="123"/>
      <c r="M184" s="128"/>
      <c r="T184" s="129"/>
      <c r="AT184" s="124" t="s">
        <v>118</v>
      </c>
      <c r="AU184" s="124" t="s">
        <v>50</v>
      </c>
      <c r="AV184" s="8" t="s">
        <v>50</v>
      </c>
      <c r="AW184" s="8" t="s">
        <v>16</v>
      </c>
      <c r="AX184" s="8" t="s">
        <v>42</v>
      </c>
      <c r="AY184" s="124" t="s">
        <v>110</v>
      </c>
    </row>
    <row r="185" spans="2:65" s="10" customFormat="1" ht="12">
      <c r="B185" s="137"/>
      <c r="D185" s="117" t="s">
        <v>118</v>
      </c>
      <c r="E185" s="138" t="s">
        <v>0</v>
      </c>
      <c r="F185" s="139" t="s">
        <v>174</v>
      </c>
      <c r="H185" s="140">
        <v>51.41</v>
      </c>
      <c r="I185" s="141"/>
      <c r="L185" s="137"/>
      <c r="M185" s="142"/>
      <c r="T185" s="143"/>
      <c r="AT185" s="138" t="s">
        <v>118</v>
      </c>
      <c r="AU185" s="138" t="s">
        <v>50</v>
      </c>
      <c r="AV185" s="10" t="s">
        <v>137</v>
      </c>
      <c r="AW185" s="10" t="s">
        <v>16</v>
      </c>
      <c r="AX185" s="10" t="s">
        <v>42</v>
      </c>
      <c r="AY185" s="138" t="s">
        <v>110</v>
      </c>
    </row>
    <row r="186" spans="2:65" s="7" customFormat="1" ht="12">
      <c r="B186" s="116"/>
      <c r="D186" s="117" t="s">
        <v>118</v>
      </c>
      <c r="E186" s="118" t="s">
        <v>0</v>
      </c>
      <c r="F186" s="119" t="s">
        <v>175</v>
      </c>
      <c r="H186" s="118" t="s">
        <v>0</v>
      </c>
      <c r="I186" s="120"/>
      <c r="L186" s="116"/>
      <c r="M186" s="121"/>
      <c r="T186" s="122"/>
      <c r="AT186" s="118" t="s">
        <v>118</v>
      </c>
      <c r="AU186" s="118" t="s">
        <v>50</v>
      </c>
      <c r="AV186" s="7" t="s">
        <v>44</v>
      </c>
      <c r="AW186" s="7" t="s">
        <v>16</v>
      </c>
      <c r="AX186" s="7" t="s">
        <v>42</v>
      </c>
      <c r="AY186" s="118" t="s">
        <v>110</v>
      </c>
    </row>
    <row r="187" spans="2:65" s="7" customFormat="1" ht="12">
      <c r="B187" s="116"/>
      <c r="D187" s="117" t="s">
        <v>118</v>
      </c>
      <c r="E187" s="118" t="s">
        <v>0</v>
      </c>
      <c r="F187" s="119" t="s">
        <v>176</v>
      </c>
      <c r="H187" s="118" t="s">
        <v>0</v>
      </c>
      <c r="I187" s="120"/>
      <c r="L187" s="116"/>
      <c r="M187" s="121"/>
      <c r="T187" s="122"/>
      <c r="AT187" s="118" t="s">
        <v>118</v>
      </c>
      <c r="AU187" s="118" t="s">
        <v>50</v>
      </c>
      <c r="AV187" s="7" t="s">
        <v>44</v>
      </c>
      <c r="AW187" s="7" t="s">
        <v>16</v>
      </c>
      <c r="AX187" s="7" t="s">
        <v>42</v>
      </c>
      <c r="AY187" s="118" t="s">
        <v>110</v>
      </c>
    </row>
    <row r="188" spans="2:65" s="8" customFormat="1" ht="12">
      <c r="B188" s="123"/>
      <c r="D188" s="117" t="s">
        <v>118</v>
      </c>
      <c r="E188" s="124" t="s">
        <v>0</v>
      </c>
      <c r="F188" s="125" t="s">
        <v>177</v>
      </c>
      <c r="H188" s="126">
        <v>-4.3259999999999996</v>
      </c>
      <c r="I188" s="127"/>
      <c r="L188" s="123"/>
      <c r="M188" s="128"/>
      <c r="T188" s="129"/>
      <c r="AT188" s="124" t="s">
        <v>118</v>
      </c>
      <c r="AU188" s="124" t="s">
        <v>50</v>
      </c>
      <c r="AV188" s="8" t="s">
        <v>50</v>
      </c>
      <c r="AW188" s="8" t="s">
        <v>16</v>
      </c>
      <c r="AX188" s="8" t="s">
        <v>42</v>
      </c>
      <c r="AY188" s="124" t="s">
        <v>110</v>
      </c>
    </row>
    <row r="189" spans="2:65" s="7" customFormat="1" ht="12">
      <c r="B189" s="116"/>
      <c r="D189" s="117" t="s">
        <v>118</v>
      </c>
      <c r="E189" s="118" t="s">
        <v>0</v>
      </c>
      <c r="F189" s="119" t="s">
        <v>178</v>
      </c>
      <c r="H189" s="118" t="s">
        <v>0</v>
      </c>
      <c r="I189" s="120"/>
      <c r="L189" s="116"/>
      <c r="M189" s="121"/>
      <c r="T189" s="122"/>
      <c r="AT189" s="118" t="s">
        <v>118</v>
      </c>
      <c r="AU189" s="118" t="s">
        <v>50</v>
      </c>
      <c r="AV189" s="7" t="s">
        <v>44</v>
      </c>
      <c r="AW189" s="7" t="s">
        <v>16</v>
      </c>
      <c r="AX189" s="7" t="s">
        <v>42</v>
      </c>
      <c r="AY189" s="118" t="s">
        <v>110</v>
      </c>
    </row>
    <row r="190" spans="2:65" s="8" customFormat="1" ht="12">
      <c r="B190" s="123"/>
      <c r="D190" s="117" t="s">
        <v>118</v>
      </c>
      <c r="E190" s="124" t="s">
        <v>0</v>
      </c>
      <c r="F190" s="125" t="s">
        <v>179</v>
      </c>
      <c r="H190" s="126">
        <v>-4.3209999999999997</v>
      </c>
      <c r="I190" s="127"/>
      <c r="L190" s="123"/>
      <c r="M190" s="128"/>
      <c r="T190" s="129"/>
      <c r="AT190" s="124" t="s">
        <v>118</v>
      </c>
      <c r="AU190" s="124" t="s">
        <v>50</v>
      </c>
      <c r="AV190" s="8" t="s">
        <v>50</v>
      </c>
      <c r="AW190" s="8" t="s">
        <v>16</v>
      </c>
      <c r="AX190" s="8" t="s">
        <v>42</v>
      </c>
      <c r="AY190" s="124" t="s">
        <v>110</v>
      </c>
    </row>
    <row r="191" spans="2:65" s="8" customFormat="1" ht="12">
      <c r="B191" s="123"/>
      <c r="D191" s="117" t="s">
        <v>118</v>
      </c>
      <c r="E191" s="124" t="s">
        <v>0</v>
      </c>
      <c r="F191" s="125" t="s">
        <v>180</v>
      </c>
      <c r="H191" s="126">
        <v>-1.92</v>
      </c>
      <c r="I191" s="127"/>
      <c r="L191" s="123"/>
      <c r="M191" s="128"/>
      <c r="T191" s="129"/>
      <c r="AT191" s="124" t="s">
        <v>118</v>
      </c>
      <c r="AU191" s="124" t="s">
        <v>50</v>
      </c>
      <c r="AV191" s="8" t="s">
        <v>50</v>
      </c>
      <c r="AW191" s="8" t="s">
        <v>16</v>
      </c>
      <c r="AX191" s="8" t="s">
        <v>42</v>
      </c>
      <c r="AY191" s="124" t="s">
        <v>110</v>
      </c>
    </row>
    <row r="192" spans="2:65" s="8" customFormat="1" ht="12">
      <c r="B192" s="123"/>
      <c r="D192" s="117" t="s">
        <v>118</v>
      </c>
      <c r="E192" s="124" t="s">
        <v>0</v>
      </c>
      <c r="F192" s="125" t="s">
        <v>181</v>
      </c>
      <c r="H192" s="126">
        <v>-0.63200000000000001</v>
      </c>
      <c r="I192" s="127"/>
      <c r="L192" s="123"/>
      <c r="M192" s="128"/>
      <c r="T192" s="129"/>
      <c r="AT192" s="124" t="s">
        <v>118</v>
      </c>
      <c r="AU192" s="124" t="s">
        <v>50</v>
      </c>
      <c r="AV192" s="8" t="s">
        <v>50</v>
      </c>
      <c r="AW192" s="8" t="s">
        <v>16</v>
      </c>
      <c r="AX192" s="8" t="s">
        <v>42</v>
      </c>
      <c r="AY192" s="124" t="s">
        <v>110</v>
      </c>
    </row>
    <row r="193" spans="2:65" s="7" customFormat="1" ht="12">
      <c r="B193" s="116"/>
      <c r="D193" s="117" t="s">
        <v>118</v>
      </c>
      <c r="E193" s="118" t="s">
        <v>0</v>
      </c>
      <c r="F193" s="119" t="s">
        <v>182</v>
      </c>
      <c r="H193" s="118" t="s">
        <v>0</v>
      </c>
      <c r="I193" s="120"/>
      <c r="L193" s="116"/>
      <c r="M193" s="121"/>
      <c r="T193" s="122"/>
      <c r="AT193" s="118" t="s">
        <v>118</v>
      </c>
      <c r="AU193" s="118" t="s">
        <v>50</v>
      </c>
      <c r="AV193" s="7" t="s">
        <v>44</v>
      </c>
      <c r="AW193" s="7" t="s">
        <v>16</v>
      </c>
      <c r="AX193" s="7" t="s">
        <v>42</v>
      </c>
      <c r="AY193" s="118" t="s">
        <v>110</v>
      </c>
    </row>
    <row r="194" spans="2:65" s="8" customFormat="1" ht="12">
      <c r="B194" s="123"/>
      <c r="D194" s="117" t="s">
        <v>118</v>
      </c>
      <c r="E194" s="124" t="s">
        <v>0</v>
      </c>
      <c r="F194" s="125" t="s">
        <v>183</v>
      </c>
      <c r="H194" s="126">
        <v>-2.56</v>
      </c>
      <c r="I194" s="127"/>
      <c r="L194" s="123"/>
      <c r="M194" s="128"/>
      <c r="T194" s="129"/>
      <c r="AT194" s="124" t="s">
        <v>118</v>
      </c>
      <c r="AU194" s="124" t="s">
        <v>50</v>
      </c>
      <c r="AV194" s="8" t="s">
        <v>50</v>
      </c>
      <c r="AW194" s="8" t="s">
        <v>16</v>
      </c>
      <c r="AX194" s="8" t="s">
        <v>42</v>
      </c>
      <c r="AY194" s="124" t="s">
        <v>110</v>
      </c>
    </row>
    <row r="195" spans="2:65" s="8" customFormat="1" ht="12">
      <c r="B195" s="123"/>
      <c r="D195" s="117" t="s">
        <v>118</v>
      </c>
      <c r="E195" s="124" t="s">
        <v>0</v>
      </c>
      <c r="F195" s="125" t="s">
        <v>184</v>
      </c>
      <c r="H195" s="126">
        <v>-0.45</v>
      </c>
      <c r="I195" s="127"/>
      <c r="L195" s="123"/>
      <c r="M195" s="128"/>
      <c r="T195" s="129"/>
      <c r="AT195" s="124" t="s">
        <v>118</v>
      </c>
      <c r="AU195" s="124" t="s">
        <v>50</v>
      </c>
      <c r="AV195" s="8" t="s">
        <v>50</v>
      </c>
      <c r="AW195" s="8" t="s">
        <v>16</v>
      </c>
      <c r="AX195" s="8" t="s">
        <v>42</v>
      </c>
      <c r="AY195" s="124" t="s">
        <v>110</v>
      </c>
    </row>
    <row r="196" spans="2:65" s="8" customFormat="1" ht="12">
      <c r="B196" s="123"/>
      <c r="D196" s="117" t="s">
        <v>118</v>
      </c>
      <c r="E196" s="124" t="s">
        <v>0</v>
      </c>
      <c r="F196" s="125" t="s">
        <v>185</v>
      </c>
      <c r="H196" s="126">
        <v>-1</v>
      </c>
      <c r="I196" s="127"/>
      <c r="L196" s="123"/>
      <c r="M196" s="128"/>
      <c r="T196" s="129"/>
      <c r="AT196" s="124" t="s">
        <v>118</v>
      </c>
      <c r="AU196" s="124" t="s">
        <v>50</v>
      </c>
      <c r="AV196" s="8" t="s">
        <v>50</v>
      </c>
      <c r="AW196" s="8" t="s">
        <v>16</v>
      </c>
      <c r="AX196" s="8" t="s">
        <v>42</v>
      </c>
      <c r="AY196" s="124" t="s">
        <v>110</v>
      </c>
    </row>
    <row r="197" spans="2:65" s="8" customFormat="1" ht="12">
      <c r="B197" s="123"/>
      <c r="D197" s="117" t="s">
        <v>118</v>
      </c>
      <c r="E197" s="124" t="s">
        <v>0</v>
      </c>
      <c r="F197" s="125" t="s">
        <v>186</v>
      </c>
      <c r="H197" s="126">
        <v>-0.72499999999999998</v>
      </c>
      <c r="I197" s="127"/>
      <c r="L197" s="123"/>
      <c r="M197" s="128"/>
      <c r="T197" s="129"/>
      <c r="AT197" s="124" t="s">
        <v>118</v>
      </c>
      <c r="AU197" s="124" t="s">
        <v>50</v>
      </c>
      <c r="AV197" s="8" t="s">
        <v>50</v>
      </c>
      <c r="AW197" s="8" t="s">
        <v>16</v>
      </c>
      <c r="AX197" s="8" t="s">
        <v>42</v>
      </c>
      <c r="AY197" s="124" t="s">
        <v>110</v>
      </c>
    </row>
    <row r="198" spans="2:65" s="10" customFormat="1" ht="12">
      <c r="B198" s="137"/>
      <c r="D198" s="117" t="s">
        <v>118</v>
      </c>
      <c r="E198" s="138" t="s">
        <v>0</v>
      </c>
      <c r="F198" s="139" t="s">
        <v>174</v>
      </c>
      <c r="H198" s="140">
        <v>-15.933999999999999</v>
      </c>
      <c r="I198" s="141"/>
      <c r="L198" s="137"/>
      <c r="M198" s="142"/>
      <c r="T198" s="143"/>
      <c r="AT198" s="138" t="s">
        <v>118</v>
      </c>
      <c r="AU198" s="138" t="s">
        <v>50</v>
      </c>
      <c r="AV198" s="10" t="s">
        <v>137</v>
      </c>
      <c r="AW198" s="10" t="s">
        <v>16</v>
      </c>
      <c r="AX198" s="10" t="s">
        <v>42</v>
      </c>
      <c r="AY198" s="138" t="s">
        <v>110</v>
      </c>
    </row>
    <row r="199" spans="2:65" s="9" customFormat="1" ht="12">
      <c r="B199" s="130"/>
      <c r="D199" s="117" t="s">
        <v>118</v>
      </c>
      <c r="E199" s="131" t="s">
        <v>0</v>
      </c>
      <c r="F199" s="132" t="s">
        <v>129</v>
      </c>
      <c r="H199" s="133">
        <v>35.475999999999999</v>
      </c>
      <c r="I199" s="134"/>
      <c r="L199" s="130"/>
      <c r="M199" s="135"/>
      <c r="T199" s="136"/>
      <c r="AT199" s="131" t="s">
        <v>118</v>
      </c>
      <c r="AU199" s="131" t="s">
        <v>50</v>
      </c>
      <c r="AV199" s="9" t="s">
        <v>116</v>
      </c>
      <c r="AW199" s="9" t="s">
        <v>16</v>
      </c>
      <c r="AX199" s="9" t="s">
        <v>44</v>
      </c>
      <c r="AY199" s="131" t="s">
        <v>110</v>
      </c>
    </row>
    <row r="200" spans="2:65" s="6" customFormat="1" ht="23" customHeight="1">
      <c r="B200" s="92"/>
      <c r="D200" s="93" t="s">
        <v>41</v>
      </c>
      <c r="E200" s="102" t="s">
        <v>50</v>
      </c>
      <c r="F200" s="102" t="s">
        <v>187</v>
      </c>
      <c r="I200" s="95"/>
      <c r="J200" s="103">
        <f>BK200</f>
        <v>0</v>
      </c>
      <c r="L200" s="92"/>
      <c r="M200" s="97"/>
      <c r="P200" s="98">
        <f>SUM(P201:P245)</f>
        <v>0</v>
      </c>
      <c r="R200" s="98">
        <f>SUM(R201:R245)</f>
        <v>46.265047041780001</v>
      </c>
      <c r="T200" s="99">
        <f>SUM(T201:T245)</f>
        <v>0</v>
      </c>
      <c r="AR200" s="93" t="s">
        <v>44</v>
      </c>
      <c r="AT200" s="100" t="s">
        <v>41</v>
      </c>
      <c r="AU200" s="100" t="s">
        <v>44</v>
      </c>
      <c r="AY200" s="93" t="s">
        <v>110</v>
      </c>
      <c r="BK200" s="101">
        <f>SUM(BK201:BK245)</f>
        <v>0</v>
      </c>
    </row>
    <row r="201" spans="2:65" s="1" customFormat="1" ht="24.25" customHeight="1">
      <c r="B201" s="77"/>
      <c r="C201" s="104" t="s">
        <v>188</v>
      </c>
      <c r="D201" s="104" t="s">
        <v>112</v>
      </c>
      <c r="E201" s="105" t="s">
        <v>189</v>
      </c>
      <c r="F201" s="106" t="s">
        <v>190</v>
      </c>
      <c r="G201" s="107" t="s">
        <v>115</v>
      </c>
      <c r="H201" s="108">
        <v>9.07</v>
      </c>
      <c r="I201" s="109"/>
      <c r="J201" s="110">
        <f>ROUND(I201*H201,2)</f>
        <v>0</v>
      </c>
      <c r="K201" s="111"/>
      <c r="L201" s="22"/>
      <c r="M201" s="112" t="s">
        <v>0</v>
      </c>
      <c r="N201" s="76" t="s">
        <v>25</v>
      </c>
      <c r="P201" s="113">
        <f>O201*H201</f>
        <v>0</v>
      </c>
      <c r="Q201" s="113">
        <v>2.2151342000000001</v>
      </c>
      <c r="R201" s="113">
        <f>Q201*H201</f>
        <v>20.091267194</v>
      </c>
      <c r="S201" s="113">
        <v>0</v>
      </c>
      <c r="T201" s="114">
        <f>S201*H201</f>
        <v>0</v>
      </c>
      <c r="AR201" s="115" t="s">
        <v>116</v>
      </c>
      <c r="AT201" s="115" t="s">
        <v>112</v>
      </c>
      <c r="AU201" s="115" t="s">
        <v>50</v>
      </c>
      <c r="AY201" s="11" t="s">
        <v>110</v>
      </c>
      <c r="BE201" s="44">
        <f>IF(N201="základná",J201,0)</f>
        <v>0</v>
      </c>
      <c r="BF201" s="44">
        <f>IF(N201="znížená",J201,0)</f>
        <v>0</v>
      </c>
      <c r="BG201" s="44">
        <f>IF(N201="zákl. prenesená",J201,0)</f>
        <v>0</v>
      </c>
      <c r="BH201" s="44">
        <f>IF(N201="zníž. prenesená",J201,0)</f>
        <v>0</v>
      </c>
      <c r="BI201" s="44">
        <f>IF(N201="nulová",J201,0)</f>
        <v>0</v>
      </c>
      <c r="BJ201" s="11" t="s">
        <v>50</v>
      </c>
      <c r="BK201" s="44">
        <f>ROUND(I201*H201,2)</f>
        <v>0</v>
      </c>
      <c r="BL201" s="11" t="s">
        <v>116</v>
      </c>
      <c r="BM201" s="115" t="s">
        <v>191</v>
      </c>
    </row>
    <row r="202" spans="2:65" s="7" customFormat="1" ht="12">
      <c r="B202" s="116"/>
      <c r="D202" s="117" t="s">
        <v>118</v>
      </c>
      <c r="E202" s="118" t="s">
        <v>0</v>
      </c>
      <c r="F202" s="119" t="s">
        <v>176</v>
      </c>
      <c r="H202" s="118" t="s">
        <v>0</v>
      </c>
      <c r="I202" s="120"/>
      <c r="L202" s="116"/>
      <c r="M202" s="121"/>
      <c r="T202" s="122"/>
      <c r="AT202" s="118" t="s">
        <v>118</v>
      </c>
      <c r="AU202" s="118" t="s">
        <v>50</v>
      </c>
      <c r="AV202" s="7" t="s">
        <v>44</v>
      </c>
      <c r="AW202" s="7" t="s">
        <v>16</v>
      </c>
      <c r="AX202" s="7" t="s">
        <v>42</v>
      </c>
      <c r="AY202" s="118" t="s">
        <v>110</v>
      </c>
    </row>
    <row r="203" spans="2:65" s="8" customFormat="1" ht="12">
      <c r="B203" s="123"/>
      <c r="D203" s="117" t="s">
        <v>118</v>
      </c>
      <c r="E203" s="124" t="s">
        <v>0</v>
      </c>
      <c r="F203" s="125" t="s">
        <v>192</v>
      </c>
      <c r="H203" s="126">
        <v>4.4770000000000003</v>
      </c>
      <c r="I203" s="127"/>
      <c r="L203" s="123"/>
      <c r="M203" s="128"/>
      <c r="T203" s="129"/>
      <c r="AT203" s="124" t="s">
        <v>118</v>
      </c>
      <c r="AU203" s="124" t="s">
        <v>50</v>
      </c>
      <c r="AV203" s="8" t="s">
        <v>50</v>
      </c>
      <c r="AW203" s="8" t="s">
        <v>16</v>
      </c>
      <c r="AX203" s="8" t="s">
        <v>42</v>
      </c>
      <c r="AY203" s="124" t="s">
        <v>110</v>
      </c>
    </row>
    <row r="204" spans="2:65" s="7" customFormat="1" ht="12">
      <c r="B204" s="116"/>
      <c r="D204" s="117" t="s">
        <v>118</v>
      </c>
      <c r="E204" s="118" t="s">
        <v>0</v>
      </c>
      <c r="F204" s="119" t="s">
        <v>193</v>
      </c>
      <c r="H204" s="118" t="s">
        <v>0</v>
      </c>
      <c r="I204" s="120"/>
      <c r="L204" s="116"/>
      <c r="M204" s="121"/>
      <c r="T204" s="122"/>
      <c r="AT204" s="118" t="s">
        <v>118</v>
      </c>
      <c r="AU204" s="118" t="s">
        <v>50</v>
      </c>
      <c r="AV204" s="7" t="s">
        <v>44</v>
      </c>
      <c r="AW204" s="7" t="s">
        <v>16</v>
      </c>
      <c r="AX204" s="7" t="s">
        <v>42</v>
      </c>
      <c r="AY204" s="118" t="s">
        <v>110</v>
      </c>
    </row>
    <row r="205" spans="2:65" s="8" customFormat="1" ht="12">
      <c r="B205" s="123"/>
      <c r="D205" s="117" t="s">
        <v>118</v>
      </c>
      <c r="E205" s="124" t="s">
        <v>0</v>
      </c>
      <c r="F205" s="125" t="s">
        <v>194</v>
      </c>
      <c r="H205" s="126">
        <v>4.593</v>
      </c>
      <c r="I205" s="127"/>
      <c r="L205" s="123"/>
      <c r="M205" s="128"/>
      <c r="T205" s="129"/>
      <c r="AT205" s="124" t="s">
        <v>118</v>
      </c>
      <c r="AU205" s="124" t="s">
        <v>50</v>
      </c>
      <c r="AV205" s="8" t="s">
        <v>50</v>
      </c>
      <c r="AW205" s="8" t="s">
        <v>16</v>
      </c>
      <c r="AX205" s="8" t="s">
        <v>42</v>
      </c>
      <c r="AY205" s="124" t="s">
        <v>110</v>
      </c>
    </row>
    <row r="206" spans="2:65" s="9" customFormat="1" ht="12">
      <c r="B206" s="130"/>
      <c r="D206" s="117" t="s">
        <v>118</v>
      </c>
      <c r="E206" s="131" t="s">
        <v>0</v>
      </c>
      <c r="F206" s="132" t="s">
        <v>129</v>
      </c>
      <c r="H206" s="133">
        <v>9.07</v>
      </c>
      <c r="I206" s="134"/>
      <c r="L206" s="130"/>
      <c r="M206" s="135"/>
      <c r="T206" s="136"/>
      <c r="AT206" s="131" t="s">
        <v>118</v>
      </c>
      <c r="AU206" s="131" t="s">
        <v>50</v>
      </c>
      <c r="AV206" s="9" t="s">
        <v>116</v>
      </c>
      <c r="AW206" s="9" t="s">
        <v>16</v>
      </c>
      <c r="AX206" s="9" t="s">
        <v>44</v>
      </c>
      <c r="AY206" s="131" t="s">
        <v>110</v>
      </c>
    </row>
    <row r="207" spans="2:65" s="7" customFormat="1" ht="12">
      <c r="B207" s="116"/>
      <c r="D207" s="117" t="s">
        <v>118</v>
      </c>
      <c r="E207" s="118" t="s">
        <v>0</v>
      </c>
      <c r="F207" s="119" t="s">
        <v>195</v>
      </c>
      <c r="H207" s="118" t="s">
        <v>0</v>
      </c>
      <c r="I207" s="120"/>
      <c r="L207" s="116"/>
      <c r="M207" s="121"/>
      <c r="T207" s="122"/>
      <c r="AT207" s="118" t="s">
        <v>118</v>
      </c>
      <c r="AU207" s="118" t="s">
        <v>50</v>
      </c>
      <c r="AV207" s="7" t="s">
        <v>44</v>
      </c>
      <c r="AW207" s="7" t="s">
        <v>16</v>
      </c>
      <c r="AX207" s="7" t="s">
        <v>42</v>
      </c>
      <c r="AY207" s="118" t="s">
        <v>110</v>
      </c>
    </row>
    <row r="208" spans="2:65" s="1" customFormat="1" ht="21.75" customHeight="1">
      <c r="B208" s="77"/>
      <c r="C208" s="104" t="s">
        <v>196</v>
      </c>
      <c r="D208" s="104" t="s">
        <v>112</v>
      </c>
      <c r="E208" s="105" t="s">
        <v>197</v>
      </c>
      <c r="F208" s="106" t="s">
        <v>198</v>
      </c>
      <c r="G208" s="107" t="s">
        <v>199</v>
      </c>
      <c r="H208" s="108">
        <v>8.59</v>
      </c>
      <c r="I208" s="109"/>
      <c r="J208" s="110">
        <f>ROUND(I208*H208,2)</f>
        <v>0</v>
      </c>
      <c r="K208" s="111"/>
      <c r="L208" s="22"/>
      <c r="M208" s="112" t="s">
        <v>0</v>
      </c>
      <c r="N208" s="76" t="s">
        <v>25</v>
      </c>
      <c r="P208" s="113">
        <f>O208*H208</f>
        <v>0</v>
      </c>
      <c r="Q208" s="113">
        <v>1.5947400000000001E-3</v>
      </c>
      <c r="R208" s="113">
        <f>Q208*H208</f>
        <v>1.36988166E-2</v>
      </c>
      <c r="S208" s="113">
        <v>0</v>
      </c>
      <c r="T208" s="114">
        <f>S208*H208</f>
        <v>0</v>
      </c>
      <c r="AR208" s="115" t="s">
        <v>116</v>
      </c>
      <c r="AT208" s="115" t="s">
        <v>112</v>
      </c>
      <c r="AU208" s="115" t="s">
        <v>50</v>
      </c>
      <c r="AY208" s="11" t="s">
        <v>110</v>
      </c>
      <c r="BE208" s="44">
        <f>IF(N208="základná",J208,0)</f>
        <v>0</v>
      </c>
      <c r="BF208" s="44">
        <f>IF(N208="znížená",J208,0)</f>
        <v>0</v>
      </c>
      <c r="BG208" s="44">
        <f>IF(N208="zákl. prenesená",J208,0)</f>
        <v>0</v>
      </c>
      <c r="BH208" s="44">
        <f>IF(N208="zníž. prenesená",J208,0)</f>
        <v>0</v>
      </c>
      <c r="BI208" s="44">
        <f>IF(N208="nulová",J208,0)</f>
        <v>0</v>
      </c>
      <c r="BJ208" s="11" t="s">
        <v>50</v>
      </c>
      <c r="BK208" s="44">
        <f>ROUND(I208*H208,2)</f>
        <v>0</v>
      </c>
      <c r="BL208" s="11" t="s">
        <v>116</v>
      </c>
      <c r="BM208" s="115" t="s">
        <v>200</v>
      </c>
    </row>
    <row r="209" spans="2:65" s="7" customFormat="1" ht="12">
      <c r="B209" s="116"/>
      <c r="D209" s="117" t="s">
        <v>118</v>
      </c>
      <c r="E209" s="118" t="s">
        <v>0</v>
      </c>
      <c r="F209" s="119" t="s">
        <v>201</v>
      </c>
      <c r="H209" s="118" t="s">
        <v>0</v>
      </c>
      <c r="I209" s="120"/>
      <c r="L209" s="116"/>
      <c r="M209" s="121"/>
      <c r="T209" s="122"/>
      <c r="AT209" s="118" t="s">
        <v>118</v>
      </c>
      <c r="AU209" s="118" t="s">
        <v>50</v>
      </c>
      <c r="AV209" s="7" t="s">
        <v>44</v>
      </c>
      <c r="AW209" s="7" t="s">
        <v>16</v>
      </c>
      <c r="AX209" s="7" t="s">
        <v>42</v>
      </c>
      <c r="AY209" s="118" t="s">
        <v>110</v>
      </c>
    </row>
    <row r="210" spans="2:65" s="8" customFormat="1" ht="12">
      <c r="B210" s="123"/>
      <c r="D210" s="117" t="s">
        <v>118</v>
      </c>
      <c r="E210" s="124" t="s">
        <v>0</v>
      </c>
      <c r="F210" s="125" t="s">
        <v>202</v>
      </c>
      <c r="H210" s="126">
        <v>2.8610000000000002</v>
      </c>
      <c r="I210" s="127"/>
      <c r="L210" s="123"/>
      <c r="M210" s="128"/>
      <c r="T210" s="129"/>
      <c r="AT210" s="124" t="s">
        <v>118</v>
      </c>
      <c r="AU210" s="124" t="s">
        <v>50</v>
      </c>
      <c r="AV210" s="8" t="s">
        <v>50</v>
      </c>
      <c r="AW210" s="8" t="s">
        <v>16</v>
      </c>
      <c r="AX210" s="8" t="s">
        <v>42</v>
      </c>
      <c r="AY210" s="124" t="s">
        <v>110</v>
      </c>
    </row>
    <row r="211" spans="2:65" s="8" customFormat="1" ht="12">
      <c r="B211" s="123"/>
      <c r="D211" s="117" t="s">
        <v>118</v>
      </c>
      <c r="E211" s="124" t="s">
        <v>0</v>
      </c>
      <c r="F211" s="125" t="s">
        <v>203</v>
      </c>
      <c r="H211" s="126">
        <v>5.7290000000000001</v>
      </c>
      <c r="I211" s="127"/>
      <c r="L211" s="123"/>
      <c r="M211" s="128"/>
      <c r="T211" s="129"/>
      <c r="AT211" s="124" t="s">
        <v>118</v>
      </c>
      <c r="AU211" s="124" t="s">
        <v>50</v>
      </c>
      <c r="AV211" s="8" t="s">
        <v>50</v>
      </c>
      <c r="AW211" s="8" t="s">
        <v>16</v>
      </c>
      <c r="AX211" s="8" t="s">
        <v>42</v>
      </c>
      <c r="AY211" s="124" t="s">
        <v>110</v>
      </c>
    </row>
    <row r="212" spans="2:65" s="9" customFormat="1" ht="12">
      <c r="B212" s="130"/>
      <c r="D212" s="117" t="s">
        <v>118</v>
      </c>
      <c r="E212" s="131" t="s">
        <v>0</v>
      </c>
      <c r="F212" s="132" t="s">
        <v>129</v>
      </c>
      <c r="H212" s="133">
        <v>8.59</v>
      </c>
      <c r="I212" s="134"/>
      <c r="L212" s="130"/>
      <c r="M212" s="135"/>
      <c r="T212" s="136"/>
      <c r="AT212" s="131" t="s">
        <v>118</v>
      </c>
      <c r="AU212" s="131" t="s">
        <v>50</v>
      </c>
      <c r="AV212" s="9" t="s">
        <v>116</v>
      </c>
      <c r="AW212" s="9" t="s">
        <v>16</v>
      </c>
      <c r="AX212" s="9" t="s">
        <v>44</v>
      </c>
      <c r="AY212" s="131" t="s">
        <v>110</v>
      </c>
    </row>
    <row r="213" spans="2:65" s="1" customFormat="1" ht="21.75" customHeight="1">
      <c r="B213" s="77"/>
      <c r="C213" s="104" t="s">
        <v>204</v>
      </c>
      <c r="D213" s="104" t="s">
        <v>112</v>
      </c>
      <c r="E213" s="105" t="s">
        <v>205</v>
      </c>
      <c r="F213" s="106" t="s">
        <v>206</v>
      </c>
      <c r="G213" s="107" t="s">
        <v>199</v>
      </c>
      <c r="H213" s="108">
        <v>8.59</v>
      </c>
      <c r="I213" s="109"/>
      <c r="J213" s="110">
        <f>ROUND(I213*H213,2)</f>
        <v>0</v>
      </c>
      <c r="K213" s="111"/>
      <c r="L213" s="22"/>
      <c r="M213" s="112" t="s">
        <v>0</v>
      </c>
      <c r="N213" s="76" t="s">
        <v>25</v>
      </c>
      <c r="P213" s="113">
        <f>O213*H213</f>
        <v>0</v>
      </c>
      <c r="Q213" s="113">
        <v>0</v>
      </c>
      <c r="R213" s="113">
        <f>Q213*H213</f>
        <v>0</v>
      </c>
      <c r="S213" s="113">
        <v>0</v>
      </c>
      <c r="T213" s="114">
        <f>S213*H213</f>
        <v>0</v>
      </c>
      <c r="AR213" s="115" t="s">
        <v>116</v>
      </c>
      <c r="AT213" s="115" t="s">
        <v>112</v>
      </c>
      <c r="AU213" s="115" t="s">
        <v>50</v>
      </c>
      <c r="AY213" s="11" t="s">
        <v>110</v>
      </c>
      <c r="BE213" s="44">
        <f>IF(N213="základná",J213,0)</f>
        <v>0</v>
      </c>
      <c r="BF213" s="44">
        <f>IF(N213="znížená",J213,0)</f>
        <v>0</v>
      </c>
      <c r="BG213" s="44">
        <f>IF(N213="zákl. prenesená",J213,0)</f>
        <v>0</v>
      </c>
      <c r="BH213" s="44">
        <f>IF(N213="zníž. prenesená",J213,0)</f>
        <v>0</v>
      </c>
      <c r="BI213" s="44">
        <f>IF(N213="nulová",J213,0)</f>
        <v>0</v>
      </c>
      <c r="BJ213" s="11" t="s">
        <v>50</v>
      </c>
      <c r="BK213" s="44">
        <f>ROUND(I213*H213,2)</f>
        <v>0</v>
      </c>
      <c r="BL213" s="11" t="s">
        <v>116</v>
      </c>
      <c r="BM213" s="115" t="s">
        <v>207</v>
      </c>
    </row>
    <row r="214" spans="2:65" s="1" customFormat="1" ht="38" customHeight="1">
      <c r="B214" s="77"/>
      <c r="C214" s="104" t="s">
        <v>208</v>
      </c>
      <c r="D214" s="104" t="s">
        <v>112</v>
      </c>
      <c r="E214" s="105" t="s">
        <v>209</v>
      </c>
      <c r="F214" s="106" t="s">
        <v>210</v>
      </c>
      <c r="G214" s="107" t="s">
        <v>211</v>
      </c>
      <c r="H214" s="108">
        <v>0.438</v>
      </c>
      <c r="I214" s="109"/>
      <c r="J214" s="110">
        <f>ROUND(I214*H214,2)</f>
        <v>0</v>
      </c>
      <c r="K214" s="111"/>
      <c r="L214" s="22"/>
      <c r="M214" s="112" t="s">
        <v>0</v>
      </c>
      <c r="N214" s="76" t="s">
        <v>25</v>
      </c>
      <c r="P214" s="113">
        <f>O214*H214</f>
        <v>0</v>
      </c>
      <c r="Q214" s="113">
        <v>1.0189584899999999</v>
      </c>
      <c r="R214" s="113">
        <f>Q214*H214</f>
        <v>0.44630381861999996</v>
      </c>
      <c r="S214" s="113">
        <v>0</v>
      </c>
      <c r="T214" s="114">
        <f>S214*H214</f>
        <v>0</v>
      </c>
      <c r="AR214" s="115" t="s">
        <v>116</v>
      </c>
      <c r="AT214" s="115" t="s">
        <v>112</v>
      </c>
      <c r="AU214" s="115" t="s">
        <v>50</v>
      </c>
      <c r="AY214" s="11" t="s">
        <v>110</v>
      </c>
      <c r="BE214" s="44">
        <f>IF(N214="základná",J214,0)</f>
        <v>0</v>
      </c>
      <c r="BF214" s="44">
        <f>IF(N214="znížená",J214,0)</f>
        <v>0</v>
      </c>
      <c r="BG214" s="44">
        <f>IF(N214="zákl. prenesená",J214,0)</f>
        <v>0</v>
      </c>
      <c r="BH214" s="44">
        <f>IF(N214="zníž. prenesená",J214,0)</f>
        <v>0</v>
      </c>
      <c r="BI214" s="44">
        <f>IF(N214="nulová",J214,0)</f>
        <v>0</v>
      </c>
      <c r="BJ214" s="11" t="s">
        <v>50</v>
      </c>
      <c r="BK214" s="44">
        <f>ROUND(I214*H214,2)</f>
        <v>0</v>
      </c>
      <c r="BL214" s="11" t="s">
        <v>116</v>
      </c>
      <c r="BM214" s="115" t="s">
        <v>212</v>
      </c>
    </row>
    <row r="215" spans="2:65" s="7" customFormat="1" ht="12">
      <c r="B215" s="116"/>
      <c r="D215" s="117" t="s">
        <v>118</v>
      </c>
      <c r="E215" s="118" t="s">
        <v>0</v>
      </c>
      <c r="F215" s="119" t="s">
        <v>213</v>
      </c>
      <c r="H215" s="118" t="s">
        <v>0</v>
      </c>
      <c r="I215" s="120"/>
      <c r="L215" s="116"/>
      <c r="M215" s="121"/>
      <c r="T215" s="122"/>
      <c r="AT215" s="118" t="s">
        <v>118</v>
      </c>
      <c r="AU215" s="118" t="s">
        <v>50</v>
      </c>
      <c r="AV215" s="7" t="s">
        <v>44</v>
      </c>
      <c r="AW215" s="7" t="s">
        <v>16</v>
      </c>
      <c r="AX215" s="7" t="s">
        <v>42</v>
      </c>
      <c r="AY215" s="118" t="s">
        <v>110</v>
      </c>
    </row>
    <row r="216" spans="2:65" s="7" customFormat="1" ht="12">
      <c r="B216" s="116"/>
      <c r="D216" s="117" t="s">
        <v>118</v>
      </c>
      <c r="E216" s="118" t="s">
        <v>0</v>
      </c>
      <c r="F216" s="119" t="s">
        <v>176</v>
      </c>
      <c r="H216" s="118" t="s">
        <v>0</v>
      </c>
      <c r="I216" s="120"/>
      <c r="L216" s="116"/>
      <c r="M216" s="121"/>
      <c r="T216" s="122"/>
      <c r="AT216" s="118" t="s">
        <v>118</v>
      </c>
      <c r="AU216" s="118" t="s">
        <v>50</v>
      </c>
      <c r="AV216" s="7" t="s">
        <v>44</v>
      </c>
      <c r="AW216" s="7" t="s">
        <v>16</v>
      </c>
      <c r="AX216" s="7" t="s">
        <v>42</v>
      </c>
      <c r="AY216" s="118" t="s">
        <v>110</v>
      </c>
    </row>
    <row r="217" spans="2:65" s="8" customFormat="1" ht="12">
      <c r="B217" s="123"/>
      <c r="D217" s="117" t="s">
        <v>118</v>
      </c>
      <c r="E217" s="124" t="s">
        <v>0</v>
      </c>
      <c r="F217" s="125" t="s">
        <v>214</v>
      </c>
      <c r="H217" s="126">
        <v>0.216</v>
      </c>
      <c r="I217" s="127"/>
      <c r="L217" s="123"/>
      <c r="M217" s="128"/>
      <c r="T217" s="129"/>
      <c r="AT217" s="124" t="s">
        <v>118</v>
      </c>
      <c r="AU217" s="124" t="s">
        <v>50</v>
      </c>
      <c r="AV217" s="8" t="s">
        <v>50</v>
      </c>
      <c r="AW217" s="8" t="s">
        <v>16</v>
      </c>
      <c r="AX217" s="8" t="s">
        <v>42</v>
      </c>
      <c r="AY217" s="124" t="s">
        <v>110</v>
      </c>
    </row>
    <row r="218" spans="2:65" s="7" customFormat="1" ht="12">
      <c r="B218" s="116"/>
      <c r="D218" s="117" t="s">
        <v>118</v>
      </c>
      <c r="E218" s="118" t="s">
        <v>0</v>
      </c>
      <c r="F218" s="119" t="s">
        <v>193</v>
      </c>
      <c r="H218" s="118" t="s">
        <v>0</v>
      </c>
      <c r="I218" s="120"/>
      <c r="L218" s="116"/>
      <c r="M218" s="121"/>
      <c r="T218" s="122"/>
      <c r="AT218" s="118" t="s">
        <v>118</v>
      </c>
      <c r="AU218" s="118" t="s">
        <v>50</v>
      </c>
      <c r="AV218" s="7" t="s">
        <v>44</v>
      </c>
      <c r="AW218" s="7" t="s">
        <v>16</v>
      </c>
      <c r="AX218" s="7" t="s">
        <v>42</v>
      </c>
      <c r="AY218" s="118" t="s">
        <v>110</v>
      </c>
    </row>
    <row r="219" spans="2:65" s="8" customFormat="1" ht="12">
      <c r="B219" s="123"/>
      <c r="D219" s="117" t="s">
        <v>118</v>
      </c>
      <c r="E219" s="124" t="s">
        <v>0</v>
      </c>
      <c r="F219" s="125" t="s">
        <v>215</v>
      </c>
      <c r="H219" s="126">
        <v>0.222</v>
      </c>
      <c r="I219" s="127"/>
      <c r="L219" s="123"/>
      <c r="M219" s="128"/>
      <c r="T219" s="129"/>
      <c r="AT219" s="124" t="s">
        <v>118</v>
      </c>
      <c r="AU219" s="124" t="s">
        <v>50</v>
      </c>
      <c r="AV219" s="8" t="s">
        <v>50</v>
      </c>
      <c r="AW219" s="8" t="s">
        <v>16</v>
      </c>
      <c r="AX219" s="8" t="s">
        <v>42</v>
      </c>
      <c r="AY219" s="124" t="s">
        <v>110</v>
      </c>
    </row>
    <row r="220" spans="2:65" s="9" customFormat="1" ht="12">
      <c r="B220" s="130"/>
      <c r="D220" s="117" t="s">
        <v>118</v>
      </c>
      <c r="E220" s="131" t="s">
        <v>0</v>
      </c>
      <c r="F220" s="132" t="s">
        <v>129</v>
      </c>
      <c r="H220" s="133">
        <v>0.438</v>
      </c>
      <c r="I220" s="134"/>
      <c r="L220" s="130"/>
      <c r="M220" s="135"/>
      <c r="T220" s="136"/>
      <c r="AT220" s="131" t="s">
        <v>118</v>
      </c>
      <c r="AU220" s="131" t="s">
        <v>50</v>
      </c>
      <c r="AV220" s="9" t="s">
        <v>116</v>
      </c>
      <c r="AW220" s="9" t="s">
        <v>16</v>
      </c>
      <c r="AX220" s="9" t="s">
        <v>44</v>
      </c>
      <c r="AY220" s="131" t="s">
        <v>110</v>
      </c>
    </row>
    <row r="221" spans="2:65" s="1" customFormat="1" ht="33" customHeight="1">
      <c r="B221" s="77"/>
      <c r="C221" s="104" t="s">
        <v>216</v>
      </c>
      <c r="D221" s="104" t="s">
        <v>112</v>
      </c>
      <c r="E221" s="105" t="s">
        <v>217</v>
      </c>
      <c r="F221" s="106" t="s">
        <v>218</v>
      </c>
      <c r="G221" s="107" t="s">
        <v>115</v>
      </c>
      <c r="H221" s="108">
        <v>6.8730000000000002</v>
      </c>
      <c r="I221" s="109"/>
      <c r="J221" s="110">
        <f>ROUND(I221*H221,2)</f>
        <v>0</v>
      </c>
      <c r="K221" s="111"/>
      <c r="L221" s="22"/>
      <c r="M221" s="112" t="s">
        <v>0</v>
      </c>
      <c r="N221" s="76" t="s">
        <v>25</v>
      </c>
      <c r="P221" s="113">
        <f>O221*H221</f>
        <v>0</v>
      </c>
      <c r="Q221" s="113">
        <v>2.11709076</v>
      </c>
      <c r="R221" s="113">
        <f>Q221*H221</f>
        <v>14.550764793480001</v>
      </c>
      <c r="S221" s="113">
        <v>0</v>
      </c>
      <c r="T221" s="114">
        <f>S221*H221</f>
        <v>0</v>
      </c>
      <c r="AR221" s="115" t="s">
        <v>116</v>
      </c>
      <c r="AT221" s="115" t="s">
        <v>112</v>
      </c>
      <c r="AU221" s="115" t="s">
        <v>50</v>
      </c>
      <c r="AY221" s="11" t="s">
        <v>110</v>
      </c>
      <c r="BE221" s="44">
        <f>IF(N221="základná",J221,0)</f>
        <v>0</v>
      </c>
      <c r="BF221" s="44">
        <f>IF(N221="znížená",J221,0)</f>
        <v>0</v>
      </c>
      <c r="BG221" s="44">
        <f>IF(N221="zákl. prenesená",J221,0)</f>
        <v>0</v>
      </c>
      <c r="BH221" s="44">
        <f>IF(N221="zníž. prenesená",J221,0)</f>
        <v>0</v>
      </c>
      <c r="BI221" s="44">
        <f>IF(N221="nulová",J221,0)</f>
        <v>0</v>
      </c>
      <c r="BJ221" s="11" t="s">
        <v>50</v>
      </c>
      <c r="BK221" s="44">
        <f>ROUND(I221*H221,2)</f>
        <v>0</v>
      </c>
      <c r="BL221" s="11" t="s">
        <v>116</v>
      </c>
      <c r="BM221" s="115" t="s">
        <v>219</v>
      </c>
    </row>
    <row r="222" spans="2:65" s="8" customFormat="1" ht="12">
      <c r="B222" s="123"/>
      <c r="D222" s="117" t="s">
        <v>118</v>
      </c>
      <c r="E222" s="124" t="s">
        <v>0</v>
      </c>
      <c r="F222" s="125" t="s">
        <v>220</v>
      </c>
      <c r="H222" s="126">
        <v>4.3209999999999997</v>
      </c>
      <c r="I222" s="127"/>
      <c r="L222" s="123"/>
      <c r="M222" s="128"/>
      <c r="T222" s="129"/>
      <c r="AT222" s="124" t="s">
        <v>118</v>
      </c>
      <c r="AU222" s="124" t="s">
        <v>50</v>
      </c>
      <c r="AV222" s="8" t="s">
        <v>50</v>
      </c>
      <c r="AW222" s="8" t="s">
        <v>16</v>
      </c>
      <c r="AX222" s="8" t="s">
        <v>42</v>
      </c>
      <c r="AY222" s="124" t="s">
        <v>110</v>
      </c>
    </row>
    <row r="223" spans="2:65" s="8" customFormat="1" ht="12">
      <c r="B223" s="123"/>
      <c r="D223" s="117" t="s">
        <v>118</v>
      </c>
      <c r="E223" s="124" t="s">
        <v>0</v>
      </c>
      <c r="F223" s="125" t="s">
        <v>221</v>
      </c>
      <c r="H223" s="126">
        <v>1.92</v>
      </c>
      <c r="I223" s="127"/>
      <c r="L223" s="123"/>
      <c r="M223" s="128"/>
      <c r="T223" s="129"/>
      <c r="AT223" s="124" t="s">
        <v>118</v>
      </c>
      <c r="AU223" s="124" t="s">
        <v>50</v>
      </c>
      <c r="AV223" s="8" t="s">
        <v>50</v>
      </c>
      <c r="AW223" s="8" t="s">
        <v>16</v>
      </c>
      <c r="AX223" s="8" t="s">
        <v>42</v>
      </c>
      <c r="AY223" s="124" t="s">
        <v>110</v>
      </c>
    </row>
    <row r="224" spans="2:65" s="8" customFormat="1" ht="12">
      <c r="B224" s="123"/>
      <c r="D224" s="117" t="s">
        <v>118</v>
      </c>
      <c r="E224" s="124" t="s">
        <v>0</v>
      </c>
      <c r="F224" s="125" t="s">
        <v>222</v>
      </c>
      <c r="H224" s="126">
        <v>0.63200000000000001</v>
      </c>
      <c r="I224" s="127"/>
      <c r="L224" s="123"/>
      <c r="M224" s="128"/>
      <c r="T224" s="129"/>
      <c r="AT224" s="124" t="s">
        <v>118</v>
      </c>
      <c r="AU224" s="124" t="s">
        <v>50</v>
      </c>
      <c r="AV224" s="8" t="s">
        <v>50</v>
      </c>
      <c r="AW224" s="8" t="s">
        <v>16</v>
      </c>
      <c r="AX224" s="8" t="s">
        <v>42</v>
      </c>
      <c r="AY224" s="124" t="s">
        <v>110</v>
      </c>
    </row>
    <row r="225" spans="2:65" s="9" customFormat="1" ht="12">
      <c r="B225" s="130"/>
      <c r="D225" s="117" t="s">
        <v>118</v>
      </c>
      <c r="E225" s="131" t="s">
        <v>0</v>
      </c>
      <c r="F225" s="132" t="s">
        <v>129</v>
      </c>
      <c r="H225" s="133">
        <v>6.8730000000000002</v>
      </c>
      <c r="I225" s="134"/>
      <c r="L225" s="130"/>
      <c r="M225" s="135"/>
      <c r="T225" s="136"/>
      <c r="AT225" s="131" t="s">
        <v>118</v>
      </c>
      <c r="AU225" s="131" t="s">
        <v>50</v>
      </c>
      <c r="AV225" s="9" t="s">
        <v>116</v>
      </c>
      <c r="AW225" s="9" t="s">
        <v>16</v>
      </c>
      <c r="AX225" s="9" t="s">
        <v>44</v>
      </c>
      <c r="AY225" s="131" t="s">
        <v>110</v>
      </c>
    </row>
    <row r="226" spans="2:65" s="1" customFormat="1" ht="24.25" customHeight="1">
      <c r="B226" s="77"/>
      <c r="C226" s="104" t="s">
        <v>223</v>
      </c>
      <c r="D226" s="104" t="s">
        <v>112</v>
      </c>
      <c r="E226" s="105" t="s">
        <v>224</v>
      </c>
      <c r="F226" s="106" t="s">
        <v>225</v>
      </c>
      <c r="G226" s="107" t="s">
        <v>211</v>
      </c>
      <c r="H226" s="108">
        <v>0.28499999999999998</v>
      </c>
      <c r="I226" s="109"/>
      <c r="J226" s="110">
        <f>ROUND(I226*H226,2)</f>
        <v>0</v>
      </c>
      <c r="K226" s="111"/>
      <c r="L226" s="22"/>
      <c r="M226" s="112" t="s">
        <v>0</v>
      </c>
      <c r="N226" s="76" t="s">
        <v>25</v>
      </c>
      <c r="P226" s="113">
        <f>O226*H226</f>
        <v>0</v>
      </c>
      <c r="Q226" s="113">
        <v>1.002</v>
      </c>
      <c r="R226" s="113">
        <f>Q226*H226</f>
        <v>0.28556999999999999</v>
      </c>
      <c r="S226" s="113">
        <v>0</v>
      </c>
      <c r="T226" s="114">
        <f>S226*H226</f>
        <v>0</v>
      </c>
      <c r="AR226" s="115" t="s">
        <v>116</v>
      </c>
      <c r="AT226" s="115" t="s">
        <v>112</v>
      </c>
      <c r="AU226" s="115" t="s">
        <v>50</v>
      </c>
      <c r="AY226" s="11" t="s">
        <v>110</v>
      </c>
      <c r="BE226" s="44">
        <f>IF(N226="základná",J226,0)</f>
        <v>0</v>
      </c>
      <c r="BF226" s="44">
        <f>IF(N226="znížená",J226,0)</f>
        <v>0</v>
      </c>
      <c r="BG226" s="44">
        <f>IF(N226="zákl. prenesená",J226,0)</f>
        <v>0</v>
      </c>
      <c r="BH226" s="44">
        <f>IF(N226="zníž. prenesená",J226,0)</f>
        <v>0</v>
      </c>
      <c r="BI226" s="44">
        <f>IF(N226="nulová",J226,0)</f>
        <v>0</v>
      </c>
      <c r="BJ226" s="11" t="s">
        <v>50</v>
      </c>
      <c r="BK226" s="44">
        <f>ROUND(I226*H226,2)</f>
        <v>0</v>
      </c>
      <c r="BL226" s="11" t="s">
        <v>116</v>
      </c>
      <c r="BM226" s="115" t="s">
        <v>226</v>
      </c>
    </row>
    <row r="227" spans="2:65" s="8" customFormat="1" ht="12">
      <c r="B227" s="123"/>
      <c r="D227" s="117" t="s">
        <v>118</v>
      </c>
      <c r="E227" s="124" t="s">
        <v>0</v>
      </c>
      <c r="F227" s="125" t="s">
        <v>227</v>
      </c>
      <c r="H227" s="126">
        <v>0.17899999999999999</v>
      </c>
      <c r="I227" s="127"/>
      <c r="L227" s="123"/>
      <c r="M227" s="128"/>
      <c r="T227" s="129"/>
      <c r="AT227" s="124" t="s">
        <v>118</v>
      </c>
      <c r="AU227" s="124" t="s">
        <v>50</v>
      </c>
      <c r="AV227" s="8" t="s">
        <v>50</v>
      </c>
      <c r="AW227" s="8" t="s">
        <v>16</v>
      </c>
      <c r="AX227" s="8" t="s">
        <v>42</v>
      </c>
      <c r="AY227" s="124" t="s">
        <v>110</v>
      </c>
    </row>
    <row r="228" spans="2:65" s="8" customFormat="1" ht="12">
      <c r="B228" s="123"/>
      <c r="D228" s="117" t="s">
        <v>118</v>
      </c>
      <c r="E228" s="124" t="s">
        <v>0</v>
      </c>
      <c r="F228" s="125" t="s">
        <v>228</v>
      </c>
      <c r="H228" s="126">
        <v>0.08</v>
      </c>
      <c r="I228" s="127"/>
      <c r="L228" s="123"/>
      <c r="M228" s="128"/>
      <c r="T228" s="129"/>
      <c r="AT228" s="124" t="s">
        <v>118</v>
      </c>
      <c r="AU228" s="124" t="s">
        <v>50</v>
      </c>
      <c r="AV228" s="8" t="s">
        <v>50</v>
      </c>
      <c r="AW228" s="8" t="s">
        <v>16</v>
      </c>
      <c r="AX228" s="8" t="s">
        <v>42</v>
      </c>
      <c r="AY228" s="124" t="s">
        <v>110</v>
      </c>
    </row>
    <row r="229" spans="2:65" s="8" customFormat="1" ht="12">
      <c r="B229" s="123"/>
      <c r="D229" s="117" t="s">
        <v>118</v>
      </c>
      <c r="E229" s="124" t="s">
        <v>0</v>
      </c>
      <c r="F229" s="125" t="s">
        <v>229</v>
      </c>
      <c r="H229" s="126">
        <v>2.5999999999999999E-2</v>
      </c>
      <c r="I229" s="127"/>
      <c r="L229" s="123"/>
      <c r="M229" s="128"/>
      <c r="T229" s="129"/>
      <c r="AT229" s="124" t="s">
        <v>118</v>
      </c>
      <c r="AU229" s="124" t="s">
        <v>50</v>
      </c>
      <c r="AV229" s="8" t="s">
        <v>50</v>
      </c>
      <c r="AW229" s="8" t="s">
        <v>16</v>
      </c>
      <c r="AX229" s="8" t="s">
        <v>42</v>
      </c>
      <c r="AY229" s="124" t="s">
        <v>110</v>
      </c>
    </row>
    <row r="230" spans="2:65" s="9" customFormat="1" ht="12">
      <c r="B230" s="130"/>
      <c r="D230" s="117" t="s">
        <v>118</v>
      </c>
      <c r="E230" s="131" t="s">
        <v>0</v>
      </c>
      <c r="F230" s="132" t="s">
        <v>129</v>
      </c>
      <c r="H230" s="133">
        <v>0.28499999999999998</v>
      </c>
      <c r="I230" s="134"/>
      <c r="L230" s="130"/>
      <c r="M230" s="135"/>
      <c r="T230" s="136"/>
      <c r="AT230" s="131" t="s">
        <v>118</v>
      </c>
      <c r="AU230" s="131" t="s">
        <v>50</v>
      </c>
      <c r="AV230" s="9" t="s">
        <v>116</v>
      </c>
      <c r="AW230" s="9" t="s">
        <v>16</v>
      </c>
      <c r="AX230" s="9" t="s">
        <v>44</v>
      </c>
      <c r="AY230" s="131" t="s">
        <v>110</v>
      </c>
    </row>
    <row r="231" spans="2:65" s="1" customFormat="1" ht="24.25" customHeight="1">
      <c r="B231" s="77"/>
      <c r="C231" s="104" t="s">
        <v>230</v>
      </c>
      <c r="D231" s="104" t="s">
        <v>112</v>
      </c>
      <c r="E231" s="105" t="s">
        <v>231</v>
      </c>
      <c r="F231" s="106" t="s">
        <v>232</v>
      </c>
      <c r="G231" s="107" t="s">
        <v>115</v>
      </c>
      <c r="H231" s="108">
        <v>4.9009999999999998</v>
      </c>
      <c r="I231" s="109"/>
      <c r="J231" s="110">
        <f>ROUND(I231*H231,2)</f>
        <v>0</v>
      </c>
      <c r="K231" s="111"/>
      <c r="L231" s="22"/>
      <c r="M231" s="112" t="s">
        <v>0</v>
      </c>
      <c r="N231" s="76" t="s">
        <v>25</v>
      </c>
      <c r="P231" s="113">
        <f>O231*H231</f>
        <v>0</v>
      </c>
      <c r="Q231" s="113">
        <v>2.2151342000000001</v>
      </c>
      <c r="R231" s="113">
        <f>Q231*H231</f>
        <v>10.856372714199999</v>
      </c>
      <c r="S231" s="113">
        <v>0</v>
      </c>
      <c r="T231" s="114">
        <f>S231*H231</f>
        <v>0</v>
      </c>
      <c r="AR231" s="115" t="s">
        <v>116</v>
      </c>
      <c r="AT231" s="115" t="s">
        <v>112</v>
      </c>
      <c r="AU231" s="115" t="s">
        <v>50</v>
      </c>
      <c r="AY231" s="11" t="s">
        <v>110</v>
      </c>
      <c r="BE231" s="44">
        <f>IF(N231="základná",J231,0)</f>
        <v>0</v>
      </c>
      <c r="BF231" s="44">
        <f>IF(N231="znížená",J231,0)</f>
        <v>0</v>
      </c>
      <c r="BG231" s="44">
        <f>IF(N231="zákl. prenesená",J231,0)</f>
        <v>0</v>
      </c>
      <c r="BH231" s="44">
        <f>IF(N231="zníž. prenesená",J231,0)</f>
        <v>0</v>
      </c>
      <c r="BI231" s="44">
        <f>IF(N231="nulová",J231,0)</f>
        <v>0</v>
      </c>
      <c r="BJ231" s="11" t="s">
        <v>50</v>
      </c>
      <c r="BK231" s="44">
        <f>ROUND(I231*H231,2)</f>
        <v>0</v>
      </c>
      <c r="BL231" s="11" t="s">
        <v>116</v>
      </c>
      <c r="BM231" s="115" t="s">
        <v>233</v>
      </c>
    </row>
    <row r="232" spans="2:65" s="8" customFormat="1" ht="12">
      <c r="B232" s="123"/>
      <c r="D232" s="117" t="s">
        <v>118</v>
      </c>
      <c r="E232" s="124" t="s">
        <v>0</v>
      </c>
      <c r="F232" s="125" t="s">
        <v>234</v>
      </c>
      <c r="H232" s="126">
        <v>2.56</v>
      </c>
      <c r="I232" s="127"/>
      <c r="L232" s="123"/>
      <c r="M232" s="128"/>
      <c r="T232" s="129"/>
      <c r="AT232" s="124" t="s">
        <v>118</v>
      </c>
      <c r="AU232" s="124" t="s">
        <v>50</v>
      </c>
      <c r="AV232" s="8" t="s">
        <v>50</v>
      </c>
      <c r="AW232" s="8" t="s">
        <v>16</v>
      </c>
      <c r="AX232" s="8" t="s">
        <v>42</v>
      </c>
      <c r="AY232" s="124" t="s">
        <v>110</v>
      </c>
    </row>
    <row r="233" spans="2:65" s="8" customFormat="1" ht="12">
      <c r="B233" s="123"/>
      <c r="D233" s="117" t="s">
        <v>118</v>
      </c>
      <c r="E233" s="124" t="s">
        <v>0</v>
      </c>
      <c r="F233" s="125" t="s">
        <v>235</v>
      </c>
      <c r="H233" s="126">
        <v>0.45</v>
      </c>
      <c r="I233" s="127"/>
      <c r="L233" s="123"/>
      <c r="M233" s="128"/>
      <c r="T233" s="129"/>
      <c r="AT233" s="124" t="s">
        <v>118</v>
      </c>
      <c r="AU233" s="124" t="s">
        <v>50</v>
      </c>
      <c r="AV233" s="8" t="s">
        <v>50</v>
      </c>
      <c r="AW233" s="8" t="s">
        <v>16</v>
      </c>
      <c r="AX233" s="8" t="s">
        <v>42</v>
      </c>
      <c r="AY233" s="124" t="s">
        <v>110</v>
      </c>
    </row>
    <row r="234" spans="2:65" s="8" customFormat="1" ht="12">
      <c r="B234" s="123"/>
      <c r="D234" s="117" t="s">
        <v>118</v>
      </c>
      <c r="E234" s="124" t="s">
        <v>0</v>
      </c>
      <c r="F234" s="125" t="s">
        <v>236</v>
      </c>
      <c r="H234" s="126">
        <v>1</v>
      </c>
      <c r="I234" s="127"/>
      <c r="L234" s="123"/>
      <c r="M234" s="128"/>
      <c r="T234" s="129"/>
      <c r="AT234" s="124" t="s">
        <v>118</v>
      </c>
      <c r="AU234" s="124" t="s">
        <v>50</v>
      </c>
      <c r="AV234" s="8" t="s">
        <v>50</v>
      </c>
      <c r="AW234" s="8" t="s">
        <v>16</v>
      </c>
      <c r="AX234" s="8" t="s">
        <v>42</v>
      </c>
      <c r="AY234" s="124" t="s">
        <v>110</v>
      </c>
    </row>
    <row r="235" spans="2:65" s="8" customFormat="1" ht="12">
      <c r="B235" s="123"/>
      <c r="D235" s="117" t="s">
        <v>118</v>
      </c>
      <c r="E235" s="124" t="s">
        <v>0</v>
      </c>
      <c r="F235" s="125" t="s">
        <v>237</v>
      </c>
      <c r="H235" s="126">
        <v>0.72499999999999998</v>
      </c>
      <c r="I235" s="127"/>
      <c r="L235" s="123"/>
      <c r="M235" s="128"/>
      <c r="T235" s="129"/>
      <c r="AT235" s="124" t="s">
        <v>118</v>
      </c>
      <c r="AU235" s="124" t="s">
        <v>50</v>
      </c>
      <c r="AV235" s="8" t="s">
        <v>50</v>
      </c>
      <c r="AW235" s="8" t="s">
        <v>16</v>
      </c>
      <c r="AX235" s="8" t="s">
        <v>42</v>
      </c>
      <c r="AY235" s="124" t="s">
        <v>110</v>
      </c>
    </row>
    <row r="236" spans="2:65" s="10" customFormat="1" ht="12">
      <c r="B236" s="137"/>
      <c r="D236" s="117" t="s">
        <v>118</v>
      </c>
      <c r="E236" s="138" t="s">
        <v>0</v>
      </c>
      <c r="F236" s="139" t="s">
        <v>174</v>
      </c>
      <c r="H236" s="140">
        <v>4.7350000000000003</v>
      </c>
      <c r="I236" s="141"/>
      <c r="L236" s="137"/>
      <c r="M236" s="142"/>
      <c r="T236" s="143"/>
      <c r="AT236" s="138" t="s">
        <v>118</v>
      </c>
      <c r="AU236" s="138" t="s">
        <v>50</v>
      </c>
      <c r="AV236" s="10" t="s">
        <v>137</v>
      </c>
      <c r="AW236" s="10" t="s">
        <v>16</v>
      </c>
      <c r="AX236" s="10" t="s">
        <v>42</v>
      </c>
      <c r="AY236" s="138" t="s">
        <v>110</v>
      </c>
    </row>
    <row r="237" spans="2:65" s="8" customFormat="1" ht="12">
      <c r="B237" s="123"/>
      <c r="D237" s="117" t="s">
        <v>118</v>
      </c>
      <c r="E237" s="124" t="s">
        <v>0</v>
      </c>
      <c r="F237" s="125" t="s">
        <v>238</v>
      </c>
      <c r="H237" s="126">
        <v>0.16600000000000001</v>
      </c>
      <c r="I237" s="127"/>
      <c r="L237" s="123"/>
      <c r="M237" s="128"/>
      <c r="T237" s="129"/>
      <c r="AT237" s="124" t="s">
        <v>118</v>
      </c>
      <c r="AU237" s="124" t="s">
        <v>50</v>
      </c>
      <c r="AV237" s="8" t="s">
        <v>50</v>
      </c>
      <c r="AW237" s="8" t="s">
        <v>16</v>
      </c>
      <c r="AX237" s="8" t="s">
        <v>42</v>
      </c>
      <c r="AY237" s="124" t="s">
        <v>110</v>
      </c>
    </row>
    <row r="238" spans="2:65" s="9" customFormat="1" ht="12">
      <c r="B238" s="130"/>
      <c r="D238" s="117" t="s">
        <v>118</v>
      </c>
      <c r="E238" s="131" t="s">
        <v>0</v>
      </c>
      <c r="F238" s="132" t="s">
        <v>129</v>
      </c>
      <c r="H238" s="133">
        <v>4.9009999999999998</v>
      </c>
      <c r="I238" s="134"/>
      <c r="L238" s="130"/>
      <c r="M238" s="135"/>
      <c r="T238" s="136"/>
      <c r="AT238" s="131" t="s">
        <v>118</v>
      </c>
      <c r="AU238" s="131" t="s">
        <v>50</v>
      </c>
      <c r="AV238" s="9" t="s">
        <v>116</v>
      </c>
      <c r="AW238" s="9" t="s">
        <v>16</v>
      </c>
      <c r="AX238" s="9" t="s">
        <v>44</v>
      </c>
      <c r="AY238" s="131" t="s">
        <v>110</v>
      </c>
    </row>
    <row r="239" spans="2:65" s="7" customFormat="1" ht="12">
      <c r="B239" s="116"/>
      <c r="D239" s="117" t="s">
        <v>118</v>
      </c>
      <c r="E239" s="118" t="s">
        <v>0</v>
      </c>
      <c r="F239" s="119" t="s">
        <v>195</v>
      </c>
      <c r="H239" s="118" t="s">
        <v>0</v>
      </c>
      <c r="I239" s="120"/>
      <c r="L239" s="116"/>
      <c r="M239" s="121"/>
      <c r="T239" s="122"/>
      <c r="AT239" s="118" t="s">
        <v>118</v>
      </c>
      <c r="AU239" s="118" t="s">
        <v>50</v>
      </c>
      <c r="AV239" s="7" t="s">
        <v>44</v>
      </c>
      <c r="AW239" s="7" t="s">
        <v>16</v>
      </c>
      <c r="AX239" s="7" t="s">
        <v>42</v>
      </c>
      <c r="AY239" s="118" t="s">
        <v>110</v>
      </c>
    </row>
    <row r="240" spans="2:65" s="1" customFormat="1" ht="21.75" customHeight="1">
      <c r="B240" s="77"/>
      <c r="C240" s="104" t="s">
        <v>239</v>
      </c>
      <c r="D240" s="104" t="s">
        <v>112</v>
      </c>
      <c r="E240" s="105" t="s">
        <v>240</v>
      </c>
      <c r="F240" s="106" t="s">
        <v>241</v>
      </c>
      <c r="G240" s="107" t="s">
        <v>199</v>
      </c>
      <c r="H240" s="108">
        <v>13.212</v>
      </c>
      <c r="I240" s="109"/>
      <c r="J240" s="110">
        <f>ROUND(I240*H240,2)</f>
        <v>0</v>
      </c>
      <c r="K240" s="111"/>
      <c r="L240" s="22"/>
      <c r="M240" s="112" t="s">
        <v>0</v>
      </c>
      <c r="N240" s="76" t="s">
        <v>25</v>
      </c>
      <c r="P240" s="113">
        <f>O240*H240</f>
        <v>0</v>
      </c>
      <c r="Q240" s="113">
        <v>1.5947400000000001E-3</v>
      </c>
      <c r="R240" s="113">
        <f>Q240*H240</f>
        <v>2.1069704880000002E-2</v>
      </c>
      <c r="S240" s="113">
        <v>0</v>
      </c>
      <c r="T240" s="114">
        <f>S240*H240</f>
        <v>0</v>
      </c>
      <c r="AR240" s="115" t="s">
        <v>116</v>
      </c>
      <c r="AT240" s="115" t="s">
        <v>112</v>
      </c>
      <c r="AU240" s="115" t="s">
        <v>50</v>
      </c>
      <c r="AY240" s="11" t="s">
        <v>110</v>
      </c>
      <c r="BE240" s="44">
        <f>IF(N240="základná",J240,0)</f>
        <v>0</v>
      </c>
      <c r="BF240" s="44">
        <f>IF(N240="znížená",J240,0)</f>
        <v>0</v>
      </c>
      <c r="BG240" s="44">
        <f>IF(N240="zákl. prenesená",J240,0)</f>
        <v>0</v>
      </c>
      <c r="BH240" s="44">
        <f>IF(N240="zníž. prenesená",J240,0)</f>
        <v>0</v>
      </c>
      <c r="BI240" s="44">
        <f>IF(N240="nulová",J240,0)</f>
        <v>0</v>
      </c>
      <c r="BJ240" s="11" t="s">
        <v>50</v>
      </c>
      <c r="BK240" s="44">
        <f>ROUND(I240*H240,2)</f>
        <v>0</v>
      </c>
      <c r="BL240" s="11" t="s">
        <v>116</v>
      </c>
      <c r="BM240" s="115" t="s">
        <v>242</v>
      </c>
    </row>
    <row r="241" spans="2:65" s="8" customFormat="1" ht="12">
      <c r="B241" s="123"/>
      <c r="D241" s="117" t="s">
        <v>118</v>
      </c>
      <c r="E241" s="124" t="s">
        <v>0</v>
      </c>
      <c r="F241" s="125" t="s">
        <v>243</v>
      </c>
      <c r="H241" s="126">
        <v>1.5</v>
      </c>
      <c r="I241" s="127"/>
      <c r="L241" s="123"/>
      <c r="M241" s="128"/>
      <c r="T241" s="129"/>
      <c r="AT241" s="124" t="s">
        <v>118</v>
      </c>
      <c r="AU241" s="124" t="s">
        <v>50</v>
      </c>
      <c r="AV241" s="8" t="s">
        <v>50</v>
      </c>
      <c r="AW241" s="8" t="s">
        <v>16</v>
      </c>
      <c r="AX241" s="8" t="s">
        <v>42</v>
      </c>
      <c r="AY241" s="124" t="s">
        <v>110</v>
      </c>
    </row>
    <row r="242" spans="2:65" s="8" customFormat="1" ht="12">
      <c r="B242" s="123"/>
      <c r="D242" s="117" t="s">
        <v>118</v>
      </c>
      <c r="E242" s="124" t="s">
        <v>0</v>
      </c>
      <c r="F242" s="125" t="s">
        <v>244</v>
      </c>
      <c r="H242" s="126">
        <v>12.582000000000001</v>
      </c>
      <c r="I242" s="127"/>
      <c r="L242" s="123"/>
      <c r="M242" s="128"/>
      <c r="T242" s="129"/>
      <c r="AT242" s="124" t="s">
        <v>118</v>
      </c>
      <c r="AU242" s="124" t="s">
        <v>50</v>
      </c>
      <c r="AV242" s="8" t="s">
        <v>50</v>
      </c>
      <c r="AW242" s="8" t="s">
        <v>16</v>
      </c>
      <c r="AX242" s="8" t="s">
        <v>42</v>
      </c>
      <c r="AY242" s="124" t="s">
        <v>110</v>
      </c>
    </row>
    <row r="243" spans="2:65" s="8" customFormat="1" ht="12">
      <c r="B243" s="123"/>
      <c r="D243" s="117" t="s">
        <v>118</v>
      </c>
      <c r="E243" s="124" t="s">
        <v>0</v>
      </c>
      <c r="F243" s="125" t="s">
        <v>245</v>
      </c>
      <c r="H243" s="126">
        <v>-0.87</v>
      </c>
      <c r="I243" s="127"/>
      <c r="L243" s="123"/>
      <c r="M243" s="128"/>
      <c r="T243" s="129"/>
      <c r="AT243" s="124" t="s">
        <v>118</v>
      </c>
      <c r="AU243" s="124" t="s">
        <v>50</v>
      </c>
      <c r="AV243" s="8" t="s">
        <v>50</v>
      </c>
      <c r="AW243" s="8" t="s">
        <v>16</v>
      </c>
      <c r="AX243" s="8" t="s">
        <v>42</v>
      </c>
      <c r="AY243" s="124" t="s">
        <v>110</v>
      </c>
    </row>
    <row r="244" spans="2:65" s="9" customFormat="1" ht="12">
      <c r="B244" s="130"/>
      <c r="D244" s="117" t="s">
        <v>118</v>
      </c>
      <c r="E244" s="131" t="s">
        <v>0</v>
      </c>
      <c r="F244" s="132" t="s">
        <v>129</v>
      </c>
      <c r="H244" s="133">
        <v>13.212</v>
      </c>
      <c r="I244" s="134"/>
      <c r="L244" s="130"/>
      <c r="M244" s="135"/>
      <c r="T244" s="136"/>
      <c r="AT244" s="131" t="s">
        <v>118</v>
      </c>
      <c r="AU244" s="131" t="s">
        <v>50</v>
      </c>
      <c r="AV244" s="9" t="s">
        <v>116</v>
      </c>
      <c r="AW244" s="9" t="s">
        <v>16</v>
      </c>
      <c r="AX244" s="9" t="s">
        <v>44</v>
      </c>
      <c r="AY244" s="131" t="s">
        <v>110</v>
      </c>
    </row>
    <row r="245" spans="2:65" s="1" customFormat="1" ht="21.75" customHeight="1">
      <c r="B245" s="77"/>
      <c r="C245" s="104" t="s">
        <v>246</v>
      </c>
      <c r="D245" s="104" t="s">
        <v>112</v>
      </c>
      <c r="E245" s="105" t="s">
        <v>247</v>
      </c>
      <c r="F245" s="106" t="s">
        <v>248</v>
      </c>
      <c r="G245" s="107" t="s">
        <v>199</v>
      </c>
      <c r="H245" s="108">
        <v>13.212</v>
      </c>
      <c r="I245" s="109"/>
      <c r="J245" s="110">
        <f>ROUND(I245*H245,2)</f>
        <v>0</v>
      </c>
      <c r="K245" s="111"/>
      <c r="L245" s="22"/>
      <c r="M245" s="112" t="s">
        <v>0</v>
      </c>
      <c r="N245" s="76" t="s">
        <v>25</v>
      </c>
      <c r="P245" s="113">
        <f>O245*H245</f>
        <v>0</v>
      </c>
      <c r="Q245" s="113">
        <v>0</v>
      </c>
      <c r="R245" s="113">
        <f>Q245*H245</f>
        <v>0</v>
      </c>
      <c r="S245" s="113">
        <v>0</v>
      </c>
      <c r="T245" s="114">
        <f>S245*H245</f>
        <v>0</v>
      </c>
      <c r="AR245" s="115" t="s">
        <v>116</v>
      </c>
      <c r="AT245" s="115" t="s">
        <v>112</v>
      </c>
      <c r="AU245" s="115" t="s">
        <v>50</v>
      </c>
      <c r="AY245" s="11" t="s">
        <v>110</v>
      </c>
      <c r="BE245" s="44">
        <f>IF(N245="základná",J245,0)</f>
        <v>0</v>
      </c>
      <c r="BF245" s="44">
        <f>IF(N245="znížená",J245,0)</f>
        <v>0</v>
      </c>
      <c r="BG245" s="44">
        <f>IF(N245="zákl. prenesená",J245,0)</f>
        <v>0</v>
      </c>
      <c r="BH245" s="44">
        <f>IF(N245="zníž. prenesená",J245,0)</f>
        <v>0</v>
      </c>
      <c r="BI245" s="44">
        <f>IF(N245="nulová",J245,0)</f>
        <v>0</v>
      </c>
      <c r="BJ245" s="11" t="s">
        <v>50</v>
      </c>
      <c r="BK245" s="44">
        <f>ROUND(I245*H245,2)</f>
        <v>0</v>
      </c>
      <c r="BL245" s="11" t="s">
        <v>116</v>
      </c>
      <c r="BM245" s="115" t="s">
        <v>249</v>
      </c>
    </row>
    <row r="246" spans="2:65" s="6" customFormat="1" ht="23" customHeight="1">
      <c r="B246" s="92"/>
      <c r="D246" s="93" t="s">
        <v>41</v>
      </c>
      <c r="E246" s="102" t="s">
        <v>137</v>
      </c>
      <c r="F246" s="102" t="s">
        <v>250</v>
      </c>
      <c r="I246" s="95"/>
      <c r="J246" s="103">
        <f>BK246</f>
        <v>0</v>
      </c>
      <c r="L246" s="92"/>
      <c r="M246" s="97"/>
      <c r="P246" s="98">
        <f>P247</f>
        <v>0</v>
      </c>
      <c r="R246" s="98">
        <f>R247</f>
        <v>0.49934699999999999</v>
      </c>
      <c r="T246" s="99">
        <f>T247</f>
        <v>0</v>
      </c>
      <c r="AR246" s="93" t="s">
        <v>44</v>
      </c>
      <c r="AT246" s="100" t="s">
        <v>41</v>
      </c>
      <c r="AU246" s="100" t="s">
        <v>44</v>
      </c>
      <c r="AY246" s="93" t="s">
        <v>110</v>
      </c>
      <c r="BK246" s="101">
        <f>BK247</f>
        <v>0</v>
      </c>
    </row>
    <row r="247" spans="2:65" s="1" customFormat="1" ht="24.25" customHeight="1">
      <c r="B247" s="77"/>
      <c r="C247" s="104" t="s">
        <v>3</v>
      </c>
      <c r="D247" s="104" t="s">
        <v>112</v>
      </c>
      <c r="E247" s="105" t="s">
        <v>251</v>
      </c>
      <c r="F247" s="106" t="s">
        <v>252</v>
      </c>
      <c r="G247" s="107" t="s">
        <v>253</v>
      </c>
      <c r="H247" s="108">
        <v>9</v>
      </c>
      <c r="I247" s="109"/>
      <c r="J247" s="110">
        <f>ROUND(I247*H247,2)</f>
        <v>0</v>
      </c>
      <c r="K247" s="111"/>
      <c r="L247" s="22"/>
      <c r="M247" s="112" t="s">
        <v>0</v>
      </c>
      <c r="N247" s="76" t="s">
        <v>25</v>
      </c>
      <c r="P247" s="113">
        <f>O247*H247</f>
        <v>0</v>
      </c>
      <c r="Q247" s="113">
        <v>5.5482999999999998E-2</v>
      </c>
      <c r="R247" s="113">
        <f>Q247*H247</f>
        <v>0.49934699999999999</v>
      </c>
      <c r="S247" s="113">
        <v>0</v>
      </c>
      <c r="T247" s="114">
        <f>S247*H247</f>
        <v>0</v>
      </c>
      <c r="AR247" s="115" t="s">
        <v>116</v>
      </c>
      <c r="AT247" s="115" t="s">
        <v>112</v>
      </c>
      <c r="AU247" s="115" t="s">
        <v>50</v>
      </c>
      <c r="AY247" s="11" t="s">
        <v>110</v>
      </c>
      <c r="BE247" s="44">
        <f>IF(N247="základná",J247,0)</f>
        <v>0</v>
      </c>
      <c r="BF247" s="44">
        <f>IF(N247="znížená",J247,0)</f>
        <v>0</v>
      </c>
      <c r="BG247" s="44">
        <f>IF(N247="zákl. prenesená",J247,0)</f>
        <v>0</v>
      </c>
      <c r="BH247" s="44">
        <f>IF(N247="zníž. prenesená",J247,0)</f>
        <v>0</v>
      </c>
      <c r="BI247" s="44">
        <f>IF(N247="nulová",J247,0)</f>
        <v>0</v>
      </c>
      <c r="BJ247" s="11" t="s">
        <v>50</v>
      </c>
      <c r="BK247" s="44">
        <f>ROUND(I247*H247,2)</f>
        <v>0</v>
      </c>
      <c r="BL247" s="11" t="s">
        <v>116</v>
      </c>
      <c r="BM247" s="115" t="s">
        <v>254</v>
      </c>
    </row>
    <row r="248" spans="2:65" s="6" customFormat="1" ht="23" customHeight="1">
      <c r="B248" s="92"/>
      <c r="D248" s="93" t="s">
        <v>41</v>
      </c>
      <c r="E248" s="102" t="s">
        <v>116</v>
      </c>
      <c r="F248" s="102" t="s">
        <v>255</v>
      </c>
      <c r="I248" s="95"/>
      <c r="J248" s="103">
        <f>BK248</f>
        <v>0</v>
      </c>
      <c r="L248" s="92"/>
      <c r="M248" s="97"/>
      <c r="P248" s="98">
        <f>SUM(P249:P253)</f>
        <v>0</v>
      </c>
      <c r="R248" s="98">
        <f>SUM(R249:R253)</f>
        <v>0.64792031999999999</v>
      </c>
      <c r="T248" s="99">
        <f>SUM(T249:T253)</f>
        <v>0</v>
      </c>
      <c r="AR248" s="93" t="s">
        <v>44</v>
      </c>
      <c r="AT248" s="100" t="s">
        <v>41</v>
      </c>
      <c r="AU248" s="100" t="s">
        <v>44</v>
      </c>
      <c r="AY248" s="93" t="s">
        <v>110</v>
      </c>
      <c r="BK248" s="101">
        <f>SUM(BK249:BK253)</f>
        <v>0</v>
      </c>
    </row>
    <row r="249" spans="2:65" s="1" customFormat="1" ht="33" customHeight="1">
      <c r="B249" s="77"/>
      <c r="C249" s="104" t="s">
        <v>256</v>
      </c>
      <c r="D249" s="104" t="s">
        <v>112</v>
      </c>
      <c r="E249" s="105" t="s">
        <v>257</v>
      </c>
      <c r="F249" s="106" t="s">
        <v>258</v>
      </c>
      <c r="G249" s="107" t="s">
        <v>211</v>
      </c>
      <c r="H249" s="108">
        <v>0.57999999999999996</v>
      </c>
      <c r="I249" s="109"/>
      <c r="J249" s="110">
        <f>ROUND(I249*H249,2)</f>
        <v>0</v>
      </c>
      <c r="K249" s="111"/>
      <c r="L249" s="22"/>
      <c r="M249" s="112" t="s">
        <v>0</v>
      </c>
      <c r="N249" s="76" t="s">
        <v>25</v>
      </c>
      <c r="P249" s="113">
        <f>O249*H249</f>
        <v>0</v>
      </c>
      <c r="Q249" s="113">
        <v>1.7104000000000001E-2</v>
      </c>
      <c r="R249" s="113">
        <f>Q249*H249</f>
        <v>9.9203199999999998E-3</v>
      </c>
      <c r="S249" s="113">
        <v>0</v>
      </c>
      <c r="T249" s="114">
        <f>S249*H249</f>
        <v>0</v>
      </c>
      <c r="AR249" s="115" t="s">
        <v>116</v>
      </c>
      <c r="AT249" s="115" t="s">
        <v>112</v>
      </c>
      <c r="AU249" s="115" t="s">
        <v>50</v>
      </c>
      <c r="AY249" s="11" t="s">
        <v>110</v>
      </c>
      <c r="BE249" s="44">
        <f>IF(N249="základná",J249,0)</f>
        <v>0</v>
      </c>
      <c r="BF249" s="44">
        <f>IF(N249="znížená",J249,0)</f>
        <v>0</v>
      </c>
      <c r="BG249" s="44">
        <f>IF(N249="zákl. prenesená",J249,0)</f>
        <v>0</v>
      </c>
      <c r="BH249" s="44">
        <f>IF(N249="zníž. prenesená",J249,0)</f>
        <v>0</v>
      </c>
      <c r="BI249" s="44">
        <f>IF(N249="nulová",J249,0)</f>
        <v>0</v>
      </c>
      <c r="BJ249" s="11" t="s">
        <v>50</v>
      </c>
      <c r="BK249" s="44">
        <f>ROUND(I249*H249,2)</f>
        <v>0</v>
      </c>
      <c r="BL249" s="11" t="s">
        <v>116</v>
      </c>
      <c r="BM249" s="115" t="s">
        <v>259</v>
      </c>
    </row>
    <row r="250" spans="2:65" s="8" customFormat="1" ht="12">
      <c r="B250" s="123"/>
      <c r="D250" s="117" t="s">
        <v>118</v>
      </c>
      <c r="E250" s="124" t="s">
        <v>0</v>
      </c>
      <c r="F250" s="125" t="s">
        <v>260</v>
      </c>
      <c r="H250" s="126">
        <v>0.57999999999999996</v>
      </c>
      <c r="I250" s="127"/>
      <c r="L250" s="123"/>
      <c r="M250" s="128"/>
      <c r="T250" s="129"/>
      <c r="AT250" s="124" t="s">
        <v>118</v>
      </c>
      <c r="AU250" s="124" t="s">
        <v>50</v>
      </c>
      <c r="AV250" s="8" t="s">
        <v>50</v>
      </c>
      <c r="AW250" s="8" t="s">
        <v>16</v>
      </c>
      <c r="AX250" s="8" t="s">
        <v>42</v>
      </c>
      <c r="AY250" s="124" t="s">
        <v>110</v>
      </c>
    </row>
    <row r="251" spans="2:65" s="9" customFormat="1" ht="12">
      <c r="B251" s="130"/>
      <c r="D251" s="117" t="s">
        <v>118</v>
      </c>
      <c r="E251" s="131" t="s">
        <v>0</v>
      </c>
      <c r="F251" s="132" t="s">
        <v>129</v>
      </c>
      <c r="H251" s="133">
        <v>0.57999999999999996</v>
      </c>
      <c r="I251" s="134"/>
      <c r="L251" s="130"/>
      <c r="M251" s="135"/>
      <c r="T251" s="136"/>
      <c r="AT251" s="131" t="s">
        <v>118</v>
      </c>
      <c r="AU251" s="131" t="s">
        <v>50</v>
      </c>
      <c r="AV251" s="9" t="s">
        <v>116</v>
      </c>
      <c r="AW251" s="9" t="s">
        <v>16</v>
      </c>
      <c r="AX251" s="9" t="s">
        <v>44</v>
      </c>
      <c r="AY251" s="131" t="s">
        <v>110</v>
      </c>
    </row>
    <row r="252" spans="2:65" s="1" customFormat="1" ht="16.5" customHeight="1">
      <c r="B252" s="77"/>
      <c r="C252" s="144" t="s">
        <v>261</v>
      </c>
      <c r="D252" s="144" t="s">
        <v>262</v>
      </c>
      <c r="E252" s="145" t="s">
        <v>263</v>
      </c>
      <c r="F252" s="146" t="s">
        <v>264</v>
      </c>
      <c r="G252" s="147" t="s">
        <v>211</v>
      </c>
      <c r="H252" s="148">
        <v>0.63800000000000001</v>
      </c>
      <c r="I252" s="149"/>
      <c r="J252" s="150">
        <f>ROUND(I252*H252,2)</f>
        <v>0</v>
      </c>
      <c r="K252" s="151"/>
      <c r="L252" s="152"/>
      <c r="M252" s="153" t="s">
        <v>0</v>
      </c>
      <c r="N252" s="154" t="s">
        <v>25</v>
      </c>
      <c r="P252" s="113">
        <f>O252*H252</f>
        <v>0</v>
      </c>
      <c r="Q252" s="113">
        <v>1</v>
      </c>
      <c r="R252" s="113">
        <f>Q252*H252</f>
        <v>0.63800000000000001</v>
      </c>
      <c r="S252" s="113">
        <v>0</v>
      </c>
      <c r="T252" s="114">
        <f>S252*H252</f>
        <v>0</v>
      </c>
      <c r="AR252" s="115" t="s">
        <v>161</v>
      </c>
      <c r="AT252" s="115" t="s">
        <v>262</v>
      </c>
      <c r="AU252" s="115" t="s">
        <v>50</v>
      </c>
      <c r="AY252" s="11" t="s">
        <v>110</v>
      </c>
      <c r="BE252" s="44">
        <f>IF(N252="základná",J252,0)</f>
        <v>0</v>
      </c>
      <c r="BF252" s="44">
        <f>IF(N252="znížená",J252,0)</f>
        <v>0</v>
      </c>
      <c r="BG252" s="44">
        <f>IF(N252="zákl. prenesená",J252,0)</f>
        <v>0</v>
      </c>
      <c r="BH252" s="44">
        <f>IF(N252="zníž. prenesená",J252,0)</f>
        <v>0</v>
      </c>
      <c r="BI252" s="44">
        <f>IF(N252="nulová",J252,0)</f>
        <v>0</v>
      </c>
      <c r="BJ252" s="11" t="s">
        <v>50</v>
      </c>
      <c r="BK252" s="44">
        <f>ROUND(I252*H252,2)</f>
        <v>0</v>
      </c>
      <c r="BL252" s="11" t="s">
        <v>116</v>
      </c>
      <c r="BM252" s="115" t="s">
        <v>265</v>
      </c>
    </row>
    <row r="253" spans="2:65" s="8" customFormat="1" ht="12">
      <c r="B253" s="123"/>
      <c r="D253" s="117" t="s">
        <v>118</v>
      </c>
      <c r="E253" s="124" t="s">
        <v>0</v>
      </c>
      <c r="F253" s="125" t="s">
        <v>266</v>
      </c>
      <c r="H253" s="126">
        <v>0.63800000000000001</v>
      </c>
      <c r="I253" s="127"/>
      <c r="L253" s="123"/>
      <c r="M253" s="128"/>
      <c r="T253" s="129"/>
      <c r="AT253" s="124" t="s">
        <v>118</v>
      </c>
      <c r="AU253" s="124" t="s">
        <v>50</v>
      </c>
      <c r="AV253" s="8" t="s">
        <v>50</v>
      </c>
      <c r="AW253" s="8" t="s">
        <v>16</v>
      </c>
      <c r="AX253" s="8" t="s">
        <v>44</v>
      </c>
      <c r="AY253" s="124" t="s">
        <v>110</v>
      </c>
    </row>
    <row r="254" spans="2:65" s="6" customFormat="1" ht="23" customHeight="1">
      <c r="B254" s="92"/>
      <c r="D254" s="93" t="s">
        <v>41</v>
      </c>
      <c r="E254" s="102" t="s">
        <v>152</v>
      </c>
      <c r="F254" s="102" t="s">
        <v>267</v>
      </c>
      <c r="I254" s="95"/>
      <c r="J254" s="103">
        <f>BK254</f>
        <v>0</v>
      </c>
      <c r="L254" s="92"/>
      <c r="M254" s="97"/>
      <c r="P254" s="98">
        <f>SUM(P255:P295)</f>
        <v>0</v>
      </c>
      <c r="R254" s="98">
        <f>SUM(R255:R295)</f>
        <v>5.53613981082</v>
      </c>
      <c r="T254" s="99">
        <f>SUM(T255:T295)</f>
        <v>0</v>
      </c>
      <c r="AR254" s="93" t="s">
        <v>44</v>
      </c>
      <c r="AT254" s="100" t="s">
        <v>41</v>
      </c>
      <c r="AU254" s="100" t="s">
        <v>44</v>
      </c>
      <c r="AY254" s="93" t="s">
        <v>110</v>
      </c>
      <c r="BK254" s="101">
        <f>SUM(BK255:BK295)</f>
        <v>0</v>
      </c>
    </row>
    <row r="255" spans="2:65" s="1" customFormat="1" ht="38" customHeight="1">
      <c r="B255" s="77"/>
      <c r="C255" s="104" t="s">
        <v>268</v>
      </c>
      <c r="D255" s="104" t="s">
        <v>112</v>
      </c>
      <c r="E255" s="105" t="s">
        <v>269</v>
      </c>
      <c r="F255" s="106" t="s">
        <v>270</v>
      </c>
      <c r="G255" s="107" t="s">
        <v>199</v>
      </c>
      <c r="H255" s="108">
        <v>7.931</v>
      </c>
      <c r="I255" s="109"/>
      <c r="J255" s="110">
        <f>ROUND(I255*H255,2)</f>
        <v>0</v>
      </c>
      <c r="K255" s="111"/>
      <c r="L255" s="22"/>
      <c r="M255" s="112" t="s">
        <v>0</v>
      </c>
      <c r="N255" s="76" t="s">
        <v>25</v>
      </c>
      <c r="P255" s="113">
        <f>O255*H255</f>
        <v>0</v>
      </c>
      <c r="Q255" s="113">
        <v>2.3625E-2</v>
      </c>
      <c r="R255" s="113">
        <f>Q255*H255</f>
        <v>0.18736987499999999</v>
      </c>
      <c r="S255" s="113">
        <v>0</v>
      </c>
      <c r="T255" s="114">
        <f>S255*H255</f>
        <v>0</v>
      </c>
      <c r="AR255" s="115" t="s">
        <v>116</v>
      </c>
      <c r="AT255" s="115" t="s">
        <v>112</v>
      </c>
      <c r="AU255" s="115" t="s">
        <v>50</v>
      </c>
      <c r="AY255" s="11" t="s">
        <v>110</v>
      </c>
      <c r="BE255" s="44">
        <f>IF(N255="základná",J255,0)</f>
        <v>0</v>
      </c>
      <c r="BF255" s="44">
        <f>IF(N255="znížená",J255,0)</f>
        <v>0</v>
      </c>
      <c r="BG255" s="44">
        <f>IF(N255="zákl. prenesená",J255,0)</f>
        <v>0</v>
      </c>
      <c r="BH255" s="44">
        <f>IF(N255="zníž. prenesená",J255,0)</f>
        <v>0</v>
      </c>
      <c r="BI255" s="44">
        <f>IF(N255="nulová",J255,0)</f>
        <v>0</v>
      </c>
      <c r="BJ255" s="11" t="s">
        <v>50</v>
      </c>
      <c r="BK255" s="44">
        <f>ROUND(I255*H255,2)</f>
        <v>0</v>
      </c>
      <c r="BL255" s="11" t="s">
        <v>116</v>
      </c>
      <c r="BM255" s="115" t="s">
        <v>271</v>
      </c>
    </row>
    <row r="256" spans="2:65" s="7" customFormat="1" ht="12">
      <c r="B256" s="116"/>
      <c r="D256" s="117" t="s">
        <v>118</v>
      </c>
      <c r="E256" s="118" t="s">
        <v>0</v>
      </c>
      <c r="F256" s="119" t="s">
        <v>272</v>
      </c>
      <c r="H256" s="118" t="s">
        <v>0</v>
      </c>
      <c r="I256" s="120"/>
      <c r="L256" s="116"/>
      <c r="M256" s="121"/>
      <c r="T256" s="122"/>
      <c r="AT256" s="118" t="s">
        <v>118</v>
      </c>
      <c r="AU256" s="118" t="s">
        <v>50</v>
      </c>
      <c r="AV256" s="7" t="s">
        <v>44</v>
      </c>
      <c r="AW256" s="7" t="s">
        <v>16</v>
      </c>
      <c r="AX256" s="7" t="s">
        <v>42</v>
      </c>
      <c r="AY256" s="118" t="s">
        <v>110</v>
      </c>
    </row>
    <row r="257" spans="2:65" s="8" customFormat="1" ht="12">
      <c r="B257" s="123"/>
      <c r="D257" s="117" t="s">
        <v>118</v>
      </c>
      <c r="E257" s="124" t="s">
        <v>0</v>
      </c>
      <c r="F257" s="125" t="s">
        <v>273</v>
      </c>
      <c r="H257" s="126">
        <v>3.2250000000000001</v>
      </c>
      <c r="I257" s="127"/>
      <c r="L257" s="123"/>
      <c r="M257" s="128"/>
      <c r="T257" s="129"/>
      <c r="AT257" s="124" t="s">
        <v>118</v>
      </c>
      <c r="AU257" s="124" t="s">
        <v>50</v>
      </c>
      <c r="AV257" s="8" t="s">
        <v>50</v>
      </c>
      <c r="AW257" s="8" t="s">
        <v>16</v>
      </c>
      <c r="AX257" s="8" t="s">
        <v>42</v>
      </c>
      <c r="AY257" s="124" t="s">
        <v>110</v>
      </c>
    </row>
    <row r="258" spans="2:65" s="7" customFormat="1" ht="12">
      <c r="B258" s="116"/>
      <c r="D258" s="117" t="s">
        <v>118</v>
      </c>
      <c r="E258" s="118" t="s">
        <v>0</v>
      </c>
      <c r="F258" s="119" t="s">
        <v>274</v>
      </c>
      <c r="H258" s="118" t="s">
        <v>0</v>
      </c>
      <c r="I258" s="120"/>
      <c r="L258" s="116"/>
      <c r="M258" s="121"/>
      <c r="T258" s="122"/>
      <c r="AT258" s="118" t="s">
        <v>118</v>
      </c>
      <c r="AU258" s="118" t="s">
        <v>50</v>
      </c>
      <c r="AV258" s="7" t="s">
        <v>44</v>
      </c>
      <c r="AW258" s="7" t="s">
        <v>16</v>
      </c>
      <c r="AX258" s="7" t="s">
        <v>42</v>
      </c>
      <c r="AY258" s="118" t="s">
        <v>110</v>
      </c>
    </row>
    <row r="259" spans="2:65" s="8" customFormat="1" ht="12">
      <c r="B259" s="123"/>
      <c r="D259" s="117" t="s">
        <v>118</v>
      </c>
      <c r="E259" s="124" t="s">
        <v>0</v>
      </c>
      <c r="F259" s="125" t="s">
        <v>275</v>
      </c>
      <c r="H259" s="126">
        <v>4.7060000000000004</v>
      </c>
      <c r="I259" s="127"/>
      <c r="L259" s="123"/>
      <c r="M259" s="128"/>
      <c r="T259" s="129"/>
      <c r="AT259" s="124" t="s">
        <v>118</v>
      </c>
      <c r="AU259" s="124" t="s">
        <v>50</v>
      </c>
      <c r="AV259" s="8" t="s">
        <v>50</v>
      </c>
      <c r="AW259" s="8" t="s">
        <v>16</v>
      </c>
      <c r="AX259" s="8" t="s">
        <v>42</v>
      </c>
      <c r="AY259" s="124" t="s">
        <v>110</v>
      </c>
    </row>
    <row r="260" spans="2:65" s="9" customFormat="1" ht="12">
      <c r="B260" s="130"/>
      <c r="D260" s="117" t="s">
        <v>118</v>
      </c>
      <c r="E260" s="131" t="s">
        <v>0</v>
      </c>
      <c r="F260" s="132" t="s">
        <v>129</v>
      </c>
      <c r="H260" s="133">
        <v>7.931</v>
      </c>
      <c r="I260" s="134"/>
      <c r="L260" s="130"/>
      <c r="M260" s="135"/>
      <c r="T260" s="136"/>
      <c r="AT260" s="131" t="s">
        <v>118</v>
      </c>
      <c r="AU260" s="131" t="s">
        <v>50</v>
      </c>
      <c r="AV260" s="9" t="s">
        <v>116</v>
      </c>
      <c r="AW260" s="9" t="s">
        <v>16</v>
      </c>
      <c r="AX260" s="9" t="s">
        <v>44</v>
      </c>
      <c r="AY260" s="131" t="s">
        <v>110</v>
      </c>
    </row>
    <row r="261" spans="2:65" s="1" customFormat="1" ht="38" customHeight="1">
      <c r="B261" s="77"/>
      <c r="C261" s="104" t="s">
        <v>276</v>
      </c>
      <c r="D261" s="104" t="s">
        <v>112</v>
      </c>
      <c r="E261" s="105" t="s">
        <v>277</v>
      </c>
      <c r="F261" s="106" t="s">
        <v>278</v>
      </c>
      <c r="G261" s="107" t="s">
        <v>199</v>
      </c>
      <c r="H261" s="108">
        <v>4.7060000000000004</v>
      </c>
      <c r="I261" s="109"/>
      <c r="J261" s="110">
        <f>ROUND(I261*H261,2)</f>
        <v>0</v>
      </c>
      <c r="K261" s="111"/>
      <c r="L261" s="22"/>
      <c r="M261" s="112" t="s">
        <v>0</v>
      </c>
      <c r="N261" s="76" t="s">
        <v>25</v>
      </c>
      <c r="P261" s="113">
        <f>O261*H261</f>
        <v>0</v>
      </c>
      <c r="Q261" s="113">
        <v>1.575E-3</v>
      </c>
      <c r="R261" s="113">
        <f>Q261*H261</f>
        <v>7.4119500000000005E-3</v>
      </c>
      <c r="S261" s="113">
        <v>0</v>
      </c>
      <c r="T261" s="114">
        <f>S261*H261</f>
        <v>0</v>
      </c>
      <c r="AR261" s="115" t="s">
        <v>116</v>
      </c>
      <c r="AT261" s="115" t="s">
        <v>112</v>
      </c>
      <c r="AU261" s="115" t="s">
        <v>50</v>
      </c>
      <c r="AY261" s="11" t="s">
        <v>110</v>
      </c>
      <c r="BE261" s="44">
        <f>IF(N261="základná",J261,0)</f>
        <v>0</v>
      </c>
      <c r="BF261" s="44">
        <f>IF(N261="znížená",J261,0)</f>
        <v>0</v>
      </c>
      <c r="BG261" s="44">
        <f>IF(N261="zákl. prenesená",J261,0)</f>
        <v>0</v>
      </c>
      <c r="BH261" s="44">
        <f>IF(N261="zníž. prenesená",J261,0)</f>
        <v>0</v>
      </c>
      <c r="BI261" s="44">
        <f>IF(N261="nulová",J261,0)</f>
        <v>0</v>
      </c>
      <c r="BJ261" s="11" t="s">
        <v>50</v>
      </c>
      <c r="BK261" s="44">
        <f>ROUND(I261*H261,2)</f>
        <v>0</v>
      </c>
      <c r="BL261" s="11" t="s">
        <v>116</v>
      </c>
      <c r="BM261" s="115" t="s">
        <v>279</v>
      </c>
    </row>
    <row r="262" spans="2:65" s="7" customFormat="1" ht="12">
      <c r="B262" s="116"/>
      <c r="D262" s="117" t="s">
        <v>118</v>
      </c>
      <c r="E262" s="118" t="s">
        <v>0</v>
      </c>
      <c r="F262" s="119" t="s">
        <v>274</v>
      </c>
      <c r="H262" s="118" t="s">
        <v>0</v>
      </c>
      <c r="I262" s="120"/>
      <c r="L262" s="116"/>
      <c r="M262" s="121"/>
      <c r="T262" s="122"/>
      <c r="AT262" s="118" t="s">
        <v>118</v>
      </c>
      <c r="AU262" s="118" t="s">
        <v>50</v>
      </c>
      <c r="AV262" s="7" t="s">
        <v>44</v>
      </c>
      <c r="AW262" s="7" t="s">
        <v>16</v>
      </c>
      <c r="AX262" s="7" t="s">
        <v>42</v>
      </c>
      <c r="AY262" s="118" t="s">
        <v>110</v>
      </c>
    </row>
    <row r="263" spans="2:65" s="8" customFormat="1" ht="12">
      <c r="B263" s="123"/>
      <c r="D263" s="117" t="s">
        <v>118</v>
      </c>
      <c r="E263" s="124" t="s">
        <v>0</v>
      </c>
      <c r="F263" s="125" t="s">
        <v>275</v>
      </c>
      <c r="H263" s="126">
        <v>4.7060000000000004</v>
      </c>
      <c r="I263" s="127"/>
      <c r="L263" s="123"/>
      <c r="M263" s="128"/>
      <c r="T263" s="129"/>
      <c r="AT263" s="124" t="s">
        <v>118</v>
      </c>
      <c r="AU263" s="124" t="s">
        <v>50</v>
      </c>
      <c r="AV263" s="8" t="s">
        <v>50</v>
      </c>
      <c r="AW263" s="8" t="s">
        <v>16</v>
      </c>
      <c r="AX263" s="8" t="s">
        <v>42</v>
      </c>
      <c r="AY263" s="124" t="s">
        <v>110</v>
      </c>
    </row>
    <row r="264" spans="2:65" s="9" customFormat="1" ht="12">
      <c r="B264" s="130"/>
      <c r="D264" s="117" t="s">
        <v>118</v>
      </c>
      <c r="E264" s="131" t="s">
        <v>0</v>
      </c>
      <c r="F264" s="132" t="s">
        <v>129</v>
      </c>
      <c r="H264" s="133">
        <v>4.7060000000000004</v>
      </c>
      <c r="I264" s="134"/>
      <c r="L264" s="130"/>
      <c r="M264" s="135"/>
      <c r="T264" s="136"/>
      <c r="AT264" s="131" t="s">
        <v>118</v>
      </c>
      <c r="AU264" s="131" t="s">
        <v>50</v>
      </c>
      <c r="AV264" s="9" t="s">
        <v>116</v>
      </c>
      <c r="AW264" s="9" t="s">
        <v>16</v>
      </c>
      <c r="AX264" s="9" t="s">
        <v>44</v>
      </c>
      <c r="AY264" s="131" t="s">
        <v>110</v>
      </c>
    </row>
    <row r="265" spans="2:65" s="1" customFormat="1" ht="38" customHeight="1">
      <c r="B265" s="77"/>
      <c r="C265" s="104" t="s">
        <v>280</v>
      </c>
      <c r="D265" s="104" t="s">
        <v>112</v>
      </c>
      <c r="E265" s="105" t="s">
        <v>281</v>
      </c>
      <c r="F265" s="106" t="s">
        <v>282</v>
      </c>
      <c r="G265" s="107" t="s">
        <v>199</v>
      </c>
      <c r="H265" s="108">
        <v>18.065000000000001</v>
      </c>
      <c r="I265" s="109"/>
      <c r="J265" s="110">
        <f>ROUND(I265*H265,2)</f>
        <v>0</v>
      </c>
      <c r="K265" s="111"/>
      <c r="L265" s="22"/>
      <c r="M265" s="112" t="s">
        <v>0</v>
      </c>
      <c r="N265" s="76" t="s">
        <v>25</v>
      </c>
      <c r="P265" s="113">
        <f>O265*H265</f>
        <v>0</v>
      </c>
      <c r="Q265" s="113">
        <v>2.82E-3</v>
      </c>
      <c r="R265" s="113">
        <f>Q265*H265</f>
        <v>5.0943300000000004E-2</v>
      </c>
      <c r="S265" s="113">
        <v>0</v>
      </c>
      <c r="T265" s="114">
        <f>S265*H265</f>
        <v>0</v>
      </c>
      <c r="AR265" s="115" t="s">
        <v>116</v>
      </c>
      <c r="AT265" s="115" t="s">
        <v>112</v>
      </c>
      <c r="AU265" s="115" t="s">
        <v>50</v>
      </c>
      <c r="AY265" s="11" t="s">
        <v>110</v>
      </c>
      <c r="BE265" s="44">
        <f>IF(N265="základná",J265,0)</f>
        <v>0</v>
      </c>
      <c r="BF265" s="44">
        <f>IF(N265="znížená",J265,0)</f>
        <v>0</v>
      </c>
      <c r="BG265" s="44">
        <f>IF(N265="zákl. prenesená",J265,0)</f>
        <v>0</v>
      </c>
      <c r="BH265" s="44">
        <f>IF(N265="zníž. prenesená",J265,0)</f>
        <v>0</v>
      </c>
      <c r="BI265" s="44">
        <f>IF(N265="nulová",J265,0)</f>
        <v>0</v>
      </c>
      <c r="BJ265" s="11" t="s">
        <v>50</v>
      </c>
      <c r="BK265" s="44">
        <f>ROUND(I265*H265,2)</f>
        <v>0</v>
      </c>
      <c r="BL265" s="11" t="s">
        <v>116</v>
      </c>
      <c r="BM265" s="115" t="s">
        <v>283</v>
      </c>
    </row>
    <row r="266" spans="2:65" s="7" customFormat="1" ht="12">
      <c r="B266" s="116"/>
      <c r="D266" s="117" t="s">
        <v>118</v>
      </c>
      <c r="E266" s="118" t="s">
        <v>0</v>
      </c>
      <c r="F266" s="119" t="s">
        <v>284</v>
      </c>
      <c r="H266" s="118" t="s">
        <v>0</v>
      </c>
      <c r="I266" s="120"/>
      <c r="L266" s="116"/>
      <c r="M266" s="121"/>
      <c r="T266" s="122"/>
      <c r="AT266" s="118" t="s">
        <v>118</v>
      </c>
      <c r="AU266" s="118" t="s">
        <v>50</v>
      </c>
      <c r="AV266" s="7" t="s">
        <v>44</v>
      </c>
      <c r="AW266" s="7" t="s">
        <v>16</v>
      </c>
      <c r="AX266" s="7" t="s">
        <v>42</v>
      </c>
      <c r="AY266" s="118" t="s">
        <v>110</v>
      </c>
    </row>
    <row r="267" spans="2:65" s="8" customFormat="1" ht="12">
      <c r="B267" s="123"/>
      <c r="D267" s="117" t="s">
        <v>118</v>
      </c>
      <c r="E267" s="124" t="s">
        <v>0</v>
      </c>
      <c r="F267" s="125" t="s">
        <v>285</v>
      </c>
      <c r="H267" s="126">
        <v>8.0399999999999991</v>
      </c>
      <c r="I267" s="127"/>
      <c r="L267" s="123"/>
      <c r="M267" s="128"/>
      <c r="T267" s="129"/>
      <c r="AT267" s="124" t="s">
        <v>118</v>
      </c>
      <c r="AU267" s="124" t="s">
        <v>50</v>
      </c>
      <c r="AV267" s="8" t="s">
        <v>50</v>
      </c>
      <c r="AW267" s="8" t="s">
        <v>16</v>
      </c>
      <c r="AX267" s="8" t="s">
        <v>42</v>
      </c>
      <c r="AY267" s="124" t="s">
        <v>110</v>
      </c>
    </row>
    <row r="268" spans="2:65" s="7" customFormat="1" ht="12">
      <c r="B268" s="116"/>
      <c r="D268" s="117" t="s">
        <v>118</v>
      </c>
      <c r="E268" s="118" t="s">
        <v>0</v>
      </c>
      <c r="F268" s="119" t="s">
        <v>286</v>
      </c>
      <c r="H268" s="118" t="s">
        <v>0</v>
      </c>
      <c r="I268" s="120"/>
      <c r="L268" s="116"/>
      <c r="M268" s="121"/>
      <c r="T268" s="122"/>
      <c r="AT268" s="118" t="s">
        <v>118</v>
      </c>
      <c r="AU268" s="118" t="s">
        <v>50</v>
      </c>
      <c r="AV268" s="7" t="s">
        <v>44</v>
      </c>
      <c r="AW268" s="7" t="s">
        <v>16</v>
      </c>
      <c r="AX268" s="7" t="s">
        <v>42</v>
      </c>
      <c r="AY268" s="118" t="s">
        <v>110</v>
      </c>
    </row>
    <row r="269" spans="2:65" s="8" customFormat="1" ht="12">
      <c r="B269" s="123"/>
      <c r="D269" s="117" t="s">
        <v>118</v>
      </c>
      <c r="E269" s="124" t="s">
        <v>0</v>
      </c>
      <c r="F269" s="125" t="s">
        <v>287</v>
      </c>
      <c r="H269" s="126">
        <v>6.8</v>
      </c>
      <c r="I269" s="127"/>
      <c r="L269" s="123"/>
      <c r="M269" s="128"/>
      <c r="T269" s="129"/>
      <c r="AT269" s="124" t="s">
        <v>118</v>
      </c>
      <c r="AU269" s="124" t="s">
        <v>50</v>
      </c>
      <c r="AV269" s="8" t="s">
        <v>50</v>
      </c>
      <c r="AW269" s="8" t="s">
        <v>16</v>
      </c>
      <c r="AX269" s="8" t="s">
        <v>42</v>
      </c>
      <c r="AY269" s="124" t="s">
        <v>110</v>
      </c>
    </row>
    <row r="270" spans="2:65" s="7" customFormat="1" ht="12">
      <c r="B270" s="116"/>
      <c r="D270" s="117" t="s">
        <v>118</v>
      </c>
      <c r="E270" s="118" t="s">
        <v>0</v>
      </c>
      <c r="F270" s="119" t="s">
        <v>272</v>
      </c>
      <c r="H270" s="118" t="s">
        <v>0</v>
      </c>
      <c r="I270" s="120"/>
      <c r="L270" s="116"/>
      <c r="M270" s="121"/>
      <c r="T270" s="122"/>
      <c r="AT270" s="118" t="s">
        <v>118</v>
      </c>
      <c r="AU270" s="118" t="s">
        <v>50</v>
      </c>
      <c r="AV270" s="7" t="s">
        <v>44</v>
      </c>
      <c r="AW270" s="7" t="s">
        <v>16</v>
      </c>
      <c r="AX270" s="7" t="s">
        <v>42</v>
      </c>
      <c r="AY270" s="118" t="s">
        <v>110</v>
      </c>
    </row>
    <row r="271" spans="2:65" s="8" customFormat="1" ht="12">
      <c r="B271" s="123"/>
      <c r="D271" s="117" t="s">
        <v>118</v>
      </c>
      <c r="E271" s="124" t="s">
        <v>0</v>
      </c>
      <c r="F271" s="125" t="s">
        <v>273</v>
      </c>
      <c r="H271" s="126">
        <v>3.2250000000000001</v>
      </c>
      <c r="I271" s="127"/>
      <c r="L271" s="123"/>
      <c r="M271" s="128"/>
      <c r="T271" s="129"/>
      <c r="AT271" s="124" t="s">
        <v>118</v>
      </c>
      <c r="AU271" s="124" t="s">
        <v>50</v>
      </c>
      <c r="AV271" s="8" t="s">
        <v>50</v>
      </c>
      <c r="AW271" s="8" t="s">
        <v>16</v>
      </c>
      <c r="AX271" s="8" t="s">
        <v>42</v>
      </c>
      <c r="AY271" s="124" t="s">
        <v>110</v>
      </c>
    </row>
    <row r="272" spans="2:65" s="9" customFormat="1" ht="12">
      <c r="B272" s="130"/>
      <c r="D272" s="117" t="s">
        <v>118</v>
      </c>
      <c r="E272" s="131" t="s">
        <v>0</v>
      </c>
      <c r="F272" s="132" t="s">
        <v>129</v>
      </c>
      <c r="H272" s="133">
        <v>18.065000000000001</v>
      </c>
      <c r="I272" s="134"/>
      <c r="L272" s="130"/>
      <c r="M272" s="135"/>
      <c r="T272" s="136"/>
      <c r="AT272" s="131" t="s">
        <v>118</v>
      </c>
      <c r="AU272" s="131" t="s">
        <v>50</v>
      </c>
      <c r="AV272" s="9" t="s">
        <v>116</v>
      </c>
      <c r="AW272" s="9" t="s">
        <v>16</v>
      </c>
      <c r="AX272" s="9" t="s">
        <v>44</v>
      </c>
      <c r="AY272" s="131" t="s">
        <v>110</v>
      </c>
    </row>
    <row r="273" spans="2:65" s="1" customFormat="1" ht="24.25" customHeight="1">
      <c r="B273" s="77"/>
      <c r="C273" s="104" t="s">
        <v>288</v>
      </c>
      <c r="D273" s="104" t="s">
        <v>112</v>
      </c>
      <c r="E273" s="105" t="s">
        <v>289</v>
      </c>
      <c r="F273" s="106" t="s">
        <v>290</v>
      </c>
      <c r="G273" s="107" t="s">
        <v>199</v>
      </c>
      <c r="H273" s="108">
        <v>14.84</v>
      </c>
      <c r="I273" s="109"/>
      <c r="J273" s="110">
        <f>ROUND(I273*H273,2)</f>
        <v>0</v>
      </c>
      <c r="K273" s="111"/>
      <c r="L273" s="22"/>
      <c r="M273" s="112" t="s">
        <v>0</v>
      </c>
      <c r="N273" s="76" t="s">
        <v>25</v>
      </c>
      <c r="P273" s="113">
        <f>O273*H273</f>
        <v>0</v>
      </c>
      <c r="Q273" s="113">
        <v>5.1539999999999997E-3</v>
      </c>
      <c r="R273" s="113">
        <f>Q273*H273</f>
        <v>7.6485359999999988E-2</v>
      </c>
      <c r="S273" s="113">
        <v>0</v>
      </c>
      <c r="T273" s="114">
        <f>S273*H273</f>
        <v>0</v>
      </c>
      <c r="AR273" s="115" t="s">
        <v>116</v>
      </c>
      <c r="AT273" s="115" t="s">
        <v>112</v>
      </c>
      <c r="AU273" s="115" t="s">
        <v>50</v>
      </c>
      <c r="AY273" s="11" t="s">
        <v>110</v>
      </c>
      <c r="BE273" s="44">
        <f>IF(N273="základná",J273,0)</f>
        <v>0</v>
      </c>
      <c r="BF273" s="44">
        <f>IF(N273="znížená",J273,0)</f>
        <v>0</v>
      </c>
      <c r="BG273" s="44">
        <f>IF(N273="zákl. prenesená",J273,0)</f>
        <v>0</v>
      </c>
      <c r="BH273" s="44">
        <f>IF(N273="zníž. prenesená",J273,0)</f>
        <v>0</v>
      </c>
      <c r="BI273" s="44">
        <f>IF(N273="nulová",J273,0)</f>
        <v>0</v>
      </c>
      <c r="BJ273" s="11" t="s">
        <v>50</v>
      </c>
      <c r="BK273" s="44">
        <f>ROUND(I273*H273,2)</f>
        <v>0</v>
      </c>
      <c r="BL273" s="11" t="s">
        <v>116</v>
      </c>
      <c r="BM273" s="115" t="s">
        <v>291</v>
      </c>
    </row>
    <row r="274" spans="2:65" s="7" customFormat="1" ht="12">
      <c r="B274" s="116"/>
      <c r="D274" s="117" t="s">
        <v>118</v>
      </c>
      <c r="E274" s="118" t="s">
        <v>0</v>
      </c>
      <c r="F274" s="119" t="s">
        <v>284</v>
      </c>
      <c r="H274" s="118" t="s">
        <v>0</v>
      </c>
      <c r="I274" s="120"/>
      <c r="L274" s="116"/>
      <c r="M274" s="121"/>
      <c r="T274" s="122"/>
      <c r="AT274" s="118" t="s">
        <v>118</v>
      </c>
      <c r="AU274" s="118" t="s">
        <v>50</v>
      </c>
      <c r="AV274" s="7" t="s">
        <v>44</v>
      </c>
      <c r="AW274" s="7" t="s">
        <v>16</v>
      </c>
      <c r="AX274" s="7" t="s">
        <v>42</v>
      </c>
      <c r="AY274" s="118" t="s">
        <v>110</v>
      </c>
    </row>
    <row r="275" spans="2:65" s="8" customFormat="1" ht="12">
      <c r="B275" s="123"/>
      <c r="D275" s="117" t="s">
        <v>118</v>
      </c>
      <c r="E275" s="124" t="s">
        <v>0</v>
      </c>
      <c r="F275" s="125" t="s">
        <v>285</v>
      </c>
      <c r="H275" s="126">
        <v>8.0399999999999991</v>
      </c>
      <c r="I275" s="127"/>
      <c r="L275" s="123"/>
      <c r="M275" s="128"/>
      <c r="T275" s="129"/>
      <c r="AT275" s="124" t="s">
        <v>118</v>
      </c>
      <c r="AU275" s="124" t="s">
        <v>50</v>
      </c>
      <c r="AV275" s="8" t="s">
        <v>50</v>
      </c>
      <c r="AW275" s="8" t="s">
        <v>16</v>
      </c>
      <c r="AX275" s="8" t="s">
        <v>42</v>
      </c>
      <c r="AY275" s="124" t="s">
        <v>110</v>
      </c>
    </row>
    <row r="276" spans="2:65" s="7" customFormat="1" ht="12">
      <c r="B276" s="116"/>
      <c r="D276" s="117" t="s">
        <v>118</v>
      </c>
      <c r="E276" s="118" t="s">
        <v>0</v>
      </c>
      <c r="F276" s="119" t="s">
        <v>286</v>
      </c>
      <c r="H276" s="118" t="s">
        <v>0</v>
      </c>
      <c r="I276" s="120"/>
      <c r="L276" s="116"/>
      <c r="M276" s="121"/>
      <c r="T276" s="122"/>
      <c r="AT276" s="118" t="s">
        <v>118</v>
      </c>
      <c r="AU276" s="118" t="s">
        <v>50</v>
      </c>
      <c r="AV276" s="7" t="s">
        <v>44</v>
      </c>
      <c r="AW276" s="7" t="s">
        <v>16</v>
      </c>
      <c r="AX276" s="7" t="s">
        <v>42</v>
      </c>
      <c r="AY276" s="118" t="s">
        <v>110</v>
      </c>
    </row>
    <row r="277" spans="2:65" s="8" customFormat="1" ht="12">
      <c r="B277" s="123"/>
      <c r="D277" s="117" t="s">
        <v>118</v>
      </c>
      <c r="E277" s="124" t="s">
        <v>0</v>
      </c>
      <c r="F277" s="125" t="s">
        <v>287</v>
      </c>
      <c r="H277" s="126">
        <v>6.8</v>
      </c>
      <c r="I277" s="127"/>
      <c r="L277" s="123"/>
      <c r="M277" s="128"/>
      <c r="T277" s="129"/>
      <c r="AT277" s="124" t="s">
        <v>118</v>
      </c>
      <c r="AU277" s="124" t="s">
        <v>50</v>
      </c>
      <c r="AV277" s="8" t="s">
        <v>50</v>
      </c>
      <c r="AW277" s="8" t="s">
        <v>16</v>
      </c>
      <c r="AX277" s="8" t="s">
        <v>42</v>
      </c>
      <c r="AY277" s="124" t="s">
        <v>110</v>
      </c>
    </row>
    <row r="278" spans="2:65" s="9" customFormat="1" ht="12">
      <c r="B278" s="130"/>
      <c r="D278" s="117" t="s">
        <v>118</v>
      </c>
      <c r="E278" s="131" t="s">
        <v>0</v>
      </c>
      <c r="F278" s="132" t="s">
        <v>129</v>
      </c>
      <c r="H278" s="133">
        <v>14.84</v>
      </c>
      <c r="I278" s="134"/>
      <c r="L278" s="130"/>
      <c r="M278" s="135"/>
      <c r="T278" s="136"/>
      <c r="AT278" s="131" t="s">
        <v>118</v>
      </c>
      <c r="AU278" s="131" t="s">
        <v>50</v>
      </c>
      <c r="AV278" s="9" t="s">
        <v>116</v>
      </c>
      <c r="AW278" s="9" t="s">
        <v>16</v>
      </c>
      <c r="AX278" s="9" t="s">
        <v>44</v>
      </c>
      <c r="AY278" s="131" t="s">
        <v>110</v>
      </c>
    </row>
    <row r="279" spans="2:65" s="1" customFormat="1" ht="24.25" customHeight="1">
      <c r="B279" s="77"/>
      <c r="C279" s="104" t="s">
        <v>292</v>
      </c>
      <c r="D279" s="104" t="s">
        <v>112</v>
      </c>
      <c r="E279" s="105" t="s">
        <v>293</v>
      </c>
      <c r="F279" s="106" t="s">
        <v>294</v>
      </c>
      <c r="G279" s="107" t="s">
        <v>115</v>
      </c>
      <c r="H279" s="108">
        <v>2.367</v>
      </c>
      <c r="I279" s="109"/>
      <c r="J279" s="110">
        <f>ROUND(I279*H279,2)</f>
        <v>0</v>
      </c>
      <c r="K279" s="111"/>
      <c r="L279" s="22"/>
      <c r="M279" s="112" t="s">
        <v>0</v>
      </c>
      <c r="N279" s="76" t="s">
        <v>25</v>
      </c>
      <c r="P279" s="113">
        <f>O279*H279</f>
        <v>0</v>
      </c>
      <c r="Q279" s="113">
        <v>2.1940735</v>
      </c>
      <c r="R279" s="113">
        <f>Q279*H279</f>
        <v>5.1933719744999998</v>
      </c>
      <c r="S279" s="113">
        <v>0</v>
      </c>
      <c r="T279" s="114">
        <f>S279*H279</f>
        <v>0</v>
      </c>
      <c r="AR279" s="115" t="s">
        <v>116</v>
      </c>
      <c r="AT279" s="115" t="s">
        <v>112</v>
      </c>
      <c r="AU279" s="115" t="s">
        <v>50</v>
      </c>
      <c r="AY279" s="11" t="s">
        <v>110</v>
      </c>
      <c r="BE279" s="44">
        <f>IF(N279="základná",J279,0)</f>
        <v>0</v>
      </c>
      <c r="BF279" s="44">
        <f>IF(N279="znížená",J279,0)</f>
        <v>0</v>
      </c>
      <c r="BG279" s="44">
        <f>IF(N279="zákl. prenesená",J279,0)</f>
        <v>0</v>
      </c>
      <c r="BH279" s="44">
        <f>IF(N279="zníž. prenesená",J279,0)</f>
        <v>0</v>
      </c>
      <c r="BI279" s="44">
        <f>IF(N279="nulová",J279,0)</f>
        <v>0</v>
      </c>
      <c r="BJ279" s="11" t="s">
        <v>50</v>
      </c>
      <c r="BK279" s="44">
        <f>ROUND(I279*H279,2)</f>
        <v>0</v>
      </c>
      <c r="BL279" s="11" t="s">
        <v>116</v>
      </c>
      <c r="BM279" s="115" t="s">
        <v>295</v>
      </c>
    </row>
    <row r="280" spans="2:65" s="8" customFormat="1" ht="12">
      <c r="B280" s="123"/>
      <c r="D280" s="117" t="s">
        <v>118</v>
      </c>
      <c r="E280" s="124" t="s">
        <v>0</v>
      </c>
      <c r="F280" s="125" t="s">
        <v>296</v>
      </c>
      <c r="H280" s="126">
        <v>2.367</v>
      </c>
      <c r="I280" s="127"/>
      <c r="L280" s="123"/>
      <c r="M280" s="128"/>
      <c r="T280" s="129"/>
      <c r="AT280" s="124" t="s">
        <v>118</v>
      </c>
      <c r="AU280" s="124" t="s">
        <v>50</v>
      </c>
      <c r="AV280" s="8" t="s">
        <v>50</v>
      </c>
      <c r="AW280" s="8" t="s">
        <v>16</v>
      </c>
      <c r="AX280" s="8" t="s">
        <v>42</v>
      </c>
      <c r="AY280" s="124" t="s">
        <v>110</v>
      </c>
    </row>
    <row r="281" spans="2:65" s="9" customFormat="1" ht="12">
      <c r="B281" s="130"/>
      <c r="D281" s="117" t="s">
        <v>118</v>
      </c>
      <c r="E281" s="131" t="s">
        <v>0</v>
      </c>
      <c r="F281" s="132" t="s">
        <v>129</v>
      </c>
      <c r="H281" s="133">
        <v>2.367</v>
      </c>
      <c r="I281" s="134"/>
      <c r="L281" s="130"/>
      <c r="M281" s="135"/>
      <c r="T281" s="136"/>
      <c r="AT281" s="131" t="s">
        <v>118</v>
      </c>
      <c r="AU281" s="131" t="s">
        <v>50</v>
      </c>
      <c r="AV281" s="9" t="s">
        <v>116</v>
      </c>
      <c r="AW281" s="9" t="s">
        <v>16</v>
      </c>
      <c r="AX281" s="9" t="s">
        <v>44</v>
      </c>
      <c r="AY281" s="131" t="s">
        <v>110</v>
      </c>
    </row>
    <row r="282" spans="2:65" s="7" customFormat="1" ht="12">
      <c r="B282" s="116"/>
      <c r="D282" s="117" t="s">
        <v>118</v>
      </c>
      <c r="E282" s="118" t="s">
        <v>0</v>
      </c>
      <c r="F282" s="119" t="s">
        <v>297</v>
      </c>
      <c r="H282" s="118" t="s">
        <v>0</v>
      </c>
      <c r="I282" s="120"/>
      <c r="L282" s="116"/>
      <c r="M282" s="121"/>
      <c r="T282" s="122"/>
      <c r="AT282" s="118" t="s">
        <v>118</v>
      </c>
      <c r="AU282" s="118" t="s">
        <v>50</v>
      </c>
      <c r="AV282" s="7" t="s">
        <v>44</v>
      </c>
      <c r="AW282" s="7" t="s">
        <v>16</v>
      </c>
      <c r="AX282" s="7" t="s">
        <v>42</v>
      </c>
      <c r="AY282" s="118" t="s">
        <v>110</v>
      </c>
    </row>
    <row r="283" spans="2:65" s="1" customFormat="1" ht="24.25" customHeight="1">
      <c r="B283" s="77"/>
      <c r="C283" s="104" t="s">
        <v>298</v>
      </c>
      <c r="D283" s="104" t="s">
        <v>112</v>
      </c>
      <c r="E283" s="105" t="s">
        <v>299</v>
      </c>
      <c r="F283" s="106" t="s">
        <v>300</v>
      </c>
      <c r="G283" s="107" t="s">
        <v>115</v>
      </c>
      <c r="H283" s="108">
        <v>2.367</v>
      </c>
      <c r="I283" s="109"/>
      <c r="J283" s="110">
        <f>ROUND(I283*H283,2)</f>
        <v>0</v>
      </c>
      <c r="K283" s="111"/>
      <c r="L283" s="22"/>
      <c r="M283" s="112" t="s">
        <v>0</v>
      </c>
      <c r="N283" s="76" t="s">
        <v>25</v>
      </c>
      <c r="P283" s="113">
        <f>O283*H283</f>
        <v>0</v>
      </c>
      <c r="Q283" s="113">
        <v>0</v>
      </c>
      <c r="R283" s="113">
        <f>Q283*H283</f>
        <v>0</v>
      </c>
      <c r="S283" s="113">
        <v>0</v>
      </c>
      <c r="T283" s="114">
        <f>S283*H283</f>
        <v>0</v>
      </c>
      <c r="AR283" s="115" t="s">
        <v>116</v>
      </c>
      <c r="AT283" s="115" t="s">
        <v>112</v>
      </c>
      <c r="AU283" s="115" t="s">
        <v>50</v>
      </c>
      <c r="AY283" s="11" t="s">
        <v>110</v>
      </c>
      <c r="BE283" s="44">
        <f>IF(N283="základná",J283,0)</f>
        <v>0</v>
      </c>
      <c r="BF283" s="44">
        <f>IF(N283="znížená",J283,0)</f>
        <v>0</v>
      </c>
      <c r="BG283" s="44">
        <f>IF(N283="zákl. prenesená",J283,0)</f>
        <v>0</v>
      </c>
      <c r="BH283" s="44">
        <f>IF(N283="zníž. prenesená",J283,0)</f>
        <v>0</v>
      </c>
      <c r="BI283" s="44">
        <f>IF(N283="nulová",J283,0)</f>
        <v>0</v>
      </c>
      <c r="BJ283" s="11" t="s">
        <v>50</v>
      </c>
      <c r="BK283" s="44">
        <f>ROUND(I283*H283,2)</f>
        <v>0</v>
      </c>
      <c r="BL283" s="11" t="s">
        <v>116</v>
      </c>
      <c r="BM283" s="115" t="s">
        <v>301</v>
      </c>
    </row>
    <row r="284" spans="2:65" s="8" customFormat="1" ht="12">
      <c r="B284" s="123"/>
      <c r="D284" s="117" t="s">
        <v>118</v>
      </c>
      <c r="E284" s="124" t="s">
        <v>0</v>
      </c>
      <c r="F284" s="125" t="s">
        <v>296</v>
      </c>
      <c r="H284" s="126">
        <v>2.367</v>
      </c>
      <c r="I284" s="127"/>
      <c r="L284" s="123"/>
      <c r="M284" s="128"/>
      <c r="T284" s="129"/>
      <c r="AT284" s="124" t="s">
        <v>118</v>
      </c>
      <c r="AU284" s="124" t="s">
        <v>50</v>
      </c>
      <c r="AV284" s="8" t="s">
        <v>50</v>
      </c>
      <c r="AW284" s="8" t="s">
        <v>16</v>
      </c>
      <c r="AX284" s="8" t="s">
        <v>42</v>
      </c>
      <c r="AY284" s="124" t="s">
        <v>110</v>
      </c>
    </row>
    <row r="285" spans="2:65" s="9" customFormat="1" ht="12">
      <c r="B285" s="130"/>
      <c r="D285" s="117" t="s">
        <v>118</v>
      </c>
      <c r="E285" s="131" t="s">
        <v>0</v>
      </c>
      <c r="F285" s="132" t="s">
        <v>129</v>
      </c>
      <c r="H285" s="133">
        <v>2.367</v>
      </c>
      <c r="I285" s="134"/>
      <c r="L285" s="130"/>
      <c r="M285" s="135"/>
      <c r="T285" s="136"/>
      <c r="AT285" s="131" t="s">
        <v>118</v>
      </c>
      <c r="AU285" s="131" t="s">
        <v>50</v>
      </c>
      <c r="AV285" s="9" t="s">
        <v>116</v>
      </c>
      <c r="AW285" s="9" t="s">
        <v>16</v>
      </c>
      <c r="AX285" s="9" t="s">
        <v>44</v>
      </c>
      <c r="AY285" s="131" t="s">
        <v>110</v>
      </c>
    </row>
    <row r="286" spans="2:65" s="1" customFormat="1" ht="21.75" customHeight="1">
      <c r="B286" s="77"/>
      <c r="C286" s="104" t="s">
        <v>302</v>
      </c>
      <c r="D286" s="104" t="s">
        <v>112</v>
      </c>
      <c r="E286" s="105" t="s">
        <v>303</v>
      </c>
      <c r="F286" s="106" t="s">
        <v>304</v>
      </c>
      <c r="G286" s="107" t="s">
        <v>199</v>
      </c>
      <c r="H286" s="108">
        <v>2.1819999999999999</v>
      </c>
      <c r="I286" s="109"/>
      <c r="J286" s="110">
        <f>ROUND(I286*H286,2)</f>
        <v>0</v>
      </c>
      <c r="K286" s="111"/>
      <c r="L286" s="22"/>
      <c r="M286" s="112" t="s">
        <v>0</v>
      </c>
      <c r="N286" s="76" t="s">
        <v>25</v>
      </c>
      <c r="P286" s="113">
        <f>O286*H286</f>
        <v>0</v>
      </c>
      <c r="Q286" s="113">
        <v>7.8622599999999994E-3</v>
      </c>
      <c r="R286" s="113">
        <f>Q286*H286</f>
        <v>1.7155451319999997E-2</v>
      </c>
      <c r="S286" s="113">
        <v>0</v>
      </c>
      <c r="T286" s="114">
        <f>S286*H286</f>
        <v>0</v>
      </c>
      <c r="AR286" s="115" t="s">
        <v>116</v>
      </c>
      <c r="AT286" s="115" t="s">
        <v>112</v>
      </c>
      <c r="AU286" s="115" t="s">
        <v>50</v>
      </c>
      <c r="AY286" s="11" t="s">
        <v>110</v>
      </c>
      <c r="BE286" s="44">
        <f>IF(N286="základná",J286,0)</f>
        <v>0</v>
      </c>
      <c r="BF286" s="44">
        <f>IF(N286="znížená",J286,0)</f>
        <v>0</v>
      </c>
      <c r="BG286" s="44">
        <f>IF(N286="zákl. prenesená",J286,0)</f>
        <v>0</v>
      </c>
      <c r="BH286" s="44">
        <f>IF(N286="zníž. prenesená",J286,0)</f>
        <v>0</v>
      </c>
      <c r="BI286" s="44">
        <f>IF(N286="nulová",J286,0)</f>
        <v>0</v>
      </c>
      <c r="BJ286" s="11" t="s">
        <v>50</v>
      </c>
      <c r="BK286" s="44">
        <f>ROUND(I286*H286,2)</f>
        <v>0</v>
      </c>
      <c r="BL286" s="11" t="s">
        <v>116</v>
      </c>
      <c r="BM286" s="115" t="s">
        <v>305</v>
      </c>
    </row>
    <row r="287" spans="2:65" s="7" customFormat="1" ht="12">
      <c r="B287" s="116"/>
      <c r="D287" s="117" t="s">
        <v>118</v>
      </c>
      <c r="E287" s="118" t="s">
        <v>0</v>
      </c>
      <c r="F287" s="119" t="s">
        <v>306</v>
      </c>
      <c r="H287" s="118" t="s">
        <v>0</v>
      </c>
      <c r="I287" s="120"/>
      <c r="L287" s="116"/>
      <c r="M287" s="121"/>
      <c r="T287" s="122"/>
      <c r="AT287" s="118" t="s">
        <v>118</v>
      </c>
      <c r="AU287" s="118" t="s">
        <v>50</v>
      </c>
      <c r="AV287" s="7" t="s">
        <v>44</v>
      </c>
      <c r="AW287" s="7" t="s">
        <v>16</v>
      </c>
      <c r="AX287" s="7" t="s">
        <v>42</v>
      </c>
      <c r="AY287" s="118" t="s">
        <v>110</v>
      </c>
    </row>
    <row r="288" spans="2:65" s="8" customFormat="1" ht="12">
      <c r="B288" s="123"/>
      <c r="D288" s="117" t="s">
        <v>118</v>
      </c>
      <c r="E288" s="124" t="s">
        <v>0</v>
      </c>
      <c r="F288" s="125" t="s">
        <v>307</v>
      </c>
      <c r="H288" s="126">
        <v>2.1819999999999999</v>
      </c>
      <c r="I288" s="127"/>
      <c r="L288" s="123"/>
      <c r="M288" s="128"/>
      <c r="T288" s="129"/>
      <c r="AT288" s="124" t="s">
        <v>118</v>
      </c>
      <c r="AU288" s="124" t="s">
        <v>50</v>
      </c>
      <c r="AV288" s="8" t="s">
        <v>50</v>
      </c>
      <c r="AW288" s="8" t="s">
        <v>16</v>
      </c>
      <c r="AX288" s="8" t="s">
        <v>42</v>
      </c>
      <c r="AY288" s="124" t="s">
        <v>110</v>
      </c>
    </row>
    <row r="289" spans="2:65" s="9" customFormat="1" ht="12">
      <c r="B289" s="130"/>
      <c r="D289" s="117" t="s">
        <v>118</v>
      </c>
      <c r="E289" s="131" t="s">
        <v>0</v>
      </c>
      <c r="F289" s="132" t="s">
        <v>129</v>
      </c>
      <c r="H289" s="133">
        <v>2.1819999999999999</v>
      </c>
      <c r="I289" s="134"/>
      <c r="L289" s="130"/>
      <c r="M289" s="135"/>
      <c r="T289" s="136"/>
      <c r="AT289" s="131" t="s">
        <v>118</v>
      </c>
      <c r="AU289" s="131" t="s">
        <v>50</v>
      </c>
      <c r="AV289" s="9" t="s">
        <v>116</v>
      </c>
      <c r="AW289" s="9" t="s">
        <v>16</v>
      </c>
      <c r="AX289" s="9" t="s">
        <v>44</v>
      </c>
      <c r="AY289" s="131" t="s">
        <v>110</v>
      </c>
    </row>
    <row r="290" spans="2:65" s="1" customFormat="1" ht="21.75" customHeight="1">
      <c r="B290" s="77"/>
      <c r="C290" s="104" t="s">
        <v>308</v>
      </c>
      <c r="D290" s="104" t="s">
        <v>112</v>
      </c>
      <c r="E290" s="105" t="s">
        <v>309</v>
      </c>
      <c r="F290" s="106" t="s">
        <v>310</v>
      </c>
      <c r="G290" s="107" t="s">
        <v>199</v>
      </c>
      <c r="H290" s="108">
        <v>2.1819999999999999</v>
      </c>
      <c r="I290" s="109"/>
      <c r="J290" s="110">
        <f>ROUND(I290*H290,2)</f>
        <v>0</v>
      </c>
      <c r="K290" s="111"/>
      <c r="L290" s="22"/>
      <c r="M290" s="112" t="s">
        <v>0</v>
      </c>
      <c r="N290" s="76" t="s">
        <v>25</v>
      </c>
      <c r="P290" s="113">
        <f>O290*H290</f>
        <v>0</v>
      </c>
      <c r="Q290" s="113">
        <v>0</v>
      </c>
      <c r="R290" s="113">
        <f>Q290*H290</f>
        <v>0</v>
      </c>
      <c r="S290" s="113">
        <v>0</v>
      </c>
      <c r="T290" s="114">
        <f>S290*H290</f>
        <v>0</v>
      </c>
      <c r="AR290" s="115" t="s">
        <v>116</v>
      </c>
      <c r="AT290" s="115" t="s">
        <v>112</v>
      </c>
      <c r="AU290" s="115" t="s">
        <v>50</v>
      </c>
      <c r="AY290" s="11" t="s">
        <v>110</v>
      </c>
      <c r="BE290" s="44">
        <f>IF(N290="základná",J290,0)</f>
        <v>0</v>
      </c>
      <c r="BF290" s="44">
        <f>IF(N290="znížená",J290,0)</f>
        <v>0</v>
      </c>
      <c r="BG290" s="44">
        <f>IF(N290="zákl. prenesená",J290,0)</f>
        <v>0</v>
      </c>
      <c r="BH290" s="44">
        <f>IF(N290="zníž. prenesená",J290,0)</f>
        <v>0</v>
      </c>
      <c r="BI290" s="44">
        <f>IF(N290="nulová",J290,0)</f>
        <v>0</v>
      </c>
      <c r="BJ290" s="11" t="s">
        <v>50</v>
      </c>
      <c r="BK290" s="44">
        <f>ROUND(I290*H290,2)</f>
        <v>0</v>
      </c>
      <c r="BL290" s="11" t="s">
        <v>116</v>
      </c>
      <c r="BM290" s="115" t="s">
        <v>311</v>
      </c>
    </row>
    <row r="291" spans="2:65" s="1" customFormat="1" ht="24.25" customHeight="1">
      <c r="B291" s="77"/>
      <c r="C291" s="104" t="s">
        <v>312</v>
      </c>
      <c r="D291" s="104" t="s">
        <v>112</v>
      </c>
      <c r="E291" s="105" t="s">
        <v>313</v>
      </c>
      <c r="F291" s="106" t="s">
        <v>314</v>
      </c>
      <c r="G291" s="107" t="s">
        <v>199</v>
      </c>
      <c r="H291" s="108">
        <v>29.582000000000001</v>
      </c>
      <c r="I291" s="109"/>
      <c r="J291" s="110">
        <f>ROUND(I291*H291,2)</f>
        <v>0</v>
      </c>
      <c r="K291" s="111"/>
      <c r="L291" s="22"/>
      <c r="M291" s="112" t="s">
        <v>0</v>
      </c>
      <c r="N291" s="76" t="s">
        <v>25</v>
      </c>
      <c r="P291" s="113">
        <f>O291*H291</f>
        <v>0</v>
      </c>
      <c r="Q291" s="113">
        <v>0</v>
      </c>
      <c r="R291" s="113">
        <f>Q291*H291</f>
        <v>0</v>
      </c>
      <c r="S291" s="113">
        <v>0</v>
      </c>
      <c r="T291" s="114">
        <f>S291*H291</f>
        <v>0</v>
      </c>
      <c r="AR291" s="115" t="s">
        <v>116</v>
      </c>
      <c r="AT291" s="115" t="s">
        <v>112</v>
      </c>
      <c r="AU291" s="115" t="s">
        <v>50</v>
      </c>
      <c r="AY291" s="11" t="s">
        <v>110</v>
      </c>
      <c r="BE291" s="44">
        <f>IF(N291="základná",J291,0)</f>
        <v>0</v>
      </c>
      <c r="BF291" s="44">
        <f>IF(N291="znížená",J291,0)</f>
        <v>0</v>
      </c>
      <c r="BG291" s="44">
        <f>IF(N291="zákl. prenesená",J291,0)</f>
        <v>0</v>
      </c>
      <c r="BH291" s="44">
        <f>IF(N291="zníž. prenesená",J291,0)</f>
        <v>0</v>
      </c>
      <c r="BI291" s="44">
        <f>IF(N291="nulová",J291,0)</f>
        <v>0</v>
      </c>
      <c r="BJ291" s="11" t="s">
        <v>50</v>
      </c>
      <c r="BK291" s="44">
        <f>ROUND(I291*H291,2)</f>
        <v>0</v>
      </c>
      <c r="BL291" s="11" t="s">
        <v>116</v>
      </c>
      <c r="BM291" s="115" t="s">
        <v>315</v>
      </c>
    </row>
    <row r="292" spans="2:65" s="8" customFormat="1" ht="12">
      <c r="B292" s="123"/>
      <c r="D292" s="117" t="s">
        <v>118</v>
      </c>
      <c r="E292" s="124" t="s">
        <v>0</v>
      </c>
      <c r="F292" s="125" t="s">
        <v>316</v>
      </c>
      <c r="H292" s="126">
        <v>29.582000000000001</v>
      </c>
      <c r="I292" s="127"/>
      <c r="L292" s="123"/>
      <c r="M292" s="128"/>
      <c r="T292" s="129"/>
      <c r="AT292" s="124" t="s">
        <v>118</v>
      </c>
      <c r="AU292" s="124" t="s">
        <v>50</v>
      </c>
      <c r="AV292" s="8" t="s">
        <v>50</v>
      </c>
      <c r="AW292" s="8" t="s">
        <v>16</v>
      </c>
      <c r="AX292" s="8" t="s">
        <v>42</v>
      </c>
      <c r="AY292" s="124" t="s">
        <v>110</v>
      </c>
    </row>
    <row r="293" spans="2:65" s="9" customFormat="1" ht="12">
      <c r="B293" s="130"/>
      <c r="D293" s="117" t="s">
        <v>118</v>
      </c>
      <c r="E293" s="131" t="s">
        <v>57</v>
      </c>
      <c r="F293" s="132" t="s">
        <v>129</v>
      </c>
      <c r="H293" s="133">
        <v>29.582000000000001</v>
      </c>
      <c r="I293" s="134"/>
      <c r="L293" s="130"/>
      <c r="M293" s="135"/>
      <c r="T293" s="136"/>
      <c r="AT293" s="131" t="s">
        <v>118</v>
      </c>
      <c r="AU293" s="131" t="s">
        <v>50</v>
      </c>
      <c r="AV293" s="9" t="s">
        <v>116</v>
      </c>
      <c r="AW293" s="9" t="s">
        <v>16</v>
      </c>
      <c r="AX293" s="9" t="s">
        <v>44</v>
      </c>
      <c r="AY293" s="131" t="s">
        <v>110</v>
      </c>
    </row>
    <row r="294" spans="2:65" s="1" customFormat="1" ht="16.5" customHeight="1">
      <c r="B294" s="77"/>
      <c r="C294" s="144" t="s">
        <v>317</v>
      </c>
      <c r="D294" s="144" t="s">
        <v>262</v>
      </c>
      <c r="E294" s="145" t="s">
        <v>318</v>
      </c>
      <c r="F294" s="146" t="s">
        <v>319</v>
      </c>
      <c r="G294" s="147" t="s">
        <v>199</v>
      </c>
      <c r="H294" s="148">
        <v>34.018999999999998</v>
      </c>
      <c r="I294" s="149"/>
      <c r="J294" s="150">
        <f>ROUND(I294*H294,2)</f>
        <v>0</v>
      </c>
      <c r="K294" s="151"/>
      <c r="L294" s="152"/>
      <c r="M294" s="153" t="s">
        <v>0</v>
      </c>
      <c r="N294" s="154" t="s">
        <v>25</v>
      </c>
      <c r="P294" s="113">
        <f>O294*H294</f>
        <v>0</v>
      </c>
      <c r="Q294" s="113">
        <v>1E-4</v>
      </c>
      <c r="R294" s="113">
        <f>Q294*H294</f>
        <v>3.4018999999999998E-3</v>
      </c>
      <c r="S294" s="113">
        <v>0</v>
      </c>
      <c r="T294" s="114">
        <f>S294*H294</f>
        <v>0</v>
      </c>
      <c r="AR294" s="115" t="s">
        <v>161</v>
      </c>
      <c r="AT294" s="115" t="s">
        <v>262</v>
      </c>
      <c r="AU294" s="115" t="s">
        <v>50</v>
      </c>
      <c r="AY294" s="11" t="s">
        <v>110</v>
      </c>
      <c r="BE294" s="44">
        <f>IF(N294="základná",J294,0)</f>
        <v>0</v>
      </c>
      <c r="BF294" s="44">
        <f>IF(N294="znížená",J294,0)</f>
        <v>0</v>
      </c>
      <c r="BG294" s="44">
        <f>IF(N294="zákl. prenesená",J294,0)</f>
        <v>0</v>
      </c>
      <c r="BH294" s="44">
        <f>IF(N294="zníž. prenesená",J294,0)</f>
        <v>0</v>
      </c>
      <c r="BI294" s="44">
        <f>IF(N294="nulová",J294,0)</f>
        <v>0</v>
      </c>
      <c r="BJ294" s="11" t="s">
        <v>50</v>
      </c>
      <c r="BK294" s="44">
        <f>ROUND(I294*H294,2)</f>
        <v>0</v>
      </c>
      <c r="BL294" s="11" t="s">
        <v>116</v>
      </c>
      <c r="BM294" s="115" t="s">
        <v>320</v>
      </c>
    </row>
    <row r="295" spans="2:65" s="8" customFormat="1" ht="12">
      <c r="B295" s="123"/>
      <c r="D295" s="117" t="s">
        <v>118</v>
      </c>
      <c r="E295" s="124" t="s">
        <v>0</v>
      </c>
      <c r="F295" s="125" t="s">
        <v>321</v>
      </c>
      <c r="H295" s="126">
        <v>34.018999999999998</v>
      </c>
      <c r="I295" s="127"/>
      <c r="L295" s="123"/>
      <c r="M295" s="128"/>
      <c r="T295" s="129"/>
      <c r="AT295" s="124" t="s">
        <v>118</v>
      </c>
      <c r="AU295" s="124" t="s">
        <v>50</v>
      </c>
      <c r="AV295" s="8" t="s">
        <v>50</v>
      </c>
      <c r="AW295" s="8" t="s">
        <v>16</v>
      </c>
      <c r="AX295" s="8" t="s">
        <v>44</v>
      </c>
      <c r="AY295" s="124" t="s">
        <v>110</v>
      </c>
    </row>
    <row r="296" spans="2:65" s="6" customFormat="1" ht="23" customHeight="1">
      <c r="B296" s="92"/>
      <c r="D296" s="93" t="s">
        <v>41</v>
      </c>
      <c r="E296" s="102" t="s">
        <v>165</v>
      </c>
      <c r="F296" s="102" t="s">
        <v>322</v>
      </c>
      <c r="I296" s="95"/>
      <c r="J296" s="103">
        <f>BK296</f>
        <v>0</v>
      </c>
      <c r="L296" s="92"/>
      <c r="M296" s="97"/>
      <c r="P296" s="98">
        <f>SUM(P297:P334)</f>
        <v>0</v>
      </c>
      <c r="R296" s="98">
        <f>SUM(R297:R334)</f>
        <v>4.6669746479999996E-2</v>
      </c>
      <c r="T296" s="99">
        <f>SUM(T297:T334)</f>
        <v>14.296801000000002</v>
      </c>
      <c r="AR296" s="93" t="s">
        <v>44</v>
      </c>
      <c r="AT296" s="100" t="s">
        <v>41</v>
      </c>
      <c r="AU296" s="100" t="s">
        <v>44</v>
      </c>
      <c r="AY296" s="93" t="s">
        <v>110</v>
      </c>
      <c r="BK296" s="101">
        <f>SUM(BK297:BK334)</f>
        <v>0</v>
      </c>
    </row>
    <row r="297" spans="2:65" s="1" customFormat="1" ht="21.75" customHeight="1">
      <c r="B297" s="77"/>
      <c r="C297" s="104" t="s">
        <v>323</v>
      </c>
      <c r="D297" s="104" t="s">
        <v>112</v>
      </c>
      <c r="E297" s="105" t="s">
        <v>324</v>
      </c>
      <c r="F297" s="106" t="s">
        <v>325</v>
      </c>
      <c r="G297" s="107" t="s">
        <v>199</v>
      </c>
      <c r="H297" s="108">
        <v>29.582000000000001</v>
      </c>
      <c r="I297" s="109"/>
      <c r="J297" s="110">
        <f>ROUND(I297*H297,2)</f>
        <v>0</v>
      </c>
      <c r="K297" s="111"/>
      <c r="L297" s="22"/>
      <c r="M297" s="112" t="s">
        <v>0</v>
      </c>
      <c r="N297" s="76" t="s">
        <v>25</v>
      </c>
      <c r="P297" s="113">
        <f>O297*H297</f>
        <v>0</v>
      </c>
      <c r="Q297" s="113">
        <v>0</v>
      </c>
      <c r="R297" s="113">
        <f>Q297*H297</f>
        <v>0</v>
      </c>
      <c r="S297" s="113">
        <v>0</v>
      </c>
      <c r="T297" s="114">
        <f>S297*H297</f>
        <v>0</v>
      </c>
      <c r="AR297" s="115" t="s">
        <v>116</v>
      </c>
      <c r="AT297" s="115" t="s">
        <v>112</v>
      </c>
      <c r="AU297" s="115" t="s">
        <v>50</v>
      </c>
      <c r="AY297" s="11" t="s">
        <v>110</v>
      </c>
      <c r="BE297" s="44">
        <f>IF(N297="základná",J297,0)</f>
        <v>0</v>
      </c>
      <c r="BF297" s="44">
        <f>IF(N297="znížená",J297,0)</f>
        <v>0</v>
      </c>
      <c r="BG297" s="44">
        <f>IF(N297="zákl. prenesená",J297,0)</f>
        <v>0</v>
      </c>
      <c r="BH297" s="44">
        <f>IF(N297="zníž. prenesená",J297,0)</f>
        <v>0</v>
      </c>
      <c r="BI297" s="44">
        <f>IF(N297="nulová",J297,0)</f>
        <v>0</v>
      </c>
      <c r="BJ297" s="11" t="s">
        <v>50</v>
      </c>
      <c r="BK297" s="44">
        <f>ROUND(I297*H297,2)</f>
        <v>0</v>
      </c>
      <c r="BL297" s="11" t="s">
        <v>116</v>
      </c>
      <c r="BM297" s="115" t="s">
        <v>326</v>
      </c>
    </row>
    <row r="298" spans="2:65" s="8" customFormat="1" ht="12">
      <c r="B298" s="123"/>
      <c r="D298" s="117" t="s">
        <v>118</v>
      </c>
      <c r="E298" s="124" t="s">
        <v>0</v>
      </c>
      <c r="F298" s="125" t="s">
        <v>316</v>
      </c>
      <c r="H298" s="126">
        <v>29.582000000000001</v>
      </c>
      <c r="I298" s="127"/>
      <c r="L298" s="123"/>
      <c r="M298" s="128"/>
      <c r="T298" s="129"/>
      <c r="AT298" s="124" t="s">
        <v>118</v>
      </c>
      <c r="AU298" s="124" t="s">
        <v>50</v>
      </c>
      <c r="AV298" s="8" t="s">
        <v>50</v>
      </c>
      <c r="AW298" s="8" t="s">
        <v>16</v>
      </c>
      <c r="AX298" s="8" t="s">
        <v>42</v>
      </c>
      <c r="AY298" s="124" t="s">
        <v>110</v>
      </c>
    </row>
    <row r="299" spans="2:65" s="9" customFormat="1" ht="12">
      <c r="B299" s="130"/>
      <c r="D299" s="117" t="s">
        <v>118</v>
      </c>
      <c r="E299" s="131" t="s">
        <v>0</v>
      </c>
      <c r="F299" s="132" t="s">
        <v>129</v>
      </c>
      <c r="H299" s="133">
        <v>29.582000000000001</v>
      </c>
      <c r="I299" s="134"/>
      <c r="L299" s="130"/>
      <c r="M299" s="135"/>
      <c r="T299" s="136"/>
      <c r="AT299" s="131" t="s">
        <v>118</v>
      </c>
      <c r="AU299" s="131" t="s">
        <v>50</v>
      </c>
      <c r="AV299" s="9" t="s">
        <v>116</v>
      </c>
      <c r="AW299" s="9" t="s">
        <v>16</v>
      </c>
      <c r="AX299" s="9" t="s">
        <v>44</v>
      </c>
      <c r="AY299" s="131" t="s">
        <v>110</v>
      </c>
    </row>
    <row r="300" spans="2:65" s="1" customFormat="1" ht="24.25" customHeight="1">
      <c r="B300" s="77"/>
      <c r="C300" s="104" t="s">
        <v>327</v>
      </c>
      <c r="D300" s="104" t="s">
        <v>112</v>
      </c>
      <c r="E300" s="105" t="s">
        <v>328</v>
      </c>
      <c r="F300" s="106" t="s">
        <v>329</v>
      </c>
      <c r="G300" s="107" t="s">
        <v>199</v>
      </c>
      <c r="H300" s="108">
        <v>29.582000000000001</v>
      </c>
      <c r="I300" s="109"/>
      <c r="J300" s="110">
        <f>ROUND(I300*H300,2)</f>
        <v>0</v>
      </c>
      <c r="K300" s="111"/>
      <c r="L300" s="22"/>
      <c r="M300" s="112" t="s">
        <v>0</v>
      </c>
      <c r="N300" s="76" t="s">
        <v>25</v>
      </c>
      <c r="P300" s="113">
        <f>O300*H300</f>
        <v>0</v>
      </c>
      <c r="Q300" s="113">
        <v>1.5286399999999999E-3</v>
      </c>
      <c r="R300" s="113">
        <f>Q300*H300</f>
        <v>4.5220228479999999E-2</v>
      </c>
      <c r="S300" s="113">
        <v>0</v>
      </c>
      <c r="T300" s="114">
        <f>S300*H300</f>
        <v>0</v>
      </c>
      <c r="AR300" s="115" t="s">
        <v>116</v>
      </c>
      <c r="AT300" s="115" t="s">
        <v>112</v>
      </c>
      <c r="AU300" s="115" t="s">
        <v>50</v>
      </c>
      <c r="AY300" s="11" t="s">
        <v>110</v>
      </c>
      <c r="BE300" s="44">
        <f>IF(N300="základná",J300,0)</f>
        <v>0</v>
      </c>
      <c r="BF300" s="44">
        <f>IF(N300="znížená",J300,0)</f>
        <v>0</v>
      </c>
      <c r="BG300" s="44">
        <f>IF(N300="zákl. prenesená",J300,0)</f>
        <v>0</v>
      </c>
      <c r="BH300" s="44">
        <f>IF(N300="zníž. prenesená",J300,0)</f>
        <v>0</v>
      </c>
      <c r="BI300" s="44">
        <f>IF(N300="nulová",J300,0)</f>
        <v>0</v>
      </c>
      <c r="BJ300" s="11" t="s">
        <v>50</v>
      </c>
      <c r="BK300" s="44">
        <f>ROUND(I300*H300,2)</f>
        <v>0</v>
      </c>
      <c r="BL300" s="11" t="s">
        <v>116</v>
      </c>
      <c r="BM300" s="115" t="s">
        <v>330</v>
      </c>
    </row>
    <row r="301" spans="2:65" s="8" customFormat="1" ht="12">
      <c r="B301" s="123"/>
      <c r="D301" s="117" t="s">
        <v>118</v>
      </c>
      <c r="E301" s="124" t="s">
        <v>0</v>
      </c>
      <c r="F301" s="125" t="s">
        <v>316</v>
      </c>
      <c r="H301" s="126">
        <v>29.582000000000001</v>
      </c>
      <c r="I301" s="127"/>
      <c r="L301" s="123"/>
      <c r="M301" s="128"/>
      <c r="T301" s="129"/>
      <c r="AT301" s="124" t="s">
        <v>118</v>
      </c>
      <c r="AU301" s="124" t="s">
        <v>50</v>
      </c>
      <c r="AV301" s="8" t="s">
        <v>50</v>
      </c>
      <c r="AW301" s="8" t="s">
        <v>16</v>
      </c>
      <c r="AX301" s="8" t="s">
        <v>44</v>
      </c>
      <c r="AY301" s="124" t="s">
        <v>110</v>
      </c>
    </row>
    <row r="302" spans="2:65" s="1" customFormat="1" ht="16.5" customHeight="1">
      <c r="B302" s="77"/>
      <c r="C302" s="104" t="s">
        <v>331</v>
      </c>
      <c r="D302" s="104" t="s">
        <v>112</v>
      </c>
      <c r="E302" s="105" t="s">
        <v>332</v>
      </c>
      <c r="F302" s="106" t="s">
        <v>333</v>
      </c>
      <c r="G302" s="107" t="s">
        <v>199</v>
      </c>
      <c r="H302" s="108">
        <v>29.582000000000001</v>
      </c>
      <c r="I302" s="109"/>
      <c r="J302" s="110">
        <f>ROUND(I302*H302,2)</f>
        <v>0</v>
      </c>
      <c r="K302" s="111"/>
      <c r="L302" s="22"/>
      <c r="M302" s="112" t="s">
        <v>0</v>
      </c>
      <c r="N302" s="76" t="s">
        <v>25</v>
      </c>
      <c r="P302" s="113">
        <f>O302*H302</f>
        <v>0</v>
      </c>
      <c r="Q302" s="113">
        <v>4.8999999999999998E-5</v>
      </c>
      <c r="R302" s="113">
        <f>Q302*H302</f>
        <v>1.4495179999999999E-3</v>
      </c>
      <c r="S302" s="113">
        <v>0</v>
      </c>
      <c r="T302" s="114">
        <f>S302*H302</f>
        <v>0</v>
      </c>
      <c r="AR302" s="115" t="s">
        <v>116</v>
      </c>
      <c r="AT302" s="115" t="s">
        <v>112</v>
      </c>
      <c r="AU302" s="115" t="s">
        <v>50</v>
      </c>
      <c r="AY302" s="11" t="s">
        <v>110</v>
      </c>
      <c r="BE302" s="44">
        <f>IF(N302="základná",J302,0)</f>
        <v>0</v>
      </c>
      <c r="BF302" s="44">
        <f>IF(N302="znížená",J302,0)</f>
        <v>0</v>
      </c>
      <c r="BG302" s="44">
        <f>IF(N302="zákl. prenesená",J302,0)</f>
        <v>0</v>
      </c>
      <c r="BH302" s="44">
        <f>IF(N302="zníž. prenesená",J302,0)</f>
        <v>0</v>
      </c>
      <c r="BI302" s="44">
        <f>IF(N302="nulová",J302,0)</f>
        <v>0</v>
      </c>
      <c r="BJ302" s="11" t="s">
        <v>50</v>
      </c>
      <c r="BK302" s="44">
        <f>ROUND(I302*H302,2)</f>
        <v>0</v>
      </c>
      <c r="BL302" s="11" t="s">
        <v>116</v>
      </c>
      <c r="BM302" s="115" t="s">
        <v>334</v>
      </c>
    </row>
    <row r="303" spans="2:65" s="8" customFormat="1" ht="12">
      <c r="B303" s="123"/>
      <c r="D303" s="117" t="s">
        <v>118</v>
      </c>
      <c r="E303" s="124" t="s">
        <v>0</v>
      </c>
      <c r="F303" s="125" t="s">
        <v>335</v>
      </c>
      <c r="H303" s="126">
        <v>29.582000000000001</v>
      </c>
      <c r="I303" s="127"/>
      <c r="L303" s="123"/>
      <c r="M303" s="128"/>
      <c r="T303" s="129"/>
      <c r="AT303" s="124" t="s">
        <v>118</v>
      </c>
      <c r="AU303" s="124" t="s">
        <v>50</v>
      </c>
      <c r="AV303" s="8" t="s">
        <v>50</v>
      </c>
      <c r="AW303" s="8" t="s">
        <v>16</v>
      </c>
      <c r="AX303" s="8" t="s">
        <v>44</v>
      </c>
      <c r="AY303" s="124" t="s">
        <v>110</v>
      </c>
    </row>
    <row r="304" spans="2:65" s="9" customFormat="1" ht="12">
      <c r="B304" s="130"/>
      <c r="D304" s="117" t="s">
        <v>118</v>
      </c>
      <c r="E304" s="131" t="s">
        <v>0</v>
      </c>
      <c r="F304" s="132" t="s">
        <v>129</v>
      </c>
      <c r="H304" s="133">
        <v>29.582000000000001</v>
      </c>
      <c r="I304" s="134"/>
      <c r="L304" s="130"/>
      <c r="M304" s="135"/>
      <c r="T304" s="136"/>
      <c r="AT304" s="131" t="s">
        <v>118</v>
      </c>
      <c r="AU304" s="131" t="s">
        <v>50</v>
      </c>
      <c r="AV304" s="9" t="s">
        <v>116</v>
      </c>
      <c r="AW304" s="9" t="s">
        <v>16</v>
      </c>
      <c r="AX304" s="9" t="s">
        <v>42</v>
      </c>
      <c r="AY304" s="131" t="s">
        <v>110</v>
      </c>
    </row>
    <row r="305" spans="2:65" s="1" customFormat="1" ht="33" customHeight="1">
      <c r="B305" s="77"/>
      <c r="C305" s="104" t="s">
        <v>336</v>
      </c>
      <c r="D305" s="104" t="s">
        <v>112</v>
      </c>
      <c r="E305" s="105" t="s">
        <v>337</v>
      </c>
      <c r="F305" s="106" t="s">
        <v>338</v>
      </c>
      <c r="G305" s="107" t="s">
        <v>115</v>
      </c>
      <c r="H305" s="108">
        <v>4.4370000000000003</v>
      </c>
      <c r="I305" s="109"/>
      <c r="J305" s="110">
        <f>ROUND(I305*H305,2)</f>
        <v>0</v>
      </c>
      <c r="K305" s="111"/>
      <c r="L305" s="22"/>
      <c r="M305" s="112" t="s">
        <v>0</v>
      </c>
      <c r="N305" s="76" t="s">
        <v>25</v>
      </c>
      <c r="P305" s="113">
        <f>O305*H305</f>
        <v>0</v>
      </c>
      <c r="Q305" s="113">
        <v>0</v>
      </c>
      <c r="R305" s="113">
        <f>Q305*H305</f>
        <v>0</v>
      </c>
      <c r="S305" s="113">
        <v>2.4</v>
      </c>
      <c r="T305" s="114">
        <f>S305*H305</f>
        <v>10.6488</v>
      </c>
      <c r="AR305" s="115" t="s">
        <v>116</v>
      </c>
      <c r="AT305" s="115" t="s">
        <v>112</v>
      </c>
      <c r="AU305" s="115" t="s">
        <v>50</v>
      </c>
      <c r="AY305" s="11" t="s">
        <v>110</v>
      </c>
      <c r="BE305" s="44">
        <f>IF(N305="základná",J305,0)</f>
        <v>0</v>
      </c>
      <c r="BF305" s="44">
        <f>IF(N305="znížená",J305,0)</f>
        <v>0</v>
      </c>
      <c r="BG305" s="44">
        <f>IF(N305="zákl. prenesená",J305,0)</f>
        <v>0</v>
      </c>
      <c r="BH305" s="44">
        <f>IF(N305="zníž. prenesená",J305,0)</f>
        <v>0</v>
      </c>
      <c r="BI305" s="44">
        <f>IF(N305="nulová",J305,0)</f>
        <v>0</v>
      </c>
      <c r="BJ305" s="11" t="s">
        <v>50</v>
      </c>
      <c r="BK305" s="44">
        <f>ROUND(I305*H305,2)</f>
        <v>0</v>
      </c>
      <c r="BL305" s="11" t="s">
        <v>116</v>
      </c>
      <c r="BM305" s="115" t="s">
        <v>339</v>
      </c>
    </row>
    <row r="306" spans="2:65" s="7" customFormat="1" ht="12">
      <c r="B306" s="116"/>
      <c r="D306" s="117" t="s">
        <v>118</v>
      </c>
      <c r="E306" s="118" t="s">
        <v>0</v>
      </c>
      <c r="F306" s="119" t="s">
        <v>340</v>
      </c>
      <c r="H306" s="118" t="s">
        <v>0</v>
      </c>
      <c r="I306" s="120"/>
      <c r="L306" s="116"/>
      <c r="M306" s="121"/>
      <c r="T306" s="122"/>
      <c r="AT306" s="118" t="s">
        <v>118</v>
      </c>
      <c r="AU306" s="118" t="s">
        <v>50</v>
      </c>
      <c r="AV306" s="7" t="s">
        <v>44</v>
      </c>
      <c r="AW306" s="7" t="s">
        <v>16</v>
      </c>
      <c r="AX306" s="7" t="s">
        <v>42</v>
      </c>
      <c r="AY306" s="118" t="s">
        <v>110</v>
      </c>
    </row>
    <row r="307" spans="2:65" s="8" customFormat="1" ht="12">
      <c r="B307" s="123"/>
      <c r="D307" s="117" t="s">
        <v>118</v>
      </c>
      <c r="E307" s="124" t="s">
        <v>0</v>
      </c>
      <c r="F307" s="125" t="s">
        <v>341</v>
      </c>
      <c r="H307" s="126">
        <v>4.4370000000000003</v>
      </c>
      <c r="I307" s="127"/>
      <c r="L307" s="123"/>
      <c r="M307" s="128"/>
      <c r="T307" s="129"/>
      <c r="AT307" s="124" t="s">
        <v>118</v>
      </c>
      <c r="AU307" s="124" t="s">
        <v>50</v>
      </c>
      <c r="AV307" s="8" t="s">
        <v>50</v>
      </c>
      <c r="AW307" s="8" t="s">
        <v>16</v>
      </c>
      <c r="AX307" s="8" t="s">
        <v>42</v>
      </c>
      <c r="AY307" s="124" t="s">
        <v>110</v>
      </c>
    </row>
    <row r="308" spans="2:65" s="9" customFormat="1" ht="12">
      <c r="B308" s="130"/>
      <c r="D308" s="117" t="s">
        <v>118</v>
      </c>
      <c r="E308" s="131" t="s">
        <v>0</v>
      </c>
      <c r="F308" s="132" t="s">
        <v>129</v>
      </c>
      <c r="H308" s="133">
        <v>4.4370000000000003</v>
      </c>
      <c r="I308" s="134"/>
      <c r="L308" s="130"/>
      <c r="M308" s="135"/>
      <c r="T308" s="136"/>
      <c r="AT308" s="131" t="s">
        <v>118</v>
      </c>
      <c r="AU308" s="131" t="s">
        <v>50</v>
      </c>
      <c r="AV308" s="9" t="s">
        <v>116</v>
      </c>
      <c r="AW308" s="9" t="s">
        <v>16</v>
      </c>
      <c r="AX308" s="9" t="s">
        <v>44</v>
      </c>
      <c r="AY308" s="131" t="s">
        <v>110</v>
      </c>
    </row>
    <row r="309" spans="2:65" s="1" customFormat="1" ht="44.25" customHeight="1">
      <c r="B309" s="77"/>
      <c r="C309" s="104" t="s">
        <v>342</v>
      </c>
      <c r="D309" s="104" t="s">
        <v>112</v>
      </c>
      <c r="E309" s="105" t="s">
        <v>343</v>
      </c>
      <c r="F309" s="106" t="s">
        <v>344</v>
      </c>
      <c r="G309" s="107" t="s">
        <v>115</v>
      </c>
      <c r="H309" s="108">
        <v>0.39900000000000002</v>
      </c>
      <c r="I309" s="109"/>
      <c r="J309" s="110">
        <f>ROUND(I309*H309,2)</f>
        <v>0</v>
      </c>
      <c r="K309" s="111"/>
      <c r="L309" s="22"/>
      <c r="M309" s="112" t="s">
        <v>0</v>
      </c>
      <c r="N309" s="76" t="s">
        <v>25</v>
      </c>
      <c r="P309" s="113">
        <f>O309*H309</f>
        <v>0</v>
      </c>
      <c r="Q309" s="113">
        <v>0</v>
      </c>
      <c r="R309" s="113">
        <f>Q309*H309</f>
        <v>0</v>
      </c>
      <c r="S309" s="113">
        <v>1.905</v>
      </c>
      <c r="T309" s="114">
        <f>S309*H309</f>
        <v>0.76009500000000008</v>
      </c>
      <c r="AR309" s="115" t="s">
        <v>116</v>
      </c>
      <c r="AT309" s="115" t="s">
        <v>112</v>
      </c>
      <c r="AU309" s="115" t="s">
        <v>50</v>
      </c>
      <c r="AY309" s="11" t="s">
        <v>110</v>
      </c>
      <c r="BE309" s="44">
        <f>IF(N309="základná",J309,0)</f>
        <v>0</v>
      </c>
      <c r="BF309" s="44">
        <f>IF(N309="znížená",J309,0)</f>
        <v>0</v>
      </c>
      <c r="BG309" s="44">
        <f>IF(N309="zákl. prenesená",J309,0)</f>
        <v>0</v>
      </c>
      <c r="BH309" s="44">
        <f>IF(N309="zníž. prenesená",J309,0)</f>
        <v>0</v>
      </c>
      <c r="BI309" s="44">
        <f>IF(N309="nulová",J309,0)</f>
        <v>0</v>
      </c>
      <c r="BJ309" s="11" t="s">
        <v>50</v>
      </c>
      <c r="BK309" s="44">
        <f>ROUND(I309*H309,2)</f>
        <v>0</v>
      </c>
      <c r="BL309" s="11" t="s">
        <v>116</v>
      </c>
      <c r="BM309" s="115" t="s">
        <v>345</v>
      </c>
    </row>
    <row r="310" spans="2:65" s="8" customFormat="1" ht="12">
      <c r="B310" s="123"/>
      <c r="D310" s="117" t="s">
        <v>118</v>
      </c>
      <c r="E310" s="124" t="s">
        <v>0</v>
      </c>
      <c r="F310" s="125" t="s">
        <v>346</v>
      </c>
      <c r="H310" s="126">
        <v>0.39900000000000002</v>
      </c>
      <c r="I310" s="127"/>
      <c r="L310" s="123"/>
      <c r="M310" s="128"/>
      <c r="T310" s="129"/>
      <c r="AT310" s="124" t="s">
        <v>118</v>
      </c>
      <c r="AU310" s="124" t="s">
        <v>50</v>
      </c>
      <c r="AV310" s="8" t="s">
        <v>50</v>
      </c>
      <c r="AW310" s="8" t="s">
        <v>16</v>
      </c>
      <c r="AX310" s="8" t="s">
        <v>44</v>
      </c>
      <c r="AY310" s="124" t="s">
        <v>110</v>
      </c>
    </row>
    <row r="311" spans="2:65" s="1" customFormat="1" ht="38" customHeight="1">
      <c r="B311" s="77"/>
      <c r="C311" s="104" t="s">
        <v>347</v>
      </c>
      <c r="D311" s="104" t="s">
        <v>112</v>
      </c>
      <c r="E311" s="105" t="s">
        <v>348</v>
      </c>
      <c r="F311" s="106" t="s">
        <v>349</v>
      </c>
      <c r="G311" s="107" t="s">
        <v>199</v>
      </c>
      <c r="H311" s="108">
        <v>0.72499999999999998</v>
      </c>
      <c r="I311" s="109"/>
      <c r="J311" s="110">
        <f>ROUND(I311*H311,2)</f>
        <v>0</v>
      </c>
      <c r="K311" s="111"/>
      <c r="L311" s="22"/>
      <c r="M311" s="112" t="s">
        <v>0</v>
      </c>
      <c r="N311" s="76" t="s">
        <v>25</v>
      </c>
      <c r="P311" s="113">
        <f>O311*H311</f>
        <v>0</v>
      </c>
      <c r="Q311" s="113">
        <v>0</v>
      </c>
      <c r="R311" s="113">
        <f>Q311*H311</f>
        <v>0</v>
      </c>
      <c r="S311" s="113">
        <v>0.183</v>
      </c>
      <c r="T311" s="114">
        <f>S311*H311</f>
        <v>0.13267499999999999</v>
      </c>
      <c r="AR311" s="115" t="s">
        <v>116</v>
      </c>
      <c r="AT311" s="115" t="s">
        <v>112</v>
      </c>
      <c r="AU311" s="115" t="s">
        <v>50</v>
      </c>
      <c r="AY311" s="11" t="s">
        <v>110</v>
      </c>
      <c r="BE311" s="44">
        <f>IF(N311="základná",J311,0)</f>
        <v>0</v>
      </c>
      <c r="BF311" s="44">
        <f>IF(N311="znížená",J311,0)</f>
        <v>0</v>
      </c>
      <c r="BG311" s="44">
        <f>IF(N311="zákl. prenesená",J311,0)</f>
        <v>0</v>
      </c>
      <c r="BH311" s="44">
        <f>IF(N311="zníž. prenesená",J311,0)</f>
        <v>0</v>
      </c>
      <c r="BI311" s="44">
        <f>IF(N311="nulová",J311,0)</f>
        <v>0</v>
      </c>
      <c r="BJ311" s="11" t="s">
        <v>50</v>
      </c>
      <c r="BK311" s="44">
        <f>ROUND(I311*H311,2)</f>
        <v>0</v>
      </c>
      <c r="BL311" s="11" t="s">
        <v>116</v>
      </c>
      <c r="BM311" s="115" t="s">
        <v>350</v>
      </c>
    </row>
    <row r="312" spans="2:65" s="7" customFormat="1" ht="12">
      <c r="B312" s="116"/>
      <c r="D312" s="117" t="s">
        <v>118</v>
      </c>
      <c r="E312" s="118" t="s">
        <v>0</v>
      </c>
      <c r="F312" s="119" t="s">
        <v>351</v>
      </c>
      <c r="H312" s="118" t="s">
        <v>0</v>
      </c>
      <c r="I312" s="120"/>
      <c r="L312" s="116"/>
      <c r="M312" s="121"/>
      <c r="T312" s="122"/>
      <c r="AT312" s="118" t="s">
        <v>118</v>
      </c>
      <c r="AU312" s="118" t="s">
        <v>50</v>
      </c>
      <c r="AV312" s="7" t="s">
        <v>44</v>
      </c>
      <c r="AW312" s="7" t="s">
        <v>16</v>
      </c>
      <c r="AX312" s="7" t="s">
        <v>42</v>
      </c>
      <c r="AY312" s="118" t="s">
        <v>110</v>
      </c>
    </row>
    <row r="313" spans="2:65" s="8" customFormat="1" ht="12">
      <c r="B313" s="123"/>
      <c r="D313" s="117" t="s">
        <v>118</v>
      </c>
      <c r="E313" s="124" t="s">
        <v>0</v>
      </c>
      <c r="F313" s="125" t="s">
        <v>352</v>
      </c>
      <c r="H313" s="126">
        <v>0.72499999999999998</v>
      </c>
      <c r="I313" s="127"/>
      <c r="L313" s="123"/>
      <c r="M313" s="128"/>
      <c r="T313" s="129"/>
      <c r="AT313" s="124" t="s">
        <v>118</v>
      </c>
      <c r="AU313" s="124" t="s">
        <v>50</v>
      </c>
      <c r="AV313" s="8" t="s">
        <v>50</v>
      </c>
      <c r="AW313" s="8" t="s">
        <v>16</v>
      </c>
      <c r="AX313" s="8" t="s">
        <v>44</v>
      </c>
      <c r="AY313" s="124" t="s">
        <v>110</v>
      </c>
    </row>
    <row r="314" spans="2:65" s="1" customFormat="1" ht="38" customHeight="1">
      <c r="B314" s="77"/>
      <c r="C314" s="104" t="s">
        <v>353</v>
      </c>
      <c r="D314" s="104" t="s">
        <v>112</v>
      </c>
      <c r="E314" s="105" t="s">
        <v>354</v>
      </c>
      <c r="F314" s="106" t="s">
        <v>355</v>
      </c>
      <c r="G314" s="107" t="s">
        <v>199</v>
      </c>
      <c r="H314" s="108">
        <v>3.6230000000000002</v>
      </c>
      <c r="I314" s="109"/>
      <c r="J314" s="110">
        <f>ROUND(I314*H314,2)</f>
        <v>0</v>
      </c>
      <c r="K314" s="111"/>
      <c r="L314" s="22"/>
      <c r="M314" s="112" t="s">
        <v>0</v>
      </c>
      <c r="N314" s="76" t="s">
        <v>25</v>
      </c>
      <c r="P314" s="113">
        <f>O314*H314</f>
        <v>0</v>
      </c>
      <c r="Q314" s="113">
        <v>0</v>
      </c>
      <c r="R314" s="113">
        <f>Q314*H314</f>
        <v>0</v>
      </c>
      <c r="S314" s="113">
        <v>0.55700000000000005</v>
      </c>
      <c r="T314" s="114">
        <f>S314*H314</f>
        <v>2.0180110000000004</v>
      </c>
      <c r="AR314" s="115" t="s">
        <v>116</v>
      </c>
      <c r="AT314" s="115" t="s">
        <v>112</v>
      </c>
      <c r="AU314" s="115" t="s">
        <v>50</v>
      </c>
      <c r="AY314" s="11" t="s">
        <v>110</v>
      </c>
      <c r="BE314" s="44">
        <f>IF(N314="základná",J314,0)</f>
        <v>0</v>
      </c>
      <c r="BF314" s="44">
        <f>IF(N314="znížená",J314,0)</f>
        <v>0</v>
      </c>
      <c r="BG314" s="44">
        <f>IF(N314="zákl. prenesená",J314,0)</f>
        <v>0</v>
      </c>
      <c r="BH314" s="44">
        <f>IF(N314="zníž. prenesená",J314,0)</f>
        <v>0</v>
      </c>
      <c r="BI314" s="44">
        <f>IF(N314="nulová",J314,0)</f>
        <v>0</v>
      </c>
      <c r="BJ314" s="11" t="s">
        <v>50</v>
      </c>
      <c r="BK314" s="44">
        <f>ROUND(I314*H314,2)</f>
        <v>0</v>
      </c>
      <c r="BL314" s="11" t="s">
        <v>116</v>
      </c>
      <c r="BM314" s="115" t="s">
        <v>356</v>
      </c>
    </row>
    <row r="315" spans="2:65" s="7" customFormat="1" ht="12">
      <c r="B315" s="116"/>
      <c r="D315" s="117" t="s">
        <v>118</v>
      </c>
      <c r="E315" s="118" t="s">
        <v>0</v>
      </c>
      <c r="F315" s="119" t="s">
        <v>357</v>
      </c>
      <c r="H315" s="118" t="s">
        <v>0</v>
      </c>
      <c r="I315" s="120"/>
      <c r="L315" s="116"/>
      <c r="M315" s="121"/>
      <c r="T315" s="122"/>
      <c r="AT315" s="118" t="s">
        <v>118</v>
      </c>
      <c r="AU315" s="118" t="s">
        <v>50</v>
      </c>
      <c r="AV315" s="7" t="s">
        <v>44</v>
      </c>
      <c r="AW315" s="7" t="s">
        <v>16</v>
      </c>
      <c r="AX315" s="7" t="s">
        <v>42</v>
      </c>
      <c r="AY315" s="118" t="s">
        <v>110</v>
      </c>
    </row>
    <row r="316" spans="2:65" s="8" customFormat="1" ht="12">
      <c r="B316" s="123"/>
      <c r="D316" s="117" t="s">
        <v>118</v>
      </c>
      <c r="E316" s="124" t="s">
        <v>0</v>
      </c>
      <c r="F316" s="125" t="s">
        <v>358</v>
      </c>
      <c r="H316" s="126">
        <v>1.748</v>
      </c>
      <c r="I316" s="127"/>
      <c r="L316" s="123"/>
      <c r="M316" s="128"/>
      <c r="T316" s="129"/>
      <c r="AT316" s="124" t="s">
        <v>118</v>
      </c>
      <c r="AU316" s="124" t="s">
        <v>50</v>
      </c>
      <c r="AV316" s="8" t="s">
        <v>50</v>
      </c>
      <c r="AW316" s="8" t="s">
        <v>16</v>
      </c>
      <c r="AX316" s="8" t="s">
        <v>42</v>
      </c>
      <c r="AY316" s="124" t="s">
        <v>110</v>
      </c>
    </row>
    <row r="317" spans="2:65" s="8" customFormat="1" ht="12">
      <c r="B317" s="123"/>
      <c r="D317" s="117" t="s">
        <v>118</v>
      </c>
      <c r="E317" s="124" t="s">
        <v>0</v>
      </c>
      <c r="F317" s="125" t="s">
        <v>359</v>
      </c>
      <c r="H317" s="126">
        <v>1.875</v>
      </c>
      <c r="I317" s="127"/>
      <c r="L317" s="123"/>
      <c r="M317" s="128"/>
      <c r="T317" s="129"/>
      <c r="AT317" s="124" t="s">
        <v>118</v>
      </c>
      <c r="AU317" s="124" t="s">
        <v>50</v>
      </c>
      <c r="AV317" s="8" t="s">
        <v>50</v>
      </c>
      <c r="AW317" s="8" t="s">
        <v>16</v>
      </c>
      <c r="AX317" s="8" t="s">
        <v>42</v>
      </c>
      <c r="AY317" s="124" t="s">
        <v>110</v>
      </c>
    </row>
    <row r="318" spans="2:65" s="9" customFormat="1" ht="12">
      <c r="B318" s="130"/>
      <c r="D318" s="117" t="s">
        <v>118</v>
      </c>
      <c r="E318" s="131" t="s">
        <v>0</v>
      </c>
      <c r="F318" s="132" t="s">
        <v>129</v>
      </c>
      <c r="H318" s="133">
        <v>3.6230000000000002</v>
      </c>
      <c r="I318" s="134"/>
      <c r="L318" s="130"/>
      <c r="M318" s="135"/>
      <c r="T318" s="136"/>
      <c r="AT318" s="131" t="s">
        <v>118</v>
      </c>
      <c r="AU318" s="131" t="s">
        <v>50</v>
      </c>
      <c r="AV318" s="9" t="s">
        <v>116</v>
      </c>
      <c r="AW318" s="9" t="s">
        <v>16</v>
      </c>
      <c r="AX318" s="9" t="s">
        <v>44</v>
      </c>
      <c r="AY318" s="131" t="s">
        <v>110</v>
      </c>
    </row>
    <row r="319" spans="2:65" s="1" customFormat="1" ht="24.25" customHeight="1">
      <c r="B319" s="77"/>
      <c r="C319" s="104" t="s">
        <v>360</v>
      </c>
      <c r="D319" s="104" t="s">
        <v>112</v>
      </c>
      <c r="E319" s="105" t="s">
        <v>361</v>
      </c>
      <c r="F319" s="106" t="s">
        <v>362</v>
      </c>
      <c r="G319" s="107" t="s">
        <v>363</v>
      </c>
      <c r="H319" s="108">
        <v>9</v>
      </c>
      <c r="I319" s="109"/>
      <c r="J319" s="110">
        <f>ROUND(I319*H319,2)</f>
        <v>0</v>
      </c>
      <c r="K319" s="111"/>
      <c r="L319" s="22"/>
      <c r="M319" s="112" t="s">
        <v>0</v>
      </c>
      <c r="N319" s="76" t="s">
        <v>25</v>
      </c>
      <c r="P319" s="113">
        <f>O319*H319</f>
        <v>0</v>
      </c>
      <c r="Q319" s="113">
        <v>0</v>
      </c>
      <c r="R319" s="113">
        <f>Q319*H319</f>
        <v>0</v>
      </c>
      <c r="S319" s="113">
        <v>6.5000000000000002E-2</v>
      </c>
      <c r="T319" s="114">
        <f>S319*H319</f>
        <v>0.58499999999999996</v>
      </c>
      <c r="AR319" s="115" t="s">
        <v>116</v>
      </c>
      <c r="AT319" s="115" t="s">
        <v>112</v>
      </c>
      <c r="AU319" s="115" t="s">
        <v>50</v>
      </c>
      <c r="AY319" s="11" t="s">
        <v>110</v>
      </c>
      <c r="BE319" s="44">
        <f>IF(N319="základná",J319,0)</f>
        <v>0</v>
      </c>
      <c r="BF319" s="44">
        <f>IF(N319="znížená",J319,0)</f>
        <v>0</v>
      </c>
      <c r="BG319" s="44">
        <f>IF(N319="zákl. prenesená",J319,0)</f>
        <v>0</v>
      </c>
      <c r="BH319" s="44">
        <f>IF(N319="zníž. prenesená",J319,0)</f>
        <v>0</v>
      </c>
      <c r="BI319" s="44">
        <f>IF(N319="nulová",J319,0)</f>
        <v>0</v>
      </c>
      <c r="BJ319" s="11" t="s">
        <v>50</v>
      </c>
      <c r="BK319" s="44">
        <f>ROUND(I319*H319,2)</f>
        <v>0</v>
      </c>
      <c r="BL319" s="11" t="s">
        <v>116</v>
      </c>
      <c r="BM319" s="115" t="s">
        <v>364</v>
      </c>
    </row>
    <row r="320" spans="2:65" s="7" customFormat="1" ht="12">
      <c r="B320" s="116"/>
      <c r="D320" s="117" t="s">
        <v>118</v>
      </c>
      <c r="E320" s="118" t="s">
        <v>0</v>
      </c>
      <c r="F320" s="119" t="s">
        <v>365</v>
      </c>
      <c r="H320" s="118" t="s">
        <v>0</v>
      </c>
      <c r="I320" s="120"/>
      <c r="L320" s="116"/>
      <c r="M320" s="121"/>
      <c r="T320" s="122"/>
      <c r="AT320" s="118" t="s">
        <v>118</v>
      </c>
      <c r="AU320" s="118" t="s">
        <v>50</v>
      </c>
      <c r="AV320" s="7" t="s">
        <v>44</v>
      </c>
      <c r="AW320" s="7" t="s">
        <v>16</v>
      </c>
      <c r="AX320" s="7" t="s">
        <v>42</v>
      </c>
      <c r="AY320" s="118" t="s">
        <v>110</v>
      </c>
    </row>
    <row r="321" spans="2:65" s="8" customFormat="1" ht="12">
      <c r="B321" s="123"/>
      <c r="D321" s="117" t="s">
        <v>118</v>
      </c>
      <c r="E321" s="124" t="s">
        <v>0</v>
      </c>
      <c r="F321" s="125" t="s">
        <v>366</v>
      </c>
      <c r="H321" s="126">
        <v>9</v>
      </c>
      <c r="I321" s="127"/>
      <c r="L321" s="123"/>
      <c r="M321" s="128"/>
      <c r="T321" s="129"/>
      <c r="AT321" s="124" t="s">
        <v>118</v>
      </c>
      <c r="AU321" s="124" t="s">
        <v>50</v>
      </c>
      <c r="AV321" s="8" t="s">
        <v>50</v>
      </c>
      <c r="AW321" s="8" t="s">
        <v>16</v>
      </c>
      <c r="AX321" s="8" t="s">
        <v>42</v>
      </c>
      <c r="AY321" s="124" t="s">
        <v>110</v>
      </c>
    </row>
    <row r="322" spans="2:65" s="9" customFormat="1" ht="12">
      <c r="B322" s="130"/>
      <c r="D322" s="117" t="s">
        <v>118</v>
      </c>
      <c r="E322" s="131" t="s">
        <v>0</v>
      </c>
      <c r="F322" s="132" t="s">
        <v>129</v>
      </c>
      <c r="H322" s="133">
        <v>9</v>
      </c>
      <c r="I322" s="134"/>
      <c r="L322" s="130"/>
      <c r="M322" s="135"/>
      <c r="T322" s="136"/>
      <c r="AT322" s="131" t="s">
        <v>118</v>
      </c>
      <c r="AU322" s="131" t="s">
        <v>50</v>
      </c>
      <c r="AV322" s="9" t="s">
        <v>116</v>
      </c>
      <c r="AW322" s="9" t="s">
        <v>16</v>
      </c>
      <c r="AX322" s="9" t="s">
        <v>44</v>
      </c>
      <c r="AY322" s="131" t="s">
        <v>110</v>
      </c>
    </row>
    <row r="323" spans="2:65" s="1" customFormat="1" ht="38" customHeight="1">
      <c r="B323" s="77"/>
      <c r="C323" s="104" t="s">
        <v>367</v>
      </c>
      <c r="D323" s="104" t="s">
        <v>112</v>
      </c>
      <c r="E323" s="105" t="s">
        <v>368</v>
      </c>
      <c r="F323" s="106" t="s">
        <v>369</v>
      </c>
      <c r="G323" s="107" t="s">
        <v>199</v>
      </c>
      <c r="H323" s="108">
        <v>2.58</v>
      </c>
      <c r="I323" s="109"/>
      <c r="J323" s="110">
        <f>ROUND(I323*H323,2)</f>
        <v>0</v>
      </c>
      <c r="K323" s="111"/>
      <c r="L323" s="22"/>
      <c r="M323" s="112" t="s">
        <v>0</v>
      </c>
      <c r="N323" s="76" t="s">
        <v>25</v>
      </c>
      <c r="P323" s="113">
        <f>O323*H323</f>
        <v>0</v>
      </c>
      <c r="Q323" s="113">
        <v>0</v>
      </c>
      <c r="R323" s="113">
        <f>Q323*H323</f>
        <v>0</v>
      </c>
      <c r="S323" s="113">
        <v>5.8999999999999997E-2</v>
      </c>
      <c r="T323" s="114">
        <f>S323*H323</f>
        <v>0.15221999999999999</v>
      </c>
      <c r="AR323" s="115" t="s">
        <v>116</v>
      </c>
      <c r="AT323" s="115" t="s">
        <v>112</v>
      </c>
      <c r="AU323" s="115" t="s">
        <v>50</v>
      </c>
      <c r="AY323" s="11" t="s">
        <v>110</v>
      </c>
      <c r="BE323" s="44">
        <f>IF(N323="základná",J323,0)</f>
        <v>0</v>
      </c>
      <c r="BF323" s="44">
        <f>IF(N323="znížená",J323,0)</f>
        <v>0</v>
      </c>
      <c r="BG323" s="44">
        <f>IF(N323="zákl. prenesená",J323,0)</f>
        <v>0</v>
      </c>
      <c r="BH323" s="44">
        <f>IF(N323="zníž. prenesená",J323,0)</f>
        <v>0</v>
      </c>
      <c r="BI323" s="44">
        <f>IF(N323="nulová",J323,0)</f>
        <v>0</v>
      </c>
      <c r="BJ323" s="11" t="s">
        <v>50</v>
      </c>
      <c r="BK323" s="44">
        <f>ROUND(I323*H323,2)</f>
        <v>0</v>
      </c>
      <c r="BL323" s="11" t="s">
        <v>116</v>
      </c>
      <c r="BM323" s="115" t="s">
        <v>370</v>
      </c>
    </row>
    <row r="324" spans="2:65" s="7" customFormat="1" ht="12">
      <c r="B324" s="116"/>
      <c r="D324" s="117" t="s">
        <v>118</v>
      </c>
      <c r="E324" s="118" t="s">
        <v>0</v>
      </c>
      <c r="F324" s="119" t="s">
        <v>272</v>
      </c>
      <c r="H324" s="118" t="s">
        <v>0</v>
      </c>
      <c r="I324" s="120"/>
      <c r="L324" s="116"/>
      <c r="M324" s="121"/>
      <c r="T324" s="122"/>
      <c r="AT324" s="118" t="s">
        <v>118</v>
      </c>
      <c r="AU324" s="118" t="s">
        <v>50</v>
      </c>
      <c r="AV324" s="7" t="s">
        <v>44</v>
      </c>
      <c r="AW324" s="7" t="s">
        <v>16</v>
      </c>
      <c r="AX324" s="7" t="s">
        <v>42</v>
      </c>
      <c r="AY324" s="118" t="s">
        <v>110</v>
      </c>
    </row>
    <row r="325" spans="2:65" s="8" customFormat="1" ht="12">
      <c r="B325" s="123"/>
      <c r="D325" s="117" t="s">
        <v>118</v>
      </c>
      <c r="E325" s="124" t="s">
        <v>0</v>
      </c>
      <c r="F325" s="125" t="s">
        <v>371</v>
      </c>
      <c r="H325" s="126">
        <v>2.58</v>
      </c>
      <c r="I325" s="127"/>
      <c r="L325" s="123"/>
      <c r="M325" s="128"/>
      <c r="T325" s="129"/>
      <c r="AT325" s="124" t="s">
        <v>118</v>
      </c>
      <c r="AU325" s="124" t="s">
        <v>50</v>
      </c>
      <c r="AV325" s="8" t="s">
        <v>50</v>
      </c>
      <c r="AW325" s="8" t="s">
        <v>16</v>
      </c>
      <c r="AX325" s="8" t="s">
        <v>42</v>
      </c>
      <c r="AY325" s="124" t="s">
        <v>110</v>
      </c>
    </row>
    <row r="326" spans="2:65" s="9" customFormat="1" ht="12">
      <c r="B326" s="130"/>
      <c r="D326" s="117" t="s">
        <v>118</v>
      </c>
      <c r="E326" s="131" t="s">
        <v>0</v>
      </c>
      <c r="F326" s="132" t="s">
        <v>129</v>
      </c>
      <c r="H326" s="133">
        <v>2.58</v>
      </c>
      <c r="I326" s="134"/>
      <c r="L326" s="130"/>
      <c r="M326" s="135"/>
      <c r="T326" s="136"/>
      <c r="AT326" s="131" t="s">
        <v>118</v>
      </c>
      <c r="AU326" s="131" t="s">
        <v>50</v>
      </c>
      <c r="AV326" s="9" t="s">
        <v>116</v>
      </c>
      <c r="AW326" s="9" t="s">
        <v>16</v>
      </c>
      <c r="AX326" s="9" t="s">
        <v>44</v>
      </c>
      <c r="AY326" s="131" t="s">
        <v>110</v>
      </c>
    </row>
    <row r="327" spans="2:65" s="1" customFormat="1" ht="21.75" customHeight="1">
      <c r="B327" s="77"/>
      <c r="C327" s="104" t="s">
        <v>372</v>
      </c>
      <c r="D327" s="104" t="s">
        <v>112</v>
      </c>
      <c r="E327" s="105" t="s">
        <v>373</v>
      </c>
      <c r="F327" s="106" t="s">
        <v>374</v>
      </c>
      <c r="G327" s="107" t="s">
        <v>211</v>
      </c>
      <c r="H327" s="108">
        <v>14.297000000000001</v>
      </c>
      <c r="I327" s="109"/>
      <c r="J327" s="110">
        <f>ROUND(I327*H327,2)</f>
        <v>0</v>
      </c>
      <c r="K327" s="111"/>
      <c r="L327" s="22"/>
      <c r="M327" s="112" t="s">
        <v>0</v>
      </c>
      <c r="N327" s="76" t="s">
        <v>25</v>
      </c>
      <c r="P327" s="113">
        <f>O327*H327</f>
        <v>0</v>
      </c>
      <c r="Q327" s="113">
        <v>0</v>
      </c>
      <c r="R327" s="113">
        <f>Q327*H327</f>
        <v>0</v>
      </c>
      <c r="S327" s="113">
        <v>0</v>
      </c>
      <c r="T327" s="114">
        <f>S327*H327</f>
        <v>0</v>
      </c>
      <c r="AR327" s="115" t="s">
        <v>116</v>
      </c>
      <c r="AT327" s="115" t="s">
        <v>112</v>
      </c>
      <c r="AU327" s="115" t="s">
        <v>50</v>
      </c>
      <c r="AY327" s="11" t="s">
        <v>110</v>
      </c>
      <c r="BE327" s="44">
        <f>IF(N327="základná",J327,0)</f>
        <v>0</v>
      </c>
      <c r="BF327" s="44">
        <f>IF(N327="znížená",J327,0)</f>
        <v>0</v>
      </c>
      <c r="BG327" s="44">
        <f>IF(N327="zákl. prenesená",J327,0)</f>
        <v>0</v>
      </c>
      <c r="BH327" s="44">
        <f>IF(N327="zníž. prenesená",J327,0)</f>
        <v>0</v>
      </c>
      <c r="BI327" s="44">
        <f>IF(N327="nulová",J327,0)</f>
        <v>0</v>
      </c>
      <c r="BJ327" s="11" t="s">
        <v>50</v>
      </c>
      <c r="BK327" s="44">
        <f>ROUND(I327*H327,2)</f>
        <v>0</v>
      </c>
      <c r="BL327" s="11" t="s">
        <v>116</v>
      </c>
      <c r="BM327" s="115" t="s">
        <v>375</v>
      </c>
    </row>
    <row r="328" spans="2:65" s="1" customFormat="1" ht="24.25" customHeight="1">
      <c r="B328" s="77"/>
      <c r="C328" s="104" t="s">
        <v>376</v>
      </c>
      <c r="D328" s="104" t="s">
        <v>112</v>
      </c>
      <c r="E328" s="105" t="s">
        <v>377</v>
      </c>
      <c r="F328" s="106" t="s">
        <v>378</v>
      </c>
      <c r="G328" s="107" t="s">
        <v>211</v>
      </c>
      <c r="H328" s="108">
        <v>414.613</v>
      </c>
      <c r="I328" s="109"/>
      <c r="J328" s="110">
        <f>ROUND(I328*H328,2)</f>
        <v>0</v>
      </c>
      <c r="K328" s="111"/>
      <c r="L328" s="22"/>
      <c r="M328" s="112" t="s">
        <v>0</v>
      </c>
      <c r="N328" s="76" t="s">
        <v>25</v>
      </c>
      <c r="P328" s="113">
        <f>O328*H328</f>
        <v>0</v>
      </c>
      <c r="Q328" s="113">
        <v>0</v>
      </c>
      <c r="R328" s="113">
        <f>Q328*H328</f>
        <v>0</v>
      </c>
      <c r="S328" s="113">
        <v>0</v>
      </c>
      <c r="T328" s="114">
        <f>S328*H328</f>
        <v>0</v>
      </c>
      <c r="AR328" s="115" t="s">
        <v>116</v>
      </c>
      <c r="AT328" s="115" t="s">
        <v>112</v>
      </c>
      <c r="AU328" s="115" t="s">
        <v>50</v>
      </c>
      <c r="AY328" s="11" t="s">
        <v>110</v>
      </c>
      <c r="BE328" s="44">
        <f>IF(N328="základná",J328,0)</f>
        <v>0</v>
      </c>
      <c r="BF328" s="44">
        <f>IF(N328="znížená",J328,0)</f>
        <v>0</v>
      </c>
      <c r="BG328" s="44">
        <f>IF(N328="zákl. prenesená",J328,0)</f>
        <v>0</v>
      </c>
      <c r="BH328" s="44">
        <f>IF(N328="zníž. prenesená",J328,0)</f>
        <v>0</v>
      </c>
      <c r="BI328" s="44">
        <f>IF(N328="nulová",J328,0)</f>
        <v>0</v>
      </c>
      <c r="BJ328" s="11" t="s">
        <v>50</v>
      </c>
      <c r="BK328" s="44">
        <f>ROUND(I328*H328,2)</f>
        <v>0</v>
      </c>
      <c r="BL328" s="11" t="s">
        <v>116</v>
      </c>
      <c r="BM328" s="115" t="s">
        <v>379</v>
      </c>
    </row>
    <row r="329" spans="2:65" s="8" customFormat="1" ht="12">
      <c r="B329" s="123"/>
      <c r="D329" s="117" t="s">
        <v>118</v>
      </c>
      <c r="F329" s="125" t="s">
        <v>380</v>
      </c>
      <c r="H329" s="126">
        <v>414.613</v>
      </c>
      <c r="I329" s="127"/>
      <c r="L329" s="123"/>
      <c r="M329" s="128"/>
      <c r="T329" s="129"/>
      <c r="AT329" s="124" t="s">
        <v>118</v>
      </c>
      <c r="AU329" s="124" t="s">
        <v>50</v>
      </c>
      <c r="AV329" s="8" t="s">
        <v>50</v>
      </c>
      <c r="AW329" s="8" t="s">
        <v>1</v>
      </c>
      <c r="AX329" s="8" t="s">
        <v>44</v>
      </c>
      <c r="AY329" s="124" t="s">
        <v>110</v>
      </c>
    </row>
    <row r="330" spans="2:65" s="1" customFormat="1" ht="24.25" customHeight="1">
      <c r="B330" s="77"/>
      <c r="C330" s="104" t="s">
        <v>381</v>
      </c>
      <c r="D330" s="104" t="s">
        <v>112</v>
      </c>
      <c r="E330" s="105" t="s">
        <v>382</v>
      </c>
      <c r="F330" s="106" t="s">
        <v>383</v>
      </c>
      <c r="G330" s="107" t="s">
        <v>211</v>
      </c>
      <c r="H330" s="108">
        <v>14.297000000000001</v>
      </c>
      <c r="I330" s="109"/>
      <c r="J330" s="110">
        <f>ROUND(I330*H330,2)</f>
        <v>0</v>
      </c>
      <c r="K330" s="111"/>
      <c r="L330" s="22"/>
      <c r="M330" s="112" t="s">
        <v>0</v>
      </c>
      <c r="N330" s="76" t="s">
        <v>25</v>
      </c>
      <c r="P330" s="113">
        <f>O330*H330</f>
        <v>0</v>
      </c>
      <c r="Q330" s="113">
        <v>0</v>
      </c>
      <c r="R330" s="113">
        <f>Q330*H330</f>
        <v>0</v>
      </c>
      <c r="S330" s="113">
        <v>0</v>
      </c>
      <c r="T330" s="114">
        <f>S330*H330</f>
        <v>0</v>
      </c>
      <c r="AR330" s="115" t="s">
        <v>116</v>
      </c>
      <c r="AT330" s="115" t="s">
        <v>112</v>
      </c>
      <c r="AU330" s="115" t="s">
        <v>50</v>
      </c>
      <c r="AY330" s="11" t="s">
        <v>110</v>
      </c>
      <c r="BE330" s="44">
        <f>IF(N330="základná",J330,0)</f>
        <v>0</v>
      </c>
      <c r="BF330" s="44">
        <f>IF(N330="znížená",J330,0)</f>
        <v>0</v>
      </c>
      <c r="BG330" s="44">
        <f>IF(N330="zákl. prenesená",J330,0)</f>
        <v>0</v>
      </c>
      <c r="BH330" s="44">
        <f>IF(N330="zníž. prenesená",J330,0)</f>
        <v>0</v>
      </c>
      <c r="BI330" s="44">
        <f>IF(N330="nulová",J330,0)</f>
        <v>0</v>
      </c>
      <c r="BJ330" s="11" t="s">
        <v>50</v>
      </c>
      <c r="BK330" s="44">
        <f>ROUND(I330*H330,2)</f>
        <v>0</v>
      </c>
      <c r="BL330" s="11" t="s">
        <v>116</v>
      </c>
      <c r="BM330" s="115" t="s">
        <v>384</v>
      </c>
    </row>
    <row r="331" spans="2:65" s="1" customFormat="1" ht="24.25" customHeight="1">
      <c r="B331" s="77"/>
      <c r="C331" s="104" t="s">
        <v>385</v>
      </c>
      <c r="D331" s="104" t="s">
        <v>112</v>
      </c>
      <c r="E331" s="105" t="s">
        <v>386</v>
      </c>
      <c r="F331" s="106" t="s">
        <v>387</v>
      </c>
      <c r="G331" s="107" t="s">
        <v>211</v>
      </c>
      <c r="H331" s="108">
        <v>3.6480000000000001</v>
      </c>
      <c r="I331" s="109"/>
      <c r="J331" s="110">
        <f>ROUND(I331*H331,2)</f>
        <v>0</v>
      </c>
      <c r="K331" s="111"/>
      <c r="L331" s="22"/>
      <c r="M331" s="112" t="s">
        <v>0</v>
      </c>
      <c r="N331" s="76" t="s">
        <v>25</v>
      </c>
      <c r="P331" s="113">
        <f>O331*H331</f>
        <v>0</v>
      </c>
      <c r="Q331" s="113">
        <v>0</v>
      </c>
      <c r="R331" s="113">
        <f>Q331*H331</f>
        <v>0</v>
      </c>
      <c r="S331" s="113">
        <v>0</v>
      </c>
      <c r="T331" s="114">
        <f>S331*H331</f>
        <v>0</v>
      </c>
      <c r="AR331" s="115" t="s">
        <v>116</v>
      </c>
      <c r="AT331" s="115" t="s">
        <v>112</v>
      </c>
      <c r="AU331" s="115" t="s">
        <v>50</v>
      </c>
      <c r="AY331" s="11" t="s">
        <v>110</v>
      </c>
      <c r="BE331" s="44">
        <f>IF(N331="základná",J331,0)</f>
        <v>0</v>
      </c>
      <c r="BF331" s="44">
        <f>IF(N331="znížená",J331,0)</f>
        <v>0</v>
      </c>
      <c r="BG331" s="44">
        <f>IF(N331="zákl. prenesená",J331,0)</f>
        <v>0</v>
      </c>
      <c r="BH331" s="44">
        <f>IF(N331="zníž. prenesená",J331,0)</f>
        <v>0</v>
      </c>
      <c r="BI331" s="44">
        <f>IF(N331="nulová",J331,0)</f>
        <v>0</v>
      </c>
      <c r="BJ331" s="11" t="s">
        <v>50</v>
      </c>
      <c r="BK331" s="44">
        <f>ROUND(I331*H331,2)</f>
        <v>0</v>
      </c>
      <c r="BL331" s="11" t="s">
        <v>116</v>
      </c>
      <c r="BM331" s="115" t="s">
        <v>388</v>
      </c>
    </row>
    <row r="332" spans="2:65" s="8" customFormat="1" ht="12">
      <c r="B332" s="123"/>
      <c r="D332" s="117" t="s">
        <v>118</v>
      </c>
      <c r="E332" s="124" t="s">
        <v>0</v>
      </c>
      <c r="F332" s="125" t="s">
        <v>389</v>
      </c>
      <c r="H332" s="126">
        <v>3.6480000000000001</v>
      </c>
      <c r="I332" s="127"/>
      <c r="L332" s="123"/>
      <c r="M332" s="128"/>
      <c r="T332" s="129"/>
      <c r="AT332" s="124" t="s">
        <v>118</v>
      </c>
      <c r="AU332" s="124" t="s">
        <v>50</v>
      </c>
      <c r="AV332" s="8" t="s">
        <v>50</v>
      </c>
      <c r="AW332" s="8" t="s">
        <v>16</v>
      </c>
      <c r="AX332" s="8" t="s">
        <v>44</v>
      </c>
      <c r="AY332" s="124" t="s">
        <v>110</v>
      </c>
    </row>
    <row r="333" spans="2:65" s="1" customFormat="1" ht="16.5" customHeight="1">
      <c r="B333" s="77"/>
      <c r="C333" s="104" t="s">
        <v>390</v>
      </c>
      <c r="D333" s="104" t="s">
        <v>112</v>
      </c>
      <c r="E333" s="105" t="s">
        <v>391</v>
      </c>
      <c r="F333" s="106" t="s">
        <v>392</v>
      </c>
      <c r="G333" s="107" t="s">
        <v>211</v>
      </c>
      <c r="H333" s="108">
        <v>10.648999999999999</v>
      </c>
      <c r="I333" s="109"/>
      <c r="J333" s="110">
        <f>ROUND(I333*H333,2)</f>
        <v>0</v>
      </c>
      <c r="K333" s="111"/>
      <c r="L333" s="22"/>
      <c r="M333" s="112" t="s">
        <v>0</v>
      </c>
      <c r="N333" s="76" t="s">
        <v>25</v>
      </c>
      <c r="P333" s="113">
        <f>O333*H333</f>
        <v>0</v>
      </c>
      <c r="Q333" s="113">
        <v>0</v>
      </c>
      <c r="R333" s="113">
        <f>Q333*H333</f>
        <v>0</v>
      </c>
      <c r="S333" s="113">
        <v>0</v>
      </c>
      <c r="T333" s="114">
        <f>S333*H333</f>
        <v>0</v>
      </c>
      <c r="AR333" s="115" t="s">
        <v>116</v>
      </c>
      <c r="AT333" s="115" t="s">
        <v>112</v>
      </c>
      <c r="AU333" s="115" t="s">
        <v>50</v>
      </c>
      <c r="AY333" s="11" t="s">
        <v>110</v>
      </c>
      <c r="BE333" s="44">
        <f>IF(N333="základná",J333,0)</f>
        <v>0</v>
      </c>
      <c r="BF333" s="44">
        <f>IF(N333="znížená",J333,0)</f>
        <v>0</v>
      </c>
      <c r="BG333" s="44">
        <f>IF(N333="zákl. prenesená",J333,0)</f>
        <v>0</v>
      </c>
      <c r="BH333" s="44">
        <f>IF(N333="zníž. prenesená",J333,0)</f>
        <v>0</v>
      </c>
      <c r="BI333" s="44">
        <f>IF(N333="nulová",J333,0)</f>
        <v>0</v>
      </c>
      <c r="BJ333" s="11" t="s">
        <v>50</v>
      </c>
      <c r="BK333" s="44">
        <f>ROUND(I333*H333,2)</f>
        <v>0</v>
      </c>
      <c r="BL333" s="11" t="s">
        <v>116</v>
      </c>
      <c r="BM333" s="115" t="s">
        <v>393</v>
      </c>
    </row>
    <row r="334" spans="2:65" s="8" customFormat="1" ht="12">
      <c r="B334" s="123"/>
      <c r="D334" s="117" t="s">
        <v>118</v>
      </c>
      <c r="E334" s="124" t="s">
        <v>0</v>
      </c>
      <c r="F334" s="125" t="s">
        <v>394</v>
      </c>
      <c r="H334" s="126">
        <v>10.648999999999999</v>
      </c>
      <c r="I334" s="127"/>
      <c r="L334" s="123"/>
      <c r="M334" s="128"/>
      <c r="T334" s="129"/>
      <c r="AT334" s="124" t="s">
        <v>118</v>
      </c>
      <c r="AU334" s="124" t="s">
        <v>50</v>
      </c>
      <c r="AV334" s="8" t="s">
        <v>50</v>
      </c>
      <c r="AW334" s="8" t="s">
        <v>16</v>
      </c>
      <c r="AX334" s="8" t="s">
        <v>44</v>
      </c>
      <c r="AY334" s="124" t="s">
        <v>110</v>
      </c>
    </row>
    <row r="335" spans="2:65" s="6" customFormat="1" ht="23" customHeight="1">
      <c r="B335" s="92"/>
      <c r="D335" s="93" t="s">
        <v>41</v>
      </c>
      <c r="E335" s="102" t="s">
        <v>395</v>
      </c>
      <c r="F335" s="102" t="s">
        <v>396</v>
      </c>
      <c r="I335" s="95"/>
      <c r="J335" s="103">
        <f>BK335</f>
        <v>0</v>
      </c>
      <c r="L335" s="92"/>
      <c r="M335" s="97"/>
      <c r="P335" s="98">
        <f>P336</f>
        <v>0</v>
      </c>
      <c r="R335" s="98">
        <f>R336</f>
        <v>0</v>
      </c>
      <c r="T335" s="99">
        <f>T336</f>
        <v>0</v>
      </c>
      <c r="AR335" s="93" t="s">
        <v>44</v>
      </c>
      <c r="AT335" s="100" t="s">
        <v>41</v>
      </c>
      <c r="AU335" s="100" t="s">
        <v>44</v>
      </c>
      <c r="AY335" s="93" t="s">
        <v>110</v>
      </c>
      <c r="BK335" s="101">
        <f>BK336</f>
        <v>0</v>
      </c>
    </row>
    <row r="336" spans="2:65" s="1" customFormat="1" ht="24.25" customHeight="1">
      <c r="B336" s="77"/>
      <c r="C336" s="104" t="s">
        <v>397</v>
      </c>
      <c r="D336" s="104" t="s">
        <v>112</v>
      </c>
      <c r="E336" s="105" t="s">
        <v>398</v>
      </c>
      <c r="F336" s="106" t="s">
        <v>399</v>
      </c>
      <c r="G336" s="107" t="s">
        <v>211</v>
      </c>
      <c r="H336" s="108">
        <v>52.994999999999997</v>
      </c>
      <c r="I336" s="109"/>
      <c r="J336" s="110">
        <f>ROUND(I336*H336,2)</f>
        <v>0</v>
      </c>
      <c r="K336" s="111"/>
      <c r="L336" s="22"/>
      <c r="M336" s="112" t="s">
        <v>0</v>
      </c>
      <c r="N336" s="76" t="s">
        <v>25</v>
      </c>
      <c r="P336" s="113">
        <f>O336*H336</f>
        <v>0</v>
      </c>
      <c r="Q336" s="113">
        <v>0</v>
      </c>
      <c r="R336" s="113">
        <f>Q336*H336</f>
        <v>0</v>
      </c>
      <c r="S336" s="113">
        <v>0</v>
      </c>
      <c r="T336" s="114">
        <f>S336*H336</f>
        <v>0</v>
      </c>
      <c r="AR336" s="115" t="s">
        <v>116</v>
      </c>
      <c r="AT336" s="115" t="s">
        <v>112</v>
      </c>
      <c r="AU336" s="115" t="s">
        <v>50</v>
      </c>
      <c r="AY336" s="11" t="s">
        <v>110</v>
      </c>
      <c r="BE336" s="44">
        <f>IF(N336="základná",J336,0)</f>
        <v>0</v>
      </c>
      <c r="BF336" s="44">
        <f>IF(N336="znížená",J336,0)</f>
        <v>0</v>
      </c>
      <c r="BG336" s="44">
        <f>IF(N336="zákl. prenesená",J336,0)</f>
        <v>0</v>
      </c>
      <c r="BH336" s="44">
        <f>IF(N336="zníž. prenesená",J336,0)</f>
        <v>0</v>
      </c>
      <c r="BI336" s="44">
        <f>IF(N336="nulová",J336,0)</f>
        <v>0</v>
      </c>
      <c r="BJ336" s="11" t="s">
        <v>50</v>
      </c>
      <c r="BK336" s="44">
        <f>ROUND(I336*H336,2)</f>
        <v>0</v>
      </c>
      <c r="BL336" s="11" t="s">
        <v>116</v>
      </c>
      <c r="BM336" s="115" t="s">
        <v>400</v>
      </c>
    </row>
    <row r="337" spans="2:65" s="6" customFormat="1" ht="26" customHeight="1">
      <c r="B337" s="92"/>
      <c r="D337" s="93" t="s">
        <v>41</v>
      </c>
      <c r="E337" s="94" t="s">
        <v>401</v>
      </c>
      <c r="F337" s="94" t="s">
        <v>402</v>
      </c>
      <c r="I337" s="95"/>
      <c r="J337" s="96">
        <f>BK337</f>
        <v>0</v>
      </c>
      <c r="L337" s="92"/>
      <c r="M337" s="97"/>
      <c r="P337" s="98">
        <f>P338+P371+P390+P401+P405+P419</f>
        <v>0</v>
      </c>
      <c r="R337" s="98">
        <f>R338+R371+R390+R401+R405+R419</f>
        <v>0.69899786429999988</v>
      </c>
      <c r="T337" s="99">
        <f>T338+T371+T390+T401+T405+T419</f>
        <v>0</v>
      </c>
      <c r="AR337" s="93" t="s">
        <v>50</v>
      </c>
      <c r="AT337" s="100" t="s">
        <v>41</v>
      </c>
      <c r="AU337" s="100" t="s">
        <v>42</v>
      </c>
      <c r="AY337" s="93" t="s">
        <v>110</v>
      </c>
      <c r="BK337" s="101">
        <f>BK338+BK371+BK390+BK401+BK405+BK419</f>
        <v>0</v>
      </c>
    </row>
    <row r="338" spans="2:65" s="6" customFormat="1" ht="23" customHeight="1">
      <c r="B338" s="92"/>
      <c r="D338" s="93" t="s">
        <v>41</v>
      </c>
      <c r="E338" s="102" t="s">
        <v>403</v>
      </c>
      <c r="F338" s="102" t="s">
        <v>404</v>
      </c>
      <c r="I338" s="95"/>
      <c r="J338" s="103">
        <f>BK338</f>
        <v>0</v>
      </c>
      <c r="L338" s="92"/>
      <c r="M338" s="97"/>
      <c r="P338" s="98">
        <f>SUM(P339:P370)</f>
        <v>0</v>
      </c>
      <c r="R338" s="98">
        <f>SUM(R339:R370)</f>
        <v>0.39544145370000006</v>
      </c>
      <c r="T338" s="99">
        <f>SUM(T339:T370)</f>
        <v>0</v>
      </c>
      <c r="AR338" s="93" t="s">
        <v>50</v>
      </c>
      <c r="AT338" s="100" t="s">
        <v>41</v>
      </c>
      <c r="AU338" s="100" t="s">
        <v>44</v>
      </c>
      <c r="AY338" s="93" t="s">
        <v>110</v>
      </c>
      <c r="BK338" s="101">
        <f>SUM(BK339:BK370)</f>
        <v>0</v>
      </c>
    </row>
    <row r="339" spans="2:65" s="1" customFormat="1" ht="24.25" customHeight="1">
      <c r="B339" s="77"/>
      <c r="C339" s="104" t="s">
        <v>405</v>
      </c>
      <c r="D339" s="104" t="s">
        <v>112</v>
      </c>
      <c r="E339" s="105" t="s">
        <v>406</v>
      </c>
      <c r="F339" s="106" t="s">
        <v>407</v>
      </c>
      <c r="G339" s="107" t="s">
        <v>199</v>
      </c>
      <c r="H339" s="108">
        <v>29.582000000000001</v>
      </c>
      <c r="I339" s="109"/>
      <c r="J339" s="110">
        <f>ROUND(I339*H339,2)</f>
        <v>0</v>
      </c>
      <c r="K339" s="111"/>
      <c r="L339" s="22"/>
      <c r="M339" s="112" t="s">
        <v>0</v>
      </c>
      <c r="N339" s="76" t="s">
        <v>25</v>
      </c>
      <c r="P339" s="113">
        <f>O339*H339</f>
        <v>0</v>
      </c>
      <c r="Q339" s="113">
        <v>0</v>
      </c>
      <c r="R339" s="113">
        <f>Q339*H339</f>
        <v>0</v>
      </c>
      <c r="S339" s="113">
        <v>0</v>
      </c>
      <c r="T339" s="114">
        <f>S339*H339</f>
        <v>0</v>
      </c>
      <c r="AR339" s="115" t="s">
        <v>223</v>
      </c>
      <c r="AT339" s="115" t="s">
        <v>112</v>
      </c>
      <c r="AU339" s="115" t="s">
        <v>50</v>
      </c>
      <c r="AY339" s="11" t="s">
        <v>110</v>
      </c>
      <c r="BE339" s="44">
        <f>IF(N339="základná",J339,0)</f>
        <v>0</v>
      </c>
      <c r="BF339" s="44">
        <f>IF(N339="znížená",J339,0)</f>
        <v>0</v>
      </c>
      <c r="BG339" s="44">
        <f>IF(N339="zákl. prenesená",J339,0)</f>
        <v>0</v>
      </c>
      <c r="BH339" s="44">
        <f>IF(N339="zníž. prenesená",J339,0)</f>
        <v>0</v>
      </c>
      <c r="BI339" s="44">
        <f>IF(N339="nulová",J339,0)</f>
        <v>0</v>
      </c>
      <c r="BJ339" s="11" t="s">
        <v>50</v>
      </c>
      <c r="BK339" s="44">
        <f>ROUND(I339*H339,2)</f>
        <v>0</v>
      </c>
      <c r="BL339" s="11" t="s">
        <v>223</v>
      </c>
      <c r="BM339" s="115" t="s">
        <v>408</v>
      </c>
    </row>
    <row r="340" spans="2:65" s="8" customFormat="1" ht="12">
      <c r="B340" s="123"/>
      <c r="D340" s="117" t="s">
        <v>118</v>
      </c>
      <c r="E340" s="124" t="s">
        <v>0</v>
      </c>
      <c r="F340" s="125" t="s">
        <v>335</v>
      </c>
      <c r="H340" s="126">
        <v>29.582000000000001</v>
      </c>
      <c r="I340" s="127"/>
      <c r="L340" s="123"/>
      <c r="M340" s="128"/>
      <c r="T340" s="129"/>
      <c r="AT340" s="124" t="s">
        <v>118</v>
      </c>
      <c r="AU340" s="124" t="s">
        <v>50</v>
      </c>
      <c r="AV340" s="8" t="s">
        <v>50</v>
      </c>
      <c r="AW340" s="8" t="s">
        <v>16</v>
      </c>
      <c r="AX340" s="8" t="s">
        <v>42</v>
      </c>
      <c r="AY340" s="124" t="s">
        <v>110</v>
      </c>
    </row>
    <row r="341" spans="2:65" s="9" customFormat="1" ht="12">
      <c r="B341" s="130"/>
      <c r="D341" s="117" t="s">
        <v>118</v>
      </c>
      <c r="E341" s="131" t="s">
        <v>51</v>
      </c>
      <c r="F341" s="132" t="s">
        <v>129</v>
      </c>
      <c r="H341" s="133">
        <v>29.582000000000001</v>
      </c>
      <c r="I341" s="134"/>
      <c r="L341" s="130"/>
      <c r="M341" s="135"/>
      <c r="T341" s="136"/>
      <c r="AT341" s="131" t="s">
        <v>118</v>
      </c>
      <c r="AU341" s="131" t="s">
        <v>50</v>
      </c>
      <c r="AV341" s="9" t="s">
        <v>116</v>
      </c>
      <c r="AW341" s="9" t="s">
        <v>16</v>
      </c>
      <c r="AX341" s="9" t="s">
        <v>44</v>
      </c>
      <c r="AY341" s="131" t="s">
        <v>110</v>
      </c>
    </row>
    <row r="342" spans="2:65" s="1" customFormat="1" ht="24.25" customHeight="1">
      <c r="B342" s="77"/>
      <c r="C342" s="104" t="s">
        <v>409</v>
      </c>
      <c r="D342" s="104" t="s">
        <v>112</v>
      </c>
      <c r="E342" s="105" t="s">
        <v>410</v>
      </c>
      <c r="F342" s="106" t="s">
        <v>411</v>
      </c>
      <c r="G342" s="107" t="s">
        <v>199</v>
      </c>
      <c r="H342" s="108">
        <v>27.163</v>
      </c>
      <c r="I342" s="109"/>
      <c r="J342" s="110">
        <f>ROUND(I342*H342,2)</f>
        <v>0</v>
      </c>
      <c r="K342" s="111"/>
      <c r="L342" s="22"/>
      <c r="M342" s="112" t="s">
        <v>0</v>
      </c>
      <c r="N342" s="76" t="s">
        <v>25</v>
      </c>
      <c r="P342" s="113">
        <f>O342*H342</f>
        <v>0</v>
      </c>
      <c r="Q342" s="113">
        <v>0</v>
      </c>
      <c r="R342" s="113">
        <f>Q342*H342</f>
        <v>0</v>
      </c>
      <c r="S342" s="113">
        <v>0</v>
      </c>
      <c r="T342" s="114">
        <f>S342*H342</f>
        <v>0</v>
      </c>
      <c r="AR342" s="115" t="s">
        <v>223</v>
      </c>
      <c r="AT342" s="115" t="s">
        <v>112</v>
      </c>
      <c r="AU342" s="115" t="s">
        <v>50</v>
      </c>
      <c r="AY342" s="11" t="s">
        <v>110</v>
      </c>
      <c r="BE342" s="44">
        <f>IF(N342="základná",J342,0)</f>
        <v>0</v>
      </c>
      <c r="BF342" s="44">
        <f>IF(N342="znížená",J342,0)</f>
        <v>0</v>
      </c>
      <c r="BG342" s="44">
        <f>IF(N342="zákl. prenesená",J342,0)</f>
        <v>0</v>
      </c>
      <c r="BH342" s="44">
        <f>IF(N342="zníž. prenesená",J342,0)</f>
        <v>0</v>
      </c>
      <c r="BI342" s="44">
        <f>IF(N342="nulová",J342,0)</f>
        <v>0</v>
      </c>
      <c r="BJ342" s="11" t="s">
        <v>50</v>
      </c>
      <c r="BK342" s="44">
        <f>ROUND(I342*H342,2)</f>
        <v>0</v>
      </c>
      <c r="BL342" s="11" t="s">
        <v>223</v>
      </c>
      <c r="BM342" s="115" t="s">
        <v>412</v>
      </c>
    </row>
    <row r="343" spans="2:65" s="8" customFormat="1" ht="12">
      <c r="B343" s="123"/>
      <c r="D343" s="117" t="s">
        <v>118</v>
      </c>
      <c r="E343" s="124" t="s">
        <v>0</v>
      </c>
      <c r="F343" s="125" t="s">
        <v>413</v>
      </c>
      <c r="H343" s="126">
        <v>1.17</v>
      </c>
      <c r="I343" s="127"/>
      <c r="L343" s="123"/>
      <c r="M343" s="128"/>
      <c r="T343" s="129"/>
      <c r="AT343" s="124" t="s">
        <v>118</v>
      </c>
      <c r="AU343" s="124" t="s">
        <v>50</v>
      </c>
      <c r="AV343" s="8" t="s">
        <v>50</v>
      </c>
      <c r="AW343" s="8" t="s">
        <v>16</v>
      </c>
      <c r="AX343" s="8" t="s">
        <v>42</v>
      </c>
      <c r="AY343" s="124" t="s">
        <v>110</v>
      </c>
    </row>
    <row r="344" spans="2:65" s="8" customFormat="1" ht="12">
      <c r="B344" s="123"/>
      <c r="D344" s="117" t="s">
        <v>118</v>
      </c>
      <c r="E344" s="124" t="s">
        <v>0</v>
      </c>
      <c r="F344" s="125" t="s">
        <v>414</v>
      </c>
      <c r="H344" s="126">
        <v>16.777000000000001</v>
      </c>
      <c r="I344" s="127"/>
      <c r="L344" s="123"/>
      <c r="M344" s="128"/>
      <c r="T344" s="129"/>
      <c r="AT344" s="124" t="s">
        <v>118</v>
      </c>
      <c r="AU344" s="124" t="s">
        <v>50</v>
      </c>
      <c r="AV344" s="8" t="s">
        <v>50</v>
      </c>
      <c r="AW344" s="8" t="s">
        <v>16</v>
      </c>
      <c r="AX344" s="8" t="s">
        <v>42</v>
      </c>
      <c r="AY344" s="124" t="s">
        <v>110</v>
      </c>
    </row>
    <row r="345" spans="2:65" s="8" customFormat="1" ht="12">
      <c r="B345" s="123"/>
      <c r="D345" s="117" t="s">
        <v>118</v>
      </c>
      <c r="E345" s="124" t="s">
        <v>0</v>
      </c>
      <c r="F345" s="125" t="s">
        <v>415</v>
      </c>
      <c r="H345" s="126">
        <v>7.1680000000000001</v>
      </c>
      <c r="I345" s="127"/>
      <c r="L345" s="123"/>
      <c r="M345" s="128"/>
      <c r="T345" s="129"/>
      <c r="AT345" s="124" t="s">
        <v>118</v>
      </c>
      <c r="AU345" s="124" t="s">
        <v>50</v>
      </c>
      <c r="AV345" s="8" t="s">
        <v>50</v>
      </c>
      <c r="AW345" s="8" t="s">
        <v>16</v>
      </c>
      <c r="AX345" s="8" t="s">
        <v>42</v>
      </c>
      <c r="AY345" s="124" t="s">
        <v>110</v>
      </c>
    </row>
    <row r="346" spans="2:65" s="8" customFormat="1" ht="12">
      <c r="B346" s="123"/>
      <c r="D346" s="117" t="s">
        <v>118</v>
      </c>
      <c r="E346" s="124" t="s">
        <v>0</v>
      </c>
      <c r="F346" s="125" t="s">
        <v>416</v>
      </c>
      <c r="H346" s="126">
        <v>2.048</v>
      </c>
      <c r="I346" s="127"/>
      <c r="L346" s="123"/>
      <c r="M346" s="128"/>
      <c r="T346" s="129"/>
      <c r="AT346" s="124" t="s">
        <v>118</v>
      </c>
      <c r="AU346" s="124" t="s">
        <v>50</v>
      </c>
      <c r="AV346" s="8" t="s">
        <v>50</v>
      </c>
      <c r="AW346" s="8" t="s">
        <v>16</v>
      </c>
      <c r="AX346" s="8" t="s">
        <v>42</v>
      </c>
      <c r="AY346" s="124" t="s">
        <v>110</v>
      </c>
    </row>
    <row r="347" spans="2:65" s="9" customFormat="1" ht="12">
      <c r="B347" s="130"/>
      <c r="D347" s="117" t="s">
        <v>118</v>
      </c>
      <c r="E347" s="131" t="s">
        <v>48</v>
      </c>
      <c r="F347" s="132" t="s">
        <v>129</v>
      </c>
      <c r="H347" s="133">
        <v>27.163</v>
      </c>
      <c r="I347" s="134"/>
      <c r="L347" s="130"/>
      <c r="M347" s="135"/>
      <c r="T347" s="136"/>
      <c r="AT347" s="131" t="s">
        <v>118</v>
      </c>
      <c r="AU347" s="131" t="s">
        <v>50</v>
      </c>
      <c r="AV347" s="9" t="s">
        <v>116</v>
      </c>
      <c r="AW347" s="9" t="s">
        <v>16</v>
      </c>
      <c r="AX347" s="9" t="s">
        <v>44</v>
      </c>
      <c r="AY347" s="131" t="s">
        <v>110</v>
      </c>
    </row>
    <row r="348" spans="2:65" s="1" customFormat="1" ht="16.5" customHeight="1">
      <c r="B348" s="77"/>
      <c r="C348" s="144" t="s">
        <v>417</v>
      </c>
      <c r="D348" s="144" t="s">
        <v>262</v>
      </c>
      <c r="E348" s="145" t="s">
        <v>418</v>
      </c>
      <c r="F348" s="146" t="s">
        <v>419</v>
      </c>
      <c r="G348" s="147" t="s">
        <v>199</v>
      </c>
      <c r="H348" s="148">
        <v>65.257000000000005</v>
      </c>
      <c r="I348" s="149"/>
      <c r="J348" s="150">
        <f>ROUND(I348*H348,2)</f>
        <v>0</v>
      </c>
      <c r="K348" s="151"/>
      <c r="L348" s="152"/>
      <c r="M348" s="153" t="s">
        <v>0</v>
      </c>
      <c r="N348" s="154" t="s">
        <v>25</v>
      </c>
      <c r="P348" s="113">
        <f>O348*H348</f>
        <v>0</v>
      </c>
      <c r="Q348" s="113">
        <v>1E-3</v>
      </c>
      <c r="R348" s="113">
        <f>Q348*H348</f>
        <v>6.5257000000000009E-2</v>
      </c>
      <c r="S348" s="113">
        <v>0</v>
      </c>
      <c r="T348" s="114">
        <f>S348*H348</f>
        <v>0</v>
      </c>
      <c r="AR348" s="115" t="s">
        <v>317</v>
      </c>
      <c r="AT348" s="115" t="s">
        <v>262</v>
      </c>
      <c r="AU348" s="115" t="s">
        <v>50</v>
      </c>
      <c r="AY348" s="11" t="s">
        <v>110</v>
      </c>
      <c r="BE348" s="44">
        <f>IF(N348="základná",J348,0)</f>
        <v>0</v>
      </c>
      <c r="BF348" s="44">
        <f>IF(N348="znížená",J348,0)</f>
        <v>0</v>
      </c>
      <c r="BG348" s="44">
        <f>IF(N348="zákl. prenesená",J348,0)</f>
        <v>0</v>
      </c>
      <c r="BH348" s="44">
        <f>IF(N348="zníž. prenesená",J348,0)</f>
        <v>0</v>
      </c>
      <c r="BI348" s="44">
        <f>IF(N348="nulová",J348,0)</f>
        <v>0</v>
      </c>
      <c r="BJ348" s="11" t="s">
        <v>50</v>
      </c>
      <c r="BK348" s="44">
        <f>ROUND(I348*H348,2)</f>
        <v>0</v>
      </c>
      <c r="BL348" s="11" t="s">
        <v>223</v>
      </c>
      <c r="BM348" s="115" t="s">
        <v>420</v>
      </c>
    </row>
    <row r="349" spans="2:65" s="8" customFormat="1" ht="12">
      <c r="B349" s="123"/>
      <c r="D349" s="117" t="s">
        <v>118</v>
      </c>
      <c r="E349" s="124" t="s">
        <v>0</v>
      </c>
      <c r="F349" s="125" t="s">
        <v>421</v>
      </c>
      <c r="H349" s="126">
        <v>65.257000000000005</v>
      </c>
      <c r="I349" s="127"/>
      <c r="L349" s="123"/>
      <c r="M349" s="128"/>
      <c r="T349" s="129"/>
      <c r="AT349" s="124" t="s">
        <v>118</v>
      </c>
      <c r="AU349" s="124" t="s">
        <v>50</v>
      </c>
      <c r="AV349" s="8" t="s">
        <v>50</v>
      </c>
      <c r="AW349" s="8" t="s">
        <v>16</v>
      </c>
      <c r="AX349" s="8" t="s">
        <v>42</v>
      </c>
      <c r="AY349" s="124" t="s">
        <v>110</v>
      </c>
    </row>
    <row r="350" spans="2:65" s="9" customFormat="1" ht="12">
      <c r="B350" s="130"/>
      <c r="D350" s="117" t="s">
        <v>118</v>
      </c>
      <c r="E350" s="131" t="s">
        <v>0</v>
      </c>
      <c r="F350" s="132" t="s">
        <v>129</v>
      </c>
      <c r="H350" s="133">
        <v>65.257000000000005</v>
      </c>
      <c r="I350" s="134"/>
      <c r="L350" s="130"/>
      <c r="M350" s="135"/>
      <c r="T350" s="136"/>
      <c r="AT350" s="131" t="s">
        <v>118</v>
      </c>
      <c r="AU350" s="131" t="s">
        <v>50</v>
      </c>
      <c r="AV350" s="9" t="s">
        <v>116</v>
      </c>
      <c r="AW350" s="9" t="s">
        <v>16</v>
      </c>
      <c r="AX350" s="9" t="s">
        <v>44</v>
      </c>
      <c r="AY350" s="131" t="s">
        <v>110</v>
      </c>
    </row>
    <row r="351" spans="2:65" s="1" customFormat="1" ht="24.25" customHeight="1">
      <c r="B351" s="77"/>
      <c r="C351" s="104" t="s">
        <v>422</v>
      </c>
      <c r="D351" s="104" t="s">
        <v>112</v>
      </c>
      <c r="E351" s="105" t="s">
        <v>423</v>
      </c>
      <c r="F351" s="106" t="s">
        <v>424</v>
      </c>
      <c r="G351" s="107" t="s">
        <v>199</v>
      </c>
      <c r="H351" s="108">
        <v>15.153</v>
      </c>
      <c r="I351" s="109"/>
      <c r="J351" s="110">
        <f>ROUND(I351*H351,2)</f>
        <v>0</v>
      </c>
      <c r="K351" s="111"/>
      <c r="L351" s="22"/>
      <c r="M351" s="112" t="s">
        <v>0</v>
      </c>
      <c r="N351" s="76" t="s">
        <v>25</v>
      </c>
      <c r="P351" s="113">
        <f>O351*H351</f>
        <v>0</v>
      </c>
      <c r="Q351" s="113">
        <v>7.5000000000000002E-4</v>
      </c>
      <c r="R351" s="113">
        <f>Q351*H351</f>
        <v>1.136475E-2</v>
      </c>
      <c r="S351" s="113">
        <v>0</v>
      </c>
      <c r="T351" s="114">
        <f>S351*H351</f>
        <v>0</v>
      </c>
      <c r="AR351" s="115" t="s">
        <v>223</v>
      </c>
      <c r="AT351" s="115" t="s">
        <v>112</v>
      </c>
      <c r="AU351" s="115" t="s">
        <v>50</v>
      </c>
      <c r="AY351" s="11" t="s">
        <v>110</v>
      </c>
      <c r="BE351" s="44">
        <f>IF(N351="základná",J351,0)</f>
        <v>0</v>
      </c>
      <c r="BF351" s="44">
        <f>IF(N351="znížená",J351,0)</f>
        <v>0</v>
      </c>
      <c r="BG351" s="44">
        <f>IF(N351="zákl. prenesená",J351,0)</f>
        <v>0</v>
      </c>
      <c r="BH351" s="44">
        <f>IF(N351="zníž. prenesená",J351,0)</f>
        <v>0</v>
      </c>
      <c r="BI351" s="44">
        <f>IF(N351="nulová",J351,0)</f>
        <v>0</v>
      </c>
      <c r="BJ351" s="11" t="s">
        <v>50</v>
      </c>
      <c r="BK351" s="44">
        <f>ROUND(I351*H351,2)</f>
        <v>0</v>
      </c>
      <c r="BL351" s="11" t="s">
        <v>223</v>
      </c>
      <c r="BM351" s="115" t="s">
        <v>425</v>
      </c>
    </row>
    <row r="352" spans="2:65" s="7" customFormat="1" ht="12">
      <c r="B352" s="116"/>
      <c r="D352" s="117" t="s">
        <v>118</v>
      </c>
      <c r="E352" s="118" t="s">
        <v>0</v>
      </c>
      <c r="F352" s="119" t="s">
        <v>426</v>
      </c>
      <c r="H352" s="118" t="s">
        <v>0</v>
      </c>
      <c r="I352" s="120"/>
      <c r="L352" s="116"/>
      <c r="M352" s="121"/>
      <c r="T352" s="122"/>
      <c r="AT352" s="118" t="s">
        <v>118</v>
      </c>
      <c r="AU352" s="118" t="s">
        <v>50</v>
      </c>
      <c r="AV352" s="7" t="s">
        <v>44</v>
      </c>
      <c r="AW352" s="7" t="s">
        <v>16</v>
      </c>
      <c r="AX352" s="7" t="s">
        <v>42</v>
      </c>
      <c r="AY352" s="118" t="s">
        <v>110</v>
      </c>
    </row>
    <row r="353" spans="2:65" s="8" customFormat="1" ht="12">
      <c r="B353" s="123"/>
      <c r="D353" s="117" t="s">
        <v>118</v>
      </c>
      <c r="E353" s="124" t="s">
        <v>0</v>
      </c>
      <c r="F353" s="125" t="s">
        <v>58</v>
      </c>
      <c r="H353" s="126">
        <v>29.628</v>
      </c>
      <c r="I353" s="127"/>
      <c r="L353" s="123"/>
      <c r="M353" s="128"/>
      <c r="T353" s="129"/>
      <c r="AT353" s="124" t="s">
        <v>118</v>
      </c>
      <c r="AU353" s="124" t="s">
        <v>50</v>
      </c>
      <c r="AV353" s="8" t="s">
        <v>50</v>
      </c>
      <c r="AW353" s="8" t="s">
        <v>16</v>
      </c>
      <c r="AX353" s="8" t="s">
        <v>42</v>
      </c>
      <c r="AY353" s="124" t="s">
        <v>110</v>
      </c>
    </row>
    <row r="354" spans="2:65" s="8" customFormat="1" ht="12">
      <c r="B354" s="123"/>
      <c r="D354" s="117" t="s">
        <v>118</v>
      </c>
      <c r="E354" s="124" t="s">
        <v>0</v>
      </c>
      <c r="F354" s="125" t="s">
        <v>427</v>
      </c>
      <c r="H354" s="126">
        <v>-6.4349999999999996</v>
      </c>
      <c r="I354" s="127"/>
      <c r="L354" s="123"/>
      <c r="M354" s="128"/>
      <c r="T354" s="129"/>
      <c r="AT354" s="124" t="s">
        <v>118</v>
      </c>
      <c r="AU354" s="124" t="s">
        <v>50</v>
      </c>
      <c r="AV354" s="8" t="s">
        <v>50</v>
      </c>
      <c r="AW354" s="8" t="s">
        <v>16</v>
      </c>
      <c r="AX354" s="8" t="s">
        <v>42</v>
      </c>
      <c r="AY354" s="124" t="s">
        <v>110</v>
      </c>
    </row>
    <row r="355" spans="2:65" s="8" customFormat="1" ht="12">
      <c r="B355" s="123"/>
      <c r="D355" s="117" t="s">
        <v>118</v>
      </c>
      <c r="E355" s="124" t="s">
        <v>0</v>
      </c>
      <c r="F355" s="125" t="s">
        <v>428</v>
      </c>
      <c r="H355" s="126">
        <v>-8.0399999999999991</v>
      </c>
      <c r="I355" s="127"/>
      <c r="L355" s="123"/>
      <c r="M355" s="128"/>
      <c r="T355" s="129"/>
      <c r="AT355" s="124" t="s">
        <v>118</v>
      </c>
      <c r="AU355" s="124" t="s">
        <v>50</v>
      </c>
      <c r="AV355" s="8" t="s">
        <v>50</v>
      </c>
      <c r="AW355" s="8" t="s">
        <v>16</v>
      </c>
      <c r="AX355" s="8" t="s">
        <v>42</v>
      </c>
      <c r="AY355" s="124" t="s">
        <v>110</v>
      </c>
    </row>
    <row r="356" spans="2:65" s="9" customFormat="1" ht="12">
      <c r="B356" s="130"/>
      <c r="D356" s="117" t="s">
        <v>118</v>
      </c>
      <c r="E356" s="131" t="s">
        <v>0</v>
      </c>
      <c r="F356" s="132" t="s">
        <v>129</v>
      </c>
      <c r="H356" s="133">
        <v>15.153</v>
      </c>
      <c r="I356" s="134"/>
      <c r="L356" s="130"/>
      <c r="M356" s="135"/>
      <c r="T356" s="136"/>
      <c r="AT356" s="131" t="s">
        <v>118</v>
      </c>
      <c r="AU356" s="131" t="s">
        <v>50</v>
      </c>
      <c r="AV356" s="9" t="s">
        <v>116</v>
      </c>
      <c r="AW356" s="9" t="s">
        <v>16</v>
      </c>
      <c r="AX356" s="9" t="s">
        <v>44</v>
      </c>
      <c r="AY356" s="131" t="s">
        <v>110</v>
      </c>
    </row>
    <row r="357" spans="2:65" s="1" customFormat="1" ht="24.25" customHeight="1">
      <c r="B357" s="77"/>
      <c r="C357" s="144" t="s">
        <v>429</v>
      </c>
      <c r="D357" s="144" t="s">
        <v>262</v>
      </c>
      <c r="E357" s="145" t="s">
        <v>430</v>
      </c>
      <c r="F357" s="146" t="s">
        <v>431</v>
      </c>
      <c r="G357" s="147" t="s">
        <v>199</v>
      </c>
      <c r="H357" s="148">
        <v>17.425999999999998</v>
      </c>
      <c r="I357" s="149"/>
      <c r="J357" s="150">
        <f>ROUND(I357*H357,2)</f>
        <v>0</v>
      </c>
      <c r="K357" s="151"/>
      <c r="L357" s="152"/>
      <c r="M357" s="153" t="s">
        <v>0</v>
      </c>
      <c r="N357" s="154" t="s">
        <v>25</v>
      </c>
      <c r="P357" s="113">
        <f>O357*H357</f>
        <v>0</v>
      </c>
      <c r="Q357" s="113">
        <v>2E-3</v>
      </c>
      <c r="R357" s="113">
        <f>Q357*H357</f>
        <v>3.4851999999999994E-2</v>
      </c>
      <c r="S357" s="113">
        <v>0</v>
      </c>
      <c r="T357" s="114">
        <f>S357*H357</f>
        <v>0</v>
      </c>
      <c r="AR357" s="115" t="s">
        <v>317</v>
      </c>
      <c r="AT357" s="115" t="s">
        <v>262</v>
      </c>
      <c r="AU357" s="115" t="s">
        <v>50</v>
      </c>
      <c r="AY357" s="11" t="s">
        <v>110</v>
      </c>
      <c r="BE357" s="44">
        <f>IF(N357="základná",J357,0)</f>
        <v>0</v>
      </c>
      <c r="BF357" s="44">
        <f>IF(N357="znížená",J357,0)</f>
        <v>0</v>
      </c>
      <c r="BG357" s="44">
        <f>IF(N357="zákl. prenesená",J357,0)</f>
        <v>0</v>
      </c>
      <c r="BH357" s="44">
        <f>IF(N357="zníž. prenesená",J357,0)</f>
        <v>0</v>
      </c>
      <c r="BI357" s="44">
        <f>IF(N357="nulová",J357,0)</f>
        <v>0</v>
      </c>
      <c r="BJ357" s="11" t="s">
        <v>50</v>
      </c>
      <c r="BK357" s="44">
        <f>ROUND(I357*H357,2)</f>
        <v>0</v>
      </c>
      <c r="BL357" s="11" t="s">
        <v>223</v>
      </c>
      <c r="BM357" s="115" t="s">
        <v>432</v>
      </c>
    </row>
    <row r="358" spans="2:65" s="7" customFormat="1" ht="12">
      <c r="B358" s="116"/>
      <c r="D358" s="117" t="s">
        <v>118</v>
      </c>
      <c r="E358" s="118" t="s">
        <v>0</v>
      </c>
      <c r="F358" s="119" t="s">
        <v>426</v>
      </c>
      <c r="H358" s="118" t="s">
        <v>0</v>
      </c>
      <c r="I358" s="120"/>
      <c r="L358" s="116"/>
      <c r="M358" s="121"/>
      <c r="T358" s="122"/>
      <c r="AT358" s="118" t="s">
        <v>118</v>
      </c>
      <c r="AU358" s="118" t="s">
        <v>50</v>
      </c>
      <c r="AV358" s="7" t="s">
        <v>44</v>
      </c>
      <c r="AW358" s="7" t="s">
        <v>16</v>
      </c>
      <c r="AX358" s="7" t="s">
        <v>42</v>
      </c>
      <c r="AY358" s="118" t="s">
        <v>110</v>
      </c>
    </row>
    <row r="359" spans="2:65" s="8" customFormat="1" ht="12">
      <c r="B359" s="123"/>
      <c r="D359" s="117" t="s">
        <v>118</v>
      </c>
      <c r="E359" s="124" t="s">
        <v>0</v>
      </c>
      <c r="F359" s="125" t="s">
        <v>433</v>
      </c>
      <c r="H359" s="126">
        <v>17.425999999999998</v>
      </c>
      <c r="I359" s="127"/>
      <c r="L359" s="123"/>
      <c r="M359" s="128"/>
      <c r="T359" s="129"/>
      <c r="AT359" s="124" t="s">
        <v>118</v>
      </c>
      <c r="AU359" s="124" t="s">
        <v>50</v>
      </c>
      <c r="AV359" s="8" t="s">
        <v>50</v>
      </c>
      <c r="AW359" s="8" t="s">
        <v>16</v>
      </c>
      <c r="AX359" s="8" t="s">
        <v>42</v>
      </c>
      <c r="AY359" s="124" t="s">
        <v>110</v>
      </c>
    </row>
    <row r="360" spans="2:65" s="9" customFormat="1" ht="12">
      <c r="B360" s="130"/>
      <c r="D360" s="117" t="s">
        <v>118</v>
      </c>
      <c r="E360" s="131" t="s">
        <v>0</v>
      </c>
      <c r="F360" s="132" t="s">
        <v>129</v>
      </c>
      <c r="H360" s="133">
        <v>17.425999999999998</v>
      </c>
      <c r="I360" s="134"/>
      <c r="L360" s="130"/>
      <c r="M360" s="135"/>
      <c r="T360" s="136"/>
      <c r="AT360" s="131" t="s">
        <v>118</v>
      </c>
      <c r="AU360" s="131" t="s">
        <v>50</v>
      </c>
      <c r="AV360" s="9" t="s">
        <v>116</v>
      </c>
      <c r="AW360" s="9" t="s">
        <v>16</v>
      </c>
      <c r="AX360" s="9" t="s">
        <v>44</v>
      </c>
      <c r="AY360" s="131" t="s">
        <v>110</v>
      </c>
    </row>
    <row r="361" spans="2:65" s="1" customFormat="1" ht="24.25" customHeight="1">
      <c r="B361" s="77"/>
      <c r="C361" s="104" t="s">
        <v>434</v>
      </c>
      <c r="D361" s="104" t="s">
        <v>112</v>
      </c>
      <c r="E361" s="105" t="s">
        <v>435</v>
      </c>
      <c r="F361" s="106" t="s">
        <v>436</v>
      </c>
      <c r="G361" s="107" t="s">
        <v>199</v>
      </c>
      <c r="H361" s="108">
        <v>29.582000000000001</v>
      </c>
      <c r="I361" s="109"/>
      <c r="J361" s="110">
        <f>ROUND(I361*H361,2)</f>
        <v>0</v>
      </c>
      <c r="K361" s="111"/>
      <c r="L361" s="22"/>
      <c r="M361" s="112" t="s">
        <v>0</v>
      </c>
      <c r="N361" s="76" t="s">
        <v>25</v>
      </c>
      <c r="P361" s="113">
        <f>O361*H361</f>
        <v>0</v>
      </c>
      <c r="Q361" s="113">
        <v>5.4226000000000003E-4</v>
      </c>
      <c r="R361" s="113">
        <f>Q361*H361</f>
        <v>1.604113532E-2</v>
      </c>
      <c r="S361" s="113">
        <v>0</v>
      </c>
      <c r="T361" s="114">
        <f>S361*H361</f>
        <v>0</v>
      </c>
      <c r="AR361" s="115" t="s">
        <v>223</v>
      </c>
      <c r="AT361" s="115" t="s">
        <v>112</v>
      </c>
      <c r="AU361" s="115" t="s">
        <v>50</v>
      </c>
      <c r="AY361" s="11" t="s">
        <v>110</v>
      </c>
      <c r="BE361" s="44">
        <f>IF(N361="základná",J361,0)</f>
        <v>0</v>
      </c>
      <c r="BF361" s="44">
        <f>IF(N361="znížená",J361,0)</f>
        <v>0</v>
      </c>
      <c r="BG361" s="44">
        <f>IF(N361="zákl. prenesená",J361,0)</f>
        <v>0</v>
      </c>
      <c r="BH361" s="44">
        <f>IF(N361="zníž. prenesená",J361,0)</f>
        <v>0</v>
      </c>
      <c r="BI361" s="44">
        <f>IF(N361="nulová",J361,0)</f>
        <v>0</v>
      </c>
      <c r="BJ361" s="11" t="s">
        <v>50</v>
      </c>
      <c r="BK361" s="44">
        <f>ROUND(I361*H361,2)</f>
        <v>0</v>
      </c>
      <c r="BL361" s="11" t="s">
        <v>223</v>
      </c>
      <c r="BM361" s="115" t="s">
        <v>437</v>
      </c>
    </row>
    <row r="362" spans="2:65" s="8" customFormat="1" ht="12">
      <c r="B362" s="123"/>
      <c r="D362" s="117" t="s">
        <v>118</v>
      </c>
      <c r="E362" s="124" t="s">
        <v>0</v>
      </c>
      <c r="F362" s="125" t="s">
        <v>51</v>
      </c>
      <c r="H362" s="126">
        <v>29.582000000000001</v>
      </c>
      <c r="I362" s="127"/>
      <c r="L362" s="123"/>
      <c r="M362" s="128"/>
      <c r="T362" s="129"/>
      <c r="AT362" s="124" t="s">
        <v>118</v>
      </c>
      <c r="AU362" s="124" t="s">
        <v>50</v>
      </c>
      <c r="AV362" s="8" t="s">
        <v>50</v>
      </c>
      <c r="AW362" s="8" t="s">
        <v>16</v>
      </c>
      <c r="AX362" s="8" t="s">
        <v>42</v>
      </c>
      <c r="AY362" s="124" t="s">
        <v>110</v>
      </c>
    </row>
    <row r="363" spans="2:65" s="9" customFormat="1" ht="12">
      <c r="B363" s="130"/>
      <c r="D363" s="117" t="s">
        <v>118</v>
      </c>
      <c r="E363" s="131" t="s">
        <v>0</v>
      </c>
      <c r="F363" s="132" t="s">
        <v>129</v>
      </c>
      <c r="H363" s="133">
        <v>29.582000000000001</v>
      </c>
      <c r="I363" s="134"/>
      <c r="L363" s="130"/>
      <c r="M363" s="135"/>
      <c r="T363" s="136"/>
      <c r="AT363" s="131" t="s">
        <v>118</v>
      </c>
      <c r="AU363" s="131" t="s">
        <v>50</v>
      </c>
      <c r="AV363" s="9" t="s">
        <v>116</v>
      </c>
      <c r="AW363" s="9" t="s">
        <v>16</v>
      </c>
      <c r="AX363" s="9" t="s">
        <v>44</v>
      </c>
      <c r="AY363" s="131" t="s">
        <v>110</v>
      </c>
    </row>
    <row r="364" spans="2:65" s="1" customFormat="1" ht="24.25" customHeight="1">
      <c r="B364" s="77"/>
      <c r="C364" s="104" t="s">
        <v>438</v>
      </c>
      <c r="D364" s="104" t="s">
        <v>112</v>
      </c>
      <c r="E364" s="105" t="s">
        <v>439</v>
      </c>
      <c r="F364" s="106" t="s">
        <v>440</v>
      </c>
      <c r="G364" s="107" t="s">
        <v>199</v>
      </c>
      <c r="H364" s="108">
        <v>27.163</v>
      </c>
      <c r="I364" s="109"/>
      <c r="J364" s="110">
        <f>ROUND(I364*H364,2)</f>
        <v>0</v>
      </c>
      <c r="K364" s="111"/>
      <c r="L364" s="22"/>
      <c r="M364" s="112" t="s">
        <v>0</v>
      </c>
      <c r="N364" s="76" t="s">
        <v>25</v>
      </c>
      <c r="P364" s="113">
        <f>O364*H364</f>
        <v>0</v>
      </c>
      <c r="Q364" s="113">
        <v>5.4226000000000003E-4</v>
      </c>
      <c r="R364" s="113">
        <f>Q364*H364</f>
        <v>1.4729408380000001E-2</v>
      </c>
      <c r="S364" s="113">
        <v>0</v>
      </c>
      <c r="T364" s="114">
        <f>S364*H364</f>
        <v>0</v>
      </c>
      <c r="AR364" s="115" t="s">
        <v>223</v>
      </c>
      <c r="AT364" s="115" t="s">
        <v>112</v>
      </c>
      <c r="AU364" s="115" t="s">
        <v>50</v>
      </c>
      <c r="AY364" s="11" t="s">
        <v>110</v>
      </c>
      <c r="BE364" s="44">
        <f>IF(N364="základná",J364,0)</f>
        <v>0</v>
      </c>
      <c r="BF364" s="44">
        <f>IF(N364="znížená",J364,0)</f>
        <v>0</v>
      </c>
      <c r="BG364" s="44">
        <f>IF(N364="zákl. prenesená",J364,0)</f>
        <v>0</v>
      </c>
      <c r="BH364" s="44">
        <f>IF(N364="zníž. prenesená",J364,0)</f>
        <v>0</v>
      </c>
      <c r="BI364" s="44">
        <f>IF(N364="nulová",J364,0)</f>
        <v>0</v>
      </c>
      <c r="BJ364" s="11" t="s">
        <v>50</v>
      </c>
      <c r="BK364" s="44">
        <f>ROUND(I364*H364,2)</f>
        <v>0</v>
      </c>
      <c r="BL364" s="11" t="s">
        <v>223</v>
      </c>
      <c r="BM364" s="115" t="s">
        <v>441</v>
      </c>
    </row>
    <row r="365" spans="2:65" s="8" customFormat="1" ht="12">
      <c r="B365" s="123"/>
      <c r="D365" s="117" t="s">
        <v>118</v>
      </c>
      <c r="E365" s="124" t="s">
        <v>0</v>
      </c>
      <c r="F365" s="125" t="s">
        <v>48</v>
      </c>
      <c r="H365" s="126">
        <v>27.163</v>
      </c>
      <c r="I365" s="127"/>
      <c r="L365" s="123"/>
      <c r="M365" s="128"/>
      <c r="T365" s="129"/>
      <c r="AT365" s="124" t="s">
        <v>118</v>
      </c>
      <c r="AU365" s="124" t="s">
        <v>50</v>
      </c>
      <c r="AV365" s="8" t="s">
        <v>50</v>
      </c>
      <c r="AW365" s="8" t="s">
        <v>16</v>
      </c>
      <c r="AX365" s="8" t="s">
        <v>42</v>
      </c>
      <c r="AY365" s="124" t="s">
        <v>110</v>
      </c>
    </row>
    <row r="366" spans="2:65" s="9" customFormat="1" ht="12">
      <c r="B366" s="130"/>
      <c r="D366" s="117" t="s">
        <v>118</v>
      </c>
      <c r="E366" s="131" t="s">
        <v>0</v>
      </c>
      <c r="F366" s="132" t="s">
        <v>129</v>
      </c>
      <c r="H366" s="133">
        <v>27.163</v>
      </c>
      <c r="I366" s="134"/>
      <c r="L366" s="130"/>
      <c r="M366" s="135"/>
      <c r="T366" s="136"/>
      <c r="AT366" s="131" t="s">
        <v>118</v>
      </c>
      <c r="AU366" s="131" t="s">
        <v>50</v>
      </c>
      <c r="AV366" s="9" t="s">
        <v>116</v>
      </c>
      <c r="AW366" s="9" t="s">
        <v>16</v>
      </c>
      <c r="AX366" s="9" t="s">
        <v>44</v>
      </c>
      <c r="AY366" s="131" t="s">
        <v>110</v>
      </c>
    </row>
    <row r="367" spans="2:65" s="1" customFormat="1" ht="16.5" customHeight="1">
      <c r="B367" s="77"/>
      <c r="C367" s="144" t="s">
        <v>442</v>
      </c>
      <c r="D367" s="144" t="s">
        <v>262</v>
      </c>
      <c r="E367" s="145" t="s">
        <v>443</v>
      </c>
      <c r="F367" s="146" t="s">
        <v>444</v>
      </c>
      <c r="G367" s="147" t="s">
        <v>199</v>
      </c>
      <c r="H367" s="148">
        <v>65.257000000000005</v>
      </c>
      <c r="I367" s="149"/>
      <c r="J367" s="150">
        <f>ROUND(I367*H367,2)</f>
        <v>0</v>
      </c>
      <c r="K367" s="151"/>
      <c r="L367" s="152"/>
      <c r="M367" s="153" t="s">
        <v>0</v>
      </c>
      <c r="N367" s="154" t="s">
        <v>25</v>
      </c>
      <c r="P367" s="113">
        <f>O367*H367</f>
        <v>0</v>
      </c>
      <c r="Q367" s="113">
        <v>3.8800000000000002E-3</v>
      </c>
      <c r="R367" s="113">
        <f>Q367*H367</f>
        <v>0.25319716000000003</v>
      </c>
      <c r="S367" s="113">
        <v>0</v>
      </c>
      <c r="T367" s="114">
        <f>S367*H367</f>
        <v>0</v>
      </c>
      <c r="AR367" s="115" t="s">
        <v>317</v>
      </c>
      <c r="AT367" s="115" t="s">
        <v>262</v>
      </c>
      <c r="AU367" s="115" t="s">
        <v>50</v>
      </c>
      <c r="AY367" s="11" t="s">
        <v>110</v>
      </c>
      <c r="BE367" s="44">
        <f>IF(N367="základná",J367,0)</f>
        <v>0</v>
      </c>
      <c r="BF367" s="44">
        <f>IF(N367="znížená",J367,0)</f>
        <v>0</v>
      </c>
      <c r="BG367" s="44">
        <f>IF(N367="zákl. prenesená",J367,0)</f>
        <v>0</v>
      </c>
      <c r="BH367" s="44">
        <f>IF(N367="zníž. prenesená",J367,0)</f>
        <v>0</v>
      </c>
      <c r="BI367" s="44">
        <f>IF(N367="nulová",J367,0)</f>
        <v>0</v>
      </c>
      <c r="BJ367" s="11" t="s">
        <v>50</v>
      </c>
      <c r="BK367" s="44">
        <f>ROUND(I367*H367,2)</f>
        <v>0</v>
      </c>
      <c r="BL367" s="11" t="s">
        <v>223</v>
      </c>
      <c r="BM367" s="115" t="s">
        <v>445</v>
      </c>
    </row>
    <row r="368" spans="2:65" s="8" customFormat="1" ht="12">
      <c r="B368" s="123"/>
      <c r="D368" s="117" t="s">
        <v>118</v>
      </c>
      <c r="E368" s="124" t="s">
        <v>0</v>
      </c>
      <c r="F368" s="125" t="s">
        <v>421</v>
      </c>
      <c r="H368" s="126">
        <v>65.257000000000005</v>
      </c>
      <c r="I368" s="127"/>
      <c r="L368" s="123"/>
      <c r="M368" s="128"/>
      <c r="T368" s="129"/>
      <c r="AT368" s="124" t="s">
        <v>118</v>
      </c>
      <c r="AU368" s="124" t="s">
        <v>50</v>
      </c>
      <c r="AV368" s="8" t="s">
        <v>50</v>
      </c>
      <c r="AW368" s="8" t="s">
        <v>16</v>
      </c>
      <c r="AX368" s="8" t="s">
        <v>42</v>
      </c>
      <c r="AY368" s="124" t="s">
        <v>110</v>
      </c>
    </row>
    <row r="369" spans="2:65" s="9" customFormat="1" ht="12">
      <c r="B369" s="130"/>
      <c r="D369" s="117" t="s">
        <v>118</v>
      </c>
      <c r="E369" s="131" t="s">
        <v>0</v>
      </c>
      <c r="F369" s="132" t="s">
        <v>129</v>
      </c>
      <c r="H369" s="133">
        <v>65.257000000000005</v>
      </c>
      <c r="I369" s="134"/>
      <c r="L369" s="130"/>
      <c r="M369" s="135"/>
      <c r="T369" s="136"/>
      <c r="AT369" s="131" t="s">
        <v>118</v>
      </c>
      <c r="AU369" s="131" t="s">
        <v>50</v>
      </c>
      <c r="AV369" s="9" t="s">
        <v>116</v>
      </c>
      <c r="AW369" s="9" t="s">
        <v>16</v>
      </c>
      <c r="AX369" s="9" t="s">
        <v>44</v>
      </c>
      <c r="AY369" s="131" t="s">
        <v>110</v>
      </c>
    </row>
    <row r="370" spans="2:65" s="1" customFormat="1" ht="24.25" customHeight="1">
      <c r="B370" s="77"/>
      <c r="C370" s="104" t="s">
        <v>446</v>
      </c>
      <c r="D370" s="104" t="s">
        <v>112</v>
      </c>
      <c r="E370" s="105" t="s">
        <v>447</v>
      </c>
      <c r="F370" s="106" t="s">
        <v>448</v>
      </c>
      <c r="G370" s="107" t="s">
        <v>449</v>
      </c>
      <c r="H370" s="155"/>
      <c r="I370" s="109"/>
      <c r="J370" s="110">
        <f>ROUND(I370*H370,2)</f>
        <v>0</v>
      </c>
      <c r="K370" s="111"/>
      <c r="L370" s="22"/>
      <c r="M370" s="112" t="s">
        <v>0</v>
      </c>
      <c r="N370" s="76" t="s">
        <v>25</v>
      </c>
      <c r="P370" s="113">
        <f>O370*H370</f>
        <v>0</v>
      </c>
      <c r="Q370" s="113">
        <v>0</v>
      </c>
      <c r="R370" s="113">
        <f>Q370*H370</f>
        <v>0</v>
      </c>
      <c r="S370" s="113">
        <v>0</v>
      </c>
      <c r="T370" s="114">
        <f>S370*H370</f>
        <v>0</v>
      </c>
      <c r="AR370" s="115" t="s">
        <v>223</v>
      </c>
      <c r="AT370" s="115" t="s">
        <v>112</v>
      </c>
      <c r="AU370" s="115" t="s">
        <v>50</v>
      </c>
      <c r="AY370" s="11" t="s">
        <v>110</v>
      </c>
      <c r="BE370" s="44">
        <f>IF(N370="základná",J370,0)</f>
        <v>0</v>
      </c>
      <c r="BF370" s="44">
        <f>IF(N370="znížená",J370,0)</f>
        <v>0</v>
      </c>
      <c r="BG370" s="44">
        <f>IF(N370="zákl. prenesená",J370,0)</f>
        <v>0</v>
      </c>
      <c r="BH370" s="44">
        <f>IF(N370="zníž. prenesená",J370,0)</f>
        <v>0</v>
      </c>
      <c r="BI370" s="44">
        <f>IF(N370="nulová",J370,0)</f>
        <v>0</v>
      </c>
      <c r="BJ370" s="11" t="s">
        <v>50</v>
      </c>
      <c r="BK370" s="44">
        <f>ROUND(I370*H370,2)</f>
        <v>0</v>
      </c>
      <c r="BL370" s="11" t="s">
        <v>223</v>
      </c>
      <c r="BM370" s="115" t="s">
        <v>450</v>
      </c>
    </row>
    <row r="371" spans="2:65" s="6" customFormat="1" ht="23" customHeight="1">
      <c r="B371" s="92"/>
      <c r="D371" s="93" t="s">
        <v>41</v>
      </c>
      <c r="E371" s="102" t="s">
        <v>451</v>
      </c>
      <c r="F371" s="102" t="s">
        <v>452</v>
      </c>
      <c r="I371" s="95"/>
      <c r="J371" s="103">
        <f>BK371</f>
        <v>0</v>
      </c>
      <c r="L371" s="92"/>
      <c r="M371" s="97"/>
      <c r="P371" s="98">
        <f>SUM(P372:P389)</f>
        <v>0</v>
      </c>
      <c r="R371" s="98">
        <f>SUM(R372:R389)</f>
        <v>0.18082934000000001</v>
      </c>
      <c r="T371" s="99">
        <f>SUM(T372:T389)</f>
        <v>0</v>
      </c>
      <c r="AR371" s="93" t="s">
        <v>50</v>
      </c>
      <c r="AT371" s="100" t="s">
        <v>41</v>
      </c>
      <c r="AU371" s="100" t="s">
        <v>44</v>
      </c>
      <c r="AY371" s="93" t="s">
        <v>110</v>
      </c>
      <c r="BK371" s="101">
        <f>SUM(BK372:BK389)</f>
        <v>0</v>
      </c>
    </row>
    <row r="372" spans="2:65" s="1" customFormat="1" ht="24.25" customHeight="1">
      <c r="B372" s="77"/>
      <c r="C372" s="104" t="s">
        <v>453</v>
      </c>
      <c r="D372" s="104" t="s">
        <v>112</v>
      </c>
      <c r="E372" s="105" t="s">
        <v>454</v>
      </c>
      <c r="F372" s="106" t="s">
        <v>455</v>
      </c>
      <c r="G372" s="107" t="s">
        <v>199</v>
      </c>
      <c r="H372" s="108">
        <v>29.582000000000001</v>
      </c>
      <c r="I372" s="109"/>
      <c r="J372" s="110">
        <f>ROUND(I372*H372,2)</f>
        <v>0</v>
      </c>
      <c r="K372" s="111"/>
      <c r="L372" s="22"/>
      <c r="M372" s="112" t="s">
        <v>0</v>
      </c>
      <c r="N372" s="76" t="s">
        <v>25</v>
      </c>
      <c r="P372" s="113">
        <f>O372*H372</f>
        <v>0</v>
      </c>
      <c r="Q372" s="113">
        <v>0</v>
      </c>
      <c r="R372" s="113">
        <f>Q372*H372</f>
        <v>0</v>
      </c>
      <c r="S372" s="113">
        <v>0</v>
      </c>
      <c r="T372" s="114">
        <f>S372*H372</f>
        <v>0</v>
      </c>
      <c r="AR372" s="115" t="s">
        <v>223</v>
      </c>
      <c r="AT372" s="115" t="s">
        <v>112</v>
      </c>
      <c r="AU372" s="115" t="s">
        <v>50</v>
      </c>
      <c r="AY372" s="11" t="s">
        <v>110</v>
      </c>
      <c r="BE372" s="44">
        <f>IF(N372="základná",J372,0)</f>
        <v>0</v>
      </c>
      <c r="BF372" s="44">
        <f>IF(N372="znížená",J372,0)</f>
        <v>0</v>
      </c>
      <c r="BG372" s="44">
        <f>IF(N372="zákl. prenesená",J372,0)</f>
        <v>0</v>
      </c>
      <c r="BH372" s="44">
        <f>IF(N372="zníž. prenesená",J372,0)</f>
        <v>0</v>
      </c>
      <c r="BI372" s="44">
        <f>IF(N372="nulová",J372,0)</f>
        <v>0</v>
      </c>
      <c r="BJ372" s="11" t="s">
        <v>50</v>
      </c>
      <c r="BK372" s="44">
        <f>ROUND(I372*H372,2)</f>
        <v>0</v>
      </c>
      <c r="BL372" s="11" t="s">
        <v>223</v>
      </c>
      <c r="BM372" s="115" t="s">
        <v>456</v>
      </c>
    </row>
    <row r="373" spans="2:65" s="8" customFormat="1" ht="12">
      <c r="B373" s="123"/>
      <c r="D373" s="117" t="s">
        <v>118</v>
      </c>
      <c r="E373" s="124" t="s">
        <v>0</v>
      </c>
      <c r="F373" s="125" t="s">
        <v>316</v>
      </c>
      <c r="H373" s="126">
        <v>29.582000000000001</v>
      </c>
      <c r="I373" s="127"/>
      <c r="L373" s="123"/>
      <c r="M373" s="128"/>
      <c r="T373" s="129"/>
      <c r="AT373" s="124" t="s">
        <v>118</v>
      </c>
      <c r="AU373" s="124" t="s">
        <v>50</v>
      </c>
      <c r="AV373" s="8" t="s">
        <v>50</v>
      </c>
      <c r="AW373" s="8" t="s">
        <v>16</v>
      </c>
      <c r="AX373" s="8" t="s">
        <v>44</v>
      </c>
      <c r="AY373" s="124" t="s">
        <v>110</v>
      </c>
    </row>
    <row r="374" spans="2:65" s="1" customFormat="1" ht="24.25" customHeight="1">
      <c r="B374" s="77"/>
      <c r="C374" s="144" t="s">
        <v>457</v>
      </c>
      <c r="D374" s="144" t="s">
        <v>262</v>
      </c>
      <c r="E374" s="145" t="s">
        <v>458</v>
      </c>
      <c r="F374" s="146" t="s">
        <v>459</v>
      </c>
      <c r="G374" s="147" t="s">
        <v>199</v>
      </c>
      <c r="H374" s="148">
        <v>32.54</v>
      </c>
      <c r="I374" s="149"/>
      <c r="J374" s="150">
        <f>ROUND(I374*H374,2)</f>
        <v>0</v>
      </c>
      <c r="K374" s="151"/>
      <c r="L374" s="152"/>
      <c r="M374" s="153" t="s">
        <v>0</v>
      </c>
      <c r="N374" s="154" t="s">
        <v>25</v>
      </c>
      <c r="P374" s="113">
        <f>O374*H374</f>
        <v>0</v>
      </c>
      <c r="Q374" s="113">
        <v>1.9499999999999999E-3</v>
      </c>
      <c r="R374" s="113">
        <f>Q374*H374</f>
        <v>6.3452999999999996E-2</v>
      </c>
      <c r="S374" s="113">
        <v>0</v>
      </c>
      <c r="T374" s="114">
        <f>S374*H374</f>
        <v>0</v>
      </c>
      <c r="AR374" s="115" t="s">
        <v>317</v>
      </c>
      <c r="AT374" s="115" t="s">
        <v>262</v>
      </c>
      <c r="AU374" s="115" t="s">
        <v>50</v>
      </c>
      <c r="AY374" s="11" t="s">
        <v>110</v>
      </c>
      <c r="BE374" s="44">
        <f>IF(N374="základná",J374,0)</f>
        <v>0</v>
      </c>
      <c r="BF374" s="44">
        <f>IF(N374="znížená",J374,0)</f>
        <v>0</v>
      </c>
      <c r="BG374" s="44">
        <f>IF(N374="zákl. prenesená",J374,0)</f>
        <v>0</v>
      </c>
      <c r="BH374" s="44">
        <f>IF(N374="zníž. prenesená",J374,0)</f>
        <v>0</v>
      </c>
      <c r="BI374" s="44">
        <f>IF(N374="nulová",J374,0)</f>
        <v>0</v>
      </c>
      <c r="BJ374" s="11" t="s">
        <v>50</v>
      </c>
      <c r="BK374" s="44">
        <f>ROUND(I374*H374,2)</f>
        <v>0</v>
      </c>
      <c r="BL374" s="11" t="s">
        <v>223</v>
      </c>
      <c r="BM374" s="115" t="s">
        <v>460</v>
      </c>
    </row>
    <row r="375" spans="2:65" s="8" customFormat="1" ht="12">
      <c r="B375" s="123"/>
      <c r="D375" s="117" t="s">
        <v>118</v>
      </c>
      <c r="E375" s="124" t="s">
        <v>0</v>
      </c>
      <c r="F375" s="125" t="s">
        <v>461</v>
      </c>
      <c r="H375" s="126">
        <v>32.54</v>
      </c>
      <c r="I375" s="127"/>
      <c r="L375" s="123"/>
      <c r="M375" s="128"/>
      <c r="T375" s="129"/>
      <c r="AT375" s="124" t="s">
        <v>118</v>
      </c>
      <c r="AU375" s="124" t="s">
        <v>50</v>
      </c>
      <c r="AV375" s="8" t="s">
        <v>50</v>
      </c>
      <c r="AW375" s="8" t="s">
        <v>16</v>
      </c>
      <c r="AX375" s="8" t="s">
        <v>44</v>
      </c>
      <c r="AY375" s="124" t="s">
        <v>110</v>
      </c>
    </row>
    <row r="376" spans="2:65" s="1" customFormat="1" ht="24.25" customHeight="1">
      <c r="B376" s="77"/>
      <c r="C376" s="104" t="s">
        <v>462</v>
      </c>
      <c r="D376" s="104" t="s">
        <v>112</v>
      </c>
      <c r="E376" s="105" t="s">
        <v>463</v>
      </c>
      <c r="F376" s="106" t="s">
        <v>464</v>
      </c>
      <c r="G376" s="107" t="s">
        <v>199</v>
      </c>
      <c r="H376" s="108">
        <v>1.071</v>
      </c>
      <c r="I376" s="109"/>
      <c r="J376" s="110">
        <f>ROUND(I376*H376,2)</f>
        <v>0</v>
      </c>
      <c r="K376" s="111"/>
      <c r="L376" s="22"/>
      <c r="M376" s="112" t="s">
        <v>0</v>
      </c>
      <c r="N376" s="76" t="s">
        <v>25</v>
      </c>
      <c r="P376" s="113">
        <f>O376*H376</f>
        <v>0</v>
      </c>
      <c r="Q376" s="113">
        <v>0</v>
      </c>
      <c r="R376" s="113">
        <f>Q376*H376</f>
        <v>0</v>
      </c>
      <c r="S376" s="113">
        <v>0</v>
      </c>
      <c r="T376" s="114">
        <f>S376*H376</f>
        <v>0</v>
      </c>
      <c r="AR376" s="115" t="s">
        <v>223</v>
      </c>
      <c r="AT376" s="115" t="s">
        <v>112</v>
      </c>
      <c r="AU376" s="115" t="s">
        <v>50</v>
      </c>
      <c r="AY376" s="11" t="s">
        <v>110</v>
      </c>
      <c r="BE376" s="44">
        <f>IF(N376="základná",J376,0)</f>
        <v>0</v>
      </c>
      <c r="BF376" s="44">
        <f>IF(N376="znížená",J376,0)</f>
        <v>0</v>
      </c>
      <c r="BG376" s="44">
        <f>IF(N376="zákl. prenesená",J376,0)</f>
        <v>0</v>
      </c>
      <c r="BH376" s="44">
        <f>IF(N376="zníž. prenesená",J376,0)</f>
        <v>0</v>
      </c>
      <c r="BI376" s="44">
        <f>IF(N376="nulová",J376,0)</f>
        <v>0</v>
      </c>
      <c r="BJ376" s="11" t="s">
        <v>50</v>
      </c>
      <c r="BK376" s="44">
        <f>ROUND(I376*H376,2)</f>
        <v>0</v>
      </c>
      <c r="BL376" s="11" t="s">
        <v>223</v>
      </c>
      <c r="BM376" s="115" t="s">
        <v>465</v>
      </c>
    </row>
    <row r="377" spans="2:65" s="7" customFormat="1" ht="12">
      <c r="B377" s="116"/>
      <c r="D377" s="117" t="s">
        <v>118</v>
      </c>
      <c r="E377" s="118" t="s">
        <v>0</v>
      </c>
      <c r="F377" s="119" t="s">
        <v>466</v>
      </c>
      <c r="H377" s="118" t="s">
        <v>0</v>
      </c>
      <c r="I377" s="120"/>
      <c r="L377" s="116"/>
      <c r="M377" s="121"/>
      <c r="T377" s="122"/>
      <c r="AT377" s="118" t="s">
        <v>118</v>
      </c>
      <c r="AU377" s="118" t="s">
        <v>50</v>
      </c>
      <c r="AV377" s="7" t="s">
        <v>44</v>
      </c>
      <c r="AW377" s="7" t="s">
        <v>16</v>
      </c>
      <c r="AX377" s="7" t="s">
        <v>42</v>
      </c>
      <c r="AY377" s="118" t="s">
        <v>110</v>
      </c>
    </row>
    <row r="378" spans="2:65" s="8" customFormat="1" ht="12">
      <c r="B378" s="123"/>
      <c r="D378" s="117" t="s">
        <v>118</v>
      </c>
      <c r="E378" s="124" t="s">
        <v>0</v>
      </c>
      <c r="F378" s="125" t="s">
        <v>467</v>
      </c>
      <c r="H378" s="126">
        <v>1.071</v>
      </c>
      <c r="I378" s="127"/>
      <c r="L378" s="123"/>
      <c r="M378" s="128"/>
      <c r="T378" s="129"/>
      <c r="AT378" s="124" t="s">
        <v>118</v>
      </c>
      <c r="AU378" s="124" t="s">
        <v>50</v>
      </c>
      <c r="AV378" s="8" t="s">
        <v>50</v>
      </c>
      <c r="AW378" s="8" t="s">
        <v>16</v>
      </c>
      <c r="AX378" s="8" t="s">
        <v>42</v>
      </c>
      <c r="AY378" s="124" t="s">
        <v>110</v>
      </c>
    </row>
    <row r="379" spans="2:65" s="9" customFormat="1" ht="12">
      <c r="B379" s="130"/>
      <c r="D379" s="117" t="s">
        <v>118</v>
      </c>
      <c r="E379" s="131" t="s">
        <v>0</v>
      </c>
      <c r="F379" s="132" t="s">
        <v>129</v>
      </c>
      <c r="H379" s="133">
        <v>1.071</v>
      </c>
      <c r="I379" s="134"/>
      <c r="L379" s="130"/>
      <c r="M379" s="135"/>
      <c r="T379" s="136"/>
      <c r="AT379" s="131" t="s">
        <v>118</v>
      </c>
      <c r="AU379" s="131" t="s">
        <v>50</v>
      </c>
      <c r="AV379" s="9" t="s">
        <v>116</v>
      </c>
      <c r="AW379" s="9" t="s">
        <v>16</v>
      </c>
      <c r="AX379" s="9" t="s">
        <v>44</v>
      </c>
      <c r="AY379" s="131" t="s">
        <v>110</v>
      </c>
    </row>
    <row r="380" spans="2:65" s="1" customFormat="1" ht="33" customHeight="1">
      <c r="B380" s="77"/>
      <c r="C380" s="144" t="s">
        <v>468</v>
      </c>
      <c r="D380" s="144" t="s">
        <v>262</v>
      </c>
      <c r="E380" s="145" t="s">
        <v>469</v>
      </c>
      <c r="F380" s="146" t="s">
        <v>470</v>
      </c>
      <c r="G380" s="147" t="s">
        <v>199</v>
      </c>
      <c r="H380" s="148">
        <v>1.1779999999999999</v>
      </c>
      <c r="I380" s="149"/>
      <c r="J380" s="150">
        <f>ROUND(I380*H380,2)</f>
        <v>0</v>
      </c>
      <c r="K380" s="151"/>
      <c r="L380" s="152"/>
      <c r="M380" s="153" t="s">
        <v>0</v>
      </c>
      <c r="N380" s="154" t="s">
        <v>25</v>
      </c>
      <c r="P380" s="113">
        <f>O380*H380</f>
        <v>0</v>
      </c>
      <c r="Q380" s="113">
        <v>1.4499999999999999E-3</v>
      </c>
      <c r="R380" s="113">
        <f>Q380*H380</f>
        <v>1.7080999999999997E-3</v>
      </c>
      <c r="S380" s="113">
        <v>0</v>
      </c>
      <c r="T380" s="114">
        <f>S380*H380</f>
        <v>0</v>
      </c>
      <c r="AR380" s="115" t="s">
        <v>317</v>
      </c>
      <c r="AT380" s="115" t="s">
        <v>262</v>
      </c>
      <c r="AU380" s="115" t="s">
        <v>50</v>
      </c>
      <c r="AY380" s="11" t="s">
        <v>110</v>
      </c>
      <c r="BE380" s="44">
        <f>IF(N380="základná",J380,0)</f>
        <v>0</v>
      </c>
      <c r="BF380" s="44">
        <f>IF(N380="znížená",J380,0)</f>
        <v>0</v>
      </c>
      <c r="BG380" s="44">
        <f>IF(N380="zákl. prenesená",J380,0)</f>
        <v>0</v>
      </c>
      <c r="BH380" s="44">
        <f>IF(N380="zníž. prenesená",J380,0)</f>
        <v>0</v>
      </c>
      <c r="BI380" s="44">
        <f>IF(N380="nulová",J380,0)</f>
        <v>0</v>
      </c>
      <c r="BJ380" s="11" t="s">
        <v>50</v>
      </c>
      <c r="BK380" s="44">
        <f>ROUND(I380*H380,2)</f>
        <v>0</v>
      </c>
      <c r="BL380" s="11" t="s">
        <v>223</v>
      </c>
      <c r="BM380" s="115" t="s">
        <v>471</v>
      </c>
    </row>
    <row r="381" spans="2:65" s="8" customFormat="1" ht="12">
      <c r="B381" s="123"/>
      <c r="D381" s="117" t="s">
        <v>118</v>
      </c>
      <c r="E381" s="124" t="s">
        <v>0</v>
      </c>
      <c r="F381" s="125" t="s">
        <v>472</v>
      </c>
      <c r="H381" s="126">
        <v>1.1779999999999999</v>
      </c>
      <c r="I381" s="127"/>
      <c r="L381" s="123"/>
      <c r="M381" s="128"/>
      <c r="T381" s="129"/>
      <c r="AT381" s="124" t="s">
        <v>118</v>
      </c>
      <c r="AU381" s="124" t="s">
        <v>50</v>
      </c>
      <c r="AV381" s="8" t="s">
        <v>50</v>
      </c>
      <c r="AW381" s="8" t="s">
        <v>16</v>
      </c>
      <c r="AX381" s="8" t="s">
        <v>44</v>
      </c>
      <c r="AY381" s="124" t="s">
        <v>110</v>
      </c>
    </row>
    <row r="382" spans="2:65" s="1" customFormat="1" ht="24.25" customHeight="1">
      <c r="B382" s="77"/>
      <c r="C382" s="104" t="s">
        <v>473</v>
      </c>
      <c r="D382" s="104" t="s">
        <v>112</v>
      </c>
      <c r="E382" s="105" t="s">
        <v>474</v>
      </c>
      <c r="F382" s="106" t="s">
        <v>475</v>
      </c>
      <c r="G382" s="107" t="s">
        <v>199</v>
      </c>
      <c r="H382" s="108">
        <v>29.628</v>
      </c>
      <c r="I382" s="109"/>
      <c r="J382" s="110">
        <f>ROUND(I382*H382,2)</f>
        <v>0</v>
      </c>
      <c r="K382" s="111"/>
      <c r="L382" s="22"/>
      <c r="M382" s="112" t="s">
        <v>0</v>
      </c>
      <c r="N382" s="76" t="s">
        <v>25</v>
      </c>
      <c r="P382" s="113">
        <f>O382*H382</f>
        <v>0</v>
      </c>
      <c r="Q382" s="113">
        <v>1E-3</v>
      </c>
      <c r="R382" s="113">
        <f>Q382*H382</f>
        <v>2.9628000000000002E-2</v>
      </c>
      <c r="S382" s="113">
        <v>0</v>
      </c>
      <c r="T382" s="114">
        <f>S382*H382</f>
        <v>0</v>
      </c>
      <c r="AR382" s="115" t="s">
        <v>223</v>
      </c>
      <c r="AT382" s="115" t="s">
        <v>112</v>
      </c>
      <c r="AU382" s="115" t="s">
        <v>50</v>
      </c>
      <c r="AY382" s="11" t="s">
        <v>110</v>
      </c>
      <c r="BE382" s="44">
        <f>IF(N382="základná",J382,0)</f>
        <v>0</v>
      </c>
      <c r="BF382" s="44">
        <f>IF(N382="znížená",J382,0)</f>
        <v>0</v>
      </c>
      <c r="BG382" s="44">
        <f>IF(N382="zákl. prenesená",J382,0)</f>
        <v>0</v>
      </c>
      <c r="BH382" s="44">
        <f>IF(N382="zníž. prenesená",J382,0)</f>
        <v>0</v>
      </c>
      <c r="BI382" s="44">
        <f>IF(N382="nulová",J382,0)</f>
        <v>0</v>
      </c>
      <c r="BJ382" s="11" t="s">
        <v>50</v>
      </c>
      <c r="BK382" s="44">
        <f>ROUND(I382*H382,2)</f>
        <v>0</v>
      </c>
      <c r="BL382" s="11" t="s">
        <v>223</v>
      </c>
      <c r="BM382" s="115" t="s">
        <v>476</v>
      </c>
    </row>
    <row r="383" spans="2:65" s="8" customFormat="1" ht="12">
      <c r="B383" s="123"/>
      <c r="D383" s="117" t="s">
        <v>118</v>
      </c>
      <c r="E383" s="124" t="s">
        <v>0</v>
      </c>
      <c r="F383" s="125" t="s">
        <v>477</v>
      </c>
      <c r="H383" s="126">
        <v>18.542999999999999</v>
      </c>
      <c r="I383" s="127"/>
      <c r="L383" s="123"/>
      <c r="M383" s="128"/>
      <c r="T383" s="129"/>
      <c r="AT383" s="124" t="s">
        <v>118</v>
      </c>
      <c r="AU383" s="124" t="s">
        <v>50</v>
      </c>
      <c r="AV383" s="8" t="s">
        <v>50</v>
      </c>
      <c r="AW383" s="8" t="s">
        <v>16</v>
      </c>
      <c r="AX383" s="8" t="s">
        <v>42</v>
      </c>
      <c r="AY383" s="124" t="s">
        <v>110</v>
      </c>
    </row>
    <row r="384" spans="2:65" s="8" customFormat="1" ht="12">
      <c r="B384" s="123"/>
      <c r="D384" s="117" t="s">
        <v>118</v>
      </c>
      <c r="E384" s="124" t="s">
        <v>0</v>
      </c>
      <c r="F384" s="125" t="s">
        <v>478</v>
      </c>
      <c r="H384" s="126">
        <v>8.0129999999999999</v>
      </c>
      <c r="I384" s="127"/>
      <c r="L384" s="123"/>
      <c r="M384" s="128"/>
      <c r="T384" s="129"/>
      <c r="AT384" s="124" t="s">
        <v>118</v>
      </c>
      <c r="AU384" s="124" t="s">
        <v>50</v>
      </c>
      <c r="AV384" s="8" t="s">
        <v>50</v>
      </c>
      <c r="AW384" s="8" t="s">
        <v>16</v>
      </c>
      <c r="AX384" s="8" t="s">
        <v>42</v>
      </c>
      <c r="AY384" s="124" t="s">
        <v>110</v>
      </c>
    </row>
    <row r="385" spans="2:65" s="8" customFormat="1" ht="12">
      <c r="B385" s="123"/>
      <c r="D385" s="117" t="s">
        <v>118</v>
      </c>
      <c r="E385" s="124" t="s">
        <v>0</v>
      </c>
      <c r="F385" s="125" t="s">
        <v>479</v>
      </c>
      <c r="H385" s="126">
        <v>3.0720000000000001</v>
      </c>
      <c r="I385" s="127"/>
      <c r="L385" s="123"/>
      <c r="M385" s="128"/>
      <c r="T385" s="129"/>
      <c r="AT385" s="124" t="s">
        <v>118</v>
      </c>
      <c r="AU385" s="124" t="s">
        <v>50</v>
      </c>
      <c r="AV385" s="8" t="s">
        <v>50</v>
      </c>
      <c r="AW385" s="8" t="s">
        <v>16</v>
      </c>
      <c r="AX385" s="8" t="s">
        <v>42</v>
      </c>
      <c r="AY385" s="124" t="s">
        <v>110</v>
      </c>
    </row>
    <row r="386" spans="2:65" s="9" customFormat="1" ht="12">
      <c r="B386" s="130"/>
      <c r="D386" s="117" t="s">
        <v>118</v>
      </c>
      <c r="E386" s="131" t="s">
        <v>58</v>
      </c>
      <c r="F386" s="132" t="s">
        <v>129</v>
      </c>
      <c r="H386" s="133">
        <v>29.628</v>
      </c>
      <c r="I386" s="134"/>
      <c r="L386" s="130"/>
      <c r="M386" s="135"/>
      <c r="T386" s="136"/>
      <c r="AT386" s="131" t="s">
        <v>118</v>
      </c>
      <c r="AU386" s="131" t="s">
        <v>50</v>
      </c>
      <c r="AV386" s="9" t="s">
        <v>116</v>
      </c>
      <c r="AW386" s="9" t="s">
        <v>16</v>
      </c>
      <c r="AX386" s="9" t="s">
        <v>44</v>
      </c>
      <c r="AY386" s="131" t="s">
        <v>110</v>
      </c>
    </row>
    <row r="387" spans="2:65" s="1" customFormat="1" ht="24.25" customHeight="1">
      <c r="B387" s="77"/>
      <c r="C387" s="144" t="s">
        <v>480</v>
      </c>
      <c r="D387" s="144" t="s">
        <v>262</v>
      </c>
      <c r="E387" s="145" t="s">
        <v>481</v>
      </c>
      <c r="F387" s="146" t="s">
        <v>482</v>
      </c>
      <c r="G387" s="147" t="s">
        <v>199</v>
      </c>
      <c r="H387" s="148">
        <v>32.591000000000001</v>
      </c>
      <c r="I387" s="149"/>
      <c r="J387" s="150">
        <f>ROUND(I387*H387,2)</f>
        <v>0</v>
      </c>
      <c r="K387" s="151"/>
      <c r="L387" s="152"/>
      <c r="M387" s="153" t="s">
        <v>0</v>
      </c>
      <c r="N387" s="154" t="s">
        <v>25</v>
      </c>
      <c r="P387" s="113">
        <f>O387*H387</f>
        <v>0</v>
      </c>
      <c r="Q387" s="113">
        <v>2.64E-3</v>
      </c>
      <c r="R387" s="113">
        <f>Q387*H387</f>
        <v>8.6040240000000004E-2</v>
      </c>
      <c r="S387" s="113">
        <v>0</v>
      </c>
      <c r="T387" s="114">
        <f>S387*H387</f>
        <v>0</v>
      </c>
      <c r="AR387" s="115" t="s">
        <v>317</v>
      </c>
      <c r="AT387" s="115" t="s">
        <v>262</v>
      </c>
      <c r="AU387" s="115" t="s">
        <v>50</v>
      </c>
      <c r="AY387" s="11" t="s">
        <v>110</v>
      </c>
      <c r="BE387" s="44">
        <f>IF(N387="základná",J387,0)</f>
        <v>0</v>
      </c>
      <c r="BF387" s="44">
        <f>IF(N387="znížená",J387,0)</f>
        <v>0</v>
      </c>
      <c r="BG387" s="44">
        <f>IF(N387="zákl. prenesená",J387,0)</f>
        <v>0</v>
      </c>
      <c r="BH387" s="44">
        <f>IF(N387="zníž. prenesená",J387,0)</f>
        <v>0</v>
      </c>
      <c r="BI387" s="44">
        <f>IF(N387="nulová",J387,0)</f>
        <v>0</v>
      </c>
      <c r="BJ387" s="11" t="s">
        <v>50</v>
      </c>
      <c r="BK387" s="44">
        <f>ROUND(I387*H387,2)</f>
        <v>0</v>
      </c>
      <c r="BL387" s="11" t="s">
        <v>223</v>
      </c>
      <c r="BM387" s="115" t="s">
        <v>483</v>
      </c>
    </row>
    <row r="388" spans="2:65" s="8" customFormat="1" ht="12">
      <c r="B388" s="123"/>
      <c r="D388" s="117" t="s">
        <v>118</v>
      </c>
      <c r="E388" s="124" t="s">
        <v>0</v>
      </c>
      <c r="F388" s="125" t="s">
        <v>484</v>
      </c>
      <c r="H388" s="126">
        <v>32.591000000000001</v>
      </c>
      <c r="I388" s="127"/>
      <c r="L388" s="123"/>
      <c r="M388" s="128"/>
      <c r="T388" s="129"/>
      <c r="AT388" s="124" t="s">
        <v>118</v>
      </c>
      <c r="AU388" s="124" t="s">
        <v>50</v>
      </c>
      <c r="AV388" s="8" t="s">
        <v>50</v>
      </c>
      <c r="AW388" s="8" t="s">
        <v>16</v>
      </c>
      <c r="AX388" s="8" t="s">
        <v>44</v>
      </c>
      <c r="AY388" s="124" t="s">
        <v>110</v>
      </c>
    </row>
    <row r="389" spans="2:65" s="1" customFormat="1" ht="24.25" customHeight="1">
      <c r="B389" s="77"/>
      <c r="C389" s="104" t="s">
        <v>485</v>
      </c>
      <c r="D389" s="104" t="s">
        <v>112</v>
      </c>
      <c r="E389" s="105" t="s">
        <v>486</v>
      </c>
      <c r="F389" s="106" t="s">
        <v>487</v>
      </c>
      <c r="G389" s="107" t="s">
        <v>449</v>
      </c>
      <c r="H389" s="155"/>
      <c r="I389" s="109"/>
      <c r="J389" s="110">
        <f>ROUND(I389*H389,2)</f>
        <v>0</v>
      </c>
      <c r="K389" s="111"/>
      <c r="L389" s="22"/>
      <c r="M389" s="112" t="s">
        <v>0</v>
      </c>
      <c r="N389" s="76" t="s">
        <v>25</v>
      </c>
      <c r="P389" s="113">
        <f>O389*H389</f>
        <v>0</v>
      </c>
      <c r="Q389" s="113">
        <v>0</v>
      </c>
      <c r="R389" s="113">
        <f>Q389*H389</f>
        <v>0</v>
      </c>
      <c r="S389" s="113">
        <v>0</v>
      </c>
      <c r="T389" s="114">
        <f>S389*H389</f>
        <v>0</v>
      </c>
      <c r="AR389" s="115" t="s">
        <v>223</v>
      </c>
      <c r="AT389" s="115" t="s">
        <v>112</v>
      </c>
      <c r="AU389" s="115" t="s">
        <v>50</v>
      </c>
      <c r="AY389" s="11" t="s">
        <v>110</v>
      </c>
      <c r="BE389" s="44">
        <f>IF(N389="základná",J389,0)</f>
        <v>0</v>
      </c>
      <c r="BF389" s="44">
        <f>IF(N389="znížená",J389,0)</f>
        <v>0</v>
      </c>
      <c r="BG389" s="44">
        <f>IF(N389="zákl. prenesená",J389,0)</f>
        <v>0</v>
      </c>
      <c r="BH389" s="44">
        <f>IF(N389="zníž. prenesená",J389,0)</f>
        <v>0</v>
      </c>
      <c r="BI389" s="44">
        <f>IF(N389="nulová",J389,0)</f>
        <v>0</v>
      </c>
      <c r="BJ389" s="11" t="s">
        <v>50</v>
      </c>
      <c r="BK389" s="44">
        <f>ROUND(I389*H389,2)</f>
        <v>0</v>
      </c>
      <c r="BL389" s="11" t="s">
        <v>223</v>
      </c>
      <c r="BM389" s="115" t="s">
        <v>488</v>
      </c>
    </row>
    <row r="390" spans="2:65" s="6" customFormat="1" ht="23" customHeight="1">
      <c r="B390" s="92"/>
      <c r="D390" s="93" t="s">
        <v>41</v>
      </c>
      <c r="E390" s="102" t="s">
        <v>489</v>
      </c>
      <c r="F390" s="102" t="s">
        <v>490</v>
      </c>
      <c r="I390" s="95"/>
      <c r="J390" s="103">
        <f>BK390</f>
        <v>0</v>
      </c>
      <c r="L390" s="92"/>
      <c r="M390" s="97"/>
      <c r="P390" s="98">
        <f>SUM(P391:P400)</f>
        <v>0</v>
      </c>
      <c r="R390" s="98">
        <f>SUM(R391:R400)</f>
        <v>5.9499430599999993E-2</v>
      </c>
      <c r="T390" s="99">
        <f>SUM(T391:T400)</f>
        <v>0</v>
      </c>
      <c r="AR390" s="93" t="s">
        <v>50</v>
      </c>
      <c r="AT390" s="100" t="s">
        <v>41</v>
      </c>
      <c r="AU390" s="100" t="s">
        <v>44</v>
      </c>
      <c r="AY390" s="93" t="s">
        <v>110</v>
      </c>
      <c r="BK390" s="101">
        <f>SUM(BK391:BK400)</f>
        <v>0</v>
      </c>
    </row>
    <row r="391" spans="2:65" s="1" customFormat="1" ht="38" customHeight="1">
      <c r="B391" s="77"/>
      <c r="C391" s="104" t="s">
        <v>491</v>
      </c>
      <c r="D391" s="104" t="s">
        <v>112</v>
      </c>
      <c r="E391" s="105" t="s">
        <v>492</v>
      </c>
      <c r="F391" s="106" t="s">
        <v>493</v>
      </c>
      <c r="G391" s="107" t="s">
        <v>363</v>
      </c>
      <c r="H391" s="108">
        <v>9.31</v>
      </c>
      <c r="I391" s="109"/>
      <c r="J391" s="110">
        <f>ROUND(I391*H391,2)</f>
        <v>0</v>
      </c>
      <c r="K391" s="111"/>
      <c r="L391" s="22"/>
      <c r="M391" s="112" t="s">
        <v>0</v>
      </c>
      <c r="N391" s="76" t="s">
        <v>25</v>
      </c>
      <c r="P391" s="113">
        <f>O391*H391</f>
        <v>0</v>
      </c>
      <c r="Q391" s="113">
        <v>4.1599999999999996E-3</v>
      </c>
      <c r="R391" s="113">
        <f>Q391*H391</f>
        <v>3.8729599999999996E-2</v>
      </c>
      <c r="S391" s="113">
        <v>0</v>
      </c>
      <c r="T391" s="114">
        <f>S391*H391</f>
        <v>0</v>
      </c>
      <c r="AR391" s="115" t="s">
        <v>223</v>
      </c>
      <c r="AT391" s="115" t="s">
        <v>112</v>
      </c>
      <c r="AU391" s="115" t="s">
        <v>50</v>
      </c>
      <c r="AY391" s="11" t="s">
        <v>110</v>
      </c>
      <c r="BE391" s="44">
        <f>IF(N391="základná",J391,0)</f>
        <v>0</v>
      </c>
      <c r="BF391" s="44">
        <f>IF(N391="znížená",J391,0)</f>
        <v>0</v>
      </c>
      <c r="BG391" s="44">
        <f>IF(N391="zákl. prenesená",J391,0)</f>
        <v>0</v>
      </c>
      <c r="BH391" s="44">
        <f>IF(N391="zníž. prenesená",J391,0)</f>
        <v>0</v>
      </c>
      <c r="BI391" s="44">
        <f>IF(N391="nulová",J391,0)</f>
        <v>0</v>
      </c>
      <c r="BJ391" s="11" t="s">
        <v>50</v>
      </c>
      <c r="BK391" s="44">
        <f>ROUND(I391*H391,2)</f>
        <v>0</v>
      </c>
      <c r="BL391" s="11" t="s">
        <v>223</v>
      </c>
      <c r="BM391" s="115" t="s">
        <v>494</v>
      </c>
    </row>
    <row r="392" spans="2:65" s="7" customFormat="1" ht="12">
      <c r="B392" s="116"/>
      <c r="D392" s="117" t="s">
        <v>118</v>
      </c>
      <c r="E392" s="118" t="s">
        <v>0</v>
      </c>
      <c r="F392" s="119" t="s">
        <v>495</v>
      </c>
      <c r="H392" s="118" t="s">
        <v>0</v>
      </c>
      <c r="I392" s="120"/>
      <c r="L392" s="116"/>
      <c r="M392" s="121"/>
      <c r="T392" s="122"/>
      <c r="AT392" s="118" t="s">
        <v>118</v>
      </c>
      <c r="AU392" s="118" t="s">
        <v>50</v>
      </c>
      <c r="AV392" s="7" t="s">
        <v>44</v>
      </c>
      <c r="AW392" s="7" t="s">
        <v>16</v>
      </c>
      <c r="AX392" s="7" t="s">
        <v>42</v>
      </c>
      <c r="AY392" s="118" t="s">
        <v>110</v>
      </c>
    </row>
    <row r="393" spans="2:65" s="8" customFormat="1" ht="12">
      <c r="B393" s="123"/>
      <c r="D393" s="117" t="s">
        <v>118</v>
      </c>
      <c r="E393" s="124" t="s">
        <v>0</v>
      </c>
      <c r="F393" s="125" t="s">
        <v>496</v>
      </c>
      <c r="H393" s="126">
        <v>9.31</v>
      </c>
      <c r="I393" s="127"/>
      <c r="L393" s="123"/>
      <c r="M393" s="128"/>
      <c r="T393" s="129"/>
      <c r="AT393" s="124" t="s">
        <v>118</v>
      </c>
      <c r="AU393" s="124" t="s">
        <v>50</v>
      </c>
      <c r="AV393" s="8" t="s">
        <v>50</v>
      </c>
      <c r="AW393" s="8" t="s">
        <v>16</v>
      </c>
      <c r="AX393" s="8" t="s">
        <v>42</v>
      </c>
      <c r="AY393" s="124" t="s">
        <v>110</v>
      </c>
    </row>
    <row r="394" spans="2:65" s="9" customFormat="1" ht="12">
      <c r="B394" s="130"/>
      <c r="D394" s="117" t="s">
        <v>118</v>
      </c>
      <c r="E394" s="131" t="s">
        <v>0</v>
      </c>
      <c r="F394" s="132" t="s">
        <v>129</v>
      </c>
      <c r="H394" s="133">
        <v>9.31</v>
      </c>
      <c r="I394" s="134"/>
      <c r="L394" s="130"/>
      <c r="M394" s="135"/>
      <c r="T394" s="136"/>
      <c r="AT394" s="131" t="s">
        <v>118</v>
      </c>
      <c r="AU394" s="131" t="s">
        <v>50</v>
      </c>
      <c r="AV394" s="9" t="s">
        <v>116</v>
      </c>
      <c r="AW394" s="9" t="s">
        <v>16</v>
      </c>
      <c r="AX394" s="9" t="s">
        <v>44</v>
      </c>
      <c r="AY394" s="131" t="s">
        <v>110</v>
      </c>
    </row>
    <row r="395" spans="2:65" s="1" customFormat="1" ht="38" customHeight="1">
      <c r="B395" s="77"/>
      <c r="C395" s="104" t="s">
        <v>497</v>
      </c>
      <c r="D395" s="104" t="s">
        <v>112</v>
      </c>
      <c r="E395" s="105" t="s">
        <v>498</v>
      </c>
      <c r="F395" s="106" t="s">
        <v>499</v>
      </c>
      <c r="G395" s="107" t="s">
        <v>363</v>
      </c>
      <c r="H395" s="108">
        <v>7.7850000000000001</v>
      </c>
      <c r="I395" s="109"/>
      <c r="J395" s="110">
        <f>ROUND(I395*H395,2)</f>
        <v>0</v>
      </c>
      <c r="K395" s="111"/>
      <c r="L395" s="22"/>
      <c r="M395" s="112" t="s">
        <v>0</v>
      </c>
      <c r="N395" s="76" t="s">
        <v>25</v>
      </c>
      <c r="P395" s="113">
        <f>O395*H395</f>
        <v>0</v>
      </c>
      <c r="Q395" s="113">
        <v>1.58516E-3</v>
      </c>
      <c r="R395" s="113">
        <f>Q395*H395</f>
        <v>1.23404706E-2</v>
      </c>
      <c r="S395" s="113">
        <v>0</v>
      </c>
      <c r="T395" s="114">
        <f>S395*H395</f>
        <v>0</v>
      </c>
      <c r="AR395" s="115" t="s">
        <v>223</v>
      </c>
      <c r="AT395" s="115" t="s">
        <v>112</v>
      </c>
      <c r="AU395" s="115" t="s">
        <v>50</v>
      </c>
      <c r="AY395" s="11" t="s">
        <v>110</v>
      </c>
      <c r="BE395" s="44">
        <f>IF(N395="základná",J395,0)</f>
        <v>0</v>
      </c>
      <c r="BF395" s="44">
        <f>IF(N395="znížená",J395,0)</f>
        <v>0</v>
      </c>
      <c r="BG395" s="44">
        <f>IF(N395="zákl. prenesená",J395,0)</f>
        <v>0</v>
      </c>
      <c r="BH395" s="44">
        <f>IF(N395="zníž. prenesená",J395,0)</f>
        <v>0</v>
      </c>
      <c r="BI395" s="44">
        <f>IF(N395="nulová",J395,0)</f>
        <v>0</v>
      </c>
      <c r="BJ395" s="11" t="s">
        <v>50</v>
      </c>
      <c r="BK395" s="44">
        <f>ROUND(I395*H395,2)</f>
        <v>0</v>
      </c>
      <c r="BL395" s="11" t="s">
        <v>223</v>
      </c>
      <c r="BM395" s="115" t="s">
        <v>500</v>
      </c>
    </row>
    <row r="396" spans="2:65" s="8" customFormat="1" ht="12">
      <c r="B396" s="123"/>
      <c r="D396" s="117" t="s">
        <v>118</v>
      </c>
      <c r="E396" s="124" t="s">
        <v>0</v>
      </c>
      <c r="F396" s="125" t="s">
        <v>501</v>
      </c>
      <c r="H396" s="126">
        <v>7.7850000000000001</v>
      </c>
      <c r="I396" s="127"/>
      <c r="L396" s="123"/>
      <c r="M396" s="128"/>
      <c r="T396" s="129"/>
      <c r="AT396" s="124" t="s">
        <v>118</v>
      </c>
      <c r="AU396" s="124" t="s">
        <v>50</v>
      </c>
      <c r="AV396" s="8" t="s">
        <v>50</v>
      </c>
      <c r="AW396" s="8" t="s">
        <v>16</v>
      </c>
      <c r="AX396" s="8" t="s">
        <v>44</v>
      </c>
      <c r="AY396" s="124" t="s">
        <v>110</v>
      </c>
    </row>
    <row r="397" spans="2:65" s="1" customFormat="1" ht="24.25" customHeight="1">
      <c r="B397" s="77"/>
      <c r="C397" s="104" t="s">
        <v>502</v>
      </c>
      <c r="D397" s="104" t="s">
        <v>112</v>
      </c>
      <c r="E397" s="105" t="s">
        <v>503</v>
      </c>
      <c r="F397" s="106" t="s">
        <v>504</v>
      </c>
      <c r="G397" s="107" t="s">
        <v>253</v>
      </c>
      <c r="H397" s="108">
        <v>1</v>
      </c>
      <c r="I397" s="109"/>
      <c r="J397" s="110">
        <f>ROUND(I397*H397,2)</f>
        <v>0</v>
      </c>
      <c r="K397" s="111"/>
      <c r="L397" s="22"/>
      <c r="M397" s="112" t="s">
        <v>0</v>
      </c>
      <c r="N397" s="76" t="s">
        <v>25</v>
      </c>
      <c r="P397" s="113">
        <f>O397*H397</f>
        <v>0</v>
      </c>
      <c r="Q397" s="113">
        <v>1.58E-3</v>
      </c>
      <c r="R397" s="113">
        <f>Q397*H397</f>
        <v>1.58E-3</v>
      </c>
      <c r="S397" s="113">
        <v>0</v>
      </c>
      <c r="T397" s="114">
        <f>S397*H397</f>
        <v>0</v>
      </c>
      <c r="AR397" s="115" t="s">
        <v>223</v>
      </c>
      <c r="AT397" s="115" t="s">
        <v>112</v>
      </c>
      <c r="AU397" s="115" t="s">
        <v>50</v>
      </c>
      <c r="AY397" s="11" t="s">
        <v>110</v>
      </c>
      <c r="BE397" s="44">
        <f>IF(N397="základná",J397,0)</f>
        <v>0</v>
      </c>
      <c r="BF397" s="44">
        <f>IF(N397="znížená",J397,0)</f>
        <v>0</v>
      </c>
      <c r="BG397" s="44">
        <f>IF(N397="zákl. prenesená",J397,0)</f>
        <v>0</v>
      </c>
      <c r="BH397" s="44">
        <f>IF(N397="zníž. prenesená",J397,0)</f>
        <v>0</v>
      </c>
      <c r="BI397" s="44">
        <f>IF(N397="nulová",J397,0)</f>
        <v>0</v>
      </c>
      <c r="BJ397" s="11" t="s">
        <v>50</v>
      </c>
      <c r="BK397" s="44">
        <f>ROUND(I397*H397,2)</f>
        <v>0</v>
      </c>
      <c r="BL397" s="11" t="s">
        <v>223</v>
      </c>
      <c r="BM397" s="115" t="s">
        <v>505</v>
      </c>
    </row>
    <row r="398" spans="2:65" s="1" customFormat="1" ht="24.25" customHeight="1">
      <c r="B398" s="77"/>
      <c r="C398" s="104" t="s">
        <v>506</v>
      </c>
      <c r="D398" s="104" t="s">
        <v>112</v>
      </c>
      <c r="E398" s="105" t="s">
        <v>507</v>
      </c>
      <c r="F398" s="106" t="s">
        <v>508</v>
      </c>
      <c r="G398" s="107" t="s">
        <v>363</v>
      </c>
      <c r="H398" s="108">
        <v>4.077</v>
      </c>
      <c r="I398" s="109"/>
      <c r="J398" s="110">
        <f>ROUND(I398*H398,2)</f>
        <v>0</v>
      </c>
      <c r="K398" s="111"/>
      <c r="L398" s="22"/>
      <c r="M398" s="112" t="s">
        <v>0</v>
      </c>
      <c r="N398" s="76" t="s">
        <v>25</v>
      </c>
      <c r="P398" s="113">
        <f>O398*H398</f>
        <v>0</v>
      </c>
      <c r="Q398" s="113">
        <v>1.6800000000000001E-3</v>
      </c>
      <c r="R398" s="113">
        <f>Q398*H398</f>
        <v>6.8493600000000005E-3</v>
      </c>
      <c r="S398" s="113">
        <v>0</v>
      </c>
      <c r="T398" s="114">
        <f>S398*H398</f>
        <v>0</v>
      </c>
      <c r="AR398" s="115" t="s">
        <v>223</v>
      </c>
      <c r="AT398" s="115" t="s">
        <v>112</v>
      </c>
      <c r="AU398" s="115" t="s">
        <v>50</v>
      </c>
      <c r="AY398" s="11" t="s">
        <v>110</v>
      </c>
      <c r="BE398" s="44">
        <f>IF(N398="základná",J398,0)</f>
        <v>0</v>
      </c>
      <c r="BF398" s="44">
        <f>IF(N398="znížená",J398,0)</f>
        <v>0</v>
      </c>
      <c r="BG398" s="44">
        <f>IF(N398="zákl. prenesená",J398,0)</f>
        <v>0</v>
      </c>
      <c r="BH398" s="44">
        <f>IF(N398="zníž. prenesená",J398,0)</f>
        <v>0</v>
      </c>
      <c r="BI398" s="44">
        <f>IF(N398="nulová",J398,0)</f>
        <v>0</v>
      </c>
      <c r="BJ398" s="11" t="s">
        <v>50</v>
      </c>
      <c r="BK398" s="44">
        <f>ROUND(I398*H398,2)</f>
        <v>0</v>
      </c>
      <c r="BL398" s="11" t="s">
        <v>223</v>
      </c>
      <c r="BM398" s="115" t="s">
        <v>509</v>
      </c>
    </row>
    <row r="399" spans="2:65" s="8" customFormat="1" ht="12">
      <c r="B399" s="123"/>
      <c r="D399" s="117" t="s">
        <v>118</v>
      </c>
      <c r="E399" s="124" t="s">
        <v>0</v>
      </c>
      <c r="F399" s="125" t="s">
        <v>510</v>
      </c>
      <c r="H399" s="126">
        <v>4.077</v>
      </c>
      <c r="I399" s="127"/>
      <c r="L399" s="123"/>
      <c r="M399" s="128"/>
      <c r="T399" s="129"/>
      <c r="AT399" s="124" t="s">
        <v>118</v>
      </c>
      <c r="AU399" s="124" t="s">
        <v>50</v>
      </c>
      <c r="AV399" s="8" t="s">
        <v>50</v>
      </c>
      <c r="AW399" s="8" t="s">
        <v>16</v>
      </c>
      <c r="AX399" s="8" t="s">
        <v>44</v>
      </c>
      <c r="AY399" s="124" t="s">
        <v>110</v>
      </c>
    </row>
    <row r="400" spans="2:65" s="1" customFormat="1" ht="24.25" customHeight="1">
      <c r="B400" s="77"/>
      <c r="C400" s="104" t="s">
        <v>511</v>
      </c>
      <c r="D400" s="104" t="s">
        <v>112</v>
      </c>
      <c r="E400" s="105" t="s">
        <v>512</v>
      </c>
      <c r="F400" s="106" t="s">
        <v>513</v>
      </c>
      <c r="G400" s="107" t="s">
        <v>449</v>
      </c>
      <c r="H400" s="155"/>
      <c r="I400" s="109"/>
      <c r="J400" s="110">
        <f>ROUND(I400*H400,2)</f>
        <v>0</v>
      </c>
      <c r="K400" s="111"/>
      <c r="L400" s="22"/>
      <c r="M400" s="112" t="s">
        <v>0</v>
      </c>
      <c r="N400" s="76" t="s">
        <v>25</v>
      </c>
      <c r="P400" s="113">
        <f>O400*H400</f>
        <v>0</v>
      </c>
      <c r="Q400" s="113">
        <v>0</v>
      </c>
      <c r="R400" s="113">
        <f>Q400*H400</f>
        <v>0</v>
      </c>
      <c r="S400" s="113">
        <v>0</v>
      </c>
      <c r="T400" s="114">
        <f>S400*H400</f>
        <v>0</v>
      </c>
      <c r="AR400" s="115" t="s">
        <v>223</v>
      </c>
      <c r="AT400" s="115" t="s">
        <v>112</v>
      </c>
      <c r="AU400" s="115" t="s">
        <v>50</v>
      </c>
      <c r="AY400" s="11" t="s">
        <v>110</v>
      </c>
      <c r="BE400" s="44">
        <f>IF(N400="základná",J400,0)</f>
        <v>0</v>
      </c>
      <c r="BF400" s="44">
        <f>IF(N400="znížená",J400,0)</f>
        <v>0</v>
      </c>
      <c r="BG400" s="44">
        <f>IF(N400="zákl. prenesená",J400,0)</f>
        <v>0</v>
      </c>
      <c r="BH400" s="44">
        <f>IF(N400="zníž. prenesená",J400,0)</f>
        <v>0</v>
      </c>
      <c r="BI400" s="44">
        <f>IF(N400="nulová",J400,0)</f>
        <v>0</v>
      </c>
      <c r="BJ400" s="11" t="s">
        <v>50</v>
      </c>
      <c r="BK400" s="44">
        <f>ROUND(I400*H400,2)</f>
        <v>0</v>
      </c>
      <c r="BL400" s="11" t="s">
        <v>223</v>
      </c>
      <c r="BM400" s="115" t="s">
        <v>514</v>
      </c>
    </row>
    <row r="401" spans="2:65" s="6" customFormat="1" ht="23" customHeight="1">
      <c r="B401" s="92"/>
      <c r="D401" s="93" t="s">
        <v>41</v>
      </c>
      <c r="E401" s="102" t="s">
        <v>515</v>
      </c>
      <c r="F401" s="102" t="s">
        <v>516</v>
      </c>
      <c r="I401" s="95"/>
      <c r="J401" s="103">
        <f>BK401</f>
        <v>0</v>
      </c>
      <c r="L401" s="92"/>
      <c r="M401" s="97"/>
      <c r="P401" s="98">
        <f>SUM(P402:P404)</f>
        <v>0</v>
      </c>
      <c r="R401" s="98">
        <f>SUM(R402:R404)</f>
        <v>8.4000000000000003E-4</v>
      </c>
      <c r="T401" s="99">
        <f>SUM(T402:T404)</f>
        <v>0</v>
      </c>
      <c r="AR401" s="93" t="s">
        <v>50</v>
      </c>
      <c r="AT401" s="100" t="s">
        <v>41</v>
      </c>
      <c r="AU401" s="100" t="s">
        <v>44</v>
      </c>
      <c r="AY401" s="93" t="s">
        <v>110</v>
      </c>
      <c r="BK401" s="101">
        <f>SUM(BK402:BK404)</f>
        <v>0</v>
      </c>
    </row>
    <row r="402" spans="2:65" s="1" customFormat="1" ht="49.25" customHeight="1">
      <c r="B402" s="77"/>
      <c r="C402" s="104" t="s">
        <v>517</v>
      </c>
      <c r="D402" s="104" t="s">
        <v>112</v>
      </c>
      <c r="E402" s="105" t="s">
        <v>518</v>
      </c>
      <c r="F402" s="106" t="s">
        <v>519</v>
      </c>
      <c r="G402" s="107" t="s">
        <v>253</v>
      </c>
      <c r="H402" s="108">
        <v>1</v>
      </c>
      <c r="I402" s="109"/>
      <c r="J402" s="110">
        <f>ROUND(I402*H402,2)</f>
        <v>0</v>
      </c>
      <c r="K402" s="111"/>
      <c r="L402" s="22"/>
      <c r="M402" s="112" t="s">
        <v>0</v>
      </c>
      <c r="N402" s="76" t="s">
        <v>25</v>
      </c>
      <c r="P402" s="113">
        <f>O402*H402</f>
        <v>0</v>
      </c>
      <c r="Q402" s="113">
        <v>4.2000000000000002E-4</v>
      </c>
      <c r="R402" s="113">
        <f>Q402*H402</f>
        <v>4.2000000000000002E-4</v>
      </c>
      <c r="S402" s="113">
        <v>0</v>
      </c>
      <c r="T402" s="114">
        <f>S402*H402</f>
        <v>0</v>
      </c>
      <c r="AR402" s="115" t="s">
        <v>223</v>
      </c>
      <c r="AT402" s="115" t="s">
        <v>112</v>
      </c>
      <c r="AU402" s="115" t="s">
        <v>50</v>
      </c>
      <c r="AY402" s="11" t="s">
        <v>110</v>
      </c>
      <c r="BE402" s="44">
        <f>IF(N402="základná",J402,0)</f>
        <v>0</v>
      </c>
      <c r="BF402" s="44">
        <f>IF(N402="znížená",J402,0)</f>
        <v>0</v>
      </c>
      <c r="BG402" s="44">
        <f>IF(N402="zákl. prenesená",J402,0)</f>
        <v>0</v>
      </c>
      <c r="BH402" s="44">
        <f>IF(N402="zníž. prenesená",J402,0)</f>
        <v>0</v>
      </c>
      <c r="BI402" s="44">
        <f>IF(N402="nulová",J402,0)</f>
        <v>0</v>
      </c>
      <c r="BJ402" s="11" t="s">
        <v>50</v>
      </c>
      <c r="BK402" s="44">
        <f>ROUND(I402*H402,2)</f>
        <v>0</v>
      </c>
      <c r="BL402" s="11" t="s">
        <v>223</v>
      </c>
      <c r="BM402" s="115" t="s">
        <v>520</v>
      </c>
    </row>
    <row r="403" spans="2:65" s="1" customFormat="1" ht="49.25" customHeight="1">
      <c r="B403" s="77"/>
      <c r="C403" s="104" t="s">
        <v>521</v>
      </c>
      <c r="D403" s="104" t="s">
        <v>112</v>
      </c>
      <c r="E403" s="105" t="s">
        <v>522</v>
      </c>
      <c r="F403" s="106" t="s">
        <v>523</v>
      </c>
      <c r="G403" s="107" t="s">
        <v>253</v>
      </c>
      <c r="H403" s="108">
        <v>1</v>
      </c>
      <c r="I403" s="109"/>
      <c r="J403" s="110">
        <f>ROUND(I403*H403,2)</f>
        <v>0</v>
      </c>
      <c r="K403" s="111"/>
      <c r="L403" s="22"/>
      <c r="M403" s="112" t="s">
        <v>0</v>
      </c>
      <c r="N403" s="76" t="s">
        <v>25</v>
      </c>
      <c r="P403" s="113">
        <f>O403*H403</f>
        <v>0</v>
      </c>
      <c r="Q403" s="113">
        <v>4.2000000000000002E-4</v>
      </c>
      <c r="R403" s="113">
        <f>Q403*H403</f>
        <v>4.2000000000000002E-4</v>
      </c>
      <c r="S403" s="113">
        <v>0</v>
      </c>
      <c r="T403" s="114">
        <f>S403*H403</f>
        <v>0</v>
      </c>
      <c r="AR403" s="115" t="s">
        <v>223</v>
      </c>
      <c r="AT403" s="115" t="s">
        <v>112</v>
      </c>
      <c r="AU403" s="115" t="s">
        <v>50</v>
      </c>
      <c r="AY403" s="11" t="s">
        <v>110</v>
      </c>
      <c r="BE403" s="44">
        <f>IF(N403="základná",J403,0)</f>
        <v>0</v>
      </c>
      <c r="BF403" s="44">
        <f>IF(N403="znížená",J403,0)</f>
        <v>0</v>
      </c>
      <c r="BG403" s="44">
        <f>IF(N403="zákl. prenesená",J403,0)</f>
        <v>0</v>
      </c>
      <c r="BH403" s="44">
        <f>IF(N403="zníž. prenesená",J403,0)</f>
        <v>0</v>
      </c>
      <c r="BI403" s="44">
        <f>IF(N403="nulová",J403,0)</f>
        <v>0</v>
      </c>
      <c r="BJ403" s="11" t="s">
        <v>50</v>
      </c>
      <c r="BK403" s="44">
        <f>ROUND(I403*H403,2)</f>
        <v>0</v>
      </c>
      <c r="BL403" s="11" t="s">
        <v>223</v>
      </c>
      <c r="BM403" s="115" t="s">
        <v>524</v>
      </c>
    </row>
    <row r="404" spans="2:65" s="1" customFormat="1" ht="24.25" customHeight="1">
      <c r="B404" s="77"/>
      <c r="C404" s="104" t="s">
        <v>525</v>
      </c>
      <c r="D404" s="104" t="s">
        <v>112</v>
      </c>
      <c r="E404" s="105" t="s">
        <v>526</v>
      </c>
      <c r="F404" s="106" t="s">
        <v>527</v>
      </c>
      <c r="G404" s="107" t="s">
        <v>449</v>
      </c>
      <c r="H404" s="155"/>
      <c r="I404" s="109"/>
      <c r="J404" s="110">
        <f>ROUND(I404*H404,2)</f>
        <v>0</v>
      </c>
      <c r="K404" s="111"/>
      <c r="L404" s="22"/>
      <c r="M404" s="112" t="s">
        <v>0</v>
      </c>
      <c r="N404" s="76" t="s">
        <v>25</v>
      </c>
      <c r="P404" s="113">
        <f>O404*H404</f>
        <v>0</v>
      </c>
      <c r="Q404" s="113">
        <v>0</v>
      </c>
      <c r="R404" s="113">
        <f>Q404*H404</f>
        <v>0</v>
      </c>
      <c r="S404" s="113">
        <v>0</v>
      </c>
      <c r="T404" s="114">
        <f>S404*H404</f>
        <v>0</v>
      </c>
      <c r="AR404" s="115" t="s">
        <v>223</v>
      </c>
      <c r="AT404" s="115" t="s">
        <v>112</v>
      </c>
      <c r="AU404" s="115" t="s">
        <v>50</v>
      </c>
      <c r="AY404" s="11" t="s">
        <v>110</v>
      </c>
      <c r="BE404" s="44">
        <f>IF(N404="základná",J404,0)</f>
        <v>0</v>
      </c>
      <c r="BF404" s="44">
        <f>IF(N404="znížená",J404,0)</f>
        <v>0</v>
      </c>
      <c r="BG404" s="44">
        <f>IF(N404="zákl. prenesená",J404,0)</f>
        <v>0</v>
      </c>
      <c r="BH404" s="44">
        <f>IF(N404="zníž. prenesená",J404,0)</f>
        <v>0</v>
      </c>
      <c r="BI404" s="44">
        <f>IF(N404="nulová",J404,0)</f>
        <v>0</v>
      </c>
      <c r="BJ404" s="11" t="s">
        <v>50</v>
      </c>
      <c r="BK404" s="44">
        <f>ROUND(I404*H404,2)</f>
        <v>0</v>
      </c>
      <c r="BL404" s="11" t="s">
        <v>223</v>
      </c>
      <c r="BM404" s="115" t="s">
        <v>528</v>
      </c>
    </row>
    <row r="405" spans="2:65" s="6" customFormat="1" ht="23" customHeight="1">
      <c r="B405" s="92"/>
      <c r="D405" s="93" t="s">
        <v>41</v>
      </c>
      <c r="E405" s="102" t="s">
        <v>529</v>
      </c>
      <c r="F405" s="102" t="s">
        <v>530</v>
      </c>
      <c r="I405" s="95"/>
      <c r="J405" s="103">
        <f>BK405</f>
        <v>0</v>
      </c>
      <c r="L405" s="92"/>
      <c r="M405" s="97"/>
      <c r="P405" s="98">
        <f>SUM(P406:P418)</f>
        <v>0</v>
      </c>
      <c r="R405" s="98">
        <f>SUM(R406:R418)</f>
        <v>3.975741E-2</v>
      </c>
      <c r="T405" s="99">
        <f>SUM(T406:T418)</f>
        <v>0</v>
      </c>
      <c r="AR405" s="93" t="s">
        <v>50</v>
      </c>
      <c r="AT405" s="100" t="s">
        <v>41</v>
      </c>
      <c r="AU405" s="100" t="s">
        <v>44</v>
      </c>
      <c r="AY405" s="93" t="s">
        <v>110</v>
      </c>
      <c r="BK405" s="101">
        <f>SUM(BK406:BK418)</f>
        <v>0</v>
      </c>
    </row>
    <row r="406" spans="2:65" s="1" customFormat="1" ht="38" customHeight="1">
      <c r="B406" s="77"/>
      <c r="C406" s="104" t="s">
        <v>531</v>
      </c>
      <c r="D406" s="104" t="s">
        <v>112</v>
      </c>
      <c r="E406" s="105" t="s">
        <v>532</v>
      </c>
      <c r="F406" s="106" t="s">
        <v>533</v>
      </c>
      <c r="G406" s="107" t="s">
        <v>199</v>
      </c>
      <c r="H406" s="108">
        <v>32.048999999999999</v>
      </c>
      <c r="I406" s="109"/>
      <c r="J406" s="110">
        <f>ROUND(I406*H406,2)</f>
        <v>0</v>
      </c>
      <c r="K406" s="111"/>
      <c r="L406" s="22"/>
      <c r="M406" s="112" t="s">
        <v>0</v>
      </c>
      <c r="N406" s="76" t="s">
        <v>25</v>
      </c>
      <c r="P406" s="113">
        <f>O406*H406</f>
        <v>0</v>
      </c>
      <c r="Q406" s="113">
        <v>4.4000000000000002E-4</v>
      </c>
      <c r="R406" s="113">
        <f>Q406*H406</f>
        <v>1.4101560000000001E-2</v>
      </c>
      <c r="S406" s="113">
        <v>0</v>
      </c>
      <c r="T406" s="114">
        <f>S406*H406</f>
        <v>0</v>
      </c>
      <c r="AR406" s="115" t="s">
        <v>223</v>
      </c>
      <c r="AT406" s="115" t="s">
        <v>112</v>
      </c>
      <c r="AU406" s="115" t="s">
        <v>50</v>
      </c>
      <c r="AY406" s="11" t="s">
        <v>110</v>
      </c>
      <c r="BE406" s="44">
        <f>IF(N406="základná",J406,0)</f>
        <v>0</v>
      </c>
      <c r="BF406" s="44">
        <f>IF(N406="znížená",J406,0)</f>
        <v>0</v>
      </c>
      <c r="BG406" s="44">
        <f>IF(N406="zákl. prenesená",J406,0)</f>
        <v>0</v>
      </c>
      <c r="BH406" s="44">
        <f>IF(N406="zníž. prenesená",J406,0)</f>
        <v>0</v>
      </c>
      <c r="BI406" s="44">
        <f>IF(N406="nulová",J406,0)</f>
        <v>0</v>
      </c>
      <c r="BJ406" s="11" t="s">
        <v>50</v>
      </c>
      <c r="BK406" s="44">
        <f>ROUND(I406*H406,2)</f>
        <v>0</v>
      </c>
      <c r="BL406" s="11" t="s">
        <v>223</v>
      </c>
      <c r="BM406" s="115" t="s">
        <v>534</v>
      </c>
    </row>
    <row r="407" spans="2:65" s="8" customFormat="1" ht="12">
      <c r="B407" s="123"/>
      <c r="D407" s="117" t="s">
        <v>118</v>
      </c>
      <c r="E407" s="124" t="s">
        <v>0</v>
      </c>
      <c r="F407" s="125" t="s">
        <v>535</v>
      </c>
      <c r="H407" s="126">
        <v>32.048999999999999</v>
      </c>
      <c r="I407" s="127"/>
      <c r="L407" s="123"/>
      <c r="M407" s="128"/>
      <c r="T407" s="129"/>
      <c r="AT407" s="124" t="s">
        <v>118</v>
      </c>
      <c r="AU407" s="124" t="s">
        <v>50</v>
      </c>
      <c r="AV407" s="8" t="s">
        <v>50</v>
      </c>
      <c r="AW407" s="8" t="s">
        <v>16</v>
      </c>
      <c r="AX407" s="8" t="s">
        <v>44</v>
      </c>
      <c r="AY407" s="124" t="s">
        <v>110</v>
      </c>
    </row>
    <row r="408" spans="2:65" s="1" customFormat="1" ht="38" customHeight="1">
      <c r="B408" s="77"/>
      <c r="C408" s="104" t="s">
        <v>536</v>
      </c>
      <c r="D408" s="104" t="s">
        <v>112</v>
      </c>
      <c r="E408" s="105" t="s">
        <v>537</v>
      </c>
      <c r="F408" s="106" t="s">
        <v>538</v>
      </c>
      <c r="G408" s="107" t="s">
        <v>199</v>
      </c>
      <c r="H408" s="108">
        <v>60.104999999999997</v>
      </c>
      <c r="I408" s="109"/>
      <c r="J408" s="110">
        <f>ROUND(I408*H408,2)</f>
        <v>0</v>
      </c>
      <c r="K408" s="111"/>
      <c r="L408" s="22"/>
      <c r="M408" s="112" t="s">
        <v>0</v>
      </c>
      <c r="N408" s="76" t="s">
        <v>25</v>
      </c>
      <c r="P408" s="113">
        <f>O408*H408</f>
        <v>0</v>
      </c>
      <c r="Q408" s="113">
        <v>4.0000000000000002E-4</v>
      </c>
      <c r="R408" s="113">
        <f>Q408*H408</f>
        <v>2.4042000000000001E-2</v>
      </c>
      <c r="S408" s="113">
        <v>0</v>
      </c>
      <c r="T408" s="114">
        <f>S408*H408</f>
        <v>0</v>
      </c>
      <c r="AR408" s="115" t="s">
        <v>223</v>
      </c>
      <c r="AT408" s="115" t="s">
        <v>112</v>
      </c>
      <c r="AU408" s="115" t="s">
        <v>50</v>
      </c>
      <c r="AY408" s="11" t="s">
        <v>110</v>
      </c>
      <c r="BE408" s="44">
        <f>IF(N408="základná",J408,0)</f>
        <v>0</v>
      </c>
      <c r="BF408" s="44">
        <f>IF(N408="znížená",J408,0)</f>
        <v>0</v>
      </c>
      <c r="BG408" s="44">
        <f>IF(N408="zákl. prenesená",J408,0)</f>
        <v>0</v>
      </c>
      <c r="BH408" s="44">
        <f>IF(N408="zníž. prenesená",J408,0)</f>
        <v>0</v>
      </c>
      <c r="BI408" s="44">
        <f>IF(N408="nulová",J408,0)</f>
        <v>0</v>
      </c>
      <c r="BJ408" s="11" t="s">
        <v>50</v>
      </c>
      <c r="BK408" s="44">
        <f>ROUND(I408*H408,2)</f>
        <v>0</v>
      </c>
      <c r="BL408" s="11" t="s">
        <v>223</v>
      </c>
      <c r="BM408" s="115" t="s">
        <v>539</v>
      </c>
    </row>
    <row r="409" spans="2:65" s="8" customFormat="1" ht="12">
      <c r="B409" s="123"/>
      <c r="D409" s="117" t="s">
        <v>118</v>
      </c>
      <c r="E409" s="124" t="s">
        <v>0</v>
      </c>
      <c r="F409" s="125" t="s">
        <v>540</v>
      </c>
      <c r="H409" s="126">
        <v>41.587000000000003</v>
      </c>
      <c r="I409" s="127"/>
      <c r="L409" s="123"/>
      <c r="M409" s="128"/>
      <c r="T409" s="129"/>
      <c r="AT409" s="124" t="s">
        <v>118</v>
      </c>
      <c r="AU409" s="124" t="s">
        <v>50</v>
      </c>
      <c r="AV409" s="8" t="s">
        <v>50</v>
      </c>
      <c r="AW409" s="8" t="s">
        <v>16</v>
      </c>
      <c r="AX409" s="8" t="s">
        <v>42</v>
      </c>
      <c r="AY409" s="124" t="s">
        <v>110</v>
      </c>
    </row>
    <row r="410" spans="2:65" s="8" customFormat="1" ht="12">
      <c r="B410" s="123"/>
      <c r="D410" s="117" t="s">
        <v>118</v>
      </c>
      <c r="E410" s="124" t="s">
        <v>0</v>
      </c>
      <c r="F410" s="125" t="s">
        <v>541</v>
      </c>
      <c r="H410" s="126">
        <v>20.834</v>
      </c>
      <c r="I410" s="127"/>
      <c r="L410" s="123"/>
      <c r="M410" s="128"/>
      <c r="T410" s="129"/>
      <c r="AT410" s="124" t="s">
        <v>118</v>
      </c>
      <c r="AU410" s="124" t="s">
        <v>50</v>
      </c>
      <c r="AV410" s="8" t="s">
        <v>50</v>
      </c>
      <c r="AW410" s="8" t="s">
        <v>16</v>
      </c>
      <c r="AX410" s="8" t="s">
        <v>42</v>
      </c>
      <c r="AY410" s="124" t="s">
        <v>110</v>
      </c>
    </row>
    <row r="411" spans="2:65" s="8" customFormat="1" ht="12">
      <c r="B411" s="123"/>
      <c r="D411" s="117" t="s">
        <v>118</v>
      </c>
      <c r="E411" s="124" t="s">
        <v>0</v>
      </c>
      <c r="F411" s="125" t="s">
        <v>542</v>
      </c>
      <c r="H411" s="126">
        <v>-2.3159999999999998</v>
      </c>
      <c r="I411" s="127"/>
      <c r="L411" s="123"/>
      <c r="M411" s="128"/>
      <c r="T411" s="129"/>
      <c r="AT411" s="124" t="s">
        <v>118</v>
      </c>
      <c r="AU411" s="124" t="s">
        <v>50</v>
      </c>
      <c r="AV411" s="8" t="s">
        <v>50</v>
      </c>
      <c r="AW411" s="8" t="s">
        <v>16</v>
      </c>
      <c r="AX411" s="8" t="s">
        <v>42</v>
      </c>
      <c r="AY411" s="124" t="s">
        <v>110</v>
      </c>
    </row>
    <row r="412" spans="2:65" s="9" customFormat="1" ht="12">
      <c r="B412" s="130"/>
      <c r="D412" s="117" t="s">
        <v>118</v>
      </c>
      <c r="E412" s="131" t="s">
        <v>0</v>
      </c>
      <c r="F412" s="132" t="s">
        <v>129</v>
      </c>
      <c r="H412" s="133">
        <v>60.104999999999997</v>
      </c>
      <c r="I412" s="134"/>
      <c r="L412" s="130"/>
      <c r="M412" s="135"/>
      <c r="T412" s="136"/>
      <c r="AT412" s="131" t="s">
        <v>118</v>
      </c>
      <c r="AU412" s="131" t="s">
        <v>50</v>
      </c>
      <c r="AV412" s="9" t="s">
        <v>116</v>
      </c>
      <c r="AW412" s="9" t="s">
        <v>16</v>
      </c>
      <c r="AX412" s="9" t="s">
        <v>44</v>
      </c>
      <c r="AY412" s="131" t="s">
        <v>110</v>
      </c>
    </row>
    <row r="413" spans="2:65" s="7" customFormat="1" ht="12">
      <c r="B413" s="116"/>
      <c r="D413" s="117" t="s">
        <v>118</v>
      </c>
      <c r="E413" s="118" t="s">
        <v>0</v>
      </c>
      <c r="F413" s="119" t="s">
        <v>543</v>
      </c>
      <c r="H413" s="118" t="s">
        <v>0</v>
      </c>
      <c r="I413" s="120"/>
      <c r="L413" s="116"/>
      <c r="M413" s="121"/>
      <c r="T413" s="122"/>
      <c r="AT413" s="118" t="s">
        <v>118</v>
      </c>
      <c r="AU413" s="118" t="s">
        <v>50</v>
      </c>
      <c r="AV413" s="7" t="s">
        <v>44</v>
      </c>
      <c r="AW413" s="7" t="s">
        <v>16</v>
      </c>
      <c r="AX413" s="7" t="s">
        <v>42</v>
      </c>
      <c r="AY413" s="118" t="s">
        <v>110</v>
      </c>
    </row>
    <row r="414" spans="2:65" s="7" customFormat="1" ht="12">
      <c r="B414" s="116"/>
      <c r="D414" s="117" t="s">
        <v>118</v>
      </c>
      <c r="E414" s="118" t="s">
        <v>0</v>
      </c>
      <c r="F414" s="119" t="s">
        <v>544</v>
      </c>
      <c r="H414" s="118" t="s">
        <v>0</v>
      </c>
      <c r="I414" s="120"/>
      <c r="L414" s="116"/>
      <c r="M414" s="121"/>
      <c r="T414" s="122"/>
      <c r="AT414" s="118" t="s">
        <v>118</v>
      </c>
      <c r="AU414" s="118" t="s">
        <v>50</v>
      </c>
      <c r="AV414" s="7" t="s">
        <v>44</v>
      </c>
      <c r="AW414" s="7" t="s">
        <v>16</v>
      </c>
      <c r="AX414" s="7" t="s">
        <v>42</v>
      </c>
      <c r="AY414" s="118" t="s">
        <v>110</v>
      </c>
    </row>
    <row r="415" spans="2:65" s="7" customFormat="1" ht="24">
      <c r="B415" s="116"/>
      <c r="D415" s="117" t="s">
        <v>118</v>
      </c>
      <c r="E415" s="118" t="s">
        <v>0</v>
      </c>
      <c r="F415" s="119" t="s">
        <v>545</v>
      </c>
      <c r="H415" s="118" t="s">
        <v>0</v>
      </c>
      <c r="I415" s="120"/>
      <c r="L415" s="116"/>
      <c r="M415" s="121"/>
      <c r="T415" s="122"/>
      <c r="AT415" s="118" t="s">
        <v>118</v>
      </c>
      <c r="AU415" s="118" t="s">
        <v>50</v>
      </c>
      <c r="AV415" s="7" t="s">
        <v>44</v>
      </c>
      <c r="AW415" s="7" t="s">
        <v>16</v>
      </c>
      <c r="AX415" s="7" t="s">
        <v>42</v>
      </c>
      <c r="AY415" s="118" t="s">
        <v>110</v>
      </c>
    </row>
    <row r="416" spans="2:65" s="1" customFormat="1" ht="38" customHeight="1">
      <c r="B416" s="77"/>
      <c r="C416" s="104" t="s">
        <v>546</v>
      </c>
      <c r="D416" s="104" t="s">
        <v>112</v>
      </c>
      <c r="E416" s="105" t="s">
        <v>547</v>
      </c>
      <c r="F416" s="106" t="s">
        <v>548</v>
      </c>
      <c r="G416" s="107" t="s">
        <v>363</v>
      </c>
      <c r="H416" s="108">
        <v>7.6849999999999996</v>
      </c>
      <c r="I416" s="109"/>
      <c r="J416" s="110">
        <f>ROUND(I416*H416,2)</f>
        <v>0</v>
      </c>
      <c r="K416" s="111"/>
      <c r="L416" s="22"/>
      <c r="M416" s="112" t="s">
        <v>0</v>
      </c>
      <c r="N416" s="76" t="s">
        <v>25</v>
      </c>
      <c r="P416" s="113">
        <f>O416*H416</f>
        <v>0</v>
      </c>
      <c r="Q416" s="113">
        <v>2.1000000000000001E-4</v>
      </c>
      <c r="R416" s="113">
        <f>Q416*H416</f>
        <v>1.61385E-3</v>
      </c>
      <c r="S416" s="113">
        <v>0</v>
      </c>
      <c r="T416" s="114">
        <f>S416*H416</f>
        <v>0</v>
      </c>
      <c r="AR416" s="115" t="s">
        <v>223</v>
      </c>
      <c r="AT416" s="115" t="s">
        <v>112</v>
      </c>
      <c r="AU416" s="115" t="s">
        <v>50</v>
      </c>
      <c r="AY416" s="11" t="s">
        <v>110</v>
      </c>
      <c r="BE416" s="44">
        <f>IF(N416="základná",J416,0)</f>
        <v>0</v>
      </c>
      <c r="BF416" s="44">
        <f>IF(N416="znížená",J416,0)</f>
        <v>0</v>
      </c>
      <c r="BG416" s="44">
        <f>IF(N416="zákl. prenesená",J416,0)</f>
        <v>0</v>
      </c>
      <c r="BH416" s="44">
        <f>IF(N416="zníž. prenesená",J416,0)</f>
        <v>0</v>
      </c>
      <c r="BI416" s="44">
        <f>IF(N416="nulová",J416,0)</f>
        <v>0</v>
      </c>
      <c r="BJ416" s="11" t="s">
        <v>50</v>
      </c>
      <c r="BK416" s="44">
        <f>ROUND(I416*H416,2)</f>
        <v>0</v>
      </c>
      <c r="BL416" s="11" t="s">
        <v>223</v>
      </c>
      <c r="BM416" s="115" t="s">
        <v>549</v>
      </c>
    </row>
    <row r="417" spans="2:65" s="8" customFormat="1" ht="12">
      <c r="B417" s="123"/>
      <c r="D417" s="117" t="s">
        <v>118</v>
      </c>
      <c r="E417" s="124" t="s">
        <v>0</v>
      </c>
      <c r="F417" s="125" t="s">
        <v>550</v>
      </c>
      <c r="H417" s="126">
        <v>7.6849999999999996</v>
      </c>
      <c r="I417" s="127"/>
      <c r="L417" s="123"/>
      <c r="M417" s="128"/>
      <c r="T417" s="129"/>
      <c r="AT417" s="124" t="s">
        <v>118</v>
      </c>
      <c r="AU417" s="124" t="s">
        <v>50</v>
      </c>
      <c r="AV417" s="8" t="s">
        <v>50</v>
      </c>
      <c r="AW417" s="8" t="s">
        <v>16</v>
      </c>
      <c r="AX417" s="8" t="s">
        <v>44</v>
      </c>
      <c r="AY417" s="124" t="s">
        <v>110</v>
      </c>
    </row>
    <row r="418" spans="2:65" s="1" customFormat="1" ht="24.25" customHeight="1">
      <c r="B418" s="77"/>
      <c r="C418" s="104" t="s">
        <v>551</v>
      </c>
      <c r="D418" s="104" t="s">
        <v>112</v>
      </c>
      <c r="E418" s="105" t="s">
        <v>552</v>
      </c>
      <c r="F418" s="106" t="s">
        <v>553</v>
      </c>
      <c r="G418" s="107" t="s">
        <v>449</v>
      </c>
      <c r="H418" s="155"/>
      <c r="I418" s="109"/>
      <c r="J418" s="110">
        <f>ROUND(I418*H418,2)</f>
        <v>0</v>
      </c>
      <c r="K418" s="111"/>
      <c r="L418" s="22"/>
      <c r="M418" s="112" t="s">
        <v>0</v>
      </c>
      <c r="N418" s="76" t="s">
        <v>25</v>
      </c>
      <c r="P418" s="113">
        <f>O418*H418</f>
        <v>0</v>
      </c>
      <c r="Q418" s="113">
        <v>0</v>
      </c>
      <c r="R418" s="113">
        <f>Q418*H418</f>
        <v>0</v>
      </c>
      <c r="S418" s="113">
        <v>0</v>
      </c>
      <c r="T418" s="114">
        <f>S418*H418</f>
        <v>0</v>
      </c>
      <c r="AR418" s="115" t="s">
        <v>223</v>
      </c>
      <c r="AT418" s="115" t="s">
        <v>112</v>
      </c>
      <c r="AU418" s="115" t="s">
        <v>50</v>
      </c>
      <c r="AY418" s="11" t="s">
        <v>110</v>
      </c>
      <c r="BE418" s="44">
        <f>IF(N418="základná",J418,0)</f>
        <v>0</v>
      </c>
      <c r="BF418" s="44">
        <f>IF(N418="znížená",J418,0)</f>
        <v>0</v>
      </c>
      <c r="BG418" s="44">
        <f>IF(N418="zákl. prenesená",J418,0)</f>
        <v>0</v>
      </c>
      <c r="BH418" s="44">
        <f>IF(N418="zníž. prenesená",J418,0)</f>
        <v>0</v>
      </c>
      <c r="BI418" s="44">
        <f>IF(N418="nulová",J418,0)</f>
        <v>0</v>
      </c>
      <c r="BJ418" s="11" t="s">
        <v>50</v>
      </c>
      <c r="BK418" s="44">
        <f>ROUND(I418*H418,2)</f>
        <v>0</v>
      </c>
      <c r="BL418" s="11" t="s">
        <v>223</v>
      </c>
      <c r="BM418" s="115" t="s">
        <v>554</v>
      </c>
    </row>
    <row r="419" spans="2:65" s="6" customFormat="1" ht="23" customHeight="1">
      <c r="B419" s="92"/>
      <c r="D419" s="93" t="s">
        <v>41</v>
      </c>
      <c r="E419" s="102" t="s">
        <v>555</v>
      </c>
      <c r="F419" s="102" t="s">
        <v>556</v>
      </c>
      <c r="I419" s="95"/>
      <c r="J419" s="103">
        <f>BK419</f>
        <v>0</v>
      </c>
      <c r="L419" s="92"/>
      <c r="M419" s="97"/>
      <c r="P419" s="98">
        <f>SUM(P420:P423)</f>
        <v>0</v>
      </c>
      <c r="R419" s="98">
        <f>SUM(R420:R423)</f>
        <v>2.2630229999999998E-2</v>
      </c>
      <c r="T419" s="99">
        <f>SUM(T420:T423)</f>
        <v>0</v>
      </c>
      <c r="AR419" s="93" t="s">
        <v>50</v>
      </c>
      <c r="AT419" s="100" t="s">
        <v>41</v>
      </c>
      <c r="AU419" s="100" t="s">
        <v>44</v>
      </c>
      <c r="AY419" s="93" t="s">
        <v>110</v>
      </c>
      <c r="BK419" s="101">
        <f>SUM(BK420:BK423)</f>
        <v>0</v>
      </c>
    </row>
    <row r="420" spans="2:65" s="1" customFormat="1" ht="24.25" customHeight="1">
      <c r="B420" s="77"/>
      <c r="C420" s="104" t="s">
        <v>557</v>
      </c>
      <c r="D420" s="104" t="s">
        <v>112</v>
      </c>
      <c r="E420" s="105" t="s">
        <v>558</v>
      </c>
      <c r="F420" s="106" t="s">
        <v>559</v>
      </c>
      <c r="G420" s="107" t="s">
        <v>199</v>
      </c>
      <c r="H420" s="108">
        <v>29.582000000000001</v>
      </c>
      <c r="I420" s="109"/>
      <c r="J420" s="110">
        <f>ROUND(I420*H420,2)</f>
        <v>0</v>
      </c>
      <c r="K420" s="111"/>
      <c r="L420" s="22"/>
      <c r="M420" s="112" t="s">
        <v>0</v>
      </c>
      <c r="N420" s="76" t="s">
        <v>25</v>
      </c>
      <c r="P420" s="113">
        <f>O420*H420</f>
        <v>0</v>
      </c>
      <c r="Q420" s="113">
        <v>7.6499999999999995E-4</v>
      </c>
      <c r="R420" s="113">
        <f>Q420*H420</f>
        <v>2.2630229999999998E-2</v>
      </c>
      <c r="S420" s="113">
        <v>0</v>
      </c>
      <c r="T420" s="114">
        <f>S420*H420</f>
        <v>0</v>
      </c>
      <c r="AR420" s="115" t="s">
        <v>223</v>
      </c>
      <c r="AT420" s="115" t="s">
        <v>112</v>
      </c>
      <c r="AU420" s="115" t="s">
        <v>50</v>
      </c>
      <c r="AY420" s="11" t="s">
        <v>110</v>
      </c>
      <c r="BE420" s="44">
        <f>IF(N420="základná",J420,0)</f>
        <v>0</v>
      </c>
      <c r="BF420" s="44">
        <f>IF(N420="znížená",J420,0)</f>
        <v>0</v>
      </c>
      <c r="BG420" s="44">
        <f>IF(N420="zákl. prenesená",J420,0)</f>
        <v>0</v>
      </c>
      <c r="BH420" s="44">
        <f>IF(N420="zníž. prenesená",J420,0)</f>
        <v>0</v>
      </c>
      <c r="BI420" s="44">
        <f>IF(N420="nulová",J420,0)</f>
        <v>0</v>
      </c>
      <c r="BJ420" s="11" t="s">
        <v>50</v>
      </c>
      <c r="BK420" s="44">
        <f>ROUND(I420*H420,2)</f>
        <v>0</v>
      </c>
      <c r="BL420" s="11" t="s">
        <v>223</v>
      </c>
      <c r="BM420" s="115" t="s">
        <v>560</v>
      </c>
    </row>
    <row r="421" spans="2:65" s="8" customFormat="1" ht="12">
      <c r="B421" s="123"/>
      <c r="D421" s="117" t="s">
        <v>118</v>
      </c>
      <c r="E421" s="124" t="s">
        <v>0</v>
      </c>
      <c r="F421" s="125" t="s">
        <v>335</v>
      </c>
      <c r="H421" s="126">
        <v>29.582000000000001</v>
      </c>
      <c r="I421" s="127"/>
      <c r="L421" s="123"/>
      <c r="M421" s="128"/>
      <c r="T421" s="129"/>
      <c r="AT421" s="124" t="s">
        <v>118</v>
      </c>
      <c r="AU421" s="124" t="s">
        <v>50</v>
      </c>
      <c r="AV421" s="8" t="s">
        <v>50</v>
      </c>
      <c r="AW421" s="8" t="s">
        <v>16</v>
      </c>
      <c r="AX421" s="8" t="s">
        <v>42</v>
      </c>
      <c r="AY421" s="124" t="s">
        <v>110</v>
      </c>
    </row>
    <row r="422" spans="2:65" s="9" customFormat="1" ht="12">
      <c r="B422" s="130"/>
      <c r="D422" s="117" t="s">
        <v>118</v>
      </c>
      <c r="E422" s="131" t="s">
        <v>54</v>
      </c>
      <c r="F422" s="132" t="s">
        <v>129</v>
      </c>
      <c r="H422" s="133">
        <v>29.582000000000001</v>
      </c>
      <c r="I422" s="134"/>
      <c r="L422" s="130"/>
      <c r="M422" s="135"/>
      <c r="T422" s="136"/>
      <c r="AT422" s="131" t="s">
        <v>118</v>
      </c>
      <c r="AU422" s="131" t="s">
        <v>50</v>
      </c>
      <c r="AV422" s="9" t="s">
        <v>116</v>
      </c>
      <c r="AW422" s="9" t="s">
        <v>16</v>
      </c>
      <c r="AX422" s="9" t="s">
        <v>44</v>
      </c>
      <c r="AY422" s="131" t="s">
        <v>110</v>
      </c>
    </row>
    <row r="423" spans="2:65" s="1" customFormat="1" ht="24.25" customHeight="1">
      <c r="B423" s="77"/>
      <c r="C423" s="104" t="s">
        <v>561</v>
      </c>
      <c r="D423" s="104" t="s">
        <v>112</v>
      </c>
      <c r="E423" s="105" t="s">
        <v>562</v>
      </c>
      <c r="F423" s="106" t="s">
        <v>563</v>
      </c>
      <c r="G423" s="107" t="s">
        <v>449</v>
      </c>
      <c r="H423" s="155"/>
      <c r="I423" s="109"/>
      <c r="J423" s="110">
        <f>ROUND(I423*H423,2)</f>
        <v>0</v>
      </c>
      <c r="K423" s="111"/>
      <c r="L423" s="22"/>
      <c r="M423" s="112" t="s">
        <v>0</v>
      </c>
      <c r="N423" s="76" t="s">
        <v>25</v>
      </c>
      <c r="P423" s="113">
        <f>O423*H423</f>
        <v>0</v>
      </c>
      <c r="Q423" s="113">
        <v>0</v>
      </c>
      <c r="R423" s="113">
        <f>Q423*H423</f>
        <v>0</v>
      </c>
      <c r="S423" s="113">
        <v>0</v>
      </c>
      <c r="T423" s="114">
        <f>S423*H423</f>
        <v>0</v>
      </c>
      <c r="AR423" s="115" t="s">
        <v>223</v>
      </c>
      <c r="AT423" s="115" t="s">
        <v>112</v>
      </c>
      <c r="AU423" s="115" t="s">
        <v>50</v>
      </c>
      <c r="AY423" s="11" t="s">
        <v>110</v>
      </c>
      <c r="BE423" s="44">
        <f>IF(N423="základná",J423,0)</f>
        <v>0</v>
      </c>
      <c r="BF423" s="44">
        <f>IF(N423="znížená",J423,0)</f>
        <v>0</v>
      </c>
      <c r="BG423" s="44">
        <f>IF(N423="zákl. prenesená",J423,0)</f>
        <v>0</v>
      </c>
      <c r="BH423" s="44">
        <f>IF(N423="zníž. prenesená",J423,0)</f>
        <v>0</v>
      </c>
      <c r="BI423" s="44">
        <f>IF(N423="nulová",J423,0)</f>
        <v>0</v>
      </c>
      <c r="BJ423" s="11" t="s">
        <v>50</v>
      </c>
      <c r="BK423" s="44">
        <f>ROUND(I423*H423,2)</f>
        <v>0</v>
      </c>
      <c r="BL423" s="11" t="s">
        <v>223</v>
      </c>
      <c r="BM423" s="115" t="s">
        <v>564</v>
      </c>
    </row>
    <row r="424" spans="2:65" s="6" customFormat="1" ht="26" customHeight="1">
      <c r="B424" s="92"/>
      <c r="D424" s="93" t="s">
        <v>41</v>
      </c>
      <c r="E424" s="94" t="s">
        <v>262</v>
      </c>
      <c r="F424" s="94" t="s">
        <v>565</v>
      </c>
      <c r="I424" s="95"/>
      <c r="J424" s="96">
        <f>BK424</f>
        <v>0</v>
      </c>
      <c r="L424" s="92"/>
      <c r="M424" s="97"/>
      <c r="P424" s="98">
        <f>P425+P428</f>
        <v>0</v>
      </c>
      <c r="R424" s="98">
        <f>R425+R428</f>
        <v>9.0000000000000011E-3</v>
      </c>
      <c r="T424" s="99">
        <f>T425+T428</f>
        <v>0</v>
      </c>
      <c r="AR424" s="93" t="s">
        <v>137</v>
      </c>
      <c r="AT424" s="100" t="s">
        <v>41</v>
      </c>
      <c r="AU424" s="100" t="s">
        <v>42</v>
      </c>
      <c r="AY424" s="93" t="s">
        <v>110</v>
      </c>
      <c r="BK424" s="101">
        <f>BK425+BK428</f>
        <v>0</v>
      </c>
    </row>
    <row r="425" spans="2:65" s="6" customFormat="1" ht="23" customHeight="1">
      <c r="B425" s="92"/>
      <c r="D425" s="93" t="s">
        <v>41</v>
      </c>
      <c r="E425" s="102" t="s">
        <v>566</v>
      </c>
      <c r="F425" s="102" t="s">
        <v>567</v>
      </c>
      <c r="I425" s="95"/>
      <c r="J425" s="103">
        <f>BK425</f>
        <v>0</v>
      </c>
      <c r="L425" s="92"/>
      <c r="M425" s="97"/>
      <c r="P425" s="98">
        <f>SUM(P426:P427)</f>
        <v>0</v>
      </c>
      <c r="R425" s="98">
        <f>SUM(R426:R427)</f>
        <v>9.0000000000000011E-3</v>
      </c>
      <c r="T425" s="99">
        <f>SUM(T426:T427)</f>
        <v>0</v>
      </c>
      <c r="AR425" s="93" t="s">
        <v>137</v>
      </c>
      <c r="AT425" s="100" t="s">
        <v>41</v>
      </c>
      <c r="AU425" s="100" t="s">
        <v>44</v>
      </c>
      <c r="AY425" s="93" t="s">
        <v>110</v>
      </c>
      <c r="BK425" s="101">
        <f>SUM(BK426:BK427)</f>
        <v>0</v>
      </c>
    </row>
    <row r="426" spans="2:65" s="1" customFormat="1" ht="24.25" customHeight="1">
      <c r="B426" s="77"/>
      <c r="C426" s="104" t="s">
        <v>568</v>
      </c>
      <c r="D426" s="104" t="s">
        <v>112</v>
      </c>
      <c r="E426" s="105" t="s">
        <v>569</v>
      </c>
      <c r="F426" s="106" t="s">
        <v>570</v>
      </c>
      <c r="G426" s="107" t="s">
        <v>253</v>
      </c>
      <c r="H426" s="108">
        <v>3</v>
      </c>
      <c r="I426" s="109"/>
      <c r="J426" s="110">
        <f>ROUND(I426*H426,2)</f>
        <v>0</v>
      </c>
      <c r="K426" s="111"/>
      <c r="L426" s="22"/>
      <c r="M426" s="112" t="s">
        <v>0</v>
      </c>
      <c r="N426" s="76" t="s">
        <v>25</v>
      </c>
      <c r="P426" s="113">
        <f>O426*H426</f>
        <v>0</v>
      </c>
      <c r="Q426" s="113">
        <v>0</v>
      </c>
      <c r="R426" s="113">
        <f>Q426*H426</f>
        <v>0</v>
      </c>
      <c r="S426" s="113">
        <v>0</v>
      </c>
      <c r="T426" s="114">
        <f>S426*H426</f>
        <v>0</v>
      </c>
      <c r="AR426" s="115" t="s">
        <v>491</v>
      </c>
      <c r="AT426" s="115" t="s">
        <v>112</v>
      </c>
      <c r="AU426" s="115" t="s">
        <v>50</v>
      </c>
      <c r="AY426" s="11" t="s">
        <v>110</v>
      </c>
      <c r="BE426" s="44">
        <f>IF(N426="základná",J426,0)</f>
        <v>0</v>
      </c>
      <c r="BF426" s="44">
        <f>IF(N426="znížená",J426,0)</f>
        <v>0</v>
      </c>
      <c r="BG426" s="44">
        <f>IF(N426="zákl. prenesená",J426,0)</f>
        <v>0</v>
      </c>
      <c r="BH426" s="44">
        <f>IF(N426="zníž. prenesená",J426,0)</f>
        <v>0</v>
      </c>
      <c r="BI426" s="44">
        <f>IF(N426="nulová",J426,0)</f>
        <v>0</v>
      </c>
      <c r="BJ426" s="11" t="s">
        <v>50</v>
      </c>
      <c r="BK426" s="44">
        <f>ROUND(I426*H426,2)</f>
        <v>0</v>
      </c>
      <c r="BL426" s="11" t="s">
        <v>491</v>
      </c>
      <c r="BM426" s="115" t="s">
        <v>571</v>
      </c>
    </row>
    <row r="427" spans="2:65" s="1" customFormat="1" ht="24.25" customHeight="1">
      <c r="B427" s="77"/>
      <c r="C427" s="144" t="s">
        <v>572</v>
      </c>
      <c r="D427" s="144" t="s">
        <v>262</v>
      </c>
      <c r="E427" s="145" t="s">
        <v>573</v>
      </c>
      <c r="F427" s="146" t="s">
        <v>574</v>
      </c>
      <c r="G427" s="147" t="s">
        <v>253</v>
      </c>
      <c r="H427" s="148">
        <v>3</v>
      </c>
      <c r="I427" s="149"/>
      <c r="J427" s="150">
        <f>ROUND(I427*H427,2)</f>
        <v>0</v>
      </c>
      <c r="K427" s="151"/>
      <c r="L427" s="152"/>
      <c r="M427" s="153" t="s">
        <v>0</v>
      </c>
      <c r="N427" s="154" t="s">
        <v>25</v>
      </c>
      <c r="P427" s="113">
        <f>O427*H427</f>
        <v>0</v>
      </c>
      <c r="Q427" s="113">
        <v>3.0000000000000001E-3</v>
      </c>
      <c r="R427" s="113">
        <f>Q427*H427</f>
        <v>9.0000000000000011E-3</v>
      </c>
      <c r="S427" s="113">
        <v>0</v>
      </c>
      <c r="T427" s="114">
        <f>S427*H427</f>
        <v>0</v>
      </c>
      <c r="AR427" s="115" t="s">
        <v>575</v>
      </c>
      <c r="AT427" s="115" t="s">
        <v>262</v>
      </c>
      <c r="AU427" s="115" t="s">
        <v>50</v>
      </c>
      <c r="AY427" s="11" t="s">
        <v>110</v>
      </c>
      <c r="BE427" s="44">
        <f>IF(N427="základná",J427,0)</f>
        <v>0</v>
      </c>
      <c r="BF427" s="44">
        <f>IF(N427="znížená",J427,0)</f>
        <v>0</v>
      </c>
      <c r="BG427" s="44">
        <f>IF(N427="zákl. prenesená",J427,0)</f>
        <v>0</v>
      </c>
      <c r="BH427" s="44">
        <f>IF(N427="zníž. prenesená",J427,0)</f>
        <v>0</v>
      </c>
      <c r="BI427" s="44">
        <f>IF(N427="nulová",J427,0)</f>
        <v>0</v>
      </c>
      <c r="BJ427" s="11" t="s">
        <v>50</v>
      </c>
      <c r="BK427" s="44">
        <f>ROUND(I427*H427,2)</f>
        <v>0</v>
      </c>
      <c r="BL427" s="11" t="s">
        <v>491</v>
      </c>
      <c r="BM427" s="115" t="s">
        <v>576</v>
      </c>
    </row>
    <row r="428" spans="2:65" s="6" customFormat="1" ht="23" customHeight="1">
      <c r="B428" s="92"/>
      <c r="D428" s="93" t="s">
        <v>41</v>
      </c>
      <c r="E428" s="102" t="s">
        <v>577</v>
      </c>
      <c r="F428" s="102" t="s">
        <v>578</v>
      </c>
      <c r="I428" s="95"/>
      <c r="J428" s="103">
        <f>BK428</f>
        <v>0</v>
      </c>
      <c r="L428" s="92"/>
      <c r="M428" s="97"/>
      <c r="P428" s="98">
        <f>P429</f>
        <v>0</v>
      </c>
      <c r="R428" s="98">
        <f>R429</f>
        <v>0</v>
      </c>
      <c r="T428" s="99">
        <f>T429</f>
        <v>0</v>
      </c>
      <c r="AR428" s="93" t="s">
        <v>137</v>
      </c>
      <c r="AT428" s="100" t="s">
        <v>41</v>
      </c>
      <c r="AU428" s="100" t="s">
        <v>44</v>
      </c>
      <c r="AY428" s="93" t="s">
        <v>110</v>
      </c>
      <c r="BK428" s="101">
        <f>BK429</f>
        <v>0</v>
      </c>
    </row>
    <row r="429" spans="2:65" s="1" customFormat="1" ht="44.25" customHeight="1">
      <c r="B429" s="77"/>
      <c r="C429" s="104" t="s">
        <v>579</v>
      </c>
      <c r="D429" s="104" t="s">
        <v>112</v>
      </c>
      <c r="E429" s="105" t="s">
        <v>580</v>
      </c>
      <c r="F429" s="106" t="s">
        <v>581</v>
      </c>
      <c r="G429" s="107" t="s">
        <v>253</v>
      </c>
      <c r="H429" s="108">
        <v>1</v>
      </c>
      <c r="I429" s="109"/>
      <c r="J429" s="110">
        <f>ROUND(I429*H429,2)</f>
        <v>0</v>
      </c>
      <c r="K429" s="111"/>
      <c r="L429" s="22"/>
      <c r="M429" s="156" t="s">
        <v>0</v>
      </c>
      <c r="N429" s="157" t="s">
        <v>25</v>
      </c>
      <c r="O429" s="158"/>
      <c r="P429" s="159">
        <f>O429*H429</f>
        <v>0</v>
      </c>
      <c r="Q429" s="159">
        <v>0</v>
      </c>
      <c r="R429" s="159">
        <f>Q429*H429</f>
        <v>0</v>
      </c>
      <c r="S429" s="159">
        <v>0</v>
      </c>
      <c r="T429" s="160">
        <f>S429*H429</f>
        <v>0</v>
      </c>
      <c r="AR429" s="115" t="s">
        <v>491</v>
      </c>
      <c r="AT429" s="115" t="s">
        <v>112</v>
      </c>
      <c r="AU429" s="115" t="s">
        <v>50</v>
      </c>
      <c r="AY429" s="11" t="s">
        <v>110</v>
      </c>
      <c r="BE429" s="44">
        <f>IF(N429="základná",J429,0)</f>
        <v>0</v>
      </c>
      <c r="BF429" s="44">
        <f>IF(N429="znížená",J429,0)</f>
        <v>0</v>
      </c>
      <c r="BG429" s="44">
        <f>IF(N429="zákl. prenesená",J429,0)</f>
        <v>0</v>
      </c>
      <c r="BH429" s="44">
        <f>IF(N429="zníž. prenesená",J429,0)</f>
        <v>0</v>
      </c>
      <c r="BI429" s="44">
        <f>IF(N429="nulová",J429,0)</f>
        <v>0</v>
      </c>
      <c r="BJ429" s="11" t="s">
        <v>50</v>
      </c>
      <c r="BK429" s="44">
        <f>ROUND(I429*H429,2)</f>
        <v>0</v>
      </c>
      <c r="BL429" s="11" t="s">
        <v>491</v>
      </c>
      <c r="BM429" s="115" t="s">
        <v>582</v>
      </c>
    </row>
    <row r="430" spans="2:65" s="1" customFormat="1" ht="7" customHeight="1">
      <c r="B430" s="29"/>
      <c r="C430" s="30"/>
      <c r="D430" s="30"/>
      <c r="E430" s="30"/>
      <c r="F430" s="30"/>
      <c r="G430" s="30"/>
      <c r="H430" s="30"/>
      <c r="I430" s="30"/>
      <c r="J430" s="30"/>
      <c r="K430" s="30"/>
      <c r="L430" s="22"/>
    </row>
  </sheetData>
  <autoFilter ref="C143:K429" xr:uid="{00000000-0009-0000-0000-000001000000}"/>
  <mergeCells count="14">
    <mergeCell ref="D122:F122"/>
    <mergeCell ref="E134:H134"/>
    <mergeCell ref="E136:H136"/>
    <mergeCell ref="L2:V2"/>
    <mergeCell ref="E87:H87"/>
    <mergeCell ref="D118:F118"/>
    <mergeCell ref="D119:F119"/>
    <mergeCell ref="D120:F120"/>
    <mergeCell ref="D121:F121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Prístavba ...</vt:lpstr>
      <vt:lpstr>'Prístavba ...'!Názvy_tlače</vt:lpstr>
      <vt:lpstr>'Prístavba ...'!Oblasť_tlače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Paulovicova</dc:creator>
  <cp:lastModifiedBy>Microsoft Office User</cp:lastModifiedBy>
  <cp:lastPrinted>2024-01-24T11:05:09Z</cp:lastPrinted>
  <dcterms:created xsi:type="dcterms:W3CDTF">2024-01-24T10:59:28Z</dcterms:created>
  <dcterms:modified xsi:type="dcterms:W3CDTF">2024-01-24T13:22:05Z</dcterms:modified>
</cp:coreProperties>
</file>