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S L O V B Y S , s.r.o\VO\PT\"/>
    </mc:Choice>
  </mc:AlternateContent>
  <xr:revisionPtr revIDLastSave="0" documentId="13_ncr:1_{3E801FFA-53A2-47A3-801A-F799F0E132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ácia stavby" sheetId="1" r:id="rId1"/>
    <sheet name="24-010 - Zemiakaren Spišs..." sheetId="2" r:id="rId2"/>
  </sheets>
  <definedNames>
    <definedName name="_xlnm._FilterDatabase" localSheetId="1" hidden="1">'24-010 - Zemiakaren Spišs...'!$C$113:$K$171</definedName>
    <definedName name="_xlnm.Print_Titles" localSheetId="1">'24-010 - Zemiakaren Spišs...'!$113:$113</definedName>
    <definedName name="_xlnm.Print_Titles" localSheetId="0">'Rekapitulácia stavby'!$92:$92</definedName>
    <definedName name="_xlnm.Print_Area" localSheetId="1">'24-010 - Zemiakaren Spišs...'!$C$4:$J$76,'24-010 - Zemiakaren Spišs...'!$C$103:$J$171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J111" i="2"/>
  <c r="F108" i="2"/>
  <c r="E106" i="2"/>
  <c r="J90" i="2"/>
  <c r="F87" i="2"/>
  <c r="E85" i="2"/>
  <c r="J19" i="2"/>
  <c r="E19" i="2"/>
  <c r="J110" i="2"/>
  <c r="J18" i="2"/>
  <c r="J16" i="2"/>
  <c r="E16" i="2"/>
  <c r="F111" i="2"/>
  <c r="J15" i="2"/>
  <c r="J13" i="2"/>
  <c r="E13" i="2"/>
  <c r="F89" i="2"/>
  <c r="J12" i="2"/>
  <c r="J10" i="2"/>
  <c r="J108" i="2"/>
  <c r="L90" i="1"/>
  <c r="AM90" i="1"/>
  <c r="AM89" i="1"/>
  <c r="L89" i="1"/>
  <c r="AM87" i="1"/>
  <c r="L87" i="1"/>
  <c r="L85" i="1"/>
  <c r="L84" i="1"/>
  <c r="J148" i="2"/>
  <c r="J121" i="2"/>
  <c r="J151" i="2"/>
  <c r="BK132" i="2"/>
  <c r="J134" i="2"/>
  <c r="BK137" i="2"/>
  <c r="BK134" i="2"/>
  <c r="J167" i="2"/>
  <c r="J159" i="2"/>
  <c r="J135" i="2"/>
  <c r="BK148" i="2"/>
  <c r="J171" i="2"/>
  <c r="J161" i="2"/>
  <c r="BK140" i="2"/>
  <c r="BK145" i="2"/>
  <c r="BK126" i="2"/>
  <c r="J145" i="2"/>
  <c r="J152" i="2"/>
  <c r="J137" i="2"/>
  <c r="J123" i="2"/>
  <c r="BK122" i="2"/>
  <c r="J164" i="2"/>
  <c r="J146" i="2"/>
  <c r="J131" i="2"/>
  <c r="BK166" i="2"/>
  <c r="BK159" i="2"/>
  <c r="J133" i="2"/>
  <c r="BK151" i="2"/>
  <c r="BK152" i="2"/>
  <c r="BK120" i="2"/>
  <c r="J138" i="2"/>
  <c r="BK153" i="2"/>
  <c r="BK157" i="2"/>
  <c r="J165" i="2"/>
  <c r="J158" i="2"/>
  <c r="J118" i="2"/>
  <c r="J124" i="2"/>
  <c r="BK165" i="2"/>
  <c r="BK158" i="2"/>
  <c r="BK129" i="2"/>
  <c r="J132" i="2"/>
  <c r="J155" i="2"/>
  <c r="BK138" i="2"/>
  <c r="BK143" i="2"/>
  <c r="BK119" i="2"/>
  <c r="J150" i="2"/>
  <c r="J169" i="2"/>
  <c r="J160" i="2"/>
  <c r="J129" i="2"/>
  <c r="J128" i="2"/>
  <c r="BK163" i="2"/>
  <c r="J154" i="2"/>
  <c r="BK123" i="2"/>
  <c r="BK146" i="2"/>
  <c r="AS94" i="1"/>
  <c r="J136" i="2"/>
  <c r="BK141" i="2"/>
  <c r="BK144" i="2"/>
  <c r="J170" i="2"/>
  <c r="BK162" i="2"/>
  <c r="J141" i="2"/>
  <c r="BK135" i="2"/>
  <c r="BK169" i="2"/>
  <c r="BK164" i="2"/>
  <c r="BK139" i="2"/>
  <c r="J120" i="2"/>
  <c r="J139" i="2"/>
  <c r="BK118" i="2"/>
  <c r="J142" i="2"/>
  <c r="BK117" i="2"/>
  <c r="BK128" i="2"/>
  <c r="BK121" i="2"/>
  <c r="J125" i="2"/>
  <c r="J166" i="2"/>
  <c r="J157" i="2"/>
  <c r="BK131" i="2"/>
  <c r="J143" i="2"/>
  <c r="BK170" i="2"/>
  <c r="J162" i="2"/>
  <c r="J149" i="2"/>
  <c r="J122" i="2"/>
  <c r="BK154" i="2"/>
  <c r="J127" i="2"/>
  <c r="J147" i="2"/>
  <c r="BK124" i="2"/>
  <c r="BK142" i="2"/>
  <c r="BK130" i="2"/>
  <c r="BK136" i="2"/>
  <c r="BK155" i="2"/>
  <c r="BK168" i="2"/>
  <c r="BK161" i="2"/>
  <c r="J144" i="2"/>
  <c r="BK149" i="2"/>
  <c r="J119" i="2"/>
  <c r="BK167" i="2"/>
  <c r="BK160" i="2"/>
  <c r="J130" i="2"/>
  <c r="BK150" i="2"/>
  <c r="J153" i="2"/>
  <c r="J140" i="2"/>
  <c r="BK147" i="2"/>
  <c r="J126" i="2"/>
  <c r="J117" i="2"/>
  <c r="BK171" i="2"/>
  <c r="J163" i="2"/>
  <c r="J156" i="2"/>
  <c r="BK127" i="2"/>
  <c r="BK133" i="2"/>
  <c r="J168" i="2"/>
  <c r="BK156" i="2"/>
  <c r="BK125" i="2"/>
  <c r="BK116" i="2" l="1"/>
  <c r="J116" i="2" s="1"/>
  <c r="J96" i="2" s="1"/>
  <c r="P116" i="2"/>
  <c r="P115" i="2" s="1"/>
  <c r="P114" i="2" s="1"/>
  <c r="AU95" i="1" s="1"/>
  <c r="AU94" i="1" s="1"/>
  <c r="R116" i="2"/>
  <c r="R115" i="2" s="1"/>
  <c r="R114" i="2" s="1"/>
  <c r="T116" i="2"/>
  <c r="T115" i="2"/>
  <c r="T114" i="2" s="1"/>
  <c r="F90" i="2"/>
  <c r="F110" i="2"/>
  <c r="BF134" i="2"/>
  <c r="BF136" i="2"/>
  <c r="BF144" i="2"/>
  <c r="BF152" i="2"/>
  <c r="BF158" i="2"/>
  <c r="BF159" i="2"/>
  <c r="BF160" i="2"/>
  <c r="BF161" i="2"/>
  <c r="BF162" i="2"/>
  <c r="BF165" i="2"/>
  <c r="BF167" i="2"/>
  <c r="BF168" i="2"/>
  <c r="BF170" i="2"/>
  <c r="BF171" i="2"/>
  <c r="J89" i="2"/>
  <c r="BF145" i="2"/>
  <c r="BF151" i="2"/>
  <c r="BF154" i="2"/>
  <c r="BF119" i="2"/>
  <c r="BF120" i="2"/>
  <c r="BF122" i="2"/>
  <c r="BF124" i="2"/>
  <c r="BF138" i="2"/>
  <c r="BF150" i="2"/>
  <c r="BF157" i="2"/>
  <c r="BF163" i="2"/>
  <c r="BF164" i="2"/>
  <c r="BF166" i="2"/>
  <c r="BF169" i="2"/>
  <c r="BF117" i="2"/>
  <c r="BF126" i="2"/>
  <c r="BF130" i="2"/>
  <c r="BF131" i="2"/>
  <c r="BF132" i="2"/>
  <c r="BF142" i="2"/>
  <c r="BF147" i="2"/>
  <c r="BF153" i="2"/>
  <c r="J87" i="2"/>
  <c r="BF125" i="2"/>
  <c r="BF140" i="2"/>
  <c r="BF143" i="2"/>
  <c r="BF146" i="2"/>
  <c r="BF149" i="2"/>
  <c r="BF121" i="2"/>
  <c r="BF139" i="2"/>
  <c r="BF148" i="2"/>
  <c r="BF156" i="2"/>
  <c r="BF118" i="2"/>
  <c r="BF127" i="2"/>
  <c r="BF129" i="2"/>
  <c r="BF123" i="2"/>
  <c r="BF128" i="2"/>
  <c r="BF133" i="2"/>
  <c r="BF135" i="2"/>
  <c r="BF137" i="2"/>
  <c r="BF141" i="2"/>
  <c r="BF155" i="2"/>
  <c r="F31" i="2"/>
  <c r="AZ95" i="1" s="1"/>
  <c r="AZ94" i="1" s="1"/>
  <c r="AV94" i="1" s="1"/>
  <c r="AK29" i="1" s="1"/>
  <c r="F34" i="2"/>
  <c r="BC95" i="1"/>
  <c r="BC94" i="1" s="1"/>
  <c r="AY94" i="1" s="1"/>
  <c r="F33" i="2"/>
  <c r="BB95" i="1" s="1"/>
  <c r="BB94" i="1" s="1"/>
  <c r="W31" i="1" s="1"/>
  <c r="J31" i="2"/>
  <c r="AV95" i="1"/>
  <c r="F35" i="2"/>
  <c r="BD95" i="1"/>
  <c r="BD94" i="1" s="1"/>
  <c r="W33" i="1" s="1"/>
  <c r="BK115" i="2" l="1"/>
  <c r="J115" i="2"/>
  <c r="J95" i="2"/>
  <c r="AX94" i="1"/>
  <c r="W32" i="1"/>
  <c r="W29" i="1"/>
  <c r="J32" i="2"/>
  <c r="AW95" i="1" s="1"/>
  <c r="AT95" i="1" s="1"/>
  <c r="F32" i="2"/>
  <c r="BA95" i="1" s="1"/>
  <c r="BA94" i="1" s="1"/>
  <c r="W30" i="1" s="1"/>
  <c r="BK114" i="2" l="1"/>
  <c r="J114" i="2" s="1"/>
  <c r="J28" i="2" s="1"/>
  <c r="AG95" i="1" s="1"/>
  <c r="AG94" i="1" s="1"/>
  <c r="AK26" i="1" s="1"/>
  <c r="AK35" i="1" s="1"/>
  <c r="AW94" i="1"/>
  <c r="AK30" i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<sst xmlns="http://schemas.openxmlformats.org/spreadsheetml/2006/main" count="1024" uniqueCount="336">
  <si>
    <t>Export Komplet</t>
  </si>
  <si>
    <t/>
  </si>
  <si>
    <t>2.0</t>
  </si>
  <si>
    <t>False</t>
  </si>
  <si>
    <t>{416ea627-3145-4b6c-81e6-bdf1f6fb13e4}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</si>
  <si>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</si>
  <si>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</si>
  <si>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</si>
  <si>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</si>
  <si>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</si>
  <si>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</si>
  <si>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</si>
  <si>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</si>
  <si>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24-010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</si>
  <si>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</si>
  <si>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</si>
  <si>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Zemiakaren Spišská Belá</t>
  </si>
  <si>
    <t>JKSO:</t>
  </si>
  <si>
    <t>KS:</t>
  </si>
  <si>
    <t>Miesto:</t>
  </si>
  <si>
    <t>Spišská Belá</t>
  </si>
  <si>
    <t>Dátum:</t>
  </si>
  <si>
    <t>29. 1. 2024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</si>
  <si>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</si>
  <si>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</si>
  <si>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</si>
  <si>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</si>
  <si>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</si>
  <si>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</si>
  <si>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</si>
  <si>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</si>
  <si>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</si>
  <si>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Ing. Maroš Petrek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</si>
  <si>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</si>
  <si>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</si>
  <si>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</si>
  <si>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</si>
  <si>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</si>
  <si>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</si>
  <si>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</si>
  <si>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</si>
  <si>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</si>
  <si>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</si>
  <si>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</si>
  <si>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</si>
  <si>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</si>
  <si>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</si>
  <si>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</si>
  <si>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</si>
  <si>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</si>
  <si>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</si>
  <si>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</si>
  <si>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</si>
  <si>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</si>
  <si>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</si>
  <si>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</si>
  <si>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</si>
  <si>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</si>
  <si>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</si>
  <si>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</si>
  <si>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</si>
  <si>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</si>
  <si>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</si>
  <si>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</si>
  <si>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</si>
  <si>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</si>
  <si>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</si>
  <si>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</si>
  <si>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</si>
  <si>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</si>
  <si>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</si>
  <si>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</si>
  <si>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</si>
  <si>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</si>
  <si>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</si>
  <si>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</si>
  <si>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</si>
  <si>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</si>
  <si>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</si>
  <si>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</si>
  <si>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</si>
  <si>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</si>
  <si>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</si>
  <si>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</si>
  <si>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</si>
  <si>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</si>
  <si>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</si>
  <si>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</si>
  <si>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</si>
  <si>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</si>
  <si>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</si>
  <si>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</si>
  <si>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</si>
  <si>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</si>
  <si>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</si>
  <si>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</si>
  <si>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</si>
  <si>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</si>
  <si>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</si>
  <si>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</si>
  <si>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</si>
  <si>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</si>
  <si>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</si>
  <si>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</si>
  <si>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</si>
  <si>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21-M</t>
  </si>
  <si>
    <t>Elektromontáže</t>
  </si>
  <si>
    <t>K</t>
  </si>
  <si>
    <t>210501005.S</t>
  </si>
  <si>
    <t>Prípravné práce pred zahájením montáže fotovoltických systémov</t>
  </si>
  <si>
    <t>kpl</t>
  </si>
  <si>
    <t>64</t>
  </si>
  <si>
    <t>2</t>
  </si>
  <si>
    <t>355869459</t>
  </si>
  <si>
    <t>210501055.S</t>
  </si>
  <si>
    <t>Montáž konštrukcie pre kotvenie fotovoltických panelov na plochú strechu</t>
  </si>
  <si>
    <t>-480196667</t>
  </si>
  <si>
    <t>M007</t>
  </si>
  <si>
    <t>Konštrukcia JUH SML trjúholniková 15°</t>
  </si>
  <si>
    <t>ks</t>
  </si>
  <si>
    <t>256</t>
  </si>
  <si>
    <t>656027685</t>
  </si>
  <si>
    <t>4</t>
  </si>
  <si>
    <t>M008</t>
  </si>
  <si>
    <t>AL úchyt krajový</t>
  </si>
  <si>
    <t>-1703595675</t>
  </si>
  <si>
    <t>5</t>
  </si>
  <si>
    <t>M009</t>
  </si>
  <si>
    <t>AL úchyt stredový</t>
  </si>
  <si>
    <t>-1732329180</t>
  </si>
  <si>
    <t>6</t>
  </si>
  <si>
    <t>M010</t>
  </si>
  <si>
    <t>Záveterná lišta JUH L2200mm</t>
  </si>
  <si>
    <t>-1453042731</t>
  </si>
  <si>
    <t>7</t>
  </si>
  <si>
    <t>210501101.S</t>
  </si>
  <si>
    <t>Montáž a stringovanie fotovoltického panelu maloformátového</t>
  </si>
  <si>
    <t>-212958761</t>
  </si>
  <si>
    <t>8</t>
  </si>
  <si>
    <t>M012</t>
  </si>
  <si>
    <t>Panel fotovoltický 440W napr. alebo ekvivalen (TSBHNM440-108HVG, 440W)</t>
  </si>
  <si>
    <t>-349978835</t>
  </si>
  <si>
    <t>9</t>
  </si>
  <si>
    <t>210501265.S</t>
  </si>
  <si>
    <t>Montáž fotovoltického striedača trojfázového pre komerčné inštalácie</t>
  </si>
  <si>
    <t>1141347529</t>
  </si>
  <si>
    <t>10</t>
  </si>
  <si>
    <t>M011</t>
  </si>
  <si>
    <t>Striedač Ongrid 50kW napr. alebo ekvivalent (DEYE SUN-50K-G03)</t>
  </si>
  <si>
    <t>-1246543084</t>
  </si>
  <si>
    <t>11</t>
  </si>
  <si>
    <t>210501215.S</t>
  </si>
  <si>
    <t>Montáž rozvádzača pre lokálny fotovoltický zdroj nad 63 A do 160 A</t>
  </si>
  <si>
    <t>352614165</t>
  </si>
  <si>
    <t>12</t>
  </si>
  <si>
    <t>K001</t>
  </si>
  <si>
    <t>Vyskladanie rozvadzača HRM</t>
  </si>
  <si>
    <t>-869771941</t>
  </si>
  <si>
    <t>13</t>
  </si>
  <si>
    <t>K002</t>
  </si>
  <si>
    <t>Vyskladanie rozvadzaća RDC</t>
  </si>
  <si>
    <t>-591154374</t>
  </si>
  <si>
    <t>14</t>
  </si>
  <si>
    <t>M013</t>
  </si>
  <si>
    <t>Rozvádzač HRM do 100A, stýkač 115A, IP55 nastená montáž</t>
  </si>
  <si>
    <t>-187670113</t>
  </si>
  <si>
    <t>15</t>
  </si>
  <si>
    <t>M014</t>
  </si>
  <si>
    <t>Rozvádzač RDC pre 9 stringov IP55 nastená montáž</t>
  </si>
  <si>
    <t>-1377406572</t>
  </si>
  <si>
    <t>16</t>
  </si>
  <si>
    <t>K004</t>
  </si>
  <si>
    <t>Doplnenie do rozvádzača RH</t>
  </si>
  <si>
    <t>-1395792245</t>
  </si>
  <si>
    <t>17</t>
  </si>
  <si>
    <t>M016</t>
  </si>
  <si>
    <t>409375401</t>
  </si>
  <si>
    <t>18</t>
  </si>
  <si>
    <t>210800512.S</t>
  </si>
  <si>
    <t>Vodič medený uložený voľne H07V-U (CY) 450/750 V  4</t>
  </si>
  <si>
    <t>m</t>
  </si>
  <si>
    <t>236350377</t>
  </si>
  <si>
    <t>19</t>
  </si>
  <si>
    <t>M001</t>
  </si>
  <si>
    <t>Vodič ohybný H1Z2Z2-K 1x4 solárny bezhalogénový červený</t>
  </si>
  <si>
    <t>288761167</t>
  </si>
  <si>
    <t>M002</t>
  </si>
  <si>
    <t>Vodič ohybný H1Z2Z2-K 1x4 solárny bezhalogénový čierny</t>
  </si>
  <si>
    <t>-1066824125</t>
  </si>
  <si>
    <t>21</t>
  </si>
  <si>
    <t>210802442.S</t>
  </si>
  <si>
    <t>Kábel medený uložený voľne H07RN-F (CGSG) 450/750 V  5x16</t>
  </si>
  <si>
    <t>-1267257323</t>
  </si>
  <si>
    <t>22</t>
  </si>
  <si>
    <t>341310036100.S</t>
  </si>
  <si>
    <t>Kábel medený flexibilný gumený H07RN-F 5Gx16 mm2</t>
  </si>
  <si>
    <t>128</t>
  </si>
  <si>
    <t>-1303993042</t>
  </si>
  <si>
    <t>23</t>
  </si>
  <si>
    <t>210800613.S</t>
  </si>
  <si>
    <t>Vodič medený uložený voľne H07V-K (CYA)  450/750 V 6</t>
  </si>
  <si>
    <t>2128934433</t>
  </si>
  <si>
    <t>24</t>
  </si>
  <si>
    <t>341310009100.S</t>
  </si>
  <si>
    <t>Vodič medený flexibilný H07V-K 6 mm2</t>
  </si>
  <si>
    <t>-504350797</t>
  </si>
  <si>
    <t>25</t>
  </si>
  <si>
    <t>210800615.S</t>
  </si>
  <si>
    <t>Vodič medený uložený voľne H07V-K (CYA)  450/750 V 16</t>
  </si>
  <si>
    <t>1378558831</t>
  </si>
  <si>
    <t>26</t>
  </si>
  <si>
    <t>341310009300.S</t>
  </si>
  <si>
    <t>Vodič medený flexibilný H07V-K 16 mm2</t>
  </si>
  <si>
    <t>-90736128</t>
  </si>
  <si>
    <t>27</t>
  </si>
  <si>
    <t>210800616.S</t>
  </si>
  <si>
    <t>Vodič medený uložený voľne H07V-K (CYA)  450/750 V 25</t>
  </si>
  <si>
    <t>1626886188</t>
  </si>
  <si>
    <t>28</t>
  </si>
  <si>
    <t>341310009400.S</t>
  </si>
  <si>
    <t>Vodič medený flexibilný H07V-K 25 mm2</t>
  </si>
  <si>
    <t>-824189204</t>
  </si>
  <si>
    <t>29</t>
  </si>
  <si>
    <t>210810060.S</t>
  </si>
  <si>
    <t>Kábel medený silový uložený pevne 1-CYKY 0,6/1 kV 4x25</t>
  </si>
  <si>
    <t>217306680</t>
  </si>
  <si>
    <t>30</t>
  </si>
  <si>
    <t>341110006100.S</t>
  </si>
  <si>
    <t>Kábel medený 1-CYKY-J 4x25 mm2</t>
  </si>
  <si>
    <t>1187665365</t>
  </si>
  <si>
    <t>31</t>
  </si>
  <si>
    <t>210010151.S</t>
  </si>
  <si>
    <t>Rúrka ohybná elektroinštalačná z HDPE, D 63 uložená pevne</t>
  </si>
  <si>
    <t>-1183459705</t>
  </si>
  <si>
    <t>32</t>
  </si>
  <si>
    <t>345710005700.S</t>
  </si>
  <si>
    <t>Rúrka ohybná 09063 dvojplášťová korugovaná z HDPE, bezhalogénová, D 63 mm</t>
  </si>
  <si>
    <t>764567346</t>
  </si>
  <si>
    <t>33</t>
  </si>
  <si>
    <t>210010552.S</t>
  </si>
  <si>
    <t>Rúrka ohybná elektroinštalačná bezhalogenová a UV stabilná typ 2325, uložená pevne</t>
  </si>
  <si>
    <t>-1003010422</t>
  </si>
  <si>
    <t>34</t>
  </si>
  <si>
    <t>345710005465</t>
  </si>
  <si>
    <t>Rúrka ohybná UV stabilná s nízkou mechanickou odolnosťou z PE čierna 2325/LPE-1 F1.DU, D 25 mm, KOPOS</t>
  </si>
  <si>
    <t>1375073684</t>
  </si>
  <si>
    <t>35</t>
  </si>
  <si>
    <t>210220031.S</t>
  </si>
  <si>
    <t>Ekvipotenciálna svorkovnica EPS 2 v krabici KO 125 E</t>
  </si>
  <si>
    <t>439682197</t>
  </si>
  <si>
    <t>36</t>
  </si>
  <si>
    <t>345610005100.S</t>
  </si>
  <si>
    <t>Svorkovnica ekvipotencionálna EPS 2, z PP</t>
  </si>
  <si>
    <t>1509502880</t>
  </si>
  <si>
    <t>37</t>
  </si>
  <si>
    <t>210220280.S</t>
  </si>
  <si>
    <t>Uzemňovacia tyč FeZn ZT</t>
  </si>
  <si>
    <t>424957980</t>
  </si>
  <si>
    <t>38</t>
  </si>
  <si>
    <t>354410055700.S</t>
  </si>
  <si>
    <t>Tyč uzemňovacia FeZn označenie ZT 2 m</t>
  </si>
  <si>
    <t>764483214</t>
  </si>
  <si>
    <t>39</t>
  </si>
  <si>
    <t>EFV000000001</t>
  </si>
  <si>
    <t>Konektor solárny MC4 PV-KBT4/6II 32.0016P0001-UR 4mm2 - 6mm2 samica</t>
  </si>
  <si>
    <t>-829857590</t>
  </si>
  <si>
    <t>40</t>
  </si>
  <si>
    <t>EFV000000002</t>
  </si>
  <si>
    <t>Konektor solárny MC4 PV-KST4/6II 32.0017P0001-UR 4mm2 - 6mm2 samec</t>
  </si>
  <si>
    <t>948341798</t>
  </si>
  <si>
    <t>41</t>
  </si>
  <si>
    <t>K003</t>
  </si>
  <si>
    <t>Montáž plného žľabu 50H60 vrátane prisušenstva</t>
  </si>
  <si>
    <t>346784669</t>
  </si>
  <si>
    <t>42</t>
  </si>
  <si>
    <t>162024</t>
  </si>
  <si>
    <t>Žľab plný napr. alebo elvivalent ( STRADER KBJ50H60/3, 162024)</t>
  </si>
  <si>
    <t>193000450</t>
  </si>
  <si>
    <t>43</t>
  </si>
  <si>
    <t>164124</t>
  </si>
  <si>
    <t>T-kus napr. alebo ekvivalent (STRADER TKBJ50H60, 164124)</t>
  </si>
  <si>
    <t>1472897407</t>
  </si>
  <si>
    <t>44</t>
  </si>
  <si>
    <t>157324</t>
  </si>
  <si>
    <t>Oblúk žľabu 90° napr. alebo ekvivalent (STRADER LUBJ50H60, 167324)</t>
  </si>
  <si>
    <t>-1862119582</t>
  </si>
  <si>
    <t>45</t>
  </si>
  <si>
    <t>100703</t>
  </si>
  <si>
    <t>Kryt žľabu napr. alebo ekvivalent (STRADER PKJ50/2, 100705)</t>
  </si>
  <si>
    <t>1897020555</t>
  </si>
  <si>
    <t>46</t>
  </si>
  <si>
    <t>103314</t>
  </si>
  <si>
    <t>Kryt T-kus napr. alebo ekvivalent (STRADER PZTKPJ50, 103314</t>
  </si>
  <si>
    <t>-1650034682</t>
  </si>
  <si>
    <t>47</t>
  </si>
  <si>
    <t>460200303.S</t>
  </si>
  <si>
    <t>Hĺbenie káblovej ryhy 50 cm širokej a 120 cm hlbokej, v zemine triedy 3</t>
  </si>
  <si>
    <t>1654709115</t>
  </si>
  <si>
    <t>48</t>
  </si>
  <si>
    <t>460560303.S</t>
  </si>
  <si>
    <t>Zásyp nezap. káblovej ryhy bez zhutn. zeminy, 50 cm širokej, 120 cm hlbokej v zemine tr. 3</t>
  </si>
  <si>
    <t>1749447788</t>
  </si>
  <si>
    <t>49</t>
  </si>
  <si>
    <t>460620013.S</t>
  </si>
  <si>
    <t>Proviz. úprava terénu v zemine tr. 3, aby nerovnosti terénu neboli väčšie ako 2 cm od vodor.hladiny</t>
  </si>
  <si>
    <t>m2</t>
  </si>
  <si>
    <t>1591130287</t>
  </si>
  <si>
    <t>50</t>
  </si>
  <si>
    <t>HZS000114.S</t>
  </si>
  <si>
    <t>Stavebno montážne práce najnáročnejšie na odbornosť - prehliadky pracoviska a revízie (Tr. 4) v rozsahu viac ako 8 hodín</t>
  </si>
  <si>
    <t>hod</t>
  </si>
  <si>
    <t>512</t>
  </si>
  <si>
    <t>204474746</t>
  </si>
  <si>
    <t>51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</si>
  <si>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</si>
  <si>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</si>
  <si>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</si>
  <si>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</si>
  <si>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-1169039188</t>
  </si>
  <si>
    <t>52</t>
  </si>
  <si>
    <t>M001.1</t>
  </si>
  <si>
    <t>Podružný material</t>
  </si>
  <si>
    <t>%</t>
  </si>
  <si>
    <t>-681397631</t>
  </si>
  <si>
    <t>53</t>
  </si>
  <si>
    <t>M002.1</t>
  </si>
  <si>
    <t>Podružná práca</t>
  </si>
  <si>
    <t>438871451</t>
  </si>
  <si>
    <t>54</t>
  </si>
  <si>
    <t>001000031.S.E</t>
  </si>
  <si>
    <t>Inžinierska činnosť - skúšky</t>
  </si>
  <si>
    <t>975494749</t>
  </si>
  <si>
    <t>55</t>
  </si>
  <si>
    <t>M015</t>
  </si>
  <si>
    <t>Revízia</t>
  </si>
  <si>
    <t>-1286016329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</si>
</sst>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41" workbookViewId="0">
      <selection activeCell="P2" sqref="P2"/>
    </sheetView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203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165" t="s">
        <v>13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6"/>
      <c r="BE5" s="162" t="s">
        <v>14</v>
      </c>
      <c r="BS5" s="13" t="s">
        <v>6</v>
      </c>
    </row>
    <row r="6" spans="1:74" ht="36.950000000000003" customHeight="1" x14ac:dyDescent="0.2">
      <c r="B6" s="16"/>
      <c r="D6" s="22" t="s">
        <v>15</v>
      </c>
      <c r="K6" s="167" t="s">
        <v>16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6"/>
      <c r="BE6" s="163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63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63"/>
      <c r="BS8" s="13" t="s">
        <v>6</v>
      </c>
    </row>
    <row r="9" spans="1:74" ht="14.45" customHeight="1" x14ac:dyDescent="0.2">
      <c r="B9" s="16"/>
      <c r="AR9" s="16"/>
      <c r="BE9" s="163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163"/>
      <c r="BS10" s="13" t="s">
        <v>6</v>
      </c>
    </row>
    <row r="11" spans="1:74" ht="18.399999999999999" customHeight="1" x14ac:dyDescent="0.2">
      <c r="B11" s="16"/>
      <c r="E11" s="21" t="s">
        <v>25</v>
      </c>
      <c r="AK11" s="23" t="s">
        <v>26</v>
      </c>
      <c r="AN11" s="21" t="s">
        <v>1</v>
      </c>
      <c r="AR11" s="16"/>
      <c r="BE11" s="163"/>
      <c r="BS11" s="13" t="s">
        <v>6</v>
      </c>
    </row>
    <row r="12" spans="1:74" ht="6.95" customHeight="1" x14ac:dyDescent="0.2">
      <c r="B12" s="16"/>
      <c r="AR12" s="16"/>
      <c r="BE12" s="163"/>
      <c r="BS12" s="13" t="s">
        <v>6</v>
      </c>
    </row>
    <row r="13" spans="1:74" ht="12" customHeight="1" x14ac:dyDescent="0.2">
      <c r="B13" s="16"/>
      <c r="D13" s="23" t="s">
        <v>27</v>
      </c>
      <c r="AK13" s="23" t="s">
        <v>24</v>
      </c>
      <c r="AN13" s="25" t="s">
        <v>28</v>
      </c>
      <c r="AR13" s="16"/>
      <c r="BE13" s="163"/>
      <c r="BS13" s="13" t="s">
        <v>6</v>
      </c>
    </row>
    <row r="14" spans="1:74" ht="12.75" x14ac:dyDescent="0.2">
      <c r="B14" s="16"/>
      <c r="E14" s="168" t="s">
        <v>28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23" t="s">
        <v>26</v>
      </c>
      <c r="AN14" s="25" t="s">
        <v>28</v>
      </c>
      <c r="AR14" s="16"/>
      <c r="BE14" s="163"/>
      <c r="BS14" s="13" t="s">
        <v>6</v>
      </c>
    </row>
    <row r="15" spans="1:74" ht="6.95" customHeight="1" x14ac:dyDescent="0.2">
      <c r="B15" s="16"/>
      <c r="AR15" s="16"/>
      <c r="BE15" s="163"/>
      <c r="BS15" s="13" t="s">
        <v>3</v>
      </c>
    </row>
    <row r="16" spans="1:74" ht="12" customHeight="1" x14ac:dyDescent="0.2">
      <c r="B16" s="16"/>
      <c r="D16" s="23" t="s">
        <v>29</v>
      </c>
      <c r="AK16" s="23" t="s">
        <v>24</v>
      </c>
      <c r="AN16" s="21" t="s">
        <v>1</v>
      </c>
      <c r="AR16" s="16"/>
      <c r="BE16" s="163"/>
      <c r="BS16" s="13" t="s">
        <v>3</v>
      </c>
    </row>
    <row r="17" spans="2:71" ht="18.399999999999999" customHeight="1" x14ac:dyDescent="0.2">
      <c r="B17" s="16"/>
      <c r="E17" s="21" t="s">
        <v>25</v>
      </c>
      <c r="AK17" s="23" t="s">
        <v>26</v>
      </c>
      <c r="AN17" s="21" t="s">
        <v>1</v>
      </c>
      <c r="AR17" s="16"/>
      <c r="BE17" s="163"/>
      <c r="BS17" s="13" t="s">
        <v>30</v>
      </c>
    </row>
    <row r="18" spans="2:71" ht="6.95" customHeight="1" x14ac:dyDescent="0.2">
      <c r="B18" s="16"/>
      <c r="AR18" s="16"/>
      <c r="BE18" s="163"/>
      <c r="BS18" s="13" t="s">
        <v>6</v>
      </c>
    </row>
    <row r="19" spans="2:71" ht="12" customHeight="1" x14ac:dyDescent="0.2">
      <c r="B19" s="16"/>
      <c r="D19" s="23" t="s">
        <v>31</v>
      </c>
      <c r="AK19" s="23" t="s">
        <v>24</v>
      </c>
      <c r="AN19" s="21" t="s">
        <v>1</v>
      </c>
      <c r="AR19" s="16"/>
      <c r="BE19" s="163"/>
      <c r="BS19" s="13" t="s">
        <v>6</v>
      </c>
    </row>
    <row r="20" spans="2:71" ht="18.399999999999999" customHeight="1" x14ac:dyDescent="0.2">
      <c r="B20" s="16"/>
      <c r="E20" s="21" t="s">
        <v>32</v>
      </c>
      <c r="AK20" s="23" t="s">
        <v>26</v>
      </c>
      <c r="AN20" s="21" t="s">
        <v>1</v>
      </c>
      <c r="AR20" s="16"/>
      <c r="BE20" s="163"/>
      <c r="BS20" s="13" t="s">
        <v>30</v>
      </c>
    </row>
    <row r="21" spans="2:71" ht="6.95" customHeight="1" x14ac:dyDescent="0.2">
      <c r="B21" s="16"/>
      <c r="AR21" s="16"/>
      <c r="BE21" s="163"/>
    </row>
    <row r="22" spans="2:71" ht="12" customHeight="1" x14ac:dyDescent="0.2">
      <c r="B22" s="16"/>
      <c r="D22" s="23" t="s">
        <v>33</v>
      </c>
      <c r="AR22" s="16"/>
      <c r="BE22" s="163"/>
    </row>
    <row r="23" spans="2:71" ht="16.5" customHeight="1" x14ac:dyDescent="0.2">
      <c r="B23" s="16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6"/>
      <c r="BE23" s="163"/>
    </row>
    <row r="24" spans="2:71" ht="6.95" customHeight="1" x14ac:dyDescent="0.2">
      <c r="B24" s="16"/>
      <c r="AR24" s="16"/>
      <c r="BE24" s="163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3"/>
    </row>
    <row r="26" spans="2:71" s="1" customFormat="1" ht="25.9" customHeight="1" x14ac:dyDescent="0.2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1">
        <f>ROUND(AG94,2)</f>
        <v>0</v>
      </c>
      <c r="AL26" s="172"/>
      <c r="AM26" s="172"/>
      <c r="AN26" s="172"/>
      <c r="AO26" s="172"/>
      <c r="AR26" s="28"/>
      <c r="BE26" s="163"/>
    </row>
    <row r="27" spans="2:71" s="1" customFormat="1" ht="6.95" customHeight="1" x14ac:dyDescent="0.2">
      <c r="B27" s="28"/>
      <c r="AR27" s="28"/>
      <c r="BE27" s="163"/>
    </row>
    <row r="28" spans="2:71" s="1" customFormat="1" ht="12.75" x14ac:dyDescent="0.2">
      <c r="B28" s="28"/>
      <c r="L28" s="173" t="s">
        <v>35</v>
      </c>
      <c r="M28" s="173"/>
      <c r="N28" s="173"/>
      <c r="O28" s="173"/>
      <c r="P28" s="173"/>
      <c r="W28" s="173" t="s">
        <v>36</v>
      </c>
      <c r="X28" s="173"/>
      <c r="Y28" s="173"/>
      <c r="Z28" s="173"/>
      <c r="AA28" s="173"/>
      <c r="AB28" s="173"/>
      <c r="AC28" s="173"/>
      <c r="AD28" s="173"/>
      <c r="AE28" s="173"/>
      <c r="AK28" s="173" t="s">
        <v>37</v>
      </c>
      <c r="AL28" s="173"/>
      <c r="AM28" s="173"/>
      <c r="AN28" s="173"/>
      <c r="AO28" s="173"/>
      <c r="AR28" s="28"/>
      <c r="BE28" s="163"/>
    </row>
    <row r="29" spans="2:71" s="2" customFormat="1" ht="14.45" customHeight="1" x14ac:dyDescent="0.2">
      <c r="B29" s="32"/>
      <c r="D29" s="23" t="s">
        <v>38</v>
      </c>
      <c r="F29" s="33" t="s">
        <v>39</v>
      </c>
      <c r="L29" s="176">
        <v>0.2</v>
      </c>
      <c r="M29" s="175"/>
      <c r="N29" s="175"/>
      <c r="O29" s="175"/>
      <c r="P29" s="175"/>
      <c r="Q29" s="34"/>
      <c r="R29" s="34"/>
      <c r="S29" s="34"/>
      <c r="T29" s="34"/>
      <c r="U29" s="34"/>
      <c r="V29" s="34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F29" s="34"/>
      <c r="AG29" s="34"/>
      <c r="AH29" s="34"/>
      <c r="AI29" s="34"/>
      <c r="AJ29" s="34"/>
      <c r="AK29" s="174">
        <f>ROUND(AV94, 2)</f>
        <v>0</v>
      </c>
      <c r="AL29" s="175"/>
      <c r="AM29" s="175"/>
      <c r="AN29" s="175"/>
      <c r="AO29" s="175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4"/>
    </row>
    <row r="30" spans="2:71" s="2" customFormat="1" ht="14.45" customHeight="1" x14ac:dyDescent="0.2">
      <c r="B30" s="32"/>
      <c r="F30" s="33" t="s">
        <v>40</v>
      </c>
      <c r="L30" s="176">
        <v>0.2</v>
      </c>
      <c r="M30" s="175"/>
      <c r="N30" s="175"/>
      <c r="O30" s="175"/>
      <c r="P30" s="175"/>
      <c r="Q30" s="34"/>
      <c r="R30" s="34"/>
      <c r="S30" s="34"/>
      <c r="T30" s="34"/>
      <c r="U30" s="34"/>
      <c r="V30" s="34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F30" s="34"/>
      <c r="AG30" s="34"/>
      <c r="AH30" s="34"/>
      <c r="AI30" s="34"/>
      <c r="AJ30" s="34"/>
      <c r="AK30" s="174">
        <f>ROUND(AW94, 2)</f>
        <v>0</v>
      </c>
      <c r="AL30" s="175"/>
      <c r="AM30" s="175"/>
      <c r="AN30" s="175"/>
      <c r="AO30" s="175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4"/>
    </row>
    <row r="31" spans="2:71" s="2" customFormat="1" ht="14.45" hidden="1" customHeight="1" x14ac:dyDescent="0.2">
      <c r="B31" s="32"/>
      <c r="F31" s="23" t="s">
        <v>41</v>
      </c>
      <c r="L31" s="179">
        <v>0.2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2"/>
      <c r="BE31" s="164"/>
    </row>
    <row r="32" spans="2:71" s="2" customFormat="1" ht="14.45" hidden="1" customHeight="1" x14ac:dyDescent="0.2">
      <c r="B32" s="32"/>
      <c r="F32" s="23" t="s">
        <v>42</v>
      </c>
      <c r="L32" s="179">
        <v>0.2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2"/>
      <c r="BE32" s="164"/>
    </row>
    <row r="33" spans="2:57" s="2" customFormat="1" ht="14.45" hidden="1" customHeight="1" x14ac:dyDescent="0.2">
      <c r="B33" s="32"/>
      <c r="F33" s="33" t="s">
        <v>43</v>
      </c>
      <c r="L33" s="176">
        <v>0</v>
      </c>
      <c r="M33" s="175"/>
      <c r="N33" s="175"/>
      <c r="O33" s="175"/>
      <c r="P33" s="175"/>
      <c r="Q33" s="34"/>
      <c r="R33" s="34"/>
      <c r="S33" s="34"/>
      <c r="T33" s="34"/>
      <c r="U33" s="34"/>
      <c r="V33" s="34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F33" s="34"/>
      <c r="AG33" s="34"/>
      <c r="AH33" s="34"/>
      <c r="AI33" s="34"/>
      <c r="AJ33" s="34"/>
      <c r="AK33" s="174">
        <v>0</v>
      </c>
      <c r="AL33" s="175"/>
      <c r="AM33" s="175"/>
      <c r="AN33" s="175"/>
      <c r="AO33" s="175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4"/>
    </row>
    <row r="34" spans="2:57" s="1" customFormat="1" ht="6.95" customHeight="1" x14ac:dyDescent="0.2">
      <c r="B34" s="28"/>
      <c r="AR34" s="28"/>
      <c r="BE34" s="163"/>
    </row>
    <row r="35" spans="2:57" s="1" customFormat="1" ht="25.9" customHeight="1" x14ac:dyDescent="0.2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80" t="s">
        <v>46</v>
      </c>
      <c r="Y35" s="181"/>
      <c r="Z35" s="181"/>
      <c r="AA35" s="181"/>
      <c r="AB35" s="181"/>
      <c r="AC35" s="38"/>
      <c r="AD35" s="38"/>
      <c r="AE35" s="38"/>
      <c r="AF35" s="38"/>
      <c r="AG35" s="38"/>
      <c r="AH35" s="38"/>
      <c r="AI35" s="38"/>
      <c r="AJ35" s="38"/>
      <c r="AK35" s="182">
        <f>SUM(AK26:AK33)</f>
        <v>0</v>
      </c>
      <c r="AL35" s="181"/>
      <c r="AM35" s="181"/>
      <c r="AN35" s="181"/>
      <c r="AO35" s="183"/>
      <c r="AP35" s="36"/>
      <c r="AQ35" s="36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 x14ac:dyDescent="0.2">
      <c r="B50" s="16"/>
      <c r="AR50" s="16"/>
    </row>
    <row r="51" spans="2:44" ht="11.25" x14ac:dyDescent="0.2">
      <c r="B51" s="16"/>
      <c r="AR51" s="16"/>
    </row>
    <row r="52" spans="2:44" ht="11.25" x14ac:dyDescent="0.2">
      <c r="B52" s="16"/>
      <c r="AR52" s="16"/>
    </row>
    <row r="53" spans="2:44" ht="11.25" x14ac:dyDescent="0.2">
      <c r="B53" s="16"/>
      <c r="AR53" s="16"/>
    </row>
    <row r="54" spans="2:44" ht="11.25" x14ac:dyDescent="0.2">
      <c r="B54" s="16"/>
      <c r="AR54" s="16"/>
    </row>
    <row r="55" spans="2:44" ht="11.25" x14ac:dyDescent="0.2">
      <c r="B55" s="16"/>
      <c r="AR55" s="16"/>
    </row>
    <row r="56" spans="2:44" ht="11.25" x14ac:dyDescent="0.2">
      <c r="B56" s="16"/>
      <c r="AR56" s="16"/>
    </row>
    <row r="57" spans="2:44" ht="11.25" x14ac:dyDescent="0.2">
      <c r="B57" s="16"/>
      <c r="AR57" s="16"/>
    </row>
    <row r="58" spans="2:44" ht="11.25" x14ac:dyDescent="0.2">
      <c r="B58" s="16"/>
      <c r="AR58" s="16"/>
    </row>
    <row r="59" spans="2:44" ht="11.25" x14ac:dyDescent="0.2">
      <c r="B59" s="16"/>
      <c r="AR59" s="16"/>
    </row>
    <row r="60" spans="2:44" s="1" customFormat="1" ht="12.75" x14ac:dyDescent="0.2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ht="11.25" x14ac:dyDescent="0.2">
      <c r="B61" s="16"/>
      <c r="AR61" s="16"/>
    </row>
    <row r="62" spans="2:44" ht="11.25" x14ac:dyDescent="0.2">
      <c r="B62" s="16"/>
      <c r="AR62" s="16"/>
    </row>
    <row r="63" spans="2:44" ht="11.25" x14ac:dyDescent="0.2">
      <c r="B63" s="16"/>
      <c r="AR63" s="16"/>
    </row>
    <row r="64" spans="2:44" s="1" customFormat="1" ht="12.75" x14ac:dyDescent="0.2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 x14ac:dyDescent="0.2">
      <c r="B65" s="16"/>
      <c r="AR65" s="16"/>
    </row>
    <row r="66" spans="2:44" ht="11.25" x14ac:dyDescent="0.2">
      <c r="B66" s="16"/>
      <c r="AR66" s="16"/>
    </row>
    <row r="67" spans="2:44" ht="11.25" x14ac:dyDescent="0.2">
      <c r="B67" s="16"/>
      <c r="AR67" s="16"/>
    </row>
    <row r="68" spans="2:44" ht="11.25" x14ac:dyDescent="0.2">
      <c r="B68" s="16"/>
      <c r="AR68" s="16"/>
    </row>
    <row r="69" spans="2:44" ht="11.25" x14ac:dyDescent="0.2">
      <c r="B69" s="16"/>
      <c r="AR69" s="16"/>
    </row>
    <row r="70" spans="2:44" ht="11.25" x14ac:dyDescent="0.2">
      <c r="B70" s="16"/>
      <c r="AR70" s="16"/>
    </row>
    <row r="71" spans="2:44" ht="11.25" x14ac:dyDescent="0.2">
      <c r="B71" s="16"/>
      <c r="AR71" s="16"/>
    </row>
    <row r="72" spans="2:44" ht="11.25" x14ac:dyDescent="0.2">
      <c r="B72" s="16"/>
      <c r="AR72" s="16"/>
    </row>
    <row r="73" spans="2:44" ht="11.25" x14ac:dyDescent="0.2">
      <c r="B73" s="16"/>
      <c r="AR73" s="16"/>
    </row>
    <row r="74" spans="2:44" ht="11.25" x14ac:dyDescent="0.2">
      <c r="B74" s="16"/>
      <c r="AR74" s="16"/>
    </row>
    <row r="75" spans="2:44" s="1" customFormat="1" ht="12.75" x14ac:dyDescent="0.2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ht="11.25" x14ac:dyDescent="0.2">
      <c r="B76" s="28"/>
      <c r="AR76" s="28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0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0" s="1" customFormat="1" ht="24.95" customHeight="1" x14ac:dyDescent="0.2">
      <c r="B82" s="28"/>
      <c r="C82" s="17" t="s">
        <v>53</v>
      </c>
      <c r="AR82" s="28"/>
    </row>
    <row r="83" spans="1:90" s="1" customFormat="1" ht="6.95" customHeight="1" x14ac:dyDescent="0.2">
      <c r="B83" s="28"/>
      <c r="AR83" s="28"/>
    </row>
    <row r="84" spans="1:90" s="3" customFormat="1" ht="12" customHeight="1" x14ac:dyDescent="0.2">
      <c r="B84" s="47"/>
      <c r="C84" s="23" t="s">
        <v>12</v>
      </c>
      <c r="L84" s="3" t="str">
        <f>K5</f>
        <v>24-010</v>
      </c>
      <c r="AR84" s="47"/>
    </row>
    <row r="85" spans="1:90" s="4" customFormat="1" ht="36.950000000000003" customHeight="1" x14ac:dyDescent="0.2">
      <c r="B85" s="48"/>
      <c r="C85" s="49" t="s">
        <v>15</v>
      </c>
      <c r="L85" s="184" t="str">
        <f>K6</f>
        <v>Zemiakaren Spišská Belá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8"/>
    </row>
    <row r="86" spans="1:90" s="1" customFormat="1" ht="6.95" customHeight="1" x14ac:dyDescent="0.2">
      <c r="B86" s="28"/>
      <c r="AR86" s="28"/>
    </row>
    <row r="87" spans="1:90" s="1" customFormat="1" ht="12" customHeight="1" x14ac:dyDescent="0.2">
      <c r="B87" s="28"/>
      <c r="C87" s="23" t="s">
        <v>19</v>
      </c>
      <c r="L87" s="50" t="str">
        <f>IF(K8="","",K8)</f>
        <v>Spišská Belá</v>
      </c>
      <c r="AI87" s="23" t="s">
        <v>21</v>
      </c>
      <c r="AM87" s="186" t="str">
        <f>IF(AN8= "","",AN8)</f>
        <v>29. 1. 2024</v>
      </c>
      <c r="AN87" s="186"/>
      <c r="AR87" s="28"/>
    </row>
    <row r="88" spans="1:90" s="1" customFormat="1" ht="6.95" customHeight="1" x14ac:dyDescent="0.2">
      <c r="B88" s="28"/>
      <c r="AR88" s="28"/>
    </row>
    <row r="89" spans="1:90" s="1" customFormat="1" ht="15.2" customHeight="1" x14ac:dyDescent="0.2">
      <c r="B89" s="28"/>
      <c r="C89" s="23" t="s">
        <v>23</v>
      </c>
      <c r="L89" s="3" t="str">
        <f>IF(E11= "","",E11)</f>
        <v xml:space="preserve"> </v>
      </c>
      <c r="AI89" s="23" t="s">
        <v>29</v>
      </c>
      <c r="AM89" s="187" t="str">
        <f>IF(E17="","",E17)</f>
        <v xml:space="preserve"> </v>
      </c>
      <c r="AN89" s="188"/>
      <c r="AO89" s="188"/>
      <c r="AP89" s="188"/>
      <c r="AR89" s="28"/>
      <c r="AS89" s="189" t="s">
        <v>54</v>
      </c>
      <c r="AT89" s="19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 x14ac:dyDescent="0.2">
      <c r="B90" s="28"/>
      <c r="C90" s="23" t="s">
        <v>27</v>
      </c>
      <c r="L90" s="3" t="str">
        <f>IF(E14= "Vyplň údaj","",E14)</f>
        <v/>
      </c>
      <c r="AI90" s="23" t="s">
        <v>31</v>
      </c>
      <c r="AM90" s="187" t="str">
        <f>IF(E20="","",E20)</f>
        <v>Ing. Maroš Petrek</v>
      </c>
      <c r="AN90" s="188"/>
      <c r="AO90" s="188"/>
      <c r="AP90" s="188"/>
      <c r="AR90" s="28"/>
      <c r="AS90" s="191"/>
      <c r="AT90" s="192"/>
      <c r="BD90" s="55"/>
    </row>
    <row r="91" spans="1:90" s="1" customFormat="1" ht="10.9" customHeight="1" x14ac:dyDescent="0.2">
      <c r="B91" s="28"/>
      <c r="AR91" s="28"/>
      <c r="AS91" s="191"/>
      <c r="AT91" s="192"/>
      <c r="BD91" s="55"/>
    </row>
    <row r="92" spans="1:90" s="1" customFormat="1" ht="29.25" customHeight="1" x14ac:dyDescent="0.2">
      <c r="B92" s="28"/>
      <c r="C92" s="193" t="s">
        <v>55</v>
      </c>
      <c r="D92" s="194"/>
      <c r="E92" s="194"/>
      <c r="F92" s="194"/>
      <c r="G92" s="194"/>
      <c r="H92" s="56"/>
      <c r="I92" s="195" t="s">
        <v>56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6" t="s">
        <v>57</v>
      </c>
      <c r="AH92" s="194"/>
      <c r="AI92" s="194"/>
      <c r="AJ92" s="194"/>
      <c r="AK92" s="194"/>
      <c r="AL92" s="194"/>
      <c r="AM92" s="194"/>
      <c r="AN92" s="195" t="s">
        <v>58</v>
      </c>
      <c r="AO92" s="194"/>
      <c r="AP92" s="197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0" s="1" customFormat="1" ht="10.9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 x14ac:dyDescent="0.2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1">
        <f>ROUND(AG95,2)</f>
        <v>0</v>
      </c>
      <c r="AH94" s="201"/>
      <c r="AI94" s="201"/>
      <c r="AJ94" s="201"/>
      <c r="AK94" s="201"/>
      <c r="AL94" s="201"/>
      <c r="AM94" s="201"/>
      <c r="AN94" s="202">
        <f>SUM(AG94,AT94)</f>
        <v>0</v>
      </c>
      <c r="AO94" s="202"/>
      <c r="AP94" s="202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73</v>
      </c>
      <c r="BT94" s="71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0" s="6" customFormat="1" ht="16.5" customHeight="1" x14ac:dyDescent="0.2">
      <c r="A95" s="72" t="s">
        <v>77</v>
      </c>
      <c r="B95" s="73"/>
      <c r="C95" s="74"/>
      <c r="D95" s="200" t="s">
        <v>13</v>
      </c>
      <c r="E95" s="200"/>
      <c r="F95" s="200"/>
      <c r="G95" s="200"/>
      <c r="H95" s="200"/>
      <c r="I95" s="75"/>
      <c r="J95" s="200" t="s">
        <v>16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198">
        <f>'24-010 - Zemiakaren Spišs...'!J28</f>
        <v>0</v>
      </c>
      <c r="AH95" s="199"/>
      <c r="AI95" s="199"/>
      <c r="AJ95" s="199"/>
      <c r="AK95" s="199"/>
      <c r="AL95" s="199"/>
      <c r="AM95" s="199"/>
      <c r="AN95" s="198">
        <f>SUM(AG95,AT95)</f>
        <v>0</v>
      </c>
      <c r="AO95" s="199"/>
      <c r="AP95" s="199"/>
      <c r="AQ95" s="76" t="s">
        <v>78</v>
      </c>
      <c r="AR95" s="73"/>
      <c r="AS95" s="77">
        <v>0</v>
      </c>
      <c r="AT95" s="78">
        <f>ROUND(SUM(AV95:AW95),2)</f>
        <v>0</v>
      </c>
      <c r="AU95" s="79">
        <f>'24-010 - Zemiakaren Spišs...'!P114</f>
        <v>0</v>
      </c>
      <c r="AV95" s="78">
        <f>'24-010 - Zemiakaren Spišs...'!J31</f>
        <v>0</v>
      </c>
      <c r="AW95" s="78">
        <f>'24-010 - Zemiakaren Spišs...'!J32</f>
        <v>0</v>
      </c>
      <c r="AX95" s="78">
        <f>'24-010 - Zemiakaren Spišs...'!J33</f>
        <v>0</v>
      </c>
      <c r="AY95" s="78">
        <f>'24-010 - Zemiakaren Spišs...'!J34</f>
        <v>0</v>
      </c>
      <c r="AZ95" s="78">
        <f>'24-010 - Zemiakaren Spišs...'!F31</f>
        <v>0</v>
      </c>
      <c r="BA95" s="78">
        <f>'24-010 - Zemiakaren Spišs...'!F32</f>
        <v>0</v>
      </c>
      <c r="BB95" s="78">
        <f>'24-010 - Zemiakaren Spišs...'!F33</f>
        <v>0</v>
      </c>
      <c r="BC95" s="78">
        <f>'24-010 - Zemiakaren Spišs...'!F34</f>
        <v>0</v>
      </c>
      <c r="BD95" s="80">
        <f>'24-010 - Zemiakaren Spišs...'!F35</f>
        <v>0</v>
      </c>
      <c r="BT95" s="81" t="s">
        <v>79</v>
      </c>
      <c r="BU95" s="81" t="s">
        <v>80</v>
      </c>
      <c r="BV95" s="81" t="s">
        <v>75</v>
      </c>
      <c r="BW95" s="81" t="s">
        <v>4</v>
      </c>
      <c r="BX95" s="81" t="s">
        <v>76</v>
      </c>
      <c r="CL95" s="81" t="s">
        <v>1</v>
      </c>
    </row>
    <row r="96" spans="1:90" s="1" customFormat="1" ht="30" customHeight="1" x14ac:dyDescent="0.2">
      <c r="B96" s="28"/>
      <c r="AR96" s="28"/>
    </row>
    <row r="97" spans="2:44" s="1" customFormat="1" ht="6.95" customHeight="1" x14ac:dyDescent="0.2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4-010 - Zemiakaren Spiš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2"/>
  <sheetViews>
    <sheetView showGridLines="0" tabSelected="1" topLeftCell="A114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3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81</v>
      </c>
      <c r="L4" s="16"/>
      <c r="M4" s="82" t="s">
        <v>9</v>
      </c>
      <c r="AT4" s="13" t="s">
        <v>3</v>
      </c>
    </row>
    <row r="5" spans="2:46" ht="6.95" customHeight="1" x14ac:dyDescent="0.2">
      <c r="B5" s="16"/>
      <c r="L5" s="16"/>
    </row>
    <row r="6" spans="2:46" s="1" customFormat="1" ht="12" customHeight="1" x14ac:dyDescent="0.2">
      <c r="B6" s="28"/>
      <c r="D6" s="23" t="s">
        <v>15</v>
      </c>
      <c r="L6" s="28"/>
    </row>
    <row r="7" spans="2:46" s="1" customFormat="1" ht="16.5" customHeight="1" x14ac:dyDescent="0.2">
      <c r="B7" s="28"/>
      <c r="E7" s="184" t="s">
        <v>16</v>
      </c>
      <c r="F7" s="204"/>
      <c r="G7" s="204"/>
      <c r="H7" s="204"/>
      <c r="L7" s="28"/>
    </row>
    <row r="8" spans="2:46" s="1" customFormat="1" ht="11.25" x14ac:dyDescent="0.2">
      <c r="B8" s="28"/>
      <c r="L8" s="28"/>
    </row>
    <row r="9" spans="2:46" s="1" customFormat="1" ht="12" customHeight="1" x14ac:dyDescent="0.2">
      <c r="B9" s="28"/>
      <c r="D9" s="23" t="s">
        <v>17</v>
      </c>
      <c r="F9" s="21" t="s">
        <v>1</v>
      </c>
      <c r="I9" s="23" t="s">
        <v>18</v>
      </c>
      <c r="J9" s="21" t="s">
        <v>1</v>
      </c>
      <c r="L9" s="28"/>
    </row>
    <row r="10" spans="2:46" s="1" customFormat="1" ht="12" customHeight="1" x14ac:dyDescent="0.2">
      <c r="B10" s="28"/>
      <c r="D10" s="23" t="s">
        <v>19</v>
      </c>
      <c r="F10" s="21" t="s">
        <v>20</v>
      </c>
      <c r="I10" s="23" t="s">
        <v>21</v>
      </c>
      <c r="J10" s="51" t="str">
        <f>'Rekapitulácia stavby'!AN8</f>
        <v>29. 1. 2024</v>
      </c>
      <c r="L10" s="28"/>
    </row>
    <row r="11" spans="2:46" s="1" customFormat="1" ht="10.9" customHeight="1" x14ac:dyDescent="0.2">
      <c r="B11" s="28"/>
      <c r="L11" s="28"/>
    </row>
    <row r="12" spans="2:46" s="1" customFormat="1" ht="12" customHeight="1" x14ac:dyDescent="0.2">
      <c r="B12" s="28"/>
      <c r="D12" s="23" t="s">
        <v>23</v>
      </c>
      <c r="I12" s="23" t="s">
        <v>24</v>
      </c>
      <c r="J12" s="21" t="str">
        <f>IF('Rekapitulácia stavby'!AN10="","",'Rekapitulácia stavby'!AN10)</f>
        <v/>
      </c>
      <c r="L12" s="28"/>
    </row>
    <row r="13" spans="2:46" s="1" customFormat="1" ht="18" customHeight="1" x14ac:dyDescent="0.2">
      <c r="B13" s="28"/>
      <c r="E13" s="21" t="str">
        <f>IF('Rekapitulácia stavby'!E11="","",'Rekapitulácia stavby'!E11)</f>
        <v xml:space="preserve"> </v>
      </c>
      <c r="I13" s="23" t="s">
        <v>26</v>
      </c>
      <c r="J13" s="21" t="str">
        <f>IF('Rekapitulácia stavby'!AN11="","",'Rekapitulácia stavby'!AN11)</f>
        <v/>
      </c>
      <c r="L13" s="28"/>
    </row>
    <row r="14" spans="2:46" s="1" customFormat="1" ht="6.95" customHeight="1" x14ac:dyDescent="0.2">
      <c r="B14" s="28"/>
      <c r="L14" s="28"/>
    </row>
    <row r="15" spans="2:46" s="1" customFormat="1" ht="12" customHeight="1" x14ac:dyDescent="0.2">
      <c r="B15" s="28"/>
      <c r="D15" s="23" t="s">
        <v>27</v>
      </c>
      <c r="I15" s="23" t="s">
        <v>24</v>
      </c>
      <c r="J15" s="24" t="str">
        <f>'Rekapitulácia stavby'!AN13</f>
        <v>Vyplň údaj</v>
      </c>
      <c r="L15" s="28"/>
    </row>
    <row r="16" spans="2:46" s="1" customFormat="1" ht="18" customHeight="1" x14ac:dyDescent="0.2">
      <c r="B16" s="28"/>
      <c r="E16" s="205" t="str">
        <f>'Rekapitulácia stavby'!E14</f>
        <v>Vyplň údaj</v>
      </c>
      <c r="F16" s="165"/>
      <c r="G16" s="165"/>
      <c r="H16" s="165"/>
      <c r="I16" s="23" t="s">
        <v>26</v>
      </c>
      <c r="J16" s="24" t="str">
        <f>'Rekapitulácia stavby'!AN14</f>
        <v>Vyplň údaj</v>
      </c>
      <c r="L16" s="28"/>
    </row>
    <row r="17" spans="2:12" s="1" customFormat="1" ht="6.95" customHeight="1" x14ac:dyDescent="0.2">
      <c r="B17" s="28"/>
      <c r="L17" s="28"/>
    </row>
    <row r="18" spans="2:12" s="1" customFormat="1" ht="12" customHeight="1" x14ac:dyDescent="0.2">
      <c r="B18" s="28"/>
      <c r="D18" s="23" t="s">
        <v>29</v>
      </c>
      <c r="I18" s="23" t="s">
        <v>24</v>
      </c>
      <c r="J18" s="21" t="str">
        <f>IF('Rekapitulácia stavby'!AN16="","",'Rekapitulácia stavby'!AN16)</f>
        <v/>
      </c>
      <c r="L18" s="28"/>
    </row>
    <row r="19" spans="2:12" s="1" customFormat="1" ht="18" customHeight="1" x14ac:dyDescent="0.2">
      <c r="B19" s="28"/>
      <c r="E19" s="21" t="str">
        <f>IF('Rekapitulácia stavby'!E17="","",'Rekapitulácia stavby'!E17)</f>
        <v xml:space="preserve"> </v>
      </c>
      <c r="I19" s="23" t="s">
        <v>26</v>
      </c>
      <c r="J19" s="21" t="str">
        <f>IF('Rekapitulácia stavby'!AN17="","",'Rekapitulácia stavby'!AN17)</f>
        <v/>
      </c>
      <c r="L19" s="28"/>
    </row>
    <row r="20" spans="2:12" s="1" customFormat="1" ht="6.95" customHeight="1" x14ac:dyDescent="0.2">
      <c r="B20" s="28"/>
      <c r="L20" s="28"/>
    </row>
    <row r="21" spans="2:12" s="1" customFormat="1" ht="12" customHeight="1" x14ac:dyDescent="0.2">
      <c r="B21" s="28"/>
      <c r="D21" s="23" t="s">
        <v>31</v>
      </c>
      <c r="I21" s="23" t="s">
        <v>24</v>
      </c>
      <c r="J21" s="21" t="s">
        <v>1</v>
      </c>
      <c r="L21" s="28"/>
    </row>
    <row r="22" spans="2:12" s="1" customFormat="1" ht="18" customHeight="1" x14ac:dyDescent="0.2">
      <c r="B22" s="28"/>
      <c r="E22" s="21" t="s">
        <v>32</v>
      </c>
      <c r="I22" s="23" t="s">
        <v>26</v>
      </c>
      <c r="J22" s="21" t="s">
        <v>1</v>
      </c>
      <c r="L22" s="28"/>
    </row>
    <row r="23" spans="2:12" s="1" customFormat="1" ht="6.95" customHeight="1" x14ac:dyDescent="0.2">
      <c r="B23" s="28"/>
      <c r="L23" s="28"/>
    </row>
    <row r="24" spans="2:12" s="1" customFormat="1" ht="12" customHeight="1" x14ac:dyDescent="0.2">
      <c r="B24" s="28"/>
      <c r="D24" s="23" t="s">
        <v>33</v>
      </c>
      <c r="L24" s="28"/>
    </row>
    <row r="25" spans="2:12" s="7" customFormat="1" ht="16.5" customHeight="1" x14ac:dyDescent="0.2">
      <c r="B25" s="83"/>
      <c r="E25" s="170" t="s">
        <v>1</v>
      </c>
      <c r="F25" s="170"/>
      <c r="G25" s="170"/>
      <c r="H25" s="170"/>
      <c r="L25" s="83"/>
    </row>
    <row r="26" spans="2:12" s="1" customFormat="1" ht="6.95" customHeight="1" x14ac:dyDescent="0.2">
      <c r="B26" s="28"/>
      <c r="L26" s="28"/>
    </row>
    <row r="27" spans="2:12" s="1" customFormat="1" ht="6.95" customHeight="1" x14ac:dyDescent="0.2">
      <c r="B27" s="28"/>
      <c r="D27" s="52"/>
      <c r="E27" s="52"/>
      <c r="F27" s="52"/>
      <c r="G27" s="52"/>
      <c r="H27" s="52"/>
      <c r="I27" s="52"/>
      <c r="J27" s="52"/>
      <c r="K27" s="52"/>
      <c r="L27" s="28"/>
    </row>
    <row r="28" spans="2:12" s="1" customFormat="1" ht="25.35" customHeight="1" x14ac:dyDescent="0.2">
      <c r="B28" s="28"/>
      <c r="D28" s="84" t="s">
        <v>34</v>
      </c>
      <c r="J28" s="65">
        <f>ROUND(J114, 2)</f>
        <v>0</v>
      </c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45" customHeight="1" x14ac:dyDescent="0.2">
      <c r="B30" s="28"/>
      <c r="F30" s="31" t="s">
        <v>36</v>
      </c>
      <c r="I30" s="31" t="s">
        <v>35</v>
      </c>
      <c r="J30" s="31" t="s">
        <v>37</v>
      </c>
      <c r="L30" s="28"/>
    </row>
    <row r="31" spans="2:12" s="1" customFormat="1" ht="14.45" customHeight="1" x14ac:dyDescent="0.2">
      <c r="B31" s="28"/>
      <c r="D31" s="54" t="s">
        <v>38</v>
      </c>
      <c r="E31" s="33" t="s">
        <v>39</v>
      </c>
      <c r="F31" s="85">
        <f>ROUND((SUM(BE114:BE171)),  2)</f>
        <v>0</v>
      </c>
      <c r="G31" s="86"/>
      <c r="H31" s="86"/>
      <c r="I31" s="87">
        <v>0.2</v>
      </c>
      <c r="J31" s="85">
        <f>ROUND(((SUM(BE114:BE171))*I31),  2)</f>
        <v>0</v>
      </c>
      <c r="L31" s="28"/>
    </row>
    <row r="32" spans="2:12" s="1" customFormat="1" ht="14.45" customHeight="1" x14ac:dyDescent="0.2">
      <c r="B32" s="28"/>
      <c r="E32" s="33" t="s">
        <v>40</v>
      </c>
      <c r="F32" s="85">
        <f>ROUND((SUM(BF114:BF171)),  2)</f>
        <v>0</v>
      </c>
      <c r="G32" s="86"/>
      <c r="H32" s="86"/>
      <c r="I32" s="87">
        <v>0.2</v>
      </c>
      <c r="J32" s="85">
        <f>ROUND(((SUM(BF114:BF171))*I32),  2)</f>
        <v>0</v>
      </c>
      <c r="L32" s="28"/>
    </row>
    <row r="33" spans="2:12" s="1" customFormat="1" ht="14.45" hidden="1" customHeight="1" x14ac:dyDescent="0.2">
      <c r="B33" s="28"/>
      <c r="E33" s="23" t="s">
        <v>41</v>
      </c>
      <c r="F33" s="88">
        <f>ROUND((SUM(BG114:BG171)),  2)</f>
        <v>0</v>
      </c>
      <c r="I33" s="89">
        <v>0.2</v>
      </c>
      <c r="J33" s="88">
        <f>0</f>
        <v>0</v>
      </c>
      <c r="L33" s="28"/>
    </row>
    <row r="34" spans="2:12" s="1" customFormat="1" ht="14.45" hidden="1" customHeight="1" x14ac:dyDescent="0.2">
      <c r="B34" s="28"/>
      <c r="E34" s="23" t="s">
        <v>42</v>
      </c>
      <c r="F34" s="88">
        <f>ROUND((SUM(BH114:BH171)),  2)</f>
        <v>0</v>
      </c>
      <c r="I34" s="89">
        <v>0.2</v>
      </c>
      <c r="J34" s="88">
        <f>0</f>
        <v>0</v>
      </c>
      <c r="L34" s="28"/>
    </row>
    <row r="35" spans="2:12" s="1" customFormat="1" ht="14.45" hidden="1" customHeight="1" x14ac:dyDescent="0.2">
      <c r="B35" s="28"/>
      <c r="E35" s="33" t="s">
        <v>43</v>
      </c>
      <c r="F35" s="85">
        <f>ROUND((SUM(BI114:BI171)),  2)</f>
        <v>0</v>
      </c>
      <c r="G35" s="86"/>
      <c r="H35" s="86"/>
      <c r="I35" s="87">
        <v>0</v>
      </c>
      <c r="J35" s="85">
        <f>0</f>
        <v>0</v>
      </c>
      <c r="L35" s="28"/>
    </row>
    <row r="36" spans="2:12" s="1" customFormat="1" ht="6.95" customHeight="1" x14ac:dyDescent="0.2">
      <c r="B36" s="28"/>
      <c r="L36" s="28"/>
    </row>
    <row r="37" spans="2:12" s="1" customFormat="1" ht="25.35" customHeight="1" x14ac:dyDescent="0.2">
      <c r="B37" s="28"/>
      <c r="C37" s="90"/>
      <c r="D37" s="91" t="s">
        <v>44</v>
      </c>
      <c r="E37" s="56"/>
      <c r="F37" s="56"/>
      <c r="G37" s="92" t="s">
        <v>45</v>
      </c>
      <c r="H37" s="93" t="s">
        <v>46</v>
      </c>
      <c r="I37" s="56"/>
      <c r="J37" s="94">
        <f>SUM(J28:J35)</f>
        <v>0</v>
      </c>
      <c r="K37" s="95"/>
      <c r="L37" s="28"/>
    </row>
    <row r="38" spans="2:12" s="1" customFormat="1" ht="14.45" customHeight="1" x14ac:dyDescent="0.2">
      <c r="B38" s="28"/>
      <c r="L38" s="28"/>
    </row>
    <row r="39" spans="2:12" ht="14.45" customHeight="1" x14ac:dyDescent="0.2">
      <c r="B39" s="16"/>
      <c r="L39" s="16"/>
    </row>
    <row r="40" spans="2:12" ht="14.45" customHeight="1" x14ac:dyDescent="0.2">
      <c r="B40" s="16"/>
      <c r="L40" s="16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96" t="s">
        <v>50</v>
      </c>
      <c r="G61" s="42" t="s">
        <v>49</v>
      </c>
      <c r="H61" s="30"/>
      <c r="I61" s="30"/>
      <c r="J61" s="97" t="s">
        <v>50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96" t="s">
        <v>50</v>
      </c>
      <c r="G76" s="42" t="s">
        <v>49</v>
      </c>
      <c r="H76" s="30"/>
      <c r="I76" s="30"/>
      <c r="J76" s="97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 x14ac:dyDescent="0.2">
      <c r="B82" s="28"/>
      <c r="C82" s="17" t="s">
        <v>82</v>
      </c>
      <c r="L82" s="28"/>
    </row>
    <row r="83" spans="2:47" s="1" customFormat="1" ht="6.9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184" t="str">
        <f>E7</f>
        <v>Zemiakaren Spišská Belá</v>
      </c>
      <c r="F85" s="204"/>
      <c r="G85" s="204"/>
      <c r="H85" s="204"/>
      <c r="L85" s="28"/>
    </row>
    <row r="86" spans="2:47" s="1" customFormat="1" ht="6.95" hidden="1" customHeight="1" x14ac:dyDescent="0.2">
      <c r="B86" s="28"/>
      <c r="L86" s="28"/>
    </row>
    <row r="87" spans="2:47" s="1" customFormat="1" ht="12" hidden="1" customHeight="1" x14ac:dyDescent="0.2">
      <c r="B87" s="28"/>
      <c r="C87" s="23" t="s">
        <v>19</v>
      </c>
      <c r="F87" s="21" t="str">
        <f>F10</f>
        <v>Spišská Belá</v>
      </c>
      <c r="I87" s="23" t="s">
        <v>21</v>
      </c>
      <c r="J87" s="51" t="str">
        <f>IF(J10="","",J10)</f>
        <v>29. 1. 2024</v>
      </c>
      <c r="L87" s="28"/>
    </row>
    <row r="88" spans="2:47" s="1" customFormat="1" ht="6.95" hidden="1" customHeight="1" x14ac:dyDescent="0.2">
      <c r="B88" s="28"/>
      <c r="L88" s="28"/>
    </row>
    <row r="89" spans="2:47" s="1" customFormat="1" ht="15.2" hidden="1" customHeight="1" x14ac:dyDescent="0.2">
      <c r="B89" s="28"/>
      <c r="C89" s="23" t="s">
        <v>23</v>
      </c>
      <c r="F89" s="21" t="str">
        <f>E13</f>
        <v xml:space="preserve"> </v>
      </c>
      <c r="I89" s="23" t="s">
        <v>29</v>
      </c>
      <c r="J89" s="26" t="str">
        <f>E19</f>
        <v xml:space="preserve"> </v>
      </c>
      <c r="L89" s="28"/>
    </row>
    <row r="90" spans="2:47" s="1" customFormat="1" ht="15.2" hidden="1" customHeight="1" x14ac:dyDescent="0.2">
      <c r="B90" s="28"/>
      <c r="C90" s="23" t="s">
        <v>27</v>
      </c>
      <c r="F90" s="21" t="str">
        <f>IF(E16="","",E16)</f>
        <v>Vyplň údaj</v>
      </c>
      <c r="I90" s="23" t="s">
        <v>31</v>
      </c>
      <c r="J90" s="26" t="str">
        <f>E22</f>
        <v>Ing. Maroš Petrek</v>
      </c>
      <c r="L90" s="28"/>
    </row>
    <row r="91" spans="2:47" s="1" customFormat="1" ht="10.35" hidden="1" customHeight="1" x14ac:dyDescent="0.2">
      <c r="B91" s="28"/>
      <c r="L91" s="28"/>
    </row>
    <row r="92" spans="2:47" s="1" customFormat="1" ht="29.25" hidden="1" customHeight="1" x14ac:dyDescent="0.2">
      <c r="B92" s="28"/>
      <c r="C92" s="98" t="s">
        <v>83</v>
      </c>
      <c r="D92" s="90"/>
      <c r="E92" s="90"/>
      <c r="F92" s="90"/>
      <c r="G92" s="90"/>
      <c r="H92" s="90"/>
      <c r="I92" s="90"/>
      <c r="J92" s="99" t="s">
        <v>84</v>
      </c>
      <c r="K92" s="90"/>
      <c r="L92" s="28"/>
    </row>
    <row r="93" spans="2:47" s="1" customFormat="1" ht="10.35" hidden="1" customHeight="1" x14ac:dyDescent="0.2">
      <c r="B93" s="28"/>
      <c r="L93" s="28"/>
    </row>
    <row r="94" spans="2:47" s="1" customFormat="1" ht="22.9" hidden="1" customHeight="1" x14ac:dyDescent="0.2">
      <c r="B94" s="28"/>
      <c r="C94" s="100" t="s">
        <v>85</v>
      </c>
      <c r="J94" s="65">
        <f>J114</f>
        <v>0</v>
      </c>
      <c r="L94" s="28"/>
      <c r="AU94" s="13" t="s">
        <v>86</v>
      </c>
    </row>
    <row r="95" spans="2:47" s="8" customFormat="1" ht="24.95" hidden="1" customHeight="1" x14ac:dyDescent="0.2">
      <c r="B95" s="101"/>
      <c r="D95" s="102" t="s">
        <v>87</v>
      </c>
      <c r="E95" s="103"/>
      <c r="F95" s="103"/>
      <c r="G95" s="103"/>
      <c r="H95" s="103"/>
      <c r="I95" s="103"/>
      <c r="J95" s="104">
        <f>J115</f>
        <v>0</v>
      </c>
      <c r="L95" s="101"/>
    </row>
    <row r="96" spans="2:47" s="9" customFormat="1" ht="19.899999999999999" hidden="1" customHeight="1" x14ac:dyDescent="0.2">
      <c r="B96" s="105"/>
      <c r="D96" s="106" t="s">
        <v>88</v>
      </c>
      <c r="E96" s="107"/>
      <c r="F96" s="107"/>
      <c r="G96" s="107"/>
      <c r="H96" s="107"/>
      <c r="I96" s="107"/>
      <c r="J96" s="108">
        <f>J116</f>
        <v>0</v>
      </c>
      <c r="L96" s="105"/>
    </row>
    <row r="97" spans="2:12" s="1" customFormat="1" ht="21.75" hidden="1" customHeight="1" x14ac:dyDescent="0.2">
      <c r="B97" s="28"/>
      <c r="L97" s="28"/>
    </row>
    <row r="98" spans="2:12" s="1" customFormat="1" ht="6.95" hidden="1" customHeight="1" x14ac:dyDescent="0.2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28"/>
    </row>
    <row r="99" spans="2:12" ht="11.25" hidden="1" x14ac:dyDescent="0.2"/>
    <row r="100" spans="2:12" ht="11.25" hidden="1" x14ac:dyDescent="0.2"/>
    <row r="101" spans="2:12" ht="11.25" hidden="1" x14ac:dyDescent="0.2"/>
    <row r="102" spans="2:12" s="1" customFormat="1" ht="6.95" customHeight="1" x14ac:dyDescent="0.2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28"/>
    </row>
    <row r="103" spans="2:12" s="1" customFormat="1" ht="24.95" customHeight="1" x14ac:dyDescent="0.2">
      <c r="B103" s="28"/>
      <c r="C103" s="17" t="s">
        <v>89</v>
      </c>
      <c r="L103" s="28"/>
    </row>
    <row r="104" spans="2:12" s="1" customFormat="1" ht="6.95" customHeight="1" x14ac:dyDescent="0.2">
      <c r="B104" s="28"/>
      <c r="L104" s="28"/>
    </row>
    <row r="105" spans="2:12" s="1" customFormat="1" ht="12" customHeight="1" x14ac:dyDescent="0.2">
      <c r="B105" s="28"/>
      <c r="C105" s="23" t="s">
        <v>15</v>
      </c>
      <c r="L105" s="28"/>
    </row>
    <row r="106" spans="2:12" s="1" customFormat="1" ht="16.5" customHeight="1" x14ac:dyDescent="0.2">
      <c r="B106" s="28"/>
      <c r="E106" s="184" t="str">
        <f>E7</f>
        <v>Zemiakaren Spišská Belá</v>
      </c>
      <c r="F106" s="204"/>
      <c r="G106" s="204"/>
      <c r="H106" s="204"/>
      <c r="L106" s="28"/>
    </row>
    <row r="107" spans="2:12" s="1" customFormat="1" ht="6.95" customHeight="1" x14ac:dyDescent="0.2">
      <c r="B107" s="28"/>
      <c r="L107" s="28"/>
    </row>
    <row r="108" spans="2:12" s="1" customFormat="1" ht="12" customHeight="1" x14ac:dyDescent="0.2">
      <c r="B108" s="28"/>
      <c r="C108" s="23" t="s">
        <v>19</v>
      </c>
      <c r="F108" s="21" t="str">
        <f>F10</f>
        <v>Spišská Belá</v>
      </c>
      <c r="I108" s="23" t="s">
        <v>21</v>
      </c>
      <c r="J108" s="51" t="str">
        <f>IF(J10="","",J10)</f>
        <v>29. 1. 2024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5.2" customHeight="1" x14ac:dyDescent="0.2">
      <c r="B110" s="28"/>
      <c r="C110" s="23" t="s">
        <v>23</v>
      </c>
      <c r="F110" s="21" t="str">
        <f>E13</f>
        <v xml:space="preserve"> </v>
      </c>
      <c r="I110" s="23" t="s">
        <v>29</v>
      </c>
      <c r="J110" s="26" t="str">
        <f>E19</f>
        <v xml:space="preserve"> </v>
      </c>
      <c r="L110" s="28"/>
    </row>
    <row r="111" spans="2:12" s="1" customFormat="1" ht="15.2" customHeight="1" x14ac:dyDescent="0.2">
      <c r="B111" s="28"/>
      <c r="C111" s="23" t="s">
        <v>27</v>
      </c>
      <c r="F111" s="21" t="str">
        <f>IF(E16="","",E16)</f>
        <v>Vyplň údaj</v>
      </c>
      <c r="I111" s="23" t="s">
        <v>31</v>
      </c>
      <c r="J111" s="26" t="str">
        <f>E22</f>
        <v>Ing. Maroš Petrek</v>
      </c>
      <c r="L111" s="28"/>
    </row>
    <row r="112" spans="2:12" s="1" customFormat="1" ht="10.35" customHeight="1" x14ac:dyDescent="0.2">
      <c r="B112" s="28"/>
      <c r="L112" s="28"/>
    </row>
    <row r="113" spans="2:65" s="10" customFormat="1" ht="29.25" customHeight="1" x14ac:dyDescent="0.2">
      <c r="B113" s="109"/>
      <c r="C113" s="110" t="s">
        <v>90</v>
      </c>
      <c r="D113" s="111" t="s">
        <v>59</v>
      </c>
      <c r="E113" s="111" t="s">
        <v>55</v>
      </c>
      <c r="F113" s="111" t="s">
        <v>56</v>
      </c>
      <c r="G113" s="111" t="s">
        <v>91</v>
      </c>
      <c r="H113" s="111" t="s">
        <v>92</v>
      </c>
      <c r="I113" s="111" t="s">
        <v>93</v>
      </c>
      <c r="J113" s="112" t="s">
        <v>84</v>
      </c>
      <c r="K113" s="113" t="s">
        <v>94</v>
      </c>
      <c r="L113" s="109"/>
      <c r="M113" s="58" t="s">
        <v>1</v>
      </c>
      <c r="N113" s="59" t="s">
        <v>38</v>
      </c>
      <c r="O113" s="59" t="s">
        <v>95</v>
      </c>
      <c r="P113" s="59" t="s">
        <v>96</v>
      </c>
      <c r="Q113" s="59" t="s">
        <v>97</v>
      </c>
      <c r="R113" s="59" t="s">
        <v>98</v>
      </c>
      <c r="S113" s="59" t="s">
        <v>99</v>
      </c>
      <c r="T113" s="60" t="s">
        <v>100</v>
      </c>
    </row>
    <row r="114" spans="2:65" s="1" customFormat="1" ht="22.9" customHeight="1" x14ac:dyDescent="0.25">
      <c r="B114" s="28"/>
      <c r="C114" s="63" t="s">
        <v>85</v>
      </c>
      <c r="J114" s="114">
        <f>BK114</f>
        <v>0</v>
      </c>
      <c r="L114" s="28"/>
      <c r="M114" s="61"/>
      <c r="N114" s="52"/>
      <c r="O114" s="52"/>
      <c r="P114" s="115">
        <f>P115</f>
        <v>0</v>
      </c>
      <c r="Q114" s="52"/>
      <c r="R114" s="115">
        <f>R115</f>
        <v>0.32817999999999997</v>
      </c>
      <c r="S114" s="52"/>
      <c r="T114" s="116">
        <f>T115</f>
        <v>0</v>
      </c>
      <c r="AT114" s="13" t="s">
        <v>73</v>
      </c>
      <c r="AU114" s="13" t="s">
        <v>86</v>
      </c>
      <c r="BK114" s="117">
        <f>BK115</f>
        <v>0</v>
      </c>
    </row>
    <row r="115" spans="2:65" s="11" customFormat="1" ht="25.9" customHeight="1" x14ac:dyDescent="0.2">
      <c r="B115" s="118"/>
      <c r="D115" s="119" t="s">
        <v>73</v>
      </c>
      <c r="E115" s="120" t="s">
        <v>101</v>
      </c>
      <c r="F115" s="120" t="s">
        <v>102</v>
      </c>
      <c r="I115" s="121"/>
      <c r="J115" s="122">
        <f>BK115</f>
        <v>0</v>
      </c>
      <c r="L115" s="118"/>
      <c r="M115" s="123"/>
      <c r="P115" s="124">
        <f>P116</f>
        <v>0</v>
      </c>
      <c r="R115" s="124">
        <f>R116</f>
        <v>0.32817999999999997</v>
      </c>
      <c r="T115" s="125">
        <f>T116</f>
        <v>0</v>
      </c>
      <c r="AR115" s="119" t="s">
        <v>103</v>
      </c>
      <c r="AT115" s="126" t="s">
        <v>73</v>
      </c>
      <c r="AU115" s="126" t="s">
        <v>74</v>
      </c>
      <c r="AY115" s="119" t="s">
        <v>104</v>
      </c>
      <c r="BK115" s="127">
        <f>BK116</f>
        <v>0</v>
      </c>
    </row>
    <row r="116" spans="2:65" s="11" customFormat="1" ht="22.9" customHeight="1" x14ac:dyDescent="0.2">
      <c r="B116" s="118"/>
      <c r="D116" s="119" t="s">
        <v>73</v>
      </c>
      <c r="E116" s="128" t="s">
        <v>105</v>
      </c>
      <c r="F116" s="128" t="s">
        <v>106</v>
      </c>
      <c r="I116" s="121"/>
      <c r="J116" s="129">
        <f>BK116</f>
        <v>0</v>
      </c>
      <c r="L116" s="118"/>
      <c r="M116" s="123"/>
      <c r="P116" s="124">
        <f>SUM(P117:P171)</f>
        <v>0</v>
      </c>
      <c r="R116" s="124">
        <f>SUM(R117:R171)</f>
        <v>0.32817999999999997</v>
      </c>
      <c r="T116" s="125">
        <f>SUM(T117:T171)</f>
        <v>0</v>
      </c>
      <c r="AR116" s="119" t="s">
        <v>103</v>
      </c>
      <c r="AT116" s="126" t="s">
        <v>73</v>
      </c>
      <c r="AU116" s="126" t="s">
        <v>79</v>
      </c>
      <c r="AY116" s="119" t="s">
        <v>104</v>
      </c>
      <c r="BK116" s="127">
        <f>SUM(BK117:BK171)</f>
        <v>0</v>
      </c>
    </row>
    <row r="117" spans="2:65" s="1" customFormat="1" ht="24.2" customHeight="1" x14ac:dyDescent="0.2">
      <c r="B117" s="130"/>
      <c r="C117" s="131" t="s">
        <v>79</v>
      </c>
      <c r="D117" s="131" t="s">
        <v>107</v>
      </c>
      <c r="E117" s="132" t="s">
        <v>108</v>
      </c>
      <c r="F117" s="133" t="s">
        <v>109</v>
      </c>
      <c r="G117" s="134" t="s">
        <v>110</v>
      </c>
      <c r="H117" s="135">
        <v>111</v>
      </c>
      <c r="I117" s="136"/>
      <c r="J117" s="137">
        <f t="shared" ref="J117:J148" si="0">ROUND(I117*H117,2)</f>
        <v>0</v>
      </c>
      <c r="K117" s="138"/>
      <c r="L117" s="28"/>
      <c r="M117" s="139" t="s">
        <v>1</v>
      </c>
      <c r="N117" s="140" t="s">
        <v>40</v>
      </c>
      <c r="P117" s="141">
        <f t="shared" ref="P117:P148" si="1">O117*H117</f>
        <v>0</v>
      </c>
      <c r="Q117" s="141">
        <v>0</v>
      </c>
      <c r="R117" s="141">
        <f t="shared" ref="R117:R148" si="2">Q117*H117</f>
        <v>0</v>
      </c>
      <c r="S117" s="141">
        <v>0</v>
      </c>
      <c r="T117" s="142">
        <f t="shared" ref="T117:T148" si="3">S117*H117</f>
        <v>0</v>
      </c>
      <c r="AR117" s="143" t="s">
        <v>111</v>
      </c>
      <c r="AT117" s="143" t="s">
        <v>107</v>
      </c>
      <c r="AU117" s="143" t="s">
        <v>112</v>
      </c>
      <c r="AY117" s="13" t="s">
        <v>104</v>
      </c>
      <c r="BE117" s="144">
        <f t="shared" ref="BE117:BE148" si="4">IF(N117="základná",J117,0)</f>
        <v>0</v>
      </c>
      <c r="BF117" s="144">
        <f t="shared" ref="BF117:BF148" si="5">IF(N117="znížená",J117,0)</f>
        <v>0</v>
      </c>
      <c r="BG117" s="144">
        <f t="shared" ref="BG117:BG148" si="6">IF(N117="zákl. prenesená",J117,0)</f>
        <v>0</v>
      </c>
      <c r="BH117" s="144">
        <f t="shared" ref="BH117:BH148" si="7">IF(N117="zníž. prenesená",J117,0)</f>
        <v>0</v>
      </c>
      <c r="BI117" s="144">
        <f t="shared" ref="BI117:BI148" si="8">IF(N117="nulová",J117,0)</f>
        <v>0</v>
      </c>
      <c r="BJ117" s="13" t="s">
        <v>112</v>
      </c>
      <c r="BK117" s="144">
        <f t="shared" ref="BK117:BK148" si="9">ROUND(I117*H117,2)</f>
        <v>0</v>
      </c>
      <c r="BL117" s="13" t="s">
        <v>111</v>
      </c>
      <c r="BM117" s="143" t="s">
        <v>113</v>
      </c>
    </row>
    <row r="118" spans="2:65" s="1" customFormat="1" ht="24.2" customHeight="1" x14ac:dyDescent="0.2">
      <c r="B118" s="130"/>
      <c r="C118" s="131" t="s">
        <v>112</v>
      </c>
      <c r="D118" s="131" t="s">
        <v>107</v>
      </c>
      <c r="E118" s="132" t="s">
        <v>114</v>
      </c>
      <c r="F118" s="133" t="s">
        <v>115</v>
      </c>
      <c r="G118" s="134" t="s">
        <v>110</v>
      </c>
      <c r="H118" s="135">
        <v>114</v>
      </c>
      <c r="I118" s="136"/>
      <c r="J118" s="137">
        <f t="shared" si="0"/>
        <v>0</v>
      </c>
      <c r="K118" s="138"/>
      <c r="L118" s="28"/>
      <c r="M118" s="139" t="s">
        <v>1</v>
      </c>
      <c r="N118" s="140" t="s">
        <v>40</v>
      </c>
      <c r="P118" s="141">
        <f t="shared" si="1"/>
        <v>0</v>
      </c>
      <c r="Q118" s="141">
        <v>0</v>
      </c>
      <c r="R118" s="141">
        <f t="shared" si="2"/>
        <v>0</v>
      </c>
      <c r="S118" s="141">
        <v>0</v>
      </c>
      <c r="T118" s="142">
        <f t="shared" si="3"/>
        <v>0</v>
      </c>
      <c r="AR118" s="143" t="s">
        <v>111</v>
      </c>
      <c r="AT118" s="143" t="s">
        <v>107</v>
      </c>
      <c r="AU118" s="143" t="s">
        <v>112</v>
      </c>
      <c r="AY118" s="13" t="s">
        <v>104</v>
      </c>
      <c r="BE118" s="144">
        <f t="shared" si="4"/>
        <v>0</v>
      </c>
      <c r="BF118" s="144">
        <f t="shared" si="5"/>
        <v>0</v>
      </c>
      <c r="BG118" s="144">
        <f t="shared" si="6"/>
        <v>0</v>
      </c>
      <c r="BH118" s="144">
        <f t="shared" si="7"/>
        <v>0</v>
      </c>
      <c r="BI118" s="144">
        <f t="shared" si="8"/>
        <v>0</v>
      </c>
      <c r="BJ118" s="13" t="s">
        <v>112</v>
      </c>
      <c r="BK118" s="144">
        <f t="shared" si="9"/>
        <v>0</v>
      </c>
      <c r="BL118" s="13" t="s">
        <v>111</v>
      </c>
      <c r="BM118" s="143" t="s">
        <v>116</v>
      </c>
    </row>
    <row r="119" spans="2:65" s="1" customFormat="1" ht="16.5" customHeight="1" x14ac:dyDescent="0.2">
      <c r="B119" s="130"/>
      <c r="C119" s="145" t="s">
        <v>103</v>
      </c>
      <c r="D119" s="145" t="s">
        <v>101</v>
      </c>
      <c r="E119" s="146" t="s">
        <v>117</v>
      </c>
      <c r="F119" s="147" t="s">
        <v>118</v>
      </c>
      <c r="G119" s="148" t="s">
        <v>119</v>
      </c>
      <c r="H119" s="149">
        <v>114</v>
      </c>
      <c r="I119" s="150"/>
      <c r="J119" s="151">
        <f t="shared" si="0"/>
        <v>0</v>
      </c>
      <c r="K119" s="152"/>
      <c r="L119" s="153"/>
      <c r="M119" s="154" t="s">
        <v>1</v>
      </c>
      <c r="N119" s="155" t="s">
        <v>40</v>
      </c>
      <c r="P119" s="141">
        <f t="shared" si="1"/>
        <v>0</v>
      </c>
      <c r="Q119" s="141">
        <v>0</v>
      </c>
      <c r="R119" s="141">
        <f t="shared" si="2"/>
        <v>0</v>
      </c>
      <c r="S119" s="141">
        <v>0</v>
      </c>
      <c r="T119" s="142">
        <f t="shared" si="3"/>
        <v>0</v>
      </c>
      <c r="AR119" s="143" t="s">
        <v>120</v>
      </c>
      <c r="AT119" s="143" t="s">
        <v>101</v>
      </c>
      <c r="AU119" s="143" t="s">
        <v>112</v>
      </c>
      <c r="AY119" s="13" t="s">
        <v>104</v>
      </c>
      <c r="BE119" s="144">
        <f t="shared" si="4"/>
        <v>0</v>
      </c>
      <c r="BF119" s="144">
        <f t="shared" si="5"/>
        <v>0</v>
      </c>
      <c r="BG119" s="144">
        <f t="shared" si="6"/>
        <v>0</v>
      </c>
      <c r="BH119" s="144">
        <f t="shared" si="7"/>
        <v>0</v>
      </c>
      <c r="BI119" s="144">
        <f t="shared" si="8"/>
        <v>0</v>
      </c>
      <c r="BJ119" s="13" t="s">
        <v>112</v>
      </c>
      <c r="BK119" s="144">
        <f t="shared" si="9"/>
        <v>0</v>
      </c>
      <c r="BL119" s="13" t="s">
        <v>111</v>
      </c>
      <c r="BM119" s="143" t="s">
        <v>121</v>
      </c>
    </row>
    <row r="120" spans="2:65" s="1" customFormat="1" ht="16.5" customHeight="1" x14ac:dyDescent="0.2">
      <c r="B120" s="130"/>
      <c r="C120" s="145" t="s">
        <v>122</v>
      </c>
      <c r="D120" s="145" t="s">
        <v>101</v>
      </c>
      <c r="E120" s="146" t="s">
        <v>123</v>
      </c>
      <c r="F120" s="147" t="s">
        <v>124</v>
      </c>
      <c r="G120" s="148" t="s">
        <v>119</v>
      </c>
      <c r="H120" s="149">
        <v>12</v>
      </c>
      <c r="I120" s="150"/>
      <c r="J120" s="151">
        <f t="shared" si="0"/>
        <v>0</v>
      </c>
      <c r="K120" s="152"/>
      <c r="L120" s="153"/>
      <c r="M120" s="154" t="s">
        <v>1</v>
      </c>
      <c r="N120" s="155" t="s">
        <v>40</v>
      </c>
      <c r="P120" s="141">
        <f t="shared" si="1"/>
        <v>0</v>
      </c>
      <c r="Q120" s="141">
        <v>0</v>
      </c>
      <c r="R120" s="141">
        <f t="shared" si="2"/>
        <v>0</v>
      </c>
      <c r="S120" s="141">
        <v>0</v>
      </c>
      <c r="T120" s="142">
        <f t="shared" si="3"/>
        <v>0</v>
      </c>
      <c r="AR120" s="143" t="s">
        <v>120</v>
      </c>
      <c r="AT120" s="143" t="s">
        <v>101</v>
      </c>
      <c r="AU120" s="143" t="s">
        <v>112</v>
      </c>
      <c r="AY120" s="13" t="s">
        <v>104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3" t="s">
        <v>112</v>
      </c>
      <c r="BK120" s="144">
        <f t="shared" si="9"/>
        <v>0</v>
      </c>
      <c r="BL120" s="13" t="s">
        <v>111</v>
      </c>
      <c r="BM120" s="143" t="s">
        <v>125</v>
      </c>
    </row>
    <row r="121" spans="2:65" s="1" customFormat="1" ht="16.5" customHeight="1" x14ac:dyDescent="0.2">
      <c r="B121" s="130"/>
      <c r="C121" s="145" t="s">
        <v>126</v>
      </c>
      <c r="D121" s="145" t="s">
        <v>101</v>
      </c>
      <c r="E121" s="146" t="s">
        <v>127</v>
      </c>
      <c r="F121" s="147" t="s">
        <v>128</v>
      </c>
      <c r="G121" s="148" t="s">
        <v>119</v>
      </c>
      <c r="H121" s="149">
        <v>216</v>
      </c>
      <c r="I121" s="150"/>
      <c r="J121" s="151">
        <f t="shared" si="0"/>
        <v>0</v>
      </c>
      <c r="K121" s="152"/>
      <c r="L121" s="153"/>
      <c r="M121" s="154" t="s">
        <v>1</v>
      </c>
      <c r="N121" s="155" t="s">
        <v>40</v>
      </c>
      <c r="P121" s="141">
        <f t="shared" si="1"/>
        <v>0</v>
      </c>
      <c r="Q121" s="141">
        <v>0</v>
      </c>
      <c r="R121" s="141">
        <f t="shared" si="2"/>
        <v>0</v>
      </c>
      <c r="S121" s="141">
        <v>0</v>
      </c>
      <c r="T121" s="142">
        <f t="shared" si="3"/>
        <v>0</v>
      </c>
      <c r="AR121" s="143" t="s">
        <v>120</v>
      </c>
      <c r="AT121" s="143" t="s">
        <v>101</v>
      </c>
      <c r="AU121" s="143" t="s">
        <v>112</v>
      </c>
      <c r="AY121" s="13" t="s">
        <v>104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3" t="s">
        <v>112</v>
      </c>
      <c r="BK121" s="144">
        <f t="shared" si="9"/>
        <v>0</v>
      </c>
      <c r="BL121" s="13" t="s">
        <v>111</v>
      </c>
      <c r="BM121" s="143" t="s">
        <v>129</v>
      </c>
    </row>
    <row r="122" spans="2:65" s="1" customFormat="1" ht="16.5" customHeight="1" x14ac:dyDescent="0.2">
      <c r="B122" s="130"/>
      <c r="C122" s="145" t="s">
        <v>130</v>
      </c>
      <c r="D122" s="145" t="s">
        <v>101</v>
      </c>
      <c r="E122" s="146" t="s">
        <v>131</v>
      </c>
      <c r="F122" s="147" t="s">
        <v>132</v>
      </c>
      <c r="G122" s="148" t="s">
        <v>119</v>
      </c>
      <c r="H122" s="149">
        <v>111</v>
      </c>
      <c r="I122" s="150"/>
      <c r="J122" s="151">
        <f t="shared" si="0"/>
        <v>0</v>
      </c>
      <c r="K122" s="152"/>
      <c r="L122" s="153"/>
      <c r="M122" s="154" t="s">
        <v>1</v>
      </c>
      <c r="N122" s="155" t="s">
        <v>40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120</v>
      </c>
      <c r="AT122" s="143" t="s">
        <v>101</v>
      </c>
      <c r="AU122" s="143" t="s">
        <v>112</v>
      </c>
      <c r="AY122" s="13" t="s">
        <v>104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112</v>
      </c>
      <c r="BK122" s="144">
        <f t="shared" si="9"/>
        <v>0</v>
      </c>
      <c r="BL122" s="13" t="s">
        <v>111</v>
      </c>
      <c r="BM122" s="143" t="s">
        <v>133</v>
      </c>
    </row>
    <row r="123" spans="2:65" s="1" customFormat="1" ht="24.2" customHeight="1" x14ac:dyDescent="0.2">
      <c r="B123" s="130"/>
      <c r="C123" s="131" t="s">
        <v>134</v>
      </c>
      <c r="D123" s="131" t="s">
        <v>107</v>
      </c>
      <c r="E123" s="132" t="s">
        <v>135</v>
      </c>
      <c r="F123" s="133" t="s">
        <v>136</v>
      </c>
      <c r="G123" s="134" t="s">
        <v>119</v>
      </c>
      <c r="H123" s="135">
        <v>111</v>
      </c>
      <c r="I123" s="136"/>
      <c r="J123" s="137">
        <f t="shared" si="0"/>
        <v>0</v>
      </c>
      <c r="K123" s="138"/>
      <c r="L123" s="28"/>
      <c r="M123" s="139" t="s">
        <v>1</v>
      </c>
      <c r="N123" s="140" t="s">
        <v>40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111</v>
      </c>
      <c r="AT123" s="143" t="s">
        <v>107</v>
      </c>
      <c r="AU123" s="143" t="s">
        <v>112</v>
      </c>
      <c r="AY123" s="13" t="s">
        <v>104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112</v>
      </c>
      <c r="BK123" s="144">
        <f t="shared" si="9"/>
        <v>0</v>
      </c>
      <c r="BL123" s="13" t="s">
        <v>111</v>
      </c>
      <c r="BM123" s="143" t="s">
        <v>137</v>
      </c>
    </row>
    <row r="124" spans="2:65" s="1" customFormat="1" ht="24.2" customHeight="1" x14ac:dyDescent="0.2">
      <c r="B124" s="130"/>
      <c r="C124" s="145" t="s">
        <v>138</v>
      </c>
      <c r="D124" s="145" t="s">
        <v>101</v>
      </c>
      <c r="E124" s="146" t="s">
        <v>139</v>
      </c>
      <c r="F124" s="147" t="s">
        <v>140</v>
      </c>
      <c r="G124" s="148" t="s">
        <v>119</v>
      </c>
      <c r="H124" s="149">
        <v>111</v>
      </c>
      <c r="I124" s="150"/>
      <c r="J124" s="151">
        <f t="shared" si="0"/>
        <v>0</v>
      </c>
      <c r="K124" s="152"/>
      <c r="L124" s="153"/>
      <c r="M124" s="154" t="s">
        <v>1</v>
      </c>
      <c r="N124" s="155" t="s">
        <v>40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120</v>
      </c>
      <c r="AT124" s="143" t="s">
        <v>101</v>
      </c>
      <c r="AU124" s="143" t="s">
        <v>112</v>
      </c>
      <c r="AY124" s="13" t="s">
        <v>104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112</v>
      </c>
      <c r="BK124" s="144">
        <f t="shared" si="9"/>
        <v>0</v>
      </c>
      <c r="BL124" s="13" t="s">
        <v>111</v>
      </c>
      <c r="BM124" s="143" t="s">
        <v>141</v>
      </c>
    </row>
    <row r="125" spans="2:65" s="1" customFormat="1" ht="24.2" customHeight="1" x14ac:dyDescent="0.2">
      <c r="B125" s="130"/>
      <c r="C125" s="131" t="s">
        <v>142</v>
      </c>
      <c r="D125" s="131" t="s">
        <v>107</v>
      </c>
      <c r="E125" s="132" t="s">
        <v>143</v>
      </c>
      <c r="F125" s="133" t="s">
        <v>144</v>
      </c>
      <c r="G125" s="134" t="s">
        <v>119</v>
      </c>
      <c r="H125" s="135">
        <v>1</v>
      </c>
      <c r="I125" s="136"/>
      <c r="J125" s="137">
        <f t="shared" si="0"/>
        <v>0</v>
      </c>
      <c r="K125" s="138"/>
      <c r="L125" s="28"/>
      <c r="M125" s="139" t="s">
        <v>1</v>
      </c>
      <c r="N125" s="140" t="s">
        <v>40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111</v>
      </c>
      <c r="AT125" s="143" t="s">
        <v>107</v>
      </c>
      <c r="AU125" s="143" t="s">
        <v>112</v>
      </c>
      <c r="AY125" s="13" t="s">
        <v>104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112</v>
      </c>
      <c r="BK125" s="144">
        <f t="shared" si="9"/>
        <v>0</v>
      </c>
      <c r="BL125" s="13" t="s">
        <v>111</v>
      </c>
      <c r="BM125" s="143" t="s">
        <v>145</v>
      </c>
    </row>
    <row r="126" spans="2:65" s="1" customFormat="1" ht="24.2" customHeight="1" x14ac:dyDescent="0.2">
      <c r="B126" s="130"/>
      <c r="C126" s="145" t="s">
        <v>146</v>
      </c>
      <c r="D126" s="145" t="s">
        <v>101</v>
      </c>
      <c r="E126" s="146" t="s">
        <v>147</v>
      </c>
      <c r="F126" s="147" t="s">
        <v>148</v>
      </c>
      <c r="G126" s="148" t="s">
        <v>119</v>
      </c>
      <c r="H126" s="149">
        <v>1</v>
      </c>
      <c r="I126" s="150"/>
      <c r="J126" s="151">
        <f t="shared" si="0"/>
        <v>0</v>
      </c>
      <c r="K126" s="152"/>
      <c r="L126" s="153"/>
      <c r="M126" s="154" t="s">
        <v>1</v>
      </c>
      <c r="N126" s="155" t="s">
        <v>40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120</v>
      </c>
      <c r="AT126" s="143" t="s">
        <v>101</v>
      </c>
      <c r="AU126" s="143" t="s">
        <v>112</v>
      </c>
      <c r="AY126" s="13" t="s">
        <v>104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112</v>
      </c>
      <c r="BK126" s="144">
        <f t="shared" si="9"/>
        <v>0</v>
      </c>
      <c r="BL126" s="13" t="s">
        <v>111</v>
      </c>
      <c r="BM126" s="143" t="s">
        <v>149</v>
      </c>
    </row>
    <row r="127" spans="2:65" s="1" customFormat="1" ht="24.2" customHeight="1" x14ac:dyDescent="0.2">
      <c r="B127" s="130"/>
      <c r="C127" s="131" t="s">
        <v>150</v>
      </c>
      <c r="D127" s="131" t="s">
        <v>107</v>
      </c>
      <c r="E127" s="132" t="s">
        <v>151</v>
      </c>
      <c r="F127" s="133" t="s">
        <v>152</v>
      </c>
      <c r="G127" s="134" t="s">
        <v>119</v>
      </c>
      <c r="H127" s="135">
        <v>2</v>
      </c>
      <c r="I127" s="136"/>
      <c r="J127" s="137">
        <f t="shared" si="0"/>
        <v>0</v>
      </c>
      <c r="K127" s="138"/>
      <c r="L127" s="28"/>
      <c r="M127" s="139" t="s">
        <v>1</v>
      </c>
      <c r="N127" s="140" t="s">
        <v>40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111</v>
      </c>
      <c r="AT127" s="143" t="s">
        <v>107</v>
      </c>
      <c r="AU127" s="143" t="s">
        <v>112</v>
      </c>
      <c r="AY127" s="13" t="s">
        <v>104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112</v>
      </c>
      <c r="BK127" s="144">
        <f t="shared" si="9"/>
        <v>0</v>
      </c>
      <c r="BL127" s="13" t="s">
        <v>111</v>
      </c>
      <c r="BM127" s="143" t="s">
        <v>153</v>
      </c>
    </row>
    <row r="128" spans="2:65" s="1" customFormat="1" ht="16.5" customHeight="1" x14ac:dyDescent="0.2">
      <c r="B128" s="130"/>
      <c r="C128" s="131" t="s">
        <v>154</v>
      </c>
      <c r="D128" s="131" t="s">
        <v>107</v>
      </c>
      <c r="E128" s="132" t="s">
        <v>155</v>
      </c>
      <c r="F128" s="133" t="s">
        <v>156</v>
      </c>
      <c r="G128" s="134" t="s">
        <v>119</v>
      </c>
      <c r="H128" s="135">
        <v>1</v>
      </c>
      <c r="I128" s="136"/>
      <c r="J128" s="137">
        <f t="shared" si="0"/>
        <v>0</v>
      </c>
      <c r="K128" s="138"/>
      <c r="L128" s="28"/>
      <c r="M128" s="139" t="s">
        <v>1</v>
      </c>
      <c r="N128" s="140" t="s">
        <v>40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111</v>
      </c>
      <c r="AT128" s="143" t="s">
        <v>107</v>
      </c>
      <c r="AU128" s="143" t="s">
        <v>112</v>
      </c>
      <c r="AY128" s="13" t="s">
        <v>104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112</v>
      </c>
      <c r="BK128" s="144">
        <f t="shared" si="9"/>
        <v>0</v>
      </c>
      <c r="BL128" s="13" t="s">
        <v>111</v>
      </c>
      <c r="BM128" s="143" t="s">
        <v>157</v>
      </c>
    </row>
    <row r="129" spans="2:65" s="1" customFormat="1" ht="16.5" customHeight="1" x14ac:dyDescent="0.2">
      <c r="B129" s="130"/>
      <c r="C129" s="131" t="s">
        <v>158</v>
      </c>
      <c r="D129" s="131" t="s">
        <v>107</v>
      </c>
      <c r="E129" s="132" t="s">
        <v>159</v>
      </c>
      <c r="F129" s="133" t="s">
        <v>160</v>
      </c>
      <c r="G129" s="134" t="s">
        <v>119</v>
      </c>
      <c r="H129" s="135">
        <v>1</v>
      </c>
      <c r="I129" s="136"/>
      <c r="J129" s="137">
        <f t="shared" si="0"/>
        <v>0</v>
      </c>
      <c r="K129" s="138"/>
      <c r="L129" s="28"/>
      <c r="M129" s="139" t="s">
        <v>1</v>
      </c>
      <c r="N129" s="140" t="s">
        <v>40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111</v>
      </c>
      <c r="AT129" s="143" t="s">
        <v>107</v>
      </c>
      <c r="AU129" s="143" t="s">
        <v>112</v>
      </c>
      <c r="AY129" s="13" t="s">
        <v>104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112</v>
      </c>
      <c r="BK129" s="144">
        <f t="shared" si="9"/>
        <v>0</v>
      </c>
      <c r="BL129" s="13" t="s">
        <v>111</v>
      </c>
      <c r="BM129" s="143" t="s">
        <v>161</v>
      </c>
    </row>
    <row r="130" spans="2:65" s="1" customFormat="1" ht="24.2" customHeight="1" x14ac:dyDescent="0.2">
      <c r="B130" s="130"/>
      <c r="C130" s="145" t="s">
        <v>162</v>
      </c>
      <c r="D130" s="145" t="s">
        <v>101</v>
      </c>
      <c r="E130" s="146" t="s">
        <v>163</v>
      </c>
      <c r="F130" s="147" t="s">
        <v>164</v>
      </c>
      <c r="G130" s="148" t="s">
        <v>119</v>
      </c>
      <c r="H130" s="149">
        <v>1</v>
      </c>
      <c r="I130" s="150"/>
      <c r="J130" s="151">
        <f t="shared" si="0"/>
        <v>0</v>
      </c>
      <c r="K130" s="152"/>
      <c r="L130" s="153"/>
      <c r="M130" s="154" t="s">
        <v>1</v>
      </c>
      <c r="N130" s="155" t="s">
        <v>40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120</v>
      </c>
      <c r="AT130" s="143" t="s">
        <v>101</v>
      </c>
      <c r="AU130" s="143" t="s">
        <v>112</v>
      </c>
      <c r="AY130" s="13" t="s">
        <v>104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112</v>
      </c>
      <c r="BK130" s="144">
        <f t="shared" si="9"/>
        <v>0</v>
      </c>
      <c r="BL130" s="13" t="s">
        <v>111</v>
      </c>
      <c r="BM130" s="143" t="s">
        <v>165</v>
      </c>
    </row>
    <row r="131" spans="2:65" s="1" customFormat="1" ht="21.75" customHeight="1" x14ac:dyDescent="0.2">
      <c r="B131" s="130"/>
      <c r="C131" s="145" t="s">
        <v>166</v>
      </c>
      <c r="D131" s="145" t="s">
        <v>101</v>
      </c>
      <c r="E131" s="146" t="s">
        <v>167</v>
      </c>
      <c r="F131" s="147" t="s">
        <v>168</v>
      </c>
      <c r="G131" s="148" t="s">
        <v>119</v>
      </c>
      <c r="H131" s="149">
        <v>1</v>
      </c>
      <c r="I131" s="150"/>
      <c r="J131" s="151">
        <f t="shared" si="0"/>
        <v>0</v>
      </c>
      <c r="K131" s="152"/>
      <c r="L131" s="153"/>
      <c r="M131" s="154" t="s">
        <v>1</v>
      </c>
      <c r="N131" s="155" t="s">
        <v>40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120</v>
      </c>
      <c r="AT131" s="143" t="s">
        <v>101</v>
      </c>
      <c r="AU131" s="143" t="s">
        <v>112</v>
      </c>
      <c r="AY131" s="13" t="s">
        <v>104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112</v>
      </c>
      <c r="BK131" s="144">
        <f t="shared" si="9"/>
        <v>0</v>
      </c>
      <c r="BL131" s="13" t="s">
        <v>111</v>
      </c>
      <c r="BM131" s="143" t="s">
        <v>169</v>
      </c>
    </row>
    <row r="132" spans="2:65" s="1" customFormat="1" ht="16.5" customHeight="1" x14ac:dyDescent="0.2">
      <c r="B132" s="130"/>
      <c r="C132" s="131" t="s">
        <v>170</v>
      </c>
      <c r="D132" s="131" t="s">
        <v>107</v>
      </c>
      <c r="E132" s="132" t="s">
        <v>171</v>
      </c>
      <c r="F132" s="133" t="s">
        <v>172</v>
      </c>
      <c r="G132" s="134" t="s">
        <v>119</v>
      </c>
      <c r="H132" s="135">
        <v>1</v>
      </c>
      <c r="I132" s="136"/>
      <c r="J132" s="137">
        <f t="shared" si="0"/>
        <v>0</v>
      </c>
      <c r="K132" s="138"/>
      <c r="L132" s="28"/>
      <c r="M132" s="139" t="s">
        <v>1</v>
      </c>
      <c r="N132" s="140" t="s">
        <v>40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111</v>
      </c>
      <c r="AT132" s="143" t="s">
        <v>107</v>
      </c>
      <c r="AU132" s="143" t="s">
        <v>112</v>
      </c>
      <c r="AY132" s="13" t="s">
        <v>104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112</v>
      </c>
      <c r="BK132" s="144">
        <f t="shared" si="9"/>
        <v>0</v>
      </c>
      <c r="BL132" s="13" t="s">
        <v>111</v>
      </c>
      <c r="BM132" s="143" t="s">
        <v>173</v>
      </c>
    </row>
    <row r="133" spans="2:65" s="1" customFormat="1" ht="16.5" customHeight="1" x14ac:dyDescent="0.2">
      <c r="B133" s="130"/>
      <c r="C133" s="145" t="s">
        <v>174</v>
      </c>
      <c r="D133" s="145" t="s">
        <v>101</v>
      </c>
      <c r="E133" s="146" t="s">
        <v>175</v>
      </c>
      <c r="F133" s="147" t="s">
        <v>172</v>
      </c>
      <c r="G133" s="148" t="s">
        <v>119</v>
      </c>
      <c r="H133" s="149">
        <v>1</v>
      </c>
      <c r="I133" s="150"/>
      <c r="J133" s="151">
        <f t="shared" si="0"/>
        <v>0</v>
      </c>
      <c r="K133" s="152"/>
      <c r="L133" s="153"/>
      <c r="M133" s="154" t="s">
        <v>1</v>
      </c>
      <c r="N133" s="155" t="s">
        <v>40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120</v>
      </c>
      <c r="AT133" s="143" t="s">
        <v>101</v>
      </c>
      <c r="AU133" s="143" t="s">
        <v>112</v>
      </c>
      <c r="AY133" s="13" t="s">
        <v>104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112</v>
      </c>
      <c r="BK133" s="144">
        <f t="shared" si="9"/>
        <v>0</v>
      </c>
      <c r="BL133" s="13" t="s">
        <v>111</v>
      </c>
      <c r="BM133" s="143" t="s">
        <v>176</v>
      </c>
    </row>
    <row r="134" spans="2:65" s="1" customFormat="1" ht="21.75" customHeight="1" x14ac:dyDescent="0.2">
      <c r="B134" s="130"/>
      <c r="C134" s="131" t="s">
        <v>177</v>
      </c>
      <c r="D134" s="131" t="s">
        <v>107</v>
      </c>
      <c r="E134" s="132" t="s">
        <v>178</v>
      </c>
      <c r="F134" s="133" t="s">
        <v>179</v>
      </c>
      <c r="G134" s="134" t="s">
        <v>180</v>
      </c>
      <c r="H134" s="135">
        <v>1200</v>
      </c>
      <c r="I134" s="136"/>
      <c r="J134" s="137">
        <f t="shared" si="0"/>
        <v>0</v>
      </c>
      <c r="K134" s="138"/>
      <c r="L134" s="28"/>
      <c r="M134" s="139" t="s">
        <v>1</v>
      </c>
      <c r="N134" s="140" t="s">
        <v>40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111</v>
      </c>
      <c r="AT134" s="143" t="s">
        <v>107</v>
      </c>
      <c r="AU134" s="143" t="s">
        <v>112</v>
      </c>
      <c r="AY134" s="13" t="s">
        <v>104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112</v>
      </c>
      <c r="BK134" s="144">
        <f t="shared" si="9"/>
        <v>0</v>
      </c>
      <c r="BL134" s="13" t="s">
        <v>111</v>
      </c>
      <c r="BM134" s="143" t="s">
        <v>181</v>
      </c>
    </row>
    <row r="135" spans="2:65" s="1" customFormat="1" ht="24.2" customHeight="1" x14ac:dyDescent="0.2">
      <c r="B135" s="130"/>
      <c r="C135" s="145" t="s">
        <v>182</v>
      </c>
      <c r="D135" s="145" t="s">
        <v>101</v>
      </c>
      <c r="E135" s="146" t="s">
        <v>183</v>
      </c>
      <c r="F135" s="147" t="s">
        <v>184</v>
      </c>
      <c r="G135" s="148" t="s">
        <v>180</v>
      </c>
      <c r="H135" s="149">
        <v>600</v>
      </c>
      <c r="I135" s="150"/>
      <c r="J135" s="151">
        <f t="shared" si="0"/>
        <v>0</v>
      </c>
      <c r="K135" s="152"/>
      <c r="L135" s="153"/>
      <c r="M135" s="154" t="s">
        <v>1</v>
      </c>
      <c r="N135" s="155" t="s">
        <v>40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138</v>
      </c>
      <c r="AT135" s="143" t="s">
        <v>101</v>
      </c>
      <c r="AU135" s="143" t="s">
        <v>112</v>
      </c>
      <c r="AY135" s="13" t="s">
        <v>104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112</v>
      </c>
      <c r="BK135" s="144">
        <f t="shared" si="9"/>
        <v>0</v>
      </c>
      <c r="BL135" s="13" t="s">
        <v>122</v>
      </c>
      <c r="BM135" s="143" t="s">
        <v>185</v>
      </c>
    </row>
    <row r="136" spans="2:65" s="1" customFormat="1" ht="24.2" customHeight="1" x14ac:dyDescent="0.2">
      <c r="B136" s="130"/>
      <c r="C136" s="145" t="s">
        <v>7</v>
      </c>
      <c r="D136" s="145" t="s">
        <v>101</v>
      </c>
      <c r="E136" s="146" t="s">
        <v>186</v>
      </c>
      <c r="F136" s="147" t="s">
        <v>187</v>
      </c>
      <c r="G136" s="148" t="s">
        <v>180</v>
      </c>
      <c r="H136" s="149">
        <v>600</v>
      </c>
      <c r="I136" s="150"/>
      <c r="J136" s="151">
        <f t="shared" si="0"/>
        <v>0</v>
      </c>
      <c r="K136" s="152"/>
      <c r="L136" s="153"/>
      <c r="M136" s="154" t="s">
        <v>1</v>
      </c>
      <c r="N136" s="155" t="s">
        <v>40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138</v>
      </c>
      <c r="AT136" s="143" t="s">
        <v>101</v>
      </c>
      <c r="AU136" s="143" t="s">
        <v>112</v>
      </c>
      <c r="AY136" s="13" t="s">
        <v>104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112</v>
      </c>
      <c r="BK136" s="144">
        <f t="shared" si="9"/>
        <v>0</v>
      </c>
      <c r="BL136" s="13" t="s">
        <v>122</v>
      </c>
      <c r="BM136" s="143" t="s">
        <v>188</v>
      </c>
    </row>
    <row r="137" spans="2:65" s="1" customFormat="1" ht="24.2" customHeight="1" x14ac:dyDescent="0.2">
      <c r="B137" s="130"/>
      <c r="C137" s="131" t="s">
        <v>189</v>
      </c>
      <c r="D137" s="131" t="s">
        <v>107</v>
      </c>
      <c r="E137" s="132" t="s">
        <v>190</v>
      </c>
      <c r="F137" s="133" t="s">
        <v>191</v>
      </c>
      <c r="G137" s="134" t="s">
        <v>180</v>
      </c>
      <c r="H137" s="135">
        <v>10</v>
      </c>
      <c r="I137" s="136"/>
      <c r="J137" s="137">
        <f t="shared" si="0"/>
        <v>0</v>
      </c>
      <c r="K137" s="138"/>
      <c r="L137" s="28"/>
      <c r="M137" s="139" t="s">
        <v>1</v>
      </c>
      <c r="N137" s="140" t="s">
        <v>40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122</v>
      </c>
      <c r="AT137" s="143" t="s">
        <v>107</v>
      </c>
      <c r="AU137" s="143" t="s">
        <v>112</v>
      </c>
      <c r="AY137" s="13" t="s">
        <v>104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112</v>
      </c>
      <c r="BK137" s="144">
        <f t="shared" si="9"/>
        <v>0</v>
      </c>
      <c r="BL137" s="13" t="s">
        <v>122</v>
      </c>
      <c r="BM137" s="143" t="s">
        <v>192</v>
      </c>
    </row>
    <row r="138" spans="2:65" s="1" customFormat="1" ht="24.2" customHeight="1" x14ac:dyDescent="0.2">
      <c r="B138" s="130"/>
      <c r="C138" s="145" t="s">
        <v>193</v>
      </c>
      <c r="D138" s="145" t="s">
        <v>101</v>
      </c>
      <c r="E138" s="146" t="s">
        <v>194</v>
      </c>
      <c r="F138" s="147" t="s">
        <v>195</v>
      </c>
      <c r="G138" s="148" t="s">
        <v>180</v>
      </c>
      <c r="H138" s="149">
        <v>10</v>
      </c>
      <c r="I138" s="150"/>
      <c r="J138" s="151">
        <f t="shared" si="0"/>
        <v>0</v>
      </c>
      <c r="K138" s="152"/>
      <c r="L138" s="153"/>
      <c r="M138" s="154" t="s">
        <v>1</v>
      </c>
      <c r="N138" s="155" t="s">
        <v>40</v>
      </c>
      <c r="P138" s="141">
        <f t="shared" si="1"/>
        <v>0</v>
      </c>
      <c r="Q138" s="141">
        <v>1.57E-3</v>
      </c>
      <c r="R138" s="141">
        <f t="shared" si="2"/>
        <v>1.5699999999999999E-2</v>
      </c>
      <c r="S138" s="141">
        <v>0</v>
      </c>
      <c r="T138" s="142">
        <f t="shared" si="3"/>
        <v>0</v>
      </c>
      <c r="AR138" s="143" t="s">
        <v>196</v>
      </c>
      <c r="AT138" s="143" t="s">
        <v>101</v>
      </c>
      <c r="AU138" s="143" t="s">
        <v>112</v>
      </c>
      <c r="AY138" s="13" t="s">
        <v>104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112</v>
      </c>
      <c r="BK138" s="144">
        <f t="shared" si="9"/>
        <v>0</v>
      </c>
      <c r="BL138" s="13" t="s">
        <v>196</v>
      </c>
      <c r="BM138" s="143" t="s">
        <v>197</v>
      </c>
    </row>
    <row r="139" spans="2:65" s="1" customFormat="1" ht="24.2" customHeight="1" x14ac:dyDescent="0.2">
      <c r="B139" s="130"/>
      <c r="C139" s="131" t="s">
        <v>198</v>
      </c>
      <c r="D139" s="131" t="s">
        <v>107</v>
      </c>
      <c r="E139" s="132" t="s">
        <v>199</v>
      </c>
      <c r="F139" s="133" t="s">
        <v>200</v>
      </c>
      <c r="G139" s="134" t="s">
        <v>180</v>
      </c>
      <c r="H139" s="135">
        <v>30</v>
      </c>
      <c r="I139" s="136"/>
      <c r="J139" s="137">
        <f t="shared" si="0"/>
        <v>0</v>
      </c>
      <c r="K139" s="138"/>
      <c r="L139" s="28"/>
      <c r="M139" s="139" t="s">
        <v>1</v>
      </c>
      <c r="N139" s="140" t="s">
        <v>40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111</v>
      </c>
      <c r="AT139" s="143" t="s">
        <v>107</v>
      </c>
      <c r="AU139" s="143" t="s">
        <v>112</v>
      </c>
      <c r="AY139" s="13" t="s">
        <v>104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112</v>
      </c>
      <c r="BK139" s="144">
        <f t="shared" si="9"/>
        <v>0</v>
      </c>
      <c r="BL139" s="13" t="s">
        <v>111</v>
      </c>
      <c r="BM139" s="143" t="s">
        <v>201</v>
      </c>
    </row>
    <row r="140" spans="2:65" s="1" customFormat="1" ht="16.5" customHeight="1" x14ac:dyDescent="0.2">
      <c r="B140" s="130"/>
      <c r="C140" s="145" t="s">
        <v>202</v>
      </c>
      <c r="D140" s="145" t="s">
        <v>101</v>
      </c>
      <c r="E140" s="146" t="s">
        <v>203</v>
      </c>
      <c r="F140" s="147" t="s">
        <v>204</v>
      </c>
      <c r="G140" s="148" t="s">
        <v>180</v>
      </c>
      <c r="H140" s="149">
        <v>30</v>
      </c>
      <c r="I140" s="150"/>
      <c r="J140" s="151">
        <f t="shared" si="0"/>
        <v>0</v>
      </c>
      <c r="K140" s="152"/>
      <c r="L140" s="153"/>
      <c r="M140" s="154" t="s">
        <v>1</v>
      </c>
      <c r="N140" s="155" t="s">
        <v>40</v>
      </c>
      <c r="P140" s="141">
        <f t="shared" si="1"/>
        <v>0</v>
      </c>
      <c r="Q140" s="141">
        <v>6.9999999999999994E-5</v>
      </c>
      <c r="R140" s="141">
        <f t="shared" si="2"/>
        <v>2.0999999999999999E-3</v>
      </c>
      <c r="S140" s="141">
        <v>0</v>
      </c>
      <c r="T140" s="142">
        <f t="shared" si="3"/>
        <v>0</v>
      </c>
      <c r="AR140" s="143" t="s">
        <v>196</v>
      </c>
      <c r="AT140" s="143" t="s">
        <v>101</v>
      </c>
      <c r="AU140" s="143" t="s">
        <v>112</v>
      </c>
      <c r="AY140" s="13" t="s">
        <v>104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112</v>
      </c>
      <c r="BK140" s="144">
        <f t="shared" si="9"/>
        <v>0</v>
      </c>
      <c r="BL140" s="13" t="s">
        <v>196</v>
      </c>
      <c r="BM140" s="143" t="s">
        <v>205</v>
      </c>
    </row>
    <row r="141" spans="2:65" s="1" customFormat="1" ht="24.2" customHeight="1" x14ac:dyDescent="0.2">
      <c r="B141" s="130"/>
      <c r="C141" s="131" t="s">
        <v>206</v>
      </c>
      <c r="D141" s="131" t="s">
        <v>107</v>
      </c>
      <c r="E141" s="132" t="s">
        <v>207</v>
      </c>
      <c r="F141" s="133" t="s">
        <v>208</v>
      </c>
      <c r="G141" s="134" t="s">
        <v>180</v>
      </c>
      <c r="H141" s="135">
        <v>50</v>
      </c>
      <c r="I141" s="136"/>
      <c r="J141" s="137">
        <f t="shared" si="0"/>
        <v>0</v>
      </c>
      <c r="K141" s="138"/>
      <c r="L141" s="28"/>
      <c r="M141" s="139" t="s">
        <v>1</v>
      </c>
      <c r="N141" s="140" t="s">
        <v>40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111</v>
      </c>
      <c r="AT141" s="143" t="s">
        <v>107</v>
      </c>
      <c r="AU141" s="143" t="s">
        <v>112</v>
      </c>
      <c r="AY141" s="13" t="s">
        <v>104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112</v>
      </c>
      <c r="BK141" s="144">
        <f t="shared" si="9"/>
        <v>0</v>
      </c>
      <c r="BL141" s="13" t="s">
        <v>111</v>
      </c>
      <c r="BM141" s="143" t="s">
        <v>209</v>
      </c>
    </row>
    <row r="142" spans="2:65" s="1" customFormat="1" ht="16.5" customHeight="1" x14ac:dyDescent="0.2">
      <c r="B142" s="130"/>
      <c r="C142" s="145" t="s">
        <v>210</v>
      </c>
      <c r="D142" s="145" t="s">
        <v>101</v>
      </c>
      <c r="E142" s="146" t="s">
        <v>211</v>
      </c>
      <c r="F142" s="147" t="s">
        <v>212</v>
      </c>
      <c r="G142" s="148" t="s">
        <v>180</v>
      </c>
      <c r="H142" s="149">
        <v>50</v>
      </c>
      <c r="I142" s="150"/>
      <c r="J142" s="151">
        <f t="shared" si="0"/>
        <v>0</v>
      </c>
      <c r="K142" s="152"/>
      <c r="L142" s="153"/>
      <c r="M142" s="154" t="s">
        <v>1</v>
      </c>
      <c r="N142" s="155" t="s">
        <v>40</v>
      </c>
      <c r="P142" s="141">
        <f t="shared" si="1"/>
        <v>0</v>
      </c>
      <c r="Q142" s="141">
        <v>1.4999999999999999E-4</v>
      </c>
      <c r="R142" s="141">
        <f t="shared" si="2"/>
        <v>7.4999999999999997E-3</v>
      </c>
      <c r="S142" s="141">
        <v>0</v>
      </c>
      <c r="T142" s="142">
        <f t="shared" si="3"/>
        <v>0</v>
      </c>
      <c r="AR142" s="143" t="s">
        <v>196</v>
      </c>
      <c r="AT142" s="143" t="s">
        <v>101</v>
      </c>
      <c r="AU142" s="143" t="s">
        <v>112</v>
      </c>
      <c r="AY142" s="13" t="s">
        <v>104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112</v>
      </c>
      <c r="BK142" s="144">
        <f t="shared" si="9"/>
        <v>0</v>
      </c>
      <c r="BL142" s="13" t="s">
        <v>196</v>
      </c>
      <c r="BM142" s="143" t="s">
        <v>213</v>
      </c>
    </row>
    <row r="143" spans="2:65" s="1" customFormat="1" ht="24.2" customHeight="1" x14ac:dyDescent="0.2">
      <c r="B143" s="130"/>
      <c r="C143" s="131" t="s">
        <v>214</v>
      </c>
      <c r="D143" s="131" t="s">
        <v>107</v>
      </c>
      <c r="E143" s="132" t="s">
        <v>215</v>
      </c>
      <c r="F143" s="133" t="s">
        <v>216</v>
      </c>
      <c r="G143" s="134" t="s">
        <v>180</v>
      </c>
      <c r="H143" s="135">
        <v>10</v>
      </c>
      <c r="I143" s="136"/>
      <c r="J143" s="137">
        <f t="shared" si="0"/>
        <v>0</v>
      </c>
      <c r="K143" s="138"/>
      <c r="L143" s="28"/>
      <c r="M143" s="139" t="s">
        <v>1</v>
      </c>
      <c r="N143" s="140" t="s">
        <v>40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111</v>
      </c>
      <c r="AT143" s="143" t="s">
        <v>107</v>
      </c>
      <c r="AU143" s="143" t="s">
        <v>112</v>
      </c>
      <c r="AY143" s="13" t="s">
        <v>104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112</v>
      </c>
      <c r="BK143" s="144">
        <f t="shared" si="9"/>
        <v>0</v>
      </c>
      <c r="BL143" s="13" t="s">
        <v>111</v>
      </c>
      <c r="BM143" s="143" t="s">
        <v>217</v>
      </c>
    </row>
    <row r="144" spans="2:65" s="1" customFormat="1" ht="16.5" customHeight="1" x14ac:dyDescent="0.2">
      <c r="B144" s="130"/>
      <c r="C144" s="145" t="s">
        <v>218</v>
      </c>
      <c r="D144" s="145" t="s">
        <v>101</v>
      </c>
      <c r="E144" s="146" t="s">
        <v>219</v>
      </c>
      <c r="F144" s="147" t="s">
        <v>220</v>
      </c>
      <c r="G144" s="148" t="s">
        <v>180</v>
      </c>
      <c r="H144" s="149">
        <v>10</v>
      </c>
      <c r="I144" s="150"/>
      <c r="J144" s="151">
        <f t="shared" si="0"/>
        <v>0</v>
      </c>
      <c r="K144" s="152"/>
      <c r="L144" s="153"/>
      <c r="M144" s="154" t="s">
        <v>1</v>
      </c>
      <c r="N144" s="155" t="s">
        <v>40</v>
      </c>
      <c r="P144" s="141">
        <f t="shared" si="1"/>
        <v>0</v>
      </c>
      <c r="Q144" s="141">
        <v>2.4000000000000001E-4</v>
      </c>
      <c r="R144" s="141">
        <f t="shared" si="2"/>
        <v>2.4000000000000002E-3</v>
      </c>
      <c r="S144" s="141">
        <v>0</v>
      </c>
      <c r="T144" s="142">
        <f t="shared" si="3"/>
        <v>0</v>
      </c>
      <c r="AR144" s="143" t="s">
        <v>196</v>
      </c>
      <c r="AT144" s="143" t="s">
        <v>101</v>
      </c>
      <c r="AU144" s="143" t="s">
        <v>112</v>
      </c>
      <c r="AY144" s="13" t="s">
        <v>104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112</v>
      </c>
      <c r="BK144" s="144">
        <f t="shared" si="9"/>
        <v>0</v>
      </c>
      <c r="BL144" s="13" t="s">
        <v>196</v>
      </c>
      <c r="BM144" s="143" t="s">
        <v>221</v>
      </c>
    </row>
    <row r="145" spans="2:65" s="1" customFormat="1" ht="24.2" customHeight="1" x14ac:dyDescent="0.2">
      <c r="B145" s="130"/>
      <c r="C145" s="131" t="s">
        <v>222</v>
      </c>
      <c r="D145" s="131" t="s">
        <v>107</v>
      </c>
      <c r="E145" s="132" t="s">
        <v>223</v>
      </c>
      <c r="F145" s="133" t="s">
        <v>224</v>
      </c>
      <c r="G145" s="134" t="s">
        <v>180</v>
      </c>
      <c r="H145" s="135">
        <v>55</v>
      </c>
      <c r="I145" s="136"/>
      <c r="J145" s="137">
        <f t="shared" si="0"/>
        <v>0</v>
      </c>
      <c r="K145" s="138"/>
      <c r="L145" s="28"/>
      <c r="M145" s="139" t="s">
        <v>1</v>
      </c>
      <c r="N145" s="140" t="s">
        <v>40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111</v>
      </c>
      <c r="AT145" s="143" t="s">
        <v>107</v>
      </c>
      <c r="AU145" s="143" t="s">
        <v>112</v>
      </c>
      <c r="AY145" s="13" t="s">
        <v>104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112</v>
      </c>
      <c r="BK145" s="144">
        <f t="shared" si="9"/>
        <v>0</v>
      </c>
      <c r="BL145" s="13" t="s">
        <v>111</v>
      </c>
      <c r="BM145" s="143" t="s">
        <v>225</v>
      </c>
    </row>
    <row r="146" spans="2:65" s="1" customFormat="1" ht="16.5" customHeight="1" x14ac:dyDescent="0.2">
      <c r="B146" s="130"/>
      <c r="C146" s="145" t="s">
        <v>226</v>
      </c>
      <c r="D146" s="145" t="s">
        <v>101</v>
      </c>
      <c r="E146" s="146" t="s">
        <v>227</v>
      </c>
      <c r="F146" s="147" t="s">
        <v>228</v>
      </c>
      <c r="G146" s="148" t="s">
        <v>180</v>
      </c>
      <c r="H146" s="149">
        <v>55</v>
      </c>
      <c r="I146" s="150"/>
      <c r="J146" s="151">
        <f t="shared" si="0"/>
        <v>0</v>
      </c>
      <c r="K146" s="152"/>
      <c r="L146" s="153"/>
      <c r="M146" s="154" t="s">
        <v>1</v>
      </c>
      <c r="N146" s="155" t="s">
        <v>40</v>
      </c>
      <c r="P146" s="141">
        <f t="shared" si="1"/>
        <v>0</v>
      </c>
      <c r="Q146" s="141">
        <v>1.57E-3</v>
      </c>
      <c r="R146" s="141">
        <f t="shared" si="2"/>
        <v>8.6349999999999996E-2</v>
      </c>
      <c r="S146" s="141">
        <v>0</v>
      </c>
      <c r="T146" s="142">
        <f t="shared" si="3"/>
        <v>0</v>
      </c>
      <c r="AR146" s="143" t="s">
        <v>196</v>
      </c>
      <c r="AT146" s="143" t="s">
        <v>101</v>
      </c>
      <c r="AU146" s="143" t="s">
        <v>112</v>
      </c>
      <c r="AY146" s="13" t="s">
        <v>104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112</v>
      </c>
      <c r="BK146" s="144">
        <f t="shared" si="9"/>
        <v>0</v>
      </c>
      <c r="BL146" s="13" t="s">
        <v>196</v>
      </c>
      <c r="BM146" s="143" t="s">
        <v>229</v>
      </c>
    </row>
    <row r="147" spans="2:65" s="1" customFormat="1" ht="24.2" customHeight="1" x14ac:dyDescent="0.2">
      <c r="B147" s="130"/>
      <c r="C147" s="131" t="s">
        <v>230</v>
      </c>
      <c r="D147" s="131" t="s">
        <v>107</v>
      </c>
      <c r="E147" s="132" t="s">
        <v>231</v>
      </c>
      <c r="F147" s="133" t="s">
        <v>232</v>
      </c>
      <c r="G147" s="134" t="s">
        <v>180</v>
      </c>
      <c r="H147" s="135">
        <v>55</v>
      </c>
      <c r="I147" s="136"/>
      <c r="J147" s="137">
        <f t="shared" si="0"/>
        <v>0</v>
      </c>
      <c r="K147" s="138"/>
      <c r="L147" s="28"/>
      <c r="M147" s="139" t="s">
        <v>1</v>
      </c>
      <c r="N147" s="140" t="s">
        <v>40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111</v>
      </c>
      <c r="AT147" s="143" t="s">
        <v>107</v>
      </c>
      <c r="AU147" s="143" t="s">
        <v>112</v>
      </c>
      <c r="AY147" s="13" t="s">
        <v>104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112</v>
      </c>
      <c r="BK147" s="144">
        <f t="shared" si="9"/>
        <v>0</v>
      </c>
      <c r="BL147" s="13" t="s">
        <v>111</v>
      </c>
      <c r="BM147" s="143" t="s">
        <v>233</v>
      </c>
    </row>
    <row r="148" spans="2:65" s="1" customFormat="1" ht="24.2" customHeight="1" x14ac:dyDescent="0.2">
      <c r="B148" s="130"/>
      <c r="C148" s="145" t="s">
        <v>234</v>
      </c>
      <c r="D148" s="145" t="s">
        <v>101</v>
      </c>
      <c r="E148" s="146" t="s">
        <v>235</v>
      </c>
      <c r="F148" s="147" t="s">
        <v>236</v>
      </c>
      <c r="G148" s="148" t="s">
        <v>180</v>
      </c>
      <c r="H148" s="149">
        <v>55</v>
      </c>
      <c r="I148" s="150"/>
      <c r="J148" s="151">
        <f t="shared" si="0"/>
        <v>0</v>
      </c>
      <c r="K148" s="152"/>
      <c r="L148" s="153"/>
      <c r="M148" s="154" t="s">
        <v>1</v>
      </c>
      <c r="N148" s="155" t="s">
        <v>40</v>
      </c>
      <c r="P148" s="141">
        <f t="shared" si="1"/>
        <v>0</v>
      </c>
      <c r="Q148" s="141">
        <v>2.2000000000000001E-4</v>
      </c>
      <c r="R148" s="141">
        <f t="shared" si="2"/>
        <v>1.21E-2</v>
      </c>
      <c r="S148" s="141">
        <v>0</v>
      </c>
      <c r="T148" s="142">
        <f t="shared" si="3"/>
        <v>0</v>
      </c>
      <c r="AR148" s="143" t="s">
        <v>196</v>
      </c>
      <c r="AT148" s="143" t="s">
        <v>101</v>
      </c>
      <c r="AU148" s="143" t="s">
        <v>112</v>
      </c>
      <c r="AY148" s="13" t="s">
        <v>104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112</v>
      </c>
      <c r="BK148" s="144">
        <f t="shared" si="9"/>
        <v>0</v>
      </c>
      <c r="BL148" s="13" t="s">
        <v>196</v>
      </c>
      <c r="BM148" s="143" t="s">
        <v>237</v>
      </c>
    </row>
    <row r="149" spans="2:65" s="1" customFormat="1" ht="24.2" customHeight="1" x14ac:dyDescent="0.2">
      <c r="B149" s="130"/>
      <c r="C149" s="131" t="s">
        <v>238</v>
      </c>
      <c r="D149" s="131" t="s">
        <v>107</v>
      </c>
      <c r="E149" s="132" t="s">
        <v>239</v>
      </c>
      <c r="F149" s="133" t="s">
        <v>240</v>
      </c>
      <c r="G149" s="134" t="s">
        <v>180</v>
      </c>
      <c r="H149" s="135">
        <v>200</v>
      </c>
      <c r="I149" s="136"/>
      <c r="J149" s="137">
        <f t="shared" ref="J149:J180" si="10">ROUND(I149*H149,2)</f>
        <v>0</v>
      </c>
      <c r="K149" s="138"/>
      <c r="L149" s="28"/>
      <c r="M149" s="139" t="s">
        <v>1</v>
      </c>
      <c r="N149" s="140" t="s">
        <v>40</v>
      </c>
      <c r="P149" s="141">
        <f t="shared" ref="P149:P180" si="11">O149*H149</f>
        <v>0</v>
      </c>
      <c r="Q149" s="141">
        <v>0</v>
      </c>
      <c r="R149" s="141">
        <f t="shared" ref="R149:R180" si="12">Q149*H149</f>
        <v>0</v>
      </c>
      <c r="S149" s="141">
        <v>0</v>
      </c>
      <c r="T149" s="142">
        <f t="shared" ref="T149:T180" si="13">S149*H149</f>
        <v>0</v>
      </c>
      <c r="AR149" s="143" t="s">
        <v>111</v>
      </c>
      <c r="AT149" s="143" t="s">
        <v>107</v>
      </c>
      <c r="AU149" s="143" t="s">
        <v>112</v>
      </c>
      <c r="AY149" s="13" t="s">
        <v>104</v>
      </c>
      <c r="BE149" s="144">
        <f t="shared" ref="BE149:BE171" si="14">IF(N149="základná",J149,0)</f>
        <v>0</v>
      </c>
      <c r="BF149" s="144">
        <f t="shared" ref="BF149:BF171" si="15">IF(N149="znížená",J149,0)</f>
        <v>0</v>
      </c>
      <c r="BG149" s="144">
        <f t="shared" ref="BG149:BG171" si="16">IF(N149="zákl. prenesená",J149,0)</f>
        <v>0</v>
      </c>
      <c r="BH149" s="144">
        <f t="shared" ref="BH149:BH171" si="17">IF(N149="zníž. prenesená",J149,0)</f>
        <v>0</v>
      </c>
      <c r="BI149" s="144">
        <f t="shared" ref="BI149:BI171" si="18">IF(N149="nulová",J149,0)</f>
        <v>0</v>
      </c>
      <c r="BJ149" s="13" t="s">
        <v>112</v>
      </c>
      <c r="BK149" s="144">
        <f t="shared" ref="BK149:BK171" si="19">ROUND(I149*H149,2)</f>
        <v>0</v>
      </c>
      <c r="BL149" s="13" t="s">
        <v>111</v>
      </c>
      <c r="BM149" s="143" t="s">
        <v>241</v>
      </c>
    </row>
    <row r="150" spans="2:65" s="1" customFormat="1" ht="37.9" customHeight="1" x14ac:dyDescent="0.2">
      <c r="B150" s="130"/>
      <c r="C150" s="145" t="s">
        <v>242</v>
      </c>
      <c r="D150" s="145" t="s">
        <v>101</v>
      </c>
      <c r="E150" s="146" t="s">
        <v>243</v>
      </c>
      <c r="F150" s="147" t="s">
        <v>244</v>
      </c>
      <c r="G150" s="148" t="s">
        <v>180</v>
      </c>
      <c r="H150" s="149">
        <v>200</v>
      </c>
      <c r="I150" s="150"/>
      <c r="J150" s="151">
        <f t="shared" si="10"/>
        <v>0</v>
      </c>
      <c r="K150" s="152"/>
      <c r="L150" s="153"/>
      <c r="M150" s="154" t="s">
        <v>1</v>
      </c>
      <c r="N150" s="155" t="s">
        <v>40</v>
      </c>
      <c r="P150" s="141">
        <f t="shared" si="11"/>
        <v>0</v>
      </c>
      <c r="Q150" s="141">
        <v>8.8999999999999995E-4</v>
      </c>
      <c r="R150" s="141">
        <f t="shared" si="12"/>
        <v>0.17799999999999999</v>
      </c>
      <c r="S150" s="141">
        <v>0</v>
      </c>
      <c r="T150" s="142">
        <f t="shared" si="13"/>
        <v>0</v>
      </c>
      <c r="AR150" s="143" t="s">
        <v>196</v>
      </c>
      <c r="AT150" s="143" t="s">
        <v>101</v>
      </c>
      <c r="AU150" s="143" t="s">
        <v>112</v>
      </c>
      <c r="AY150" s="13" t="s">
        <v>104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112</v>
      </c>
      <c r="BK150" s="144">
        <f t="shared" si="19"/>
        <v>0</v>
      </c>
      <c r="BL150" s="13" t="s">
        <v>196</v>
      </c>
      <c r="BM150" s="143" t="s">
        <v>245</v>
      </c>
    </row>
    <row r="151" spans="2:65" s="1" customFormat="1" ht="21.75" customHeight="1" x14ac:dyDescent="0.2">
      <c r="B151" s="130"/>
      <c r="C151" s="131" t="s">
        <v>246</v>
      </c>
      <c r="D151" s="131" t="s">
        <v>107</v>
      </c>
      <c r="E151" s="132" t="s">
        <v>247</v>
      </c>
      <c r="F151" s="133" t="s">
        <v>248</v>
      </c>
      <c r="G151" s="134" t="s">
        <v>119</v>
      </c>
      <c r="H151" s="135">
        <v>1</v>
      </c>
      <c r="I151" s="136"/>
      <c r="J151" s="137">
        <f t="shared" si="10"/>
        <v>0</v>
      </c>
      <c r="K151" s="138"/>
      <c r="L151" s="28"/>
      <c r="M151" s="139" t="s">
        <v>1</v>
      </c>
      <c r="N151" s="140" t="s">
        <v>40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111</v>
      </c>
      <c r="AT151" s="143" t="s">
        <v>107</v>
      </c>
      <c r="AU151" s="143" t="s">
        <v>112</v>
      </c>
      <c r="AY151" s="13" t="s">
        <v>104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112</v>
      </c>
      <c r="BK151" s="144">
        <f t="shared" si="19"/>
        <v>0</v>
      </c>
      <c r="BL151" s="13" t="s">
        <v>111</v>
      </c>
      <c r="BM151" s="143" t="s">
        <v>249</v>
      </c>
    </row>
    <row r="152" spans="2:65" s="1" customFormat="1" ht="16.5" customHeight="1" x14ac:dyDescent="0.2">
      <c r="B152" s="130"/>
      <c r="C152" s="145" t="s">
        <v>250</v>
      </c>
      <c r="D152" s="145" t="s">
        <v>101</v>
      </c>
      <c r="E152" s="146" t="s">
        <v>251</v>
      </c>
      <c r="F152" s="147" t="s">
        <v>252</v>
      </c>
      <c r="G152" s="148" t="s">
        <v>119</v>
      </c>
      <c r="H152" s="149">
        <v>1</v>
      </c>
      <c r="I152" s="150"/>
      <c r="J152" s="151">
        <f t="shared" si="10"/>
        <v>0</v>
      </c>
      <c r="K152" s="152"/>
      <c r="L152" s="153"/>
      <c r="M152" s="154" t="s">
        <v>1</v>
      </c>
      <c r="N152" s="155" t="s">
        <v>40</v>
      </c>
      <c r="P152" s="141">
        <f t="shared" si="11"/>
        <v>0</v>
      </c>
      <c r="Q152" s="141">
        <v>2.4000000000000001E-4</v>
      </c>
      <c r="R152" s="141">
        <f t="shared" si="12"/>
        <v>2.4000000000000001E-4</v>
      </c>
      <c r="S152" s="141">
        <v>0</v>
      </c>
      <c r="T152" s="142">
        <f t="shared" si="13"/>
        <v>0</v>
      </c>
      <c r="AR152" s="143" t="s">
        <v>196</v>
      </c>
      <c r="AT152" s="143" t="s">
        <v>101</v>
      </c>
      <c r="AU152" s="143" t="s">
        <v>112</v>
      </c>
      <c r="AY152" s="13" t="s">
        <v>104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112</v>
      </c>
      <c r="BK152" s="144">
        <f t="shared" si="19"/>
        <v>0</v>
      </c>
      <c r="BL152" s="13" t="s">
        <v>196</v>
      </c>
      <c r="BM152" s="143" t="s">
        <v>253</v>
      </c>
    </row>
    <row r="153" spans="2:65" s="1" customFormat="1" ht="16.5" customHeight="1" x14ac:dyDescent="0.2">
      <c r="B153" s="130"/>
      <c r="C153" s="131" t="s">
        <v>254</v>
      </c>
      <c r="D153" s="131" t="s">
        <v>107</v>
      </c>
      <c r="E153" s="132" t="s">
        <v>255</v>
      </c>
      <c r="F153" s="133" t="s">
        <v>256</v>
      </c>
      <c r="G153" s="134" t="s">
        <v>180</v>
      </c>
      <c r="H153" s="135">
        <v>6</v>
      </c>
      <c r="I153" s="136"/>
      <c r="J153" s="137">
        <f t="shared" si="10"/>
        <v>0</v>
      </c>
      <c r="K153" s="138"/>
      <c r="L153" s="28"/>
      <c r="M153" s="139" t="s">
        <v>1</v>
      </c>
      <c r="N153" s="140" t="s">
        <v>40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111</v>
      </c>
      <c r="AT153" s="143" t="s">
        <v>107</v>
      </c>
      <c r="AU153" s="143" t="s">
        <v>112</v>
      </c>
      <c r="AY153" s="13" t="s">
        <v>104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112</v>
      </c>
      <c r="BK153" s="144">
        <f t="shared" si="19"/>
        <v>0</v>
      </c>
      <c r="BL153" s="13" t="s">
        <v>111</v>
      </c>
      <c r="BM153" s="143" t="s">
        <v>257</v>
      </c>
    </row>
    <row r="154" spans="2:65" s="1" customFormat="1" ht="16.5" customHeight="1" x14ac:dyDescent="0.2">
      <c r="B154" s="130"/>
      <c r="C154" s="145" t="s">
        <v>258</v>
      </c>
      <c r="D154" s="145" t="s">
        <v>101</v>
      </c>
      <c r="E154" s="146" t="s">
        <v>259</v>
      </c>
      <c r="F154" s="147" t="s">
        <v>260</v>
      </c>
      <c r="G154" s="148" t="s">
        <v>119</v>
      </c>
      <c r="H154" s="149">
        <v>3</v>
      </c>
      <c r="I154" s="150"/>
      <c r="J154" s="151">
        <f t="shared" si="10"/>
        <v>0</v>
      </c>
      <c r="K154" s="152"/>
      <c r="L154" s="153"/>
      <c r="M154" s="154" t="s">
        <v>1</v>
      </c>
      <c r="N154" s="155" t="s">
        <v>40</v>
      </c>
      <c r="P154" s="141">
        <f t="shared" si="11"/>
        <v>0</v>
      </c>
      <c r="Q154" s="141">
        <v>7.9299999999999995E-3</v>
      </c>
      <c r="R154" s="141">
        <f t="shared" si="12"/>
        <v>2.3789999999999999E-2</v>
      </c>
      <c r="S154" s="141">
        <v>0</v>
      </c>
      <c r="T154" s="142">
        <f t="shared" si="13"/>
        <v>0</v>
      </c>
      <c r="AR154" s="143" t="s">
        <v>196</v>
      </c>
      <c r="AT154" s="143" t="s">
        <v>101</v>
      </c>
      <c r="AU154" s="143" t="s">
        <v>112</v>
      </c>
      <c r="AY154" s="13" t="s">
        <v>104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112</v>
      </c>
      <c r="BK154" s="144">
        <f t="shared" si="19"/>
        <v>0</v>
      </c>
      <c r="BL154" s="13" t="s">
        <v>196</v>
      </c>
      <c r="BM154" s="143" t="s">
        <v>261</v>
      </c>
    </row>
    <row r="155" spans="2:65" s="1" customFormat="1" ht="24.2" customHeight="1" x14ac:dyDescent="0.2">
      <c r="B155" s="130"/>
      <c r="C155" s="145" t="s">
        <v>262</v>
      </c>
      <c r="D155" s="145" t="s">
        <v>101</v>
      </c>
      <c r="E155" s="146" t="s">
        <v>263</v>
      </c>
      <c r="F155" s="147" t="s">
        <v>264</v>
      </c>
      <c r="G155" s="148" t="s">
        <v>119</v>
      </c>
      <c r="H155" s="149">
        <v>18</v>
      </c>
      <c r="I155" s="150"/>
      <c r="J155" s="151">
        <f t="shared" si="10"/>
        <v>0</v>
      </c>
      <c r="K155" s="152"/>
      <c r="L155" s="153"/>
      <c r="M155" s="154" t="s">
        <v>1</v>
      </c>
      <c r="N155" s="155" t="s">
        <v>40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196</v>
      </c>
      <c r="AT155" s="143" t="s">
        <v>101</v>
      </c>
      <c r="AU155" s="143" t="s">
        <v>112</v>
      </c>
      <c r="AY155" s="13" t="s">
        <v>104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112</v>
      </c>
      <c r="BK155" s="144">
        <f t="shared" si="19"/>
        <v>0</v>
      </c>
      <c r="BL155" s="13" t="s">
        <v>196</v>
      </c>
      <c r="BM155" s="143" t="s">
        <v>265</v>
      </c>
    </row>
    <row r="156" spans="2:65" s="1" customFormat="1" ht="24.2" customHeight="1" x14ac:dyDescent="0.2">
      <c r="B156" s="130"/>
      <c r="C156" s="145" t="s">
        <v>266</v>
      </c>
      <c r="D156" s="145" t="s">
        <v>101</v>
      </c>
      <c r="E156" s="146" t="s">
        <v>267</v>
      </c>
      <c r="F156" s="147" t="s">
        <v>268</v>
      </c>
      <c r="G156" s="148" t="s">
        <v>119</v>
      </c>
      <c r="H156" s="149">
        <v>18</v>
      </c>
      <c r="I156" s="150"/>
      <c r="J156" s="151">
        <f t="shared" si="10"/>
        <v>0</v>
      </c>
      <c r="K156" s="152"/>
      <c r="L156" s="153"/>
      <c r="M156" s="154" t="s">
        <v>1</v>
      </c>
      <c r="N156" s="155" t="s">
        <v>40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0</v>
      </c>
      <c r="T156" s="142">
        <f t="shared" si="13"/>
        <v>0</v>
      </c>
      <c r="AR156" s="143" t="s">
        <v>196</v>
      </c>
      <c r="AT156" s="143" t="s">
        <v>101</v>
      </c>
      <c r="AU156" s="143" t="s">
        <v>112</v>
      </c>
      <c r="AY156" s="13" t="s">
        <v>104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112</v>
      </c>
      <c r="BK156" s="144">
        <f t="shared" si="19"/>
        <v>0</v>
      </c>
      <c r="BL156" s="13" t="s">
        <v>196</v>
      </c>
      <c r="BM156" s="143" t="s">
        <v>269</v>
      </c>
    </row>
    <row r="157" spans="2:65" s="1" customFormat="1" ht="16.5" customHeight="1" x14ac:dyDescent="0.2">
      <c r="B157" s="130"/>
      <c r="C157" s="131" t="s">
        <v>270</v>
      </c>
      <c r="D157" s="131" t="s">
        <v>107</v>
      </c>
      <c r="E157" s="132" t="s">
        <v>271</v>
      </c>
      <c r="F157" s="133" t="s">
        <v>272</v>
      </c>
      <c r="G157" s="134" t="s">
        <v>180</v>
      </c>
      <c r="H157" s="135">
        <v>81</v>
      </c>
      <c r="I157" s="136"/>
      <c r="J157" s="137">
        <f t="shared" si="10"/>
        <v>0</v>
      </c>
      <c r="K157" s="138"/>
      <c r="L157" s="28"/>
      <c r="M157" s="139" t="s">
        <v>1</v>
      </c>
      <c r="N157" s="140" t="s">
        <v>40</v>
      </c>
      <c r="P157" s="141">
        <f t="shared" si="11"/>
        <v>0</v>
      </c>
      <c r="Q157" s="141">
        <v>0</v>
      </c>
      <c r="R157" s="141">
        <f t="shared" si="12"/>
        <v>0</v>
      </c>
      <c r="S157" s="141">
        <v>0</v>
      </c>
      <c r="T157" s="142">
        <f t="shared" si="13"/>
        <v>0</v>
      </c>
      <c r="AR157" s="143" t="s">
        <v>111</v>
      </c>
      <c r="AT157" s="143" t="s">
        <v>107</v>
      </c>
      <c r="AU157" s="143" t="s">
        <v>112</v>
      </c>
      <c r="AY157" s="13" t="s">
        <v>104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112</v>
      </c>
      <c r="BK157" s="144">
        <f t="shared" si="19"/>
        <v>0</v>
      </c>
      <c r="BL157" s="13" t="s">
        <v>111</v>
      </c>
      <c r="BM157" s="143" t="s">
        <v>273</v>
      </c>
    </row>
    <row r="158" spans="2:65" s="1" customFormat="1" ht="24.2" customHeight="1" x14ac:dyDescent="0.2">
      <c r="B158" s="130"/>
      <c r="C158" s="145" t="s">
        <v>274</v>
      </c>
      <c r="D158" s="145" t="s">
        <v>101</v>
      </c>
      <c r="E158" s="146" t="s">
        <v>275</v>
      </c>
      <c r="F158" s="147" t="s">
        <v>276</v>
      </c>
      <c r="G158" s="148" t="s">
        <v>180</v>
      </c>
      <c r="H158" s="149">
        <v>81</v>
      </c>
      <c r="I158" s="150"/>
      <c r="J158" s="151">
        <f t="shared" si="10"/>
        <v>0</v>
      </c>
      <c r="K158" s="152"/>
      <c r="L158" s="153"/>
      <c r="M158" s="154" t="s">
        <v>1</v>
      </c>
      <c r="N158" s="155" t="s">
        <v>40</v>
      </c>
      <c r="P158" s="141">
        <f t="shared" si="11"/>
        <v>0</v>
      </c>
      <c r="Q158" s="141">
        <v>0</v>
      </c>
      <c r="R158" s="141">
        <f t="shared" si="12"/>
        <v>0</v>
      </c>
      <c r="S158" s="141">
        <v>0</v>
      </c>
      <c r="T158" s="142">
        <f t="shared" si="13"/>
        <v>0</v>
      </c>
      <c r="AR158" s="143" t="s">
        <v>120</v>
      </c>
      <c r="AT158" s="143" t="s">
        <v>101</v>
      </c>
      <c r="AU158" s="143" t="s">
        <v>112</v>
      </c>
      <c r="AY158" s="13" t="s">
        <v>104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112</v>
      </c>
      <c r="BK158" s="144">
        <f t="shared" si="19"/>
        <v>0</v>
      </c>
      <c r="BL158" s="13" t="s">
        <v>111</v>
      </c>
      <c r="BM158" s="143" t="s">
        <v>277</v>
      </c>
    </row>
    <row r="159" spans="2:65" s="1" customFormat="1" ht="24.2" customHeight="1" x14ac:dyDescent="0.2">
      <c r="B159" s="130"/>
      <c r="C159" s="145" t="s">
        <v>278</v>
      </c>
      <c r="D159" s="145" t="s">
        <v>101</v>
      </c>
      <c r="E159" s="146" t="s">
        <v>279</v>
      </c>
      <c r="F159" s="147" t="s">
        <v>280</v>
      </c>
      <c r="G159" s="148" t="s">
        <v>119</v>
      </c>
      <c r="H159" s="149">
        <v>1</v>
      </c>
      <c r="I159" s="150"/>
      <c r="J159" s="151">
        <f t="shared" si="10"/>
        <v>0</v>
      </c>
      <c r="K159" s="152"/>
      <c r="L159" s="153"/>
      <c r="M159" s="154" t="s">
        <v>1</v>
      </c>
      <c r="N159" s="155" t="s">
        <v>40</v>
      </c>
      <c r="P159" s="141">
        <f t="shared" si="11"/>
        <v>0</v>
      </c>
      <c r="Q159" s="141">
        <v>0</v>
      </c>
      <c r="R159" s="141">
        <f t="shared" si="12"/>
        <v>0</v>
      </c>
      <c r="S159" s="141">
        <v>0</v>
      </c>
      <c r="T159" s="142">
        <f t="shared" si="13"/>
        <v>0</v>
      </c>
      <c r="AR159" s="143" t="s">
        <v>120</v>
      </c>
      <c r="AT159" s="143" t="s">
        <v>101</v>
      </c>
      <c r="AU159" s="143" t="s">
        <v>112</v>
      </c>
      <c r="AY159" s="13" t="s">
        <v>104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112</v>
      </c>
      <c r="BK159" s="144">
        <f t="shared" si="19"/>
        <v>0</v>
      </c>
      <c r="BL159" s="13" t="s">
        <v>111</v>
      </c>
      <c r="BM159" s="143" t="s">
        <v>281</v>
      </c>
    </row>
    <row r="160" spans="2:65" s="1" customFormat="1" ht="24.2" customHeight="1" x14ac:dyDescent="0.2">
      <c r="B160" s="130"/>
      <c r="C160" s="145" t="s">
        <v>282</v>
      </c>
      <c r="D160" s="145" t="s">
        <v>101</v>
      </c>
      <c r="E160" s="146" t="s">
        <v>283</v>
      </c>
      <c r="F160" s="147" t="s">
        <v>284</v>
      </c>
      <c r="G160" s="148" t="s">
        <v>119</v>
      </c>
      <c r="H160" s="149">
        <v>1</v>
      </c>
      <c r="I160" s="150"/>
      <c r="J160" s="151">
        <f t="shared" si="10"/>
        <v>0</v>
      </c>
      <c r="K160" s="152"/>
      <c r="L160" s="153"/>
      <c r="M160" s="154" t="s">
        <v>1</v>
      </c>
      <c r="N160" s="155" t="s">
        <v>40</v>
      </c>
      <c r="P160" s="141">
        <f t="shared" si="11"/>
        <v>0</v>
      </c>
      <c r="Q160" s="141">
        <v>0</v>
      </c>
      <c r="R160" s="141">
        <f t="shared" si="12"/>
        <v>0</v>
      </c>
      <c r="S160" s="141">
        <v>0</v>
      </c>
      <c r="T160" s="142">
        <f t="shared" si="13"/>
        <v>0</v>
      </c>
      <c r="AR160" s="143" t="s">
        <v>120</v>
      </c>
      <c r="AT160" s="143" t="s">
        <v>101</v>
      </c>
      <c r="AU160" s="143" t="s">
        <v>112</v>
      </c>
      <c r="AY160" s="13" t="s">
        <v>104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3" t="s">
        <v>112</v>
      </c>
      <c r="BK160" s="144">
        <f t="shared" si="19"/>
        <v>0</v>
      </c>
      <c r="BL160" s="13" t="s">
        <v>111</v>
      </c>
      <c r="BM160" s="143" t="s">
        <v>285</v>
      </c>
    </row>
    <row r="161" spans="2:65" s="1" customFormat="1" ht="24.2" customHeight="1" x14ac:dyDescent="0.2">
      <c r="B161" s="130"/>
      <c r="C161" s="145" t="s">
        <v>286</v>
      </c>
      <c r="D161" s="145" t="s">
        <v>101</v>
      </c>
      <c r="E161" s="146" t="s">
        <v>287</v>
      </c>
      <c r="F161" s="147" t="s">
        <v>288</v>
      </c>
      <c r="G161" s="148" t="s">
        <v>180</v>
      </c>
      <c r="H161" s="149">
        <v>81</v>
      </c>
      <c r="I161" s="150"/>
      <c r="J161" s="151">
        <f t="shared" si="10"/>
        <v>0</v>
      </c>
      <c r="K161" s="152"/>
      <c r="L161" s="153"/>
      <c r="M161" s="154" t="s">
        <v>1</v>
      </c>
      <c r="N161" s="155" t="s">
        <v>40</v>
      </c>
      <c r="P161" s="141">
        <f t="shared" si="11"/>
        <v>0</v>
      </c>
      <c r="Q161" s="141">
        <v>0</v>
      </c>
      <c r="R161" s="141">
        <f t="shared" si="12"/>
        <v>0</v>
      </c>
      <c r="S161" s="141">
        <v>0</v>
      </c>
      <c r="T161" s="142">
        <f t="shared" si="13"/>
        <v>0</v>
      </c>
      <c r="AR161" s="143" t="s">
        <v>120</v>
      </c>
      <c r="AT161" s="143" t="s">
        <v>101</v>
      </c>
      <c r="AU161" s="143" t="s">
        <v>112</v>
      </c>
      <c r="AY161" s="13" t="s">
        <v>104</v>
      </c>
      <c r="BE161" s="144">
        <f t="shared" si="14"/>
        <v>0</v>
      </c>
      <c r="BF161" s="144">
        <f t="shared" si="15"/>
        <v>0</v>
      </c>
      <c r="BG161" s="144">
        <f t="shared" si="16"/>
        <v>0</v>
      </c>
      <c r="BH161" s="144">
        <f t="shared" si="17"/>
        <v>0</v>
      </c>
      <c r="BI161" s="144">
        <f t="shared" si="18"/>
        <v>0</v>
      </c>
      <c r="BJ161" s="13" t="s">
        <v>112</v>
      </c>
      <c r="BK161" s="144">
        <f t="shared" si="19"/>
        <v>0</v>
      </c>
      <c r="BL161" s="13" t="s">
        <v>111</v>
      </c>
      <c r="BM161" s="143" t="s">
        <v>289</v>
      </c>
    </row>
    <row r="162" spans="2:65" s="1" customFormat="1" ht="24.2" customHeight="1" x14ac:dyDescent="0.2">
      <c r="B162" s="130"/>
      <c r="C162" s="145" t="s">
        <v>290</v>
      </c>
      <c r="D162" s="145" t="s">
        <v>101</v>
      </c>
      <c r="E162" s="146" t="s">
        <v>291</v>
      </c>
      <c r="F162" s="147" t="s">
        <v>292</v>
      </c>
      <c r="G162" s="148" t="s">
        <v>119</v>
      </c>
      <c r="H162" s="149">
        <v>1</v>
      </c>
      <c r="I162" s="150"/>
      <c r="J162" s="151">
        <f t="shared" si="10"/>
        <v>0</v>
      </c>
      <c r="K162" s="152"/>
      <c r="L162" s="153"/>
      <c r="M162" s="154" t="s">
        <v>1</v>
      </c>
      <c r="N162" s="155" t="s">
        <v>40</v>
      </c>
      <c r="P162" s="141">
        <f t="shared" si="11"/>
        <v>0</v>
      </c>
      <c r="Q162" s="141">
        <v>0</v>
      </c>
      <c r="R162" s="141">
        <f t="shared" si="12"/>
        <v>0</v>
      </c>
      <c r="S162" s="141">
        <v>0</v>
      </c>
      <c r="T162" s="142">
        <f t="shared" si="13"/>
        <v>0</v>
      </c>
      <c r="AR162" s="143" t="s">
        <v>120</v>
      </c>
      <c r="AT162" s="143" t="s">
        <v>101</v>
      </c>
      <c r="AU162" s="143" t="s">
        <v>112</v>
      </c>
      <c r="AY162" s="13" t="s">
        <v>104</v>
      </c>
      <c r="BE162" s="144">
        <f t="shared" si="14"/>
        <v>0</v>
      </c>
      <c r="BF162" s="144">
        <f t="shared" si="15"/>
        <v>0</v>
      </c>
      <c r="BG162" s="144">
        <f t="shared" si="16"/>
        <v>0</v>
      </c>
      <c r="BH162" s="144">
        <f t="shared" si="17"/>
        <v>0</v>
      </c>
      <c r="BI162" s="144">
        <f t="shared" si="18"/>
        <v>0</v>
      </c>
      <c r="BJ162" s="13" t="s">
        <v>112</v>
      </c>
      <c r="BK162" s="144">
        <f t="shared" si="19"/>
        <v>0</v>
      </c>
      <c r="BL162" s="13" t="s">
        <v>111</v>
      </c>
      <c r="BM162" s="143" t="s">
        <v>293</v>
      </c>
    </row>
    <row r="163" spans="2:65" s="1" customFormat="1" ht="24.2" customHeight="1" x14ac:dyDescent="0.2">
      <c r="B163" s="130"/>
      <c r="C163" s="131" t="s">
        <v>294</v>
      </c>
      <c r="D163" s="131" t="s">
        <v>107</v>
      </c>
      <c r="E163" s="132" t="s">
        <v>295</v>
      </c>
      <c r="F163" s="133" t="s">
        <v>296</v>
      </c>
      <c r="G163" s="134" t="s">
        <v>180</v>
      </c>
      <c r="H163" s="135">
        <v>40</v>
      </c>
      <c r="I163" s="136"/>
      <c r="J163" s="137">
        <f t="shared" si="10"/>
        <v>0</v>
      </c>
      <c r="K163" s="138"/>
      <c r="L163" s="28"/>
      <c r="M163" s="139" t="s">
        <v>1</v>
      </c>
      <c r="N163" s="140" t="s">
        <v>40</v>
      </c>
      <c r="P163" s="141">
        <f t="shared" si="11"/>
        <v>0</v>
      </c>
      <c r="Q163" s="141">
        <v>0</v>
      </c>
      <c r="R163" s="141">
        <f t="shared" si="12"/>
        <v>0</v>
      </c>
      <c r="S163" s="141">
        <v>0</v>
      </c>
      <c r="T163" s="142">
        <f t="shared" si="13"/>
        <v>0</v>
      </c>
      <c r="AR163" s="143" t="s">
        <v>111</v>
      </c>
      <c r="AT163" s="143" t="s">
        <v>107</v>
      </c>
      <c r="AU163" s="143" t="s">
        <v>112</v>
      </c>
      <c r="AY163" s="13" t="s">
        <v>104</v>
      </c>
      <c r="BE163" s="144">
        <f t="shared" si="14"/>
        <v>0</v>
      </c>
      <c r="BF163" s="144">
        <f t="shared" si="15"/>
        <v>0</v>
      </c>
      <c r="BG163" s="144">
        <f t="shared" si="16"/>
        <v>0</v>
      </c>
      <c r="BH163" s="144">
        <f t="shared" si="17"/>
        <v>0</v>
      </c>
      <c r="BI163" s="144">
        <f t="shared" si="18"/>
        <v>0</v>
      </c>
      <c r="BJ163" s="13" t="s">
        <v>112</v>
      </c>
      <c r="BK163" s="144">
        <f t="shared" si="19"/>
        <v>0</v>
      </c>
      <c r="BL163" s="13" t="s">
        <v>111</v>
      </c>
      <c r="BM163" s="143" t="s">
        <v>297</v>
      </c>
    </row>
    <row r="164" spans="2:65" s="1" customFormat="1" ht="24.2" customHeight="1" x14ac:dyDescent="0.2">
      <c r="B164" s="130"/>
      <c r="C164" s="131" t="s">
        <v>298</v>
      </c>
      <c r="D164" s="131" t="s">
        <v>107</v>
      </c>
      <c r="E164" s="132" t="s">
        <v>299</v>
      </c>
      <c r="F164" s="133" t="s">
        <v>300</v>
      </c>
      <c r="G164" s="134" t="s">
        <v>180</v>
      </c>
      <c r="H164" s="135">
        <v>40</v>
      </c>
      <c r="I164" s="136"/>
      <c r="J164" s="137">
        <f t="shared" si="10"/>
        <v>0</v>
      </c>
      <c r="K164" s="138"/>
      <c r="L164" s="28"/>
      <c r="M164" s="139" t="s">
        <v>1</v>
      </c>
      <c r="N164" s="140" t="s">
        <v>40</v>
      </c>
      <c r="P164" s="141">
        <f t="shared" si="11"/>
        <v>0</v>
      </c>
      <c r="Q164" s="141">
        <v>0</v>
      </c>
      <c r="R164" s="141">
        <f t="shared" si="12"/>
        <v>0</v>
      </c>
      <c r="S164" s="141">
        <v>0</v>
      </c>
      <c r="T164" s="142">
        <f t="shared" si="13"/>
        <v>0</v>
      </c>
      <c r="AR164" s="143" t="s">
        <v>111</v>
      </c>
      <c r="AT164" s="143" t="s">
        <v>107</v>
      </c>
      <c r="AU164" s="143" t="s">
        <v>112</v>
      </c>
      <c r="AY164" s="13" t="s">
        <v>104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3" t="s">
        <v>112</v>
      </c>
      <c r="BK164" s="144">
        <f t="shared" si="19"/>
        <v>0</v>
      </c>
      <c r="BL164" s="13" t="s">
        <v>111</v>
      </c>
      <c r="BM164" s="143" t="s">
        <v>301</v>
      </c>
    </row>
    <row r="165" spans="2:65" s="1" customFormat="1" ht="33" customHeight="1" x14ac:dyDescent="0.2">
      <c r="B165" s="130"/>
      <c r="C165" s="131" t="s">
        <v>302</v>
      </c>
      <c r="D165" s="131" t="s">
        <v>107</v>
      </c>
      <c r="E165" s="132" t="s">
        <v>303</v>
      </c>
      <c r="F165" s="133" t="s">
        <v>304</v>
      </c>
      <c r="G165" s="134" t="s">
        <v>305</v>
      </c>
      <c r="H165" s="135">
        <v>22.5</v>
      </c>
      <c r="I165" s="136"/>
      <c r="J165" s="137">
        <f t="shared" si="10"/>
        <v>0</v>
      </c>
      <c r="K165" s="138"/>
      <c r="L165" s="28"/>
      <c r="M165" s="139" t="s">
        <v>1</v>
      </c>
      <c r="N165" s="140" t="s">
        <v>40</v>
      </c>
      <c r="P165" s="141">
        <f t="shared" si="11"/>
        <v>0</v>
      </c>
      <c r="Q165" s="141">
        <v>0</v>
      </c>
      <c r="R165" s="141">
        <f t="shared" si="12"/>
        <v>0</v>
      </c>
      <c r="S165" s="141">
        <v>0</v>
      </c>
      <c r="T165" s="142">
        <f t="shared" si="13"/>
        <v>0</v>
      </c>
      <c r="AR165" s="143" t="s">
        <v>111</v>
      </c>
      <c r="AT165" s="143" t="s">
        <v>107</v>
      </c>
      <c r="AU165" s="143" t="s">
        <v>112</v>
      </c>
      <c r="AY165" s="13" t="s">
        <v>104</v>
      </c>
      <c r="BE165" s="144">
        <f t="shared" si="14"/>
        <v>0</v>
      </c>
      <c r="BF165" s="144">
        <f t="shared" si="15"/>
        <v>0</v>
      </c>
      <c r="BG165" s="144">
        <f t="shared" si="16"/>
        <v>0</v>
      </c>
      <c r="BH165" s="144">
        <f t="shared" si="17"/>
        <v>0</v>
      </c>
      <c r="BI165" s="144">
        <f t="shared" si="18"/>
        <v>0</v>
      </c>
      <c r="BJ165" s="13" t="s">
        <v>112</v>
      </c>
      <c r="BK165" s="144">
        <f t="shared" si="19"/>
        <v>0</v>
      </c>
      <c r="BL165" s="13" t="s">
        <v>111</v>
      </c>
      <c r="BM165" s="143" t="s">
        <v>306</v>
      </c>
    </row>
    <row r="166" spans="2:65" s="1" customFormat="1" ht="37.9" customHeight="1" x14ac:dyDescent="0.2">
      <c r="B166" s="130"/>
      <c r="C166" s="131" t="s">
        <v>307</v>
      </c>
      <c r="D166" s="131" t="s">
        <v>107</v>
      </c>
      <c r="E166" s="132" t="s">
        <v>308</v>
      </c>
      <c r="F166" s="133" t="s">
        <v>309</v>
      </c>
      <c r="G166" s="134" t="s">
        <v>310</v>
      </c>
      <c r="H166" s="135">
        <v>36</v>
      </c>
      <c r="I166" s="136"/>
      <c r="J166" s="137">
        <f t="shared" si="10"/>
        <v>0</v>
      </c>
      <c r="K166" s="138"/>
      <c r="L166" s="28"/>
      <c r="M166" s="139" t="s">
        <v>1</v>
      </c>
      <c r="N166" s="140" t="s">
        <v>40</v>
      </c>
      <c r="P166" s="141">
        <f t="shared" si="11"/>
        <v>0</v>
      </c>
      <c r="Q166" s="141">
        <v>0</v>
      </c>
      <c r="R166" s="141">
        <f t="shared" si="12"/>
        <v>0</v>
      </c>
      <c r="S166" s="141">
        <v>0</v>
      </c>
      <c r="T166" s="142">
        <f t="shared" si="13"/>
        <v>0</v>
      </c>
      <c r="AR166" s="143" t="s">
        <v>311</v>
      </c>
      <c r="AT166" s="143" t="s">
        <v>107</v>
      </c>
      <c r="AU166" s="143" t="s">
        <v>112</v>
      </c>
      <c r="AY166" s="13" t="s">
        <v>104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3" t="s">
        <v>112</v>
      </c>
      <c r="BK166" s="144">
        <f t="shared" si="19"/>
        <v>0</v>
      </c>
      <c r="BL166" s="13" t="s">
        <v>311</v>
      </c>
      <c r="BM166" s="143" t="s">
        <v>312</v>
      </c>
    </row>
    <row r="167" spans="2:65" s="1" customFormat="1" ht="44.25" customHeight="1" x14ac:dyDescent="0.2">
      <c r="B167" s="130"/>
      <c r="C167" s="131" t="s">
        <v>313</v>
      </c>
      <c r="D167" s="131" t="s">
        <v>107</v>
      </c>
      <c r="E167" s="132" t="s">
        <v>314</v>
      </c>
      <c r="F167" s="133" t="s">
        <v>315</v>
      </c>
      <c r="G167" s="134" t="s">
        <v>316</v>
      </c>
      <c r="H167" s="135">
        <v>1</v>
      </c>
      <c r="I167" s="136"/>
      <c r="J167" s="137">
        <f t="shared" si="10"/>
        <v>0</v>
      </c>
      <c r="K167" s="138"/>
      <c r="L167" s="28"/>
      <c r="M167" s="139" t="s">
        <v>1</v>
      </c>
      <c r="N167" s="140" t="s">
        <v>40</v>
      </c>
      <c r="P167" s="141">
        <f t="shared" si="11"/>
        <v>0</v>
      </c>
      <c r="Q167" s="141">
        <v>0</v>
      </c>
      <c r="R167" s="141">
        <f t="shared" si="12"/>
        <v>0</v>
      </c>
      <c r="S167" s="141">
        <v>0</v>
      </c>
      <c r="T167" s="142">
        <f t="shared" si="13"/>
        <v>0</v>
      </c>
      <c r="AR167" s="143" t="s">
        <v>317</v>
      </c>
      <c r="AT167" s="143" t="s">
        <v>107</v>
      </c>
      <c r="AU167" s="143" t="s">
        <v>112</v>
      </c>
      <c r="AY167" s="13" t="s">
        <v>104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3" t="s">
        <v>112</v>
      </c>
      <c r="BK167" s="144">
        <f t="shared" si="19"/>
        <v>0</v>
      </c>
      <c r="BL167" s="13" t="s">
        <v>317</v>
      </c>
      <c r="BM167" s="143" t="s">
        <v>318</v>
      </c>
    </row>
    <row r="168" spans="2:65" s="1" customFormat="1" ht="16.5" customHeight="1" x14ac:dyDescent="0.2">
      <c r="B168" s="130"/>
      <c r="C168" s="145" t="s">
        <v>319</v>
      </c>
      <c r="D168" s="145" t="s">
        <v>101</v>
      </c>
      <c r="E168" s="146" t="s">
        <v>320</v>
      </c>
      <c r="F168" s="147" t="s">
        <v>321</v>
      </c>
      <c r="G168" s="148" t="s">
        <v>322</v>
      </c>
      <c r="H168" s="156"/>
      <c r="I168" s="150"/>
      <c r="J168" s="151">
        <f t="shared" si="10"/>
        <v>0</v>
      </c>
      <c r="K168" s="152"/>
      <c r="L168" s="153"/>
      <c r="M168" s="154" t="s">
        <v>1</v>
      </c>
      <c r="N168" s="155" t="s">
        <v>40</v>
      </c>
      <c r="P168" s="141">
        <f t="shared" si="11"/>
        <v>0</v>
      </c>
      <c r="Q168" s="141">
        <v>0</v>
      </c>
      <c r="R168" s="141">
        <f t="shared" si="12"/>
        <v>0</v>
      </c>
      <c r="S168" s="141">
        <v>0</v>
      </c>
      <c r="T168" s="142">
        <f t="shared" si="13"/>
        <v>0</v>
      </c>
      <c r="AR168" s="143" t="s">
        <v>138</v>
      </c>
      <c r="AT168" s="143" t="s">
        <v>101</v>
      </c>
      <c r="AU168" s="143" t="s">
        <v>112</v>
      </c>
      <c r="AY168" s="13" t="s">
        <v>104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3" t="s">
        <v>112</v>
      </c>
      <c r="BK168" s="144">
        <f t="shared" si="19"/>
        <v>0</v>
      </c>
      <c r="BL168" s="13" t="s">
        <v>122</v>
      </c>
      <c r="BM168" s="143" t="s">
        <v>323</v>
      </c>
    </row>
    <row r="169" spans="2:65" s="1" customFormat="1" ht="16.5" customHeight="1" x14ac:dyDescent="0.2">
      <c r="B169" s="130"/>
      <c r="C169" s="145" t="s">
        <v>324</v>
      </c>
      <c r="D169" s="145" t="s">
        <v>101</v>
      </c>
      <c r="E169" s="146" t="s">
        <v>325</v>
      </c>
      <c r="F169" s="147" t="s">
        <v>326</v>
      </c>
      <c r="G169" s="148" t="s">
        <v>322</v>
      </c>
      <c r="H169" s="156"/>
      <c r="I169" s="150"/>
      <c r="J169" s="151">
        <f t="shared" si="10"/>
        <v>0</v>
      </c>
      <c r="K169" s="152"/>
      <c r="L169" s="153"/>
      <c r="M169" s="154" t="s">
        <v>1</v>
      </c>
      <c r="N169" s="155" t="s">
        <v>40</v>
      </c>
      <c r="P169" s="141">
        <f t="shared" si="11"/>
        <v>0</v>
      </c>
      <c r="Q169" s="141">
        <v>0</v>
      </c>
      <c r="R169" s="141">
        <f t="shared" si="12"/>
        <v>0</v>
      </c>
      <c r="S169" s="141">
        <v>0</v>
      </c>
      <c r="T169" s="142">
        <f t="shared" si="13"/>
        <v>0</v>
      </c>
      <c r="AR169" s="143" t="s">
        <v>138</v>
      </c>
      <c r="AT169" s="143" t="s">
        <v>101</v>
      </c>
      <c r="AU169" s="143" t="s">
        <v>112</v>
      </c>
      <c r="AY169" s="13" t="s">
        <v>104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3" t="s">
        <v>112</v>
      </c>
      <c r="BK169" s="144">
        <f t="shared" si="19"/>
        <v>0</v>
      </c>
      <c r="BL169" s="13" t="s">
        <v>122</v>
      </c>
      <c r="BM169" s="143" t="s">
        <v>327</v>
      </c>
    </row>
    <row r="170" spans="2:65" s="1" customFormat="1" ht="16.5" customHeight="1" x14ac:dyDescent="0.2">
      <c r="B170" s="130"/>
      <c r="C170" s="131" t="s">
        <v>328</v>
      </c>
      <c r="D170" s="131" t="s">
        <v>107</v>
      </c>
      <c r="E170" s="132" t="s">
        <v>329</v>
      </c>
      <c r="F170" s="133" t="s">
        <v>330</v>
      </c>
      <c r="G170" s="134" t="s">
        <v>316</v>
      </c>
      <c r="H170" s="135">
        <v>1</v>
      </c>
      <c r="I170" s="136"/>
      <c r="J170" s="137">
        <f t="shared" si="10"/>
        <v>0</v>
      </c>
      <c r="K170" s="138"/>
      <c r="L170" s="28"/>
      <c r="M170" s="139" t="s">
        <v>1</v>
      </c>
      <c r="N170" s="140" t="s">
        <v>40</v>
      </c>
      <c r="P170" s="141">
        <f t="shared" si="11"/>
        <v>0</v>
      </c>
      <c r="Q170" s="141">
        <v>0</v>
      </c>
      <c r="R170" s="141">
        <f t="shared" si="12"/>
        <v>0</v>
      </c>
      <c r="S170" s="141">
        <v>0</v>
      </c>
      <c r="T170" s="142">
        <f t="shared" si="13"/>
        <v>0</v>
      </c>
      <c r="AR170" s="143" t="s">
        <v>317</v>
      </c>
      <c r="AT170" s="143" t="s">
        <v>107</v>
      </c>
      <c r="AU170" s="143" t="s">
        <v>112</v>
      </c>
      <c r="AY170" s="13" t="s">
        <v>104</v>
      </c>
      <c r="BE170" s="144">
        <f t="shared" si="14"/>
        <v>0</v>
      </c>
      <c r="BF170" s="144">
        <f t="shared" si="15"/>
        <v>0</v>
      </c>
      <c r="BG170" s="144">
        <f t="shared" si="16"/>
        <v>0</v>
      </c>
      <c r="BH170" s="144">
        <f t="shared" si="17"/>
        <v>0</v>
      </c>
      <c r="BI170" s="144">
        <f t="shared" si="18"/>
        <v>0</v>
      </c>
      <c r="BJ170" s="13" t="s">
        <v>112</v>
      </c>
      <c r="BK170" s="144">
        <f t="shared" si="19"/>
        <v>0</v>
      </c>
      <c r="BL170" s="13" t="s">
        <v>317</v>
      </c>
      <c r="BM170" s="143" t="s">
        <v>331</v>
      </c>
    </row>
    <row r="171" spans="2:65" s="1" customFormat="1" ht="16.5" customHeight="1" x14ac:dyDescent="0.2">
      <c r="B171" s="130"/>
      <c r="C171" s="145" t="s">
        <v>332</v>
      </c>
      <c r="D171" s="145" t="s">
        <v>101</v>
      </c>
      <c r="E171" s="146" t="s">
        <v>333</v>
      </c>
      <c r="F171" s="147" t="s">
        <v>334</v>
      </c>
      <c r="G171" s="148" t="s">
        <v>119</v>
      </c>
      <c r="H171" s="149">
        <v>1</v>
      </c>
      <c r="I171" s="150"/>
      <c r="J171" s="151">
        <f t="shared" si="10"/>
        <v>0</v>
      </c>
      <c r="K171" s="152"/>
      <c r="L171" s="153"/>
      <c r="M171" s="157" t="s">
        <v>1</v>
      </c>
      <c r="N171" s="158" t="s">
        <v>40</v>
      </c>
      <c r="O171" s="159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AR171" s="143" t="s">
        <v>138</v>
      </c>
      <c r="AT171" s="143" t="s">
        <v>101</v>
      </c>
      <c r="AU171" s="143" t="s">
        <v>112</v>
      </c>
      <c r="AY171" s="13" t="s">
        <v>104</v>
      </c>
      <c r="BE171" s="144">
        <f t="shared" si="14"/>
        <v>0</v>
      </c>
      <c r="BF171" s="144">
        <f t="shared" si="15"/>
        <v>0</v>
      </c>
      <c r="BG171" s="144">
        <f t="shared" si="16"/>
        <v>0</v>
      </c>
      <c r="BH171" s="144">
        <f t="shared" si="17"/>
        <v>0</v>
      </c>
      <c r="BI171" s="144">
        <f t="shared" si="18"/>
        <v>0</v>
      </c>
      <c r="BJ171" s="13" t="s">
        <v>112</v>
      </c>
      <c r="BK171" s="144">
        <f t="shared" si="19"/>
        <v>0</v>
      </c>
      <c r="BL171" s="13" t="s">
        <v>122</v>
      </c>
      <c r="BM171" s="143" t="s">
        <v>335</v>
      </c>
    </row>
    <row r="172" spans="2:65" s="1" customFormat="1" ht="6.95" customHeight="1" x14ac:dyDescent="0.2">
      <c r="B172" s="43"/>
      <c r="C172" s="44"/>
      <c r="D172" s="44"/>
      <c r="E172" s="44"/>
      <c r="F172" s="44"/>
      <c r="G172" s="44"/>
      <c r="H172" s="44"/>
      <c r="I172" s="44"/>
      <c r="J172" s="44"/>
      <c r="K172" s="44"/>
      <c r="L172" s="28"/>
    </row>
  </sheetData>
  <autoFilter ref="C113:K171" xr:uid="{00000000-0009-0000-0000-000001000000}"/>
  <mergeCells count="6">
    <mergeCell ref="L2:V2"/>
    <mergeCell ref="E7:H7"/>
    <mergeCell ref="E16:H16"/>
    <mergeCell ref="E25:H25"/>
    <mergeCell ref="E85:H85"/>
    <mergeCell ref="E106:H10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24-010 - Zemiakaren Spišs...</vt:lpstr>
      <vt:lpstr>'24-010 - Zemiakaren Spišs...'!Názvy_tlače</vt:lpstr>
      <vt:lpstr>'Rekapitulácia stavby'!Názvy_tlače</vt:lpstr>
      <vt:lpstr>'24-010 - Zemiakaren Spišs...'!Oblasť_tlače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</dc:creator>
  <cp:lastModifiedBy>Boris Haulík</cp:lastModifiedBy>
  <dcterms:created xsi:type="dcterms:W3CDTF">2024-01-30T13:33:24Z</dcterms:created>
  <dcterms:modified xsi:type="dcterms:W3CDTF">2024-02-02T12:16:13Z</dcterms:modified>
</cp:coreProperties>
</file>