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576084E5-51E1-43EF-94D7-834A42E7DEA7}" xr6:coauthVersionLast="47" xr6:coauthVersionMax="47" xr10:uidLastSave="{00000000-0000-0000-0000-000000000000}"/>
  <bookViews>
    <workbookView xWindow="-108" yWindow="-108" windowWidth="23256" windowHeight="12576" firstSheet="10" activeTab="10" xr2:uid="{00000000-000D-0000-FFFF-FFFF00000000}"/>
  </bookViews>
  <sheets>
    <sheet name="Rekapitulácia stavby" sheetId="1" r:id="rId1"/>
    <sheet name="01 - Stavebná časť" sheetId="2" r:id="rId2"/>
    <sheet name="02 - Elektroinštalácia " sheetId="3" r:id="rId3"/>
    <sheet name="01 - Stavebná časť_01" sheetId="4" r:id="rId4"/>
    <sheet name="02 - Elektroinštalácia _01" sheetId="5" r:id="rId5"/>
    <sheet name="01 - Stavebná časť_02" sheetId="6" r:id="rId6"/>
    <sheet name="02 - Zdravotechnika" sheetId="7" r:id="rId7"/>
    <sheet name="03 - Vykurovanie" sheetId="8" r:id="rId8"/>
    <sheet name="04 - Elektroinštalácia " sheetId="9" r:id="rId9"/>
    <sheet name="SO 05 - KANALIZAČNÁ PRÍPOJKA" sheetId="10" r:id="rId10"/>
    <sheet name="SO 06 - DOMÁCI VODOVOD " sheetId="11" r:id="rId11"/>
  </sheets>
  <definedNames>
    <definedName name="_xlnm._FilterDatabase" localSheetId="1" hidden="1">'01 - Stavebná časť'!$C$139:$K$218</definedName>
    <definedName name="_xlnm._FilterDatabase" localSheetId="3" hidden="1">'01 - Stavebná časť_01'!$C$130:$K$180</definedName>
    <definedName name="_xlnm._FilterDatabase" localSheetId="5" hidden="1">'01 - Stavebná časť_02'!$C$142:$K$282</definedName>
    <definedName name="_xlnm._FilterDatabase" localSheetId="2" hidden="1">'02 - Elektroinštalácia '!$C$124:$K$225</definedName>
    <definedName name="_xlnm._FilterDatabase" localSheetId="4" hidden="1">'02 - Elektroinštalácia _01'!$C$127:$K$198</definedName>
    <definedName name="_xlnm._FilterDatabase" localSheetId="6" hidden="1">'02 - Zdravotechnika'!$C$126:$K$193</definedName>
    <definedName name="_xlnm._FilterDatabase" localSheetId="7" hidden="1">'03 - Vykurovanie'!$C$123:$K$135</definedName>
    <definedName name="_xlnm._FilterDatabase" localSheetId="8" hidden="1">'04 - Elektroinštalácia '!$C$129:$K$218</definedName>
    <definedName name="_xlnm._FilterDatabase" localSheetId="9" hidden="1">'SO 05 - KANALIZAČNÁ PRÍPOJKA'!$C$122:$K$154</definedName>
    <definedName name="_xlnm._FilterDatabase" localSheetId="10" hidden="1">'SO 06 - DOMÁCI VODOVOD '!$C$121:$K$145</definedName>
    <definedName name="_xlnm.Print_Area" localSheetId="1">'01 - Stavebná časť'!$C$4:$J$76,'01 - Stavebná časť'!$C$82:$J$119,'01 - Stavebná časť'!$C$125:$J$218</definedName>
    <definedName name="_xlnm.Print_Area" localSheetId="3">'01 - Stavebná časť_01'!$C$4:$J$76,'01 - Stavebná časť_01'!$C$82:$J$110,'01 - Stavebná časť_01'!$C$116:$J$180</definedName>
    <definedName name="_xlnm.Print_Area" localSheetId="5">'01 - Stavebná časť_02'!$C$4:$J$76,'01 - Stavebná časť_02'!$C$82:$J$122,'01 - Stavebná časť_02'!$C$128:$J$282</definedName>
    <definedName name="_xlnm.Print_Area" localSheetId="2">'02 - Elektroinštalácia '!$C$4:$J$76,'02 - Elektroinštalácia '!$C$82:$J$104,'02 - Elektroinštalácia '!$C$110:$J$225</definedName>
    <definedName name="_xlnm.Print_Area" localSheetId="4">'02 - Elektroinštalácia _01'!$C$4:$J$76,'02 - Elektroinštalácia _01'!$C$82:$J$107,'02 - Elektroinštalácia _01'!$C$113:$J$198</definedName>
    <definedName name="_xlnm.Print_Area" localSheetId="6">'02 - Zdravotechnika'!$C$4:$J$76,'02 - Zdravotechnika'!$C$82:$J$106,'02 - Zdravotechnika'!$C$112:$J$193</definedName>
    <definedName name="_xlnm.Print_Area" localSheetId="7">'03 - Vykurovanie'!$C$4:$J$76,'03 - Vykurovanie'!$C$82:$J$103,'03 - Vykurovanie'!$C$109:$J$135</definedName>
    <definedName name="_xlnm.Print_Area" localSheetId="8">'04 - Elektroinštalácia '!$C$4:$J$76,'04 - Elektroinštalácia '!$C$82:$J$109,'04 - Elektroinštalácia '!$C$115:$J$218</definedName>
    <definedName name="_xlnm.Print_Area" localSheetId="0">'Rekapitulácia stavby'!$D$4:$AO$76,'Rekapitulácia stavby'!$C$82:$AQ$108</definedName>
    <definedName name="_xlnm.Print_Area" localSheetId="9">'SO 05 - KANALIZAČNÁ PRÍPOJKA'!$C$4:$J$76,'SO 05 - KANALIZAČNÁ PRÍPOJKA'!$C$82:$J$104,'SO 05 - KANALIZAČNÁ PRÍPOJKA'!$C$110:$J$154</definedName>
    <definedName name="_xlnm.Print_Area" localSheetId="10">'SO 06 - DOMÁCI VODOVOD '!$C$4:$J$76,'SO 06 - DOMÁCI VODOVOD '!$C$82:$J$103,'SO 06 - DOMÁCI VODOVOD '!$C$109:$J$145</definedName>
    <definedName name="_xlnm.Print_Titles" localSheetId="1">'01 - Stavebná časť'!$139:$139</definedName>
    <definedName name="_xlnm.Print_Titles" localSheetId="3">'01 - Stavebná časť_01'!$130:$130</definedName>
    <definedName name="_xlnm.Print_Titles" localSheetId="5">'01 - Stavebná časť_02'!$142:$142</definedName>
    <definedName name="_xlnm.Print_Titles" localSheetId="2">'02 - Elektroinštalácia '!$124:$124</definedName>
    <definedName name="_xlnm.Print_Titles" localSheetId="4">'02 - Elektroinštalácia _01'!$127:$127</definedName>
    <definedName name="_xlnm.Print_Titles" localSheetId="6">'02 - Zdravotechnika'!$126:$126</definedName>
    <definedName name="_xlnm.Print_Titles" localSheetId="7">'03 - Vykurovanie'!$123:$123</definedName>
    <definedName name="_xlnm.Print_Titles" localSheetId="8">'04 - Elektroinštalácia '!$129:$129</definedName>
    <definedName name="_xlnm.Print_Titles" localSheetId="0">'Rekapitulácia stavby'!$92:$92</definedName>
    <definedName name="_xlnm.Print_Titles" localSheetId="9">'SO 05 - KANALIZAČNÁ PRÍPOJKA'!$122:$122</definedName>
    <definedName name="_xlnm.Print_Titles" localSheetId="10">'SO 06 - DOMÁCI VODOVOD '!$121:$121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107" i="1"/>
  <c r="J35" i="11"/>
  <c r="AX107" i="1" s="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1" i="11"/>
  <c r="BH141" i="11"/>
  <c r="BG141" i="11"/>
  <c r="BE141" i="11"/>
  <c r="T141" i="11"/>
  <c r="T140" i="11" s="1"/>
  <c r="R141" i="11"/>
  <c r="R140" i="11"/>
  <c r="P141" i="11"/>
  <c r="P140" i="11" s="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J119" i="11"/>
  <c r="J118" i="11"/>
  <c r="F118" i="11"/>
  <c r="F116" i="11"/>
  <c r="E114" i="11"/>
  <c r="J92" i="11"/>
  <c r="J91" i="11"/>
  <c r="F91" i="11"/>
  <c r="F89" i="11"/>
  <c r="E87" i="11"/>
  <c r="J18" i="11"/>
  <c r="E18" i="11"/>
  <c r="F119" i="11"/>
  <c r="J17" i="11"/>
  <c r="J12" i="11"/>
  <c r="J89" i="11"/>
  <c r="E7" i="11"/>
  <c r="E112" i="11" s="1"/>
  <c r="J37" i="10"/>
  <c r="J36" i="10"/>
  <c r="AY106" i="1"/>
  <c r="J35" i="10"/>
  <c r="AX106" i="1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0" i="10"/>
  <c r="BH150" i="10"/>
  <c r="BG150" i="10"/>
  <c r="BE150" i="10"/>
  <c r="T150" i="10"/>
  <c r="T149" i="10"/>
  <c r="R150" i="10"/>
  <c r="R149" i="10"/>
  <c r="P150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6" i="10"/>
  <c r="BH126" i="10"/>
  <c r="BG126" i="10"/>
  <c r="BE126" i="10"/>
  <c r="T126" i="10"/>
  <c r="T125" i="10"/>
  <c r="R126" i="10"/>
  <c r="R125" i="10" s="1"/>
  <c r="P126" i="10"/>
  <c r="P125" i="10"/>
  <c r="J120" i="10"/>
  <c r="J119" i="10"/>
  <c r="F119" i="10"/>
  <c r="F117" i="10"/>
  <c r="E115" i="10"/>
  <c r="J92" i="10"/>
  <c r="J91" i="10"/>
  <c r="F91" i="10"/>
  <c r="F89" i="10"/>
  <c r="E87" i="10"/>
  <c r="J18" i="10"/>
  <c r="E18" i="10"/>
  <c r="F120" i="10" s="1"/>
  <c r="J17" i="10"/>
  <c r="J12" i="10"/>
  <c r="J117" i="10"/>
  <c r="E7" i="10"/>
  <c r="E113" i="10" s="1"/>
  <c r="J39" i="9"/>
  <c r="J38" i="9"/>
  <c r="AY105" i="1" s="1"/>
  <c r="J37" i="9"/>
  <c r="AX105" i="1"/>
  <c r="BI218" i="9"/>
  <c r="BH218" i="9"/>
  <c r="BG218" i="9"/>
  <c r="BE218" i="9"/>
  <c r="T218" i="9"/>
  <c r="T217" i="9" s="1"/>
  <c r="R218" i="9"/>
  <c r="R217" i="9"/>
  <c r="P218" i="9"/>
  <c r="P217" i="9" s="1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J127" i="9"/>
  <c r="J126" i="9"/>
  <c r="F126" i="9"/>
  <c r="F124" i="9"/>
  <c r="E122" i="9"/>
  <c r="J94" i="9"/>
  <c r="J93" i="9"/>
  <c r="F93" i="9"/>
  <c r="F91" i="9"/>
  <c r="E89" i="9"/>
  <c r="J20" i="9"/>
  <c r="E20" i="9"/>
  <c r="F127" i="9" s="1"/>
  <c r="J19" i="9"/>
  <c r="J14" i="9"/>
  <c r="J91" i="9"/>
  <c r="E7" i="9"/>
  <c r="E85" i="9" s="1"/>
  <c r="J39" i="8"/>
  <c r="J38" i="8"/>
  <c r="AY104" i="1" s="1"/>
  <c r="J37" i="8"/>
  <c r="AX104" i="1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7" i="8"/>
  <c r="BH127" i="8"/>
  <c r="BG127" i="8"/>
  <c r="BE127" i="8"/>
  <c r="T127" i="8"/>
  <c r="T126" i="8"/>
  <c r="T125" i="8"/>
  <c r="R127" i="8"/>
  <c r="R126" i="8" s="1"/>
  <c r="R125" i="8" s="1"/>
  <c r="P127" i="8"/>
  <c r="P126" i="8" s="1"/>
  <c r="P125" i="8" s="1"/>
  <c r="J121" i="8"/>
  <c r="J120" i="8"/>
  <c r="F120" i="8"/>
  <c r="F118" i="8"/>
  <c r="E116" i="8"/>
  <c r="J94" i="8"/>
  <c r="J93" i="8"/>
  <c r="F93" i="8"/>
  <c r="F91" i="8"/>
  <c r="E89" i="8"/>
  <c r="J20" i="8"/>
  <c r="E20" i="8"/>
  <c r="F121" i="8"/>
  <c r="J19" i="8"/>
  <c r="J14" i="8"/>
  <c r="J118" i="8" s="1"/>
  <c r="E7" i="8"/>
  <c r="E85" i="8"/>
  <c r="J39" i="7"/>
  <c r="J38" i="7"/>
  <c r="AY103" i="1"/>
  <c r="J37" i="7"/>
  <c r="AX103" i="1" s="1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J123" i="7"/>
  <c r="F123" i="7"/>
  <c r="F121" i="7"/>
  <c r="E119" i="7"/>
  <c r="J94" i="7"/>
  <c r="J93" i="7"/>
  <c r="F93" i="7"/>
  <c r="F91" i="7"/>
  <c r="E89" i="7"/>
  <c r="J20" i="7"/>
  <c r="E20" i="7"/>
  <c r="F94" i="7"/>
  <c r="J19" i="7"/>
  <c r="J14" i="7"/>
  <c r="J121" i="7" s="1"/>
  <c r="E7" i="7"/>
  <c r="E85" i="7"/>
  <c r="J39" i="6"/>
  <c r="J38" i="6"/>
  <c r="AY102" i="1"/>
  <c r="J37" i="6"/>
  <c r="AX102" i="1" s="1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T277" i="6"/>
  <c r="R278" i="6"/>
  <c r="R277" i="6" s="1"/>
  <c r="P278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J140" i="6"/>
  <c r="J139" i="6"/>
  <c r="F139" i="6"/>
  <c r="F137" i="6"/>
  <c r="E135" i="6"/>
  <c r="J94" i="6"/>
  <c r="J93" i="6"/>
  <c r="F93" i="6"/>
  <c r="F91" i="6"/>
  <c r="E89" i="6"/>
  <c r="J20" i="6"/>
  <c r="E20" i="6"/>
  <c r="F94" i="6" s="1"/>
  <c r="J19" i="6"/>
  <c r="J14" i="6"/>
  <c r="J91" i="6"/>
  <c r="E7" i="6"/>
  <c r="E85" i="6" s="1"/>
  <c r="J39" i="5"/>
  <c r="J38" i="5"/>
  <c r="AY100" i="1" s="1"/>
  <c r="J37" i="5"/>
  <c r="AX100" i="1"/>
  <c r="BI198" i="5"/>
  <c r="BH198" i="5"/>
  <c r="BG198" i="5"/>
  <c r="BE198" i="5"/>
  <c r="T198" i="5"/>
  <c r="T197" i="5" s="1"/>
  <c r="R198" i="5"/>
  <c r="R197" i="5"/>
  <c r="P198" i="5"/>
  <c r="P197" i="5" s="1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J125" i="5"/>
  <c r="J124" i="5"/>
  <c r="F124" i="5"/>
  <c r="F122" i="5"/>
  <c r="E120" i="5"/>
  <c r="J94" i="5"/>
  <c r="J93" i="5"/>
  <c r="F93" i="5"/>
  <c r="F91" i="5"/>
  <c r="E89" i="5"/>
  <c r="J20" i="5"/>
  <c r="E20" i="5"/>
  <c r="F125" i="5" s="1"/>
  <c r="J19" i="5"/>
  <c r="J14" i="5"/>
  <c r="J91" i="5"/>
  <c r="E7" i="5"/>
  <c r="E85" i="5"/>
  <c r="J39" i="4"/>
  <c r="J38" i="4"/>
  <c r="AY99" i="1" s="1"/>
  <c r="J37" i="4"/>
  <c r="AX99" i="1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T151" i="4"/>
  <c r="R152" i="4"/>
  <c r="R151" i="4" s="1"/>
  <c r="P152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J128" i="4"/>
  <c r="J127" i="4"/>
  <c r="F127" i="4"/>
  <c r="F125" i="4"/>
  <c r="E123" i="4"/>
  <c r="J94" i="4"/>
  <c r="J93" i="4"/>
  <c r="F93" i="4"/>
  <c r="F91" i="4"/>
  <c r="E89" i="4"/>
  <c r="J20" i="4"/>
  <c r="E20" i="4"/>
  <c r="F94" i="4" s="1"/>
  <c r="J19" i="4"/>
  <c r="J14" i="4"/>
  <c r="J125" i="4"/>
  <c r="E7" i="4"/>
  <c r="E119" i="4" s="1"/>
  <c r="J39" i="3"/>
  <c r="J38" i="3"/>
  <c r="AY97" i="1" s="1"/>
  <c r="J37" i="3"/>
  <c r="AX97" i="1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122" i="3" s="1"/>
  <c r="J19" i="3"/>
  <c r="J14" i="3"/>
  <c r="J91" i="3"/>
  <c r="E7" i="3"/>
  <c r="E113" i="3" s="1"/>
  <c r="J39" i="2"/>
  <c r="J38" i="2"/>
  <c r="AY96" i="1" s="1"/>
  <c r="J37" i="2"/>
  <c r="AX96" i="1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T207" i="2"/>
  <c r="T206" i="2"/>
  <c r="R208" i="2"/>
  <c r="R207" i="2" s="1"/>
  <c r="R206" i="2" s="1"/>
  <c r="P208" i="2"/>
  <c r="P207" i="2"/>
  <c r="P206" i="2" s="1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T171" i="2" s="1"/>
  <c r="R172" i="2"/>
  <c r="R171" i="2"/>
  <c r="P172" i="2"/>
  <c r="P171" i="2" s="1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J137" i="2"/>
  <c r="J136" i="2"/>
  <c r="F136" i="2"/>
  <c r="F134" i="2"/>
  <c r="E132" i="2"/>
  <c r="J94" i="2"/>
  <c r="J93" i="2"/>
  <c r="F93" i="2"/>
  <c r="F91" i="2"/>
  <c r="E89" i="2"/>
  <c r="J20" i="2"/>
  <c r="E20" i="2"/>
  <c r="F137" i="2"/>
  <c r="J19" i="2"/>
  <c r="J14" i="2"/>
  <c r="J91" i="2" s="1"/>
  <c r="E7" i="2"/>
  <c r="E85" i="2"/>
  <c r="L90" i="1"/>
  <c r="AM90" i="1"/>
  <c r="AM89" i="1"/>
  <c r="L89" i="1"/>
  <c r="AM87" i="1"/>
  <c r="L87" i="1"/>
  <c r="L85" i="1"/>
  <c r="L84" i="1"/>
  <c r="J218" i="2"/>
  <c r="BK202" i="2"/>
  <c r="J196" i="2"/>
  <c r="J193" i="2"/>
  <c r="J183" i="2"/>
  <c r="BK177" i="2"/>
  <c r="J166" i="2"/>
  <c r="BK157" i="2"/>
  <c r="J147" i="2"/>
  <c r="AS95" i="1"/>
  <c r="BK196" i="2"/>
  <c r="J184" i="2"/>
  <c r="J177" i="2"/>
  <c r="BK166" i="2"/>
  <c r="J161" i="2"/>
  <c r="BK148" i="2"/>
  <c r="J213" i="2"/>
  <c r="J199" i="2"/>
  <c r="BK192" i="2"/>
  <c r="J182" i="2"/>
  <c r="J162" i="2"/>
  <c r="J149" i="2"/>
  <c r="J143" i="2"/>
  <c r="J208" i="2"/>
  <c r="J194" i="2"/>
  <c r="BK187" i="2"/>
  <c r="BK176" i="2"/>
  <c r="J158" i="2"/>
  <c r="J152" i="2"/>
  <c r="BK225" i="3"/>
  <c r="BK221" i="3"/>
  <c r="BK218" i="3"/>
  <c r="J211" i="3"/>
  <c r="J198" i="3"/>
  <c r="J189" i="3"/>
  <c r="BK179" i="3"/>
  <c r="BK167" i="3"/>
  <c r="J154" i="3"/>
  <c r="BK149" i="3"/>
  <c r="J138" i="3"/>
  <c r="BK134" i="3"/>
  <c r="J225" i="3"/>
  <c r="J221" i="3"/>
  <c r="J215" i="3"/>
  <c r="BK213" i="3"/>
  <c r="BK209" i="3"/>
  <c r="BK205" i="3"/>
  <c r="BK201" i="3"/>
  <c r="BK198" i="3"/>
  <c r="J191" i="3"/>
  <c r="BK186" i="3"/>
  <c r="J182" i="3"/>
  <c r="BK176" i="3"/>
  <c r="J167" i="3"/>
  <c r="J161" i="3"/>
  <c r="J155" i="3"/>
  <c r="BK144" i="3"/>
  <c r="J137" i="3"/>
  <c r="BK192" i="3"/>
  <c r="J187" i="3"/>
  <c r="J179" i="3"/>
  <c r="BK173" i="3"/>
  <c r="J157" i="3"/>
  <c r="BK150" i="3"/>
  <c r="BK141" i="3"/>
  <c r="BK214" i="3"/>
  <c r="J206" i="3"/>
  <c r="J202" i="3"/>
  <c r="J196" i="3"/>
  <c r="BK191" i="3"/>
  <c r="J180" i="3"/>
  <c r="BK172" i="3"/>
  <c r="BK163" i="3"/>
  <c r="BK154" i="3"/>
  <c r="BK146" i="3"/>
  <c r="J143" i="3"/>
  <c r="BK135" i="3"/>
  <c r="BK129" i="3"/>
  <c r="J171" i="4"/>
  <c r="J160" i="4"/>
  <c r="J150" i="4"/>
  <c r="J139" i="4"/>
  <c r="BK145" i="4"/>
  <c r="J180" i="4"/>
  <c r="J159" i="4"/>
  <c r="BK154" i="4"/>
  <c r="BK148" i="4"/>
  <c r="J141" i="4"/>
  <c r="J179" i="4"/>
  <c r="BK174" i="4"/>
  <c r="BK163" i="4"/>
  <c r="BK157" i="4"/>
  <c r="J143" i="4"/>
  <c r="BK136" i="4"/>
  <c r="J192" i="5"/>
  <c r="BK181" i="5"/>
  <c r="BK176" i="5"/>
  <c r="BK166" i="5"/>
  <c r="J157" i="5"/>
  <c r="BK147" i="5"/>
  <c r="BK194" i="5"/>
  <c r="J183" i="5"/>
  <c r="BK174" i="5"/>
  <c r="J168" i="5"/>
  <c r="BK163" i="5"/>
  <c r="BK151" i="5"/>
  <c r="BK140" i="5"/>
  <c r="BK195" i="5"/>
  <c r="J191" i="5"/>
  <c r="BK182" i="5"/>
  <c r="J177" i="5"/>
  <c r="J165" i="5"/>
  <c r="BK159" i="5"/>
  <c r="J146" i="5"/>
  <c r="BK139" i="5"/>
  <c r="J135" i="5"/>
  <c r="J196" i="5"/>
  <c r="BK190" i="5"/>
  <c r="J175" i="5"/>
  <c r="BK169" i="5"/>
  <c r="BK158" i="5"/>
  <c r="BK150" i="5"/>
  <c r="J144" i="5"/>
  <c r="J139" i="5"/>
  <c r="BK132" i="5"/>
  <c r="J272" i="6"/>
  <c r="J264" i="6"/>
  <c r="BK258" i="6"/>
  <c r="J240" i="6"/>
  <c r="J232" i="6"/>
  <c r="J224" i="6"/>
  <c r="BK199" i="6"/>
  <c r="BK189" i="6"/>
  <c r="BK180" i="6"/>
  <c r="J170" i="6"/>
  <c r="J161" i="6"/>
  <c r="BK150" i="6"/>
  <c r="J276" i="6"/>
  <c r="J271" i="6"/>
  <c r="BK255" i="6"/>
  <c r="J247" i="6"/>
  <c r="J222" i="6"/>
  <c r="J207" i="6"/>
  <c r="J200" i="6"/>
  <c r="J189" i="6"/>
  <c r="J183" i="6"/>
  <c r="J175" i="6"/>
  <c r="J167" i="6"/>
  <c r="BK156" i="6"/>
  <c r="J153" i="6"/>
  <c r="BK281" i="6"/>
  <c r="J273" i="6"/>
  <c r="BK265" i="6"/>
  <c r="J249" i="6"/>
  <c r="J244" i="6"/>
  <c r="BK238" i="6"/>
  <c r="BK227" i="6"/>
  <c r="BK220" i="6"/>
  <c r="J216" i="6"/>
  <c r="J214" i="6"/>
  <c r="BK207" i="6"/>
  <c r="BK202" i="6"/>
  <c r="BK200" i="6"/>
  <c r="J194" i="6"/>
  <c r="BK187" i="6"/>
  <c r="BK182" i="6"/>
  <c r="BK164" i="6"/>
  <c r="J159" i="6"/>
  <c r="J154" i="6"/>
  <c r="J255" i="6"/>
  <c r="BK246" i="6"/>
  <c r="J239" i="6"/>
  <c r="BK231" i="6"/>
  <c r="J220" i="6"/>
  <c r="BK215" i="6"/>
  <c r="J209" i="6"/>
  <c r="J203" i="6"/>
  <c r="J197" i="6"/>
  <c r="BK185" i="6"/>
  <c r="J178" i="6"/>
  <c r="BK165" i="6"/>
  <c r="BK147" i="6"/>
  <c r="BK189" i="7"/>
  <c r="J182" i="7"/>
  <c r="J175" i="7"/>
  <c r="J169" i="7"/>
  <c r="BK165" i="7"/>
  <c r="J159" i="7"/>
  <c r="BK152" i="7"/>
  <c r="BK144" i="7"/>
  <c r="BK139" i="7"/>
  <c r="BK131" i="7"/>
  <c r="J185" i="7"/>
  <c r="BK174" i="7"/>
  <c r="BK169" i="7"/>
  <c r="BK161" i="7"/>
  <c r="BK154" i="7"/>
  <c r="J138" i="7"/>
  <c r="J181" i="7"/>
  <c r="BK170" i="7"/>
  <c r="BK160" i="7"/>
  <c r="BK155" i="7"/>
  <c r="BK147" i="7"/>
  <c r="BK137" i="7"/>
  <c r="J188" i="7"/>
  <c r="J183" i="7"/>
  <c r="J173" i="7"/>
  <c r="J154" i="7"/>
  <c r="J147" i="7"/>
  <c r="BK138" i="7"/>
  <c r="J135" i="8"/>
  <c r="BK134" i="8"/>
  <c r="BK133" i="8"/>
  <c r="J132" i="8"/>
  <c r="BK212" i="9"/>
  <c r="BK199" i="9"/>
  <c r="J191" i="9"/>
  <c r="BK186" i="9"/>
  <c r="BK180" i="9"/>
  <c r="J170" i="9"/>
  <c r="J164" i="9"/>
  <c r="BK159" i="9"/>
  <c r="J150" i="9"/>
  <c r="BK141" i="9"/>
  <c r="J133" i="9"/>
  <c r="BK213" i="9"/>
  <c r="J207" i="9"/>
  <c r="J200" i="9"/>
  <c r="BK195" i="9"/>
  <c r="BK183" i="9"/>
  <c r="J174" i="9"/>
  <c r="J166" i="9"/>
  <c r="BK158" i="9"/>
  <c r="J147" i="9"/>
  <c r="J137" i="9"/>
  <c r="J211" i="9"/>
  <c r="J204" i="9"/>
  <c r="J189" i="9"/>
  <c r="BK170" i="9"/>
  <c r="BK164" i="9"/>
  <c r="J158" i="9"/>
  <c r="BK150" i="9"/>
  <c r="J138" i="9"/>
  <c r="BK211" i="9"/>
  <c r="J201" i="9"/>
  <c r="BK192" i="9"/>
  <c r="J184" i="9"/>
  <c r="BK176" i="9"/>
  <c r="BK171" i="9"/>
  <c r="J159" i="9"/>
  <c r="BK157" i="9"/>
  <c r="BK148" i="9"/>
  <c r="BK146" i="9"/>
  <c r="J136" i="10"/>
  <c r="J128" i="10"/>
  <c r="BK144" i="10"/>
  <c r="BK135" i="10"/>
  <c r="J130" i="10"/>
  <c r="J153" i="10"/>
  <c r="J143" i="10"/>
  <c r="J138" i="10"/>
  <c r="BK131" i="10"/>
  <c r="J144" i="11"/>
  <c r="BK141" i="11"/>
  <c r="J136" i="11"/>
  <c r="J131" i="11"/>
  <c r="BK128" i="11"/>
  <c r="BK145" i="11"/>
  <c r="J137" i="11"/>
  <c r="J132" i="11"/>
  <c r="J128" i="11"/>
  <c r="J211" i="2"/>
  <c r="BK204" i="2"/>
  <c r="J197" i="2"/>
  <c r="BK194" i="2"/>
  <c r="BK190" i="2"/>
  <c r="J178" i="2"/>
  <c r="J170" i="2"/>
  <c r="BK165" i="2"/>
  <c r="J154" i="2"/>
  <c r="BK146" i="2"/>
  <c r="BK217" i="2"/>
  <c r="BK211" i="2"/>
  <c r="J202" i="2"/>
  <c r="BK193" i="2"/>
  <c r="BK181" i="2"/>
  <c r="J172" i="2"/>
  <c r="J164" i="2"/>
  <c r="J157" i="2"/>
  <c r="BK152" i="2"/>
  <c r="AS98" i="1"/>
  <c r="J187" i="2"/>
  <c r="J179" i="2"/>
  <c r="BK156" i="2"/>
  <c r="J144" i="2"/>
  <c r="BK216" i="2"/>
  <c r="J204" i="2"/>
  <c r="BK191" i="2"/>
  <c r="J181" i="2"/>
  <c r="BK164" i="2"/>
  <c r="J155" i="2"/>
  <c r="BK145" i="2"/>
  <c r="J223" i="3"/>
  <c r="BK220" i="3"/>
  <c r="J217" i="3"/>
  <c r="J209" i="3"/>
  <c r="BK204" i="3"/>
  <c r="BK193" i="3"/>
  <c r="BK181" i="3"/>
  <c r="BK170" i="3"/>
  <c r="BK164" i="3"/>
  <c r="J153" i="3"/>
  <c r="J148" i="3"/>
  <c r="BK137" i="3"/>
  <c r="J131" i="3"/>
  <c r="BK224" i="3"/>
  <c r="J220" i="3"/>
  <c r="BK217" i="3"/>
  <c r="BK211" i="3"/>
  <c r="J207" i="3"/>
  <c r="J203" i="3"/>
  <c r="BK199" i="3"/>
  <c r="BK196" i="3"/>
  <c r="J190" i="3"/>
  <c r="BK185" i="3"/>
  <c r="J181" i="3"/>
  <c r="BK171" i="3"/>
  <c r="J162" i="3"/>
  <c r="BK156" i="3"/>
  <c r="BK147" i="3"/>
  <c r="J139" i="3"/>
  <c r="J130" i="3"/>
  <c r="BK189" i="3"/>
  <c r="BK184" i="3"/>
  <c r="J175" i="3"/>
  <c r="J163" i="3"/>
  <c r="BK153" i="3"/>
  <c r="BK142" i="3"/>
  <c r="BK130" i="3"/>
  <c r="J213" i="3"/>
  <c r="J205" i="3"/>
  <c r="BK200" i="3"/>
  <c r="J193" i="3"/>
  <c r="BK182" i="3"/>
  <c r="BK175" i="3"/>
  <c r="J173" i="3"/>
  <c r="BK159" i="3"/>
  <c r="J149" i="3"/>
  <c r="J145" i="3"/>
  <c r="BK140" i="3"/>
  <c r="J134" i="3"/>
  <c r="BK180" i="4"/>
  <c r="BK167" i="4"/>
  <c r="BK158" i="4"/>
  <c r="J145" i="4"/>
  <c r="BK137" i="4"/>
  <c r="BK176" i="4"/>
  <c r="J162" i="4"/>
  <c r="J148" i="4"/>
  <c r="J142" i="4"/>
  <c r="J168" i="4"/>
  <c r="J158" i="4"/>
  <c r="BK152" i="4"/>
  <c r="BK142" i="4"/>
  <c r="J135" i="4"/>
  <c r="J176" i="4"/>
  <c r="BK171" i="4"/>
  <c r="BK160" i="4"/>
  <c r="J154" i="4"/>
  <c r="BK141" i="4"/>
  <c r="J134" i="4"/>
  <c r="BK184" i="5"/>
  <c r="J178" i="5"/>
  <c r="J170" i="5"/>
  <c r="BK160" i="5"/>
  <c r="J153" i="5"/>
  <c r="BK144" i="5"/>
  <c r="J186" i="5"/>
  <c r="BK177" i="5"/>
  <c r="J169" i="5"/>
  <c r="J164" i="5"/>
  <c r="J154" i="5"/>
  <c r="J147" i="5"/>
  <c r="BK196" i="5"/>
  <c r="BK192" i="5"/>
  <c r="BK183" i="5"/>
  <c r="J180" i="5"/>
  <c r="J174" i="5"/>
  <c r="J163" i="5"/>
  <c r="BK155" i="5"/>
  <c r="J143" i="5"/>
  <c r="BK138" i="5"/>
  <c r="J132" i="5"/>
  <c r="J193" i="5"/>
  <c r="BK186" i="5"/>
  <c r="J173" i="5"/>
  <c r="BK167" i="5"/>
  <c r="BK153" i="5"/>
  <c r="BK145" i="5"/>
  <c r="J140" i="5"/>
  <c r="J136" i="5"/>
  <c r="J131" i="5"/>
  <c r="J274" i="6"/>
  <c r="J266" i="6"/>
  <c r="J259" i="6"/>
  <c r="J252" i="6"/>
  <c r="J238" i="6"/>
  <c r="BK234" i="6"/>
  <c r="BK226" i="6"/>
  <c r="J217" i="6"/>
  <c r="BK195" i="6"/>
  <c r="J186" i="6"/>
  <c r="BK176" i="6"/>
  <c r="BK169" i="6"/>
  <c r="J162" i="6"/>
  <c r="BK153" i="6"/>
  <c r="BK148" i="6"/>
  <c r="BK272" i="6"/>
  <c r="BK256" i="6"/>
  <c r="J248" i="6"/>
  <c r="J235" i="6"/>
  <c r="J208" i="6"/>
  <c r="J202" i="6"/>
  <c r="BK194" i="6"/>
  <c r="J187" i="6"/>
  <c r="BK178" i="6"/>
  <c r="J169" i="6"/>
  <c r="J164" i="6"/>
  <c r="J155" i="6"/>
  <c r="BK282" i="6"/>
  <c r="J278" i="6"/>
  <c r="J267" i="6"/>
  <c r="BK250" i="6"/>
  <c r="J246" i="6"/>
  <c r="BK240" i="6"/>
  <c r="BK222" i="6"/>
  <c r="BK197" i="6"/>
  <c r="BK191" i="6"/>
  <c r="J185" i="6"/>
  <c r="J174" i="6"/>
  <c r="J165" i="6"/>
  <c r="BK160" i="6"/>
  <c r="J156" i="6"/>
  <c r="BK146" i="6"/>
  <c r="BK275" i="6"/>
  <c r="J265" i="6"/>
  <c r="J254" i="6"/>
  <c r="J250" i="6"/>
  <c r="BK243" i="6"/>
  <c r="J234" i="6"/>
  <c r="J226" i="6"/>
  <c r="J219" i="6"/>
  <c r="BK210" i="6"/>
  <c r="J205" i="6"/>
  <c r="BK196" i="6"/>
  <c r="BK183" i="6"/>
  <c r="BK174" i="6"/>
  <c r="BK157" i="6"/>
  <c r="J146" i="6"/>
  <c r="BK185" i="7"/>
  <c r="J178" i="7"/>
  <c r="BK173" i="7"/>
  <c r="J167" i="7"/>
  <c r="BK162" i="7"/>
  <c r="J156" i="7"/>
  <c r="J148" i="7"/>
  <c r="J140" i="7"/>
  <c r="J135" i="7"/>
  <c r="BK188" i="7"/>
  <c r="BK177" i="7"/>
  <c r="J162" i="7"/>
  <c r="J157" i="7"/>
  <c r="J145" i="7"/>
  <c r="BK193" i="7"/>
  <c r="J187" i="7"/>
  <c r="J180" i="7"/>
  <c r="J165" i="7"/>
  <c r="BK157" i="7"/>
  <c r="BK153" i="7"/>
  <c r="J146" i="7"/>
  <c r="J139" i="7"/>
  <c r="BK190" i="7"/>
  <c r="BK184" i="7"/>
  <c r="J176" i="7"/>
  <c r="BK171" i="7"/>
  <c r="J151" i="7"/>
  <c r="BK145" i="7"/>
  <c r="BK136" i="7"/>
  <c r="J131" i="7"/>
  <c r="BK135" i="8"/>
  <c r="BK131" i="8"/>
  <c r="BK130" i="8"/>
  <c r="BK210" i="9"/>
  <c r="J195" i="9"/>
  <c r="BK189" i="9"/>
  <c r="BK184" i="9"/>
  <c r="BK172" i="9"/>
  <c r="BK168" i="9"/>
  <c r="J163" i="9"/>
  <c r="J151" i="9"/>
  <c r="BK145" i="9"/>
  <c r="J139" i="9"/>
  <c r="BK216" i="9"/>
  <c r="BK209" i="9"/>
  <c r="BK204" i="9"/>
  <c r="J199" i="9"/>
  <c r="J188" i="9"/>
  <c r="J176" i="9"/>
  <c r="J167" i="9"/>
  <c r="BK162" i="9"/>
  <c r="J152" i="9"/>
  <c r="J145" i="9"/>
  <c r="BK134" i="9"/>
  <c r="BK201" i="9"/>
  <c r="J197" i="9"/>
  <c r="BK185" i="9"/>
  <c r="J181" i="9"/>
  <c r="J175" i="9"/>
  <c r="BK167" i="9"/>
  <c r="J157" i="9"/>
  <c r="J148" i="9"/>
  <c r="J218" i="9"/>
  <c r="BK202" i="9"/>
  <c r="J193" i="9"/>
  <c r="J187" i="9"/>
  <c r="BK179" i="9"/>
  <c r="BK152" i="9"/>
  <c r="BK142" i="9"/>
  <c r="J141" i="9"/>
  <c r="BK138" i="9"/>
  <c r="J147" i="10"/>
  <c r="J145" i="10"/>
  <c r="BK137" i="10"/>
  <c r="J132" i="10"/>
  <c r="J148" i="10"/>
  <c r="BK145" i="10"/>
  <c r="BK142" i="10"/>
  <c r="BK139" i="10"/>
  <c r="BK134" i="10"/>
  <c r="J126" i="10"/>
  <c r="BK143" i="10"/>
  <c r="J134" i="10"/>
  <c r="BK129" i="10"/>
  <c r="J154" i="10"/>
  <c r="BK148" i="10"/>
  <c r="J137" i="10"/>
  <c r="BK126" i="10"/>
  <c r="BK144" i="11"/>
  <c r="J138" i="11"/>
  <c r="BK134" i="11"/>
  <c r="J130" i="11"/>
  <c r="BK125" i="11"/>
  <c r="BK138" i="11"/>
  <c r="BK133" i="11"/>
  <c r="BK129" i="11"/>
  <c r="J125" i="11"/>
  <c r="BK169" i="2"/>
  <c r="BK151" i="2"/>
  <c r="J145" i="2"/>
  <c r="BK215" i="2"/>
  <c r="J203" i="2"/>
  <c r="BK199" i="2"/>
  <c r="J192" i="2"/>
  <c r="BK180" i="2"/>
  <c r="J169" i="2"/>
  <c r="BK162" i="2"/>
  <c r="BK155" i="2"/>
  <c r="BK147" i="2"/>
  <c r="J217" i="2"/>
  <c r="BK205" i="2"/>
  <c r="BK195" i="2"/>
  <c r="BK184" i="2"/>
  <c r="BK178" i="2"/>
  <c r="J160" i="2"/>
  <c r="J151" i="2"/>
  <c r="BK218" i="2"/>
  <c r="J212" i="2"/>
  <c r="BK198" i="2"/>
  <c r="BK183" i="2"/>
  <c r="BK172" i="2"/>
  <c r="BK160" i="2"/>
  <c r="J153" i="2"/>
  <c r="AS101" i="1"/>
  <c r="BK215" i="3"/>
  <c r="BK197" i="3"/>
  <c r="J192" i="3"/>
  <c r="BK180" i="3"/>
  <c r="J168" i="3"/>
  <c r="BK162" i="3"/>
  <c r="J152" i="3"/>
  <c r="BK139" i="3"/>
  <c r="BK132" i="3"/>
  <c r="BK223" i="3"/>
  <c r="BK219" i="3"/>
  <c r="J212" i="3"/>
  <c r="BK208" i="3"/>
  <c r="J204" i="3"/>
  <c r="J200" i="3"/>
  <c r="J197" i="3"/>
  <c r="BK187" i="3"/>
  <c r="BK183" i="3"/>
  <c r="J177" i="3"/>
  <c r="J174" i="3"/>
  <c r="BK166" i="3"/>
  <c r="BK157" i="3"/>
  <c r="BK151" i="3"/>
  <c r="J141" i="3"/>
  <c r="J129" i="3"/>
  <c r="BK188" i="3"/>
  <c r="BK177" i="3"/>
  <c r="BK168" i="3"/>
  <c r="J158" i="3"/>
  <c r="J151" i="3"/>
  <c r="J146" i="3"/>
  <c r="BK133" i="3"/>
  <c r="BK210" i="3"/>
  <c r="BK203" i="3"/>
  <c r="J195" i="3"/>
  <c r="J188" i="3"/>
  <c r="J176" i="3"/>
  <c r="J170" i="3"/>
  <c r="BK161" i="3"/>
  <c r="BK152" i="3"/>
  <c r="J144" i="3"/>
  <c r="BK138" i="3"/>
  <c r="J133" i="3"/>
  <c r="BK178" i="4"/>
  <c r="BK162" i="4"/>
  <c r="J157" i="4"/>
  <c r="J149" i="4"/>
  <c r="BK138" i="4"/>
  <c r="BK177" i="4"/>
  <c r="BK172" i="4"/>
  <c r="J146" i="4"/>
  <c r="BK143" i="4"/>
  <c r="BK134" i="4"/>
  <c r="J167" i="4"/>
  <c r="BK156" i="4"/>
  <c r="BK150" i="4"/>
  <c r="J147" i="4"/>
  <c r="BK139" i="4"/>
  <c r="J177" i="4"/>
  <c r="J172" i="4"/>
  <c r="BK161" i="4"/>
  <c r="J152" i="4"/>
  <c r="J137" i="4"/>
  <c r="J190" i="5"/>
  <c r="BK180" i="5"/>
  <c r="BK172" i="5"/>
  <c r="BK165" i="5"/>
  <c r="J159" i="5"/>
  <c r="J150" i="5"/>
  <c r="BK131" i="5"/>
  <c r="BK187" i="5"/>
  <c r="J182" i="5"/>
  <c r="BK175" i="5"/>
  <c r="J167" i="5"/>
  <c r="J158" i="5"/>
  <c r="BK149" i="5"/>
  <c r="J134" i="5"/>
  <c r="BK193" i="5"/>
  <c r="J187" i="5"/>
  <c r="BK178" i="5"/>
  <c r="J172" i="5"/>
  <c r="BK164" i="5"/>
  <c r="BK156" i="5"/>
  <c r="J145" i="5"/>
  <c r="BK137" i="5"/>
  <c r="BK134" i="5"/>
  <c r="J195" i="5"/>
  <c r="BK189" i="5"/>
  <c r="BK171" i="5"/>
  <c r="J160" i="5"/>
  <c r="J156" i="5"/>
  <c r="J149" i="5"/>
  <c r="BK143" i="5"/>
  <c r="J138" i="5"/>
  <c r="BK135" i="5"/>
  <c r="BK276" i="6"/>
  <c r="BK270" i="6"/>
  <c r="J260" i="6"/>
  <c r="J256" i="6"/>
  <c r="J236" i="6"/>
  <c r="J227" i="6"/>
  <c r="BK218" i="6"/>
  <c r="J204" i="6"/>
  <c r="BK190" i="6"/>
  <c r="J182" i="6"/>
  <c r="BK173" i="6"/>
  <c r="BK167" i="6"/>
  <c r="BK158" i="6"/>
  <c r="J149" i="6"/>
  <c r="J275" i="6"/>
  <c r="J258" i="6"/>
  <c r="BK254" i="6"/>
  <c r="BK245" i="6"/>
  <c r="J231" i="6"/>
  <c r="BK205" i="6"/>
  <c r="J190" i="6"/>
  <c r="J184" i="6"/>
  <c r="J176" i="6"/>
  <c r="J168" i="6"/>
  <c r="BK159" i="6"/>
  <c r="BK151" i="6"/>
  <c r="J282" i="6"/>
  <c r="J270" i="6"/>
  <c r="BK260" i="6"/>
  <c r="BK247" i="6"/>
  <c r="BK239" i="6"/>
  <c r="BK236" i="6"/>
  <c r="J201" i="6"/>
  <c r="J196" i="6"/>
  <c r="BK186" i="6"/>
  <c r="BK179" i="6"/>
  <c r="J172" i="6"/>
  <c r="BK161" i="6"/>
  <c r="BK155" i="6"/>
  <c r="J148" i="6"/>
  <c r="BK278" i="6"/>
  <c r="BK266" i="6"/>
  <c r="BK259" i="6"/>
  <c r="BK252" i="6"/>
  <c r="J245" i="6"/>
  <c r="BK235" i="6"/>
  <c r="J228" i="6"/>
  <c r="J218" i="6"/>
  <c r="BK214" i="6"/>
  <c r="BK208" i="6"/>
  <c r="BK201" i="6"/>
  <c r="BK193" i="6"/>
  <c r="J180" i="6"/>
  <c r="BK170" i="6"/>
  <c r="J150" i="6"/>
  <c r="J193" i="7"/>
  <c r="BK183" i="7"/>
  <c r="J177" i="7"/>
  <c r="J171" i="7"/>
  <c r="J166" i="7"/>
  <c r="J161" i="7"/>
  <c r="J155" i="7"/>
  <c r="J142" i="7"/>
  <c r="J137" i="7"/>
  <c r="J190" i="7"/>
  <c r="J186" i="7"/>
  <c r="BK178" i="7"/>
  <c r="BK172" i="7"/>
  <c r="BK166" i="7"/>
  <c r="J160" i="7"/>
  <c r="BK146" i="7"/>
  <c r="BK140" i="7"/>
  <c r="J191" i="7"/>
  <c r="BK179" i="7"/>
  <c r="BK164" i="7"/>
  <c r="BK158" i="7"/>
  <c r="J152" i="7"/>
  <c r="BK142" i="7"/>
  <c r="BK192" i="7"/>
  <c r="BK186" i="7"/>
  <c r="BK181" i="7"/>
  <c r="J172" i="7"/>
  <c r="BK149" i="7"/>
  <c r="J144" i="7"/>
  <c r="BK135" i="7"/>
  <c r="J131" i="8"/>
  <c r="BK127" i="8"/>
  <c r="J133" i="8"/>
  <c r="J216" i="9"/>
  <c r="BK200" i="9"/>
  <c r="J192" i="9"/>
  <c r="BK188" i="9"/>
  <c r="J183" i="9"/>
  <c r="J171" i="9"/>
  <c r="BK165" i="9"/>
  <c r="J161" i="9"/>
  <c r="J156" i="9"/>
  <c r="J149" i="9"/>
  <c r="BK144" i="9"/>
  <c r="BK137" i="9"/>
  <c r="J215" i="9"/>
  <c r="J212" i="9"/>
  <c r="BK206" i="9"/>
  <c r="BK196" i="9"/>
  <c r="BK187" i="9"/>
  <c r="J179" i="9"/>
  <c r="J169" i="9"/>
  <c r="BK163" i="9"/>
  <c r="J155" i="9"/>
  <c r="J146" i="9"/>
  <c r="BK215" i="9"/>
  <c r="J210" i="9"/>
  <c r="J203" i="9"/>
  <c r="BK193" i="9"/>
  <c r="J180" i="9"/>
  <c r="BK174" i="9"/>
  <c r="J162" i="9"/>
  <c r="BK156" i="9"/>
  <c r="BK140" i="9"/>
  <c r="J213" i="9"/>
  <c r="BK203" i="9"/>
  <c r="BK197" i="9"/>
  <c r="BK190" i="9"/>
  <c r="BK182" i="9"/>
  <c r="BK175" i="9"/>
  <c r="J144" i="9"/>
  <c r="J140" i="9"/>
  <c r="BK133" i="9"/>
  <c r="BK154" i="10"/>
  <c r="BK146" i="10"/>
  <c r="J142" i="10"/>
  <c r="J133" i="10"/>
  <c r="BK150" i="10"/>
  <c r="J146" i="10"/>
  <c r="BK140" i="10"/>
  <c r="J135" i="10"/>
  <c r="J129" i="10"/>
  <c r="BK153" i="10"/>
  <c r="J139" i="10"/>
  <c r="BK132" i="10"/>
  <c r="BK128" i="10"/>
  <c r="J150" i="10"/>
  <c r="J140" i="10"/>
  <c r="BK136" i="10"/>
  <c r="BK130" i="10"/>
  <c r="J139" i="11"/>
  <c r="BK132" i="11"/>
  <c r="BK127" i="11"/>
  <c r="J141" i="11"/>
  <c r="BK136" i="11"/>
  <c r="BK131" i="11"/>
  <c r="J127" i="11"/>
  <c r="J216" i="2"/>
  <c r="J205" i="2"/>
  <c r="J198" i="2"/>
  <c r="J191" i="2"/>
  <c r="BK182" i="2"/>
  <c r="J176" i="2"/>
  <c r="J167" i="2"/>
  <c r="BK161" i="2"/>
  <c r="BK149" i="2"/>
  <c r="BK143" i="2"/>
  <c r="BK213" i="2"/>
  <c r="BK208" i="2"/>
  <c r="J195" i="2"/>
  <c r="J188" i="2"/>
  <c r="BK179" i="2"/>
  <c r="BK167" i="2"/>
  <c r="BK158" i="2"/>
  <c r="BK154" i="2"/>
  <c r="BK144" i="2"/>
  <c r="BK212" i="2"/>
  <c r="BK197" i="2"/>
  <c r="BK188" i="2"/>
  <c r="J180" i="2"/>
  <c r="J165" i="2"/>
  <c r="BK153" i="2"/>
  <c r="J148" i="2"/>
  <c r="J215" i="2"/>
  <c r="BK203" i="2"/>
  <c r="J190" i="2"/>
  <c r="BK170" i="2"/>
  <c r="J156" i="2"/>
  <c r="J146" i="2"/>
  <c r="J224" i="3"/>
  <c r="J222" i="3"/>
  <c r="J219" i="3"/>
  <c r="BK212" i="3"/>
  <c r="BK207" i="3"/>
  <c r="BK194" i="3"/>
  <c r="J185" i="3"/>
  <c r="J171" i="3"/>
  <c r="J166" i="3"/>
  <c r="J159" i="3"/>
  <c r="J150" i="3"/>
  <c r="BK143" i="3"/>
  <c r="J135" i="3"/>
  <c r="J128" i="3"/>
  <c r="BK222" i="3"/>
  <c r="J218" i="3"/>
  <c r="J214" i="3"/>
  <c r="J210" i="3"/>
  <c r="BK206" i="3"/>
  <c r="BK202" i="3"/>
  <c r="J199" i="3"/>
  <c r="BK195" i="3"/>
  <c r="J184" i="3"/>
  <c r="BK178" i="3"/>
  <c r="J172" i="3"/>
  <c r="J164" i="3"/>
  <c r="BK158" i="3"/>
  <c r="BK145" i="3"/>
  <c r="J140" i="3"/>
  <c r="J132" i="3"/>
  <c r="BK190" i="3"/>
  <c r="J183" i="3"/>
  <c r="J165" i="3"/>
  <c r="BK155" i="3"/>
  <c r="J147" i="3"/>
  <c r="J136" i="3"/>
  <c r="BK128" i="3"/>
  <c r="J208" i="3"/>
  <c r="J201" i="3"/>
  <c r="J194" i="3"/>
  <c r="J186" i="3"/>
  <c r="J178" i="3"/>
  <c r="BK174" i="3"/>
  <c r="BK165" i="3"/>
  <c r="J156" i="3"/>
  <c r="BK148" i="3"/>
  <c r="J142" i="3"/>
  <c r="BK136" i="3"/>
  <c r="BK131" i="3"/>
  <c r="J174" i="4"/>
  <c r="J161" i="4"/>
  <c r="J155" i="4"/>
  <c r="BK144" i="4"/>
  <c r="BK179" i="4"/>
  <c r="BK173" i="4"/>
  <c r="J156" i="4"/>
  <c r="J144" i="4"/>
  <c r="J136" i="4"/>
  <c r="J163" i="4"/>
  <c r="BK155" i="4"/>
  <c r="BK149" i="4"/>
  <c r="BK146" i="4"/>
  <c r="J138" i="4"/>
  <c r="J178" i="4"/>
  <c r="J173" i="4"/>
  <c r="BK168" i="4"/>
  <c r="BK159" i="4"/>
  <c r="BK147" i="4"/>
  <c r="BK135" i="4"/>
  <c r="J185" i="5"/>
  <c r="BK179" i="5"/>
  <c r="BK173" i="5"/>
  <c r="BK162" i="5"/>
  <c r="BK154" i="5"/>
  <c r="J148" i="5"/>
  <c r="BK198" i="5"/>
  <c r="BK185" i="5"/>
  <c r="J179" i="5"/>
  <c r="J171" i="5"/>
  <c r="J166" i="5"/>
  <c r="BK157" i="5"/>
  <c r="BK146" i="5"/>
  <c r="J194" i="5"/>
  <c r="J189" i="5"/>
  <c r="J181" i="5"/>
  <c r="J176" i="5"/>
  <c r="BK168" i="5"/>
  <c r="J162" i="5"/>
  <c r="J151" i="5"/>
  <c r="BK141" i="5"/>
  <c r="BK136" i="5"/>
  <c r="J198" i="5"/>
  <c r="BK191" i="5"/>
  <c r="J184" i="5"/>
  <c r="BK170" i="5"/>
  <c r="J155" i="5"/>
  <c r="BK148" i="5"/>
  <c r="J141" i="5"/>
  <c r="J137" i="5"/>
  <c r="J281" i="6"/>
  <c r="BK271" i="6"/>
  <c r="BK261" i="6"/>
  <c r="BK257" i="6"/>
  <c r="BK244" i="6"/>
  <c r="J237" i="6"/>
  <c r="BK228" i="6"/>
  <c r="J223" i="6"/>
  <c r="J210" i="6"/>
  <c r="J193" i="6"/>
  <c r="BK184" i="6"/>
  <c r="BK175" i="6"/>
  <c r="BK168" i="6"/>
  <c r="J160" i="6"/>
  <c r="J151" i="6"/>
  <c r="BK273" i="6"/>
  <c r="J257" i="6"/>
  <c r="BK253" i="6"/>
  <c r="J242" i="6"/>
  <c r="BK219" i="6"/>
  <c r="BK203" i="6"/>
  <c r="J198" i="6"/>
  <c r="J188" i="6"/>
  <c r="BK181" i="6"/>
  <c r="BK172" i="6"/>
  <c r="BK166" i="6"/>
  <c r="J158" i="6"/>
  <c r="J147" i="6"/>
  <c r="BK280" i="6"/>
  <c r="BK274" i="6"/>
  <c r="BK264" i="6"/>
  <c r="BK248" i="6"/>
  <c r="J243" i="6"/>
  <c r="BK237" i="6"/>
  <c r="BK224" i="6"/>
  <c r="BK217" i="6"/>
  <c r="J215" i="6"/>
  <c r="BK209" i="6"/>
  <c r="BK206" i="6"/>
  <c r="BK204" i="6"/>
  <c r="BK198" i="6"/>
  <c r="J195" i="6"/>
  <c r="BK188" i="6"/>
  <c r="J181" i="6"/>
  <c r="J173" i="6"/>
  <c r="BK162" i="6"/>
  <c r="J157" i="6"/>
  <c r="BK149" i="6"/>
  <c r="J280" i="6"/>
  <c r="BK267" i="6"/>
  <c r="J261" i="6"/>
  <c r="J253" i="6"/>
  <c r="BK249" i="6"/>
  <c r="BK242" i="6"/>
  <c r="BK232" i="6"/>
  <c r="BK223" i="6"/>
  <c r="BK216" i="6"/>
  <c r="J206" i="6"/>
  <c r="J199" i="6"/>
  <c r="J191" i="6"/>
  <c r="J179" i="6"/>
  <c r="J166" i="6"/>
  <c r="BK154" i="6"/>
  <c r="BK191" i="7"/>
  <c r="J179" i="7"/>
  <c r="J174" i="7"/>
  <c r="J170" i="7"/>
  <c r="J163" i="7"/>
  <c r="J158" i="7"/>
  <c r="BK151" i="7"/>
  <c r="BK141" i="7"/>
  <c r="J136" i="7"/>
  <c r="J189" i="7"/>
  <c r="J184" i="7"/>
  <c r="BK175" i="7"/>
  <c r="J164" i="7"/>
  <c r="BK159" i="7"/>
  <c r="J153" i="7"/>
  <c r="BK143" i="7"/>
  <c r="J192" i="7"/>
  <c r="BK182" i="7"/>
  <c r="BK176" i="7"/>
  <c r="BK163" i="7"/>
  <c r="BK156" i="7"/>
  <c r="J149" i="7"/>
  <c r="J143" i="7"/>
  <c r="BK132" i="7"/>
  <c r="BK187" i="7"/>
  <c r="BK180" i="7"/>
  <c r="BK167" i="7"/>
  <c r="BK148" i="7"/>
  <c r="J141" i="7"/>
  <c r="J132" i="7"/>
  <c r="J134" i="8"/>
  <c r="BK132" i="8"/>
  <c r="J130" i="8"/>
  <c r="J127" i="8"/>
  <c r="BK207" i="9"/>
  <c r="J196" i="9"/>
  <c r="J190" i="9"/>
  <c r="J185" i="9"/>
  <c r="BK173" i="9"/>
  <c r="BK169" i="9"/>
  <c r="J160" i="9"/>
  <c r="J153" i="9"/>
  <c r="BK147" i="9"/>
  <c r="J142" i="9"/>
  <c r="J134" i="9"/>
  <c r="BK214" i="9"/>
  <c r="J202" i="9"/>
  <c r="J194" i="9"/>
  <c r="BK181" i="9"/>
  <c r="J168" i="9"/>
  <c r="J165" i="9"/>
  <c r="BK153" i="9"/>
  <c r="BK139" i="9"/>
  <c r="J214" i="9"/>
  <c r="J206" i="9"/>
  <c r="BK198" i="9"/>
  <c r="BK194" i="9"/>
  <c r="J182" i="9"/>
  <c r="J177" i="9"/>
  <c r="J172" i="9"/>
  <c r="BK166" i="9"/>
  <c r="BK161" i="9"/>
  <c r="BK151" i="9"/>
  <c r="BK218" i="9"/>
  <c r="J209" i="9"/>
  <c r="J198" i="9"/>
  <c r="BK191" i="9"/>
  <c r="J186" i="9"/>
  <c r="BK177" i="9"/>
  <c r="J173" i="9"/>
  <c r="BK160" i="9"/>
  <c r="BK155" i="9"/>
  <c r="BK149" i="9"/>
  <c r="J144" i="10"/>
  <c r="BK133" i="10"/>
  <c r="BK147" i="10"/>
  <c r="BK138" i="10"/>
  <c r="J131" i="10"/>
  <c r="J145" i="11"/>
  <c r="BK137" i="11"/>
  <c r="J133" i="11"/>
  <c r="J129" i="11"/>
  <c r="BK126" i="11"/>
  <c r="BK139" i="11"/>
  <c r="J134" i="11"/>
  <c r="BK130" i="11"/>
  <c r="J126" i="11"/>
  <c r="BK142" i="2" l="1"/>
  <c r="BK150" i="2"/>
  <c r="J150" i="2"/>
  <c r="J101" i="2"/>
  <c r="BK159" i="2"/>
  <c r="J159" i="2"/>
  <c r="J102" i="2"/>
  <c r="BK163" i="2"/>
  <c r="J163" i="2" s="1"/>
  <c r="J103" i="2" s="1"/>
  <c r="BK168" i="2"/>
  <c r="J168" i="2"/>
  <c r="J104" i="2" s="1"/>
  <c r="T175" i="2"/>
  <c r="T174" i="2"/>
  <c r="P186" i="2"/>
  <c r="P185" i="2" s="1"/>
  <c r="P189" i="2"/>
  <c r="P201" i="2"/>
  <c r="P200" i="2"/>
  <c r="P210" i="2"/>
  <c r="BK214" i="2"/>
  <c r="J214" i="2"/>
  <c r="J118" i="2"/>
  <c r="T127" i="3"/>
  <c r="R160" i="3"/>
  <c r="BK169" i="3"/>
  <c r="J169" i="3"/>
  <c r="J102" i="3" s="1"/>
  <c r="P216" i="3"/>
  <c r="BK133" i="4"/>
  <c r="J133" i="4"/>
  <c r="J100" i="4" s="1"/>
  <c r="BK140" i="4"/>
  <c r="J140" i="4"/>
  <c r="J101" i="4"/>
  <c r="R153" i="4"/>
  <c r="P166" i="4"/>
  <c r="P165" i="4"/>
  <c r="T170" i="4"/>
  <c r="P175" i="4"/>
  <c r="BK130" i="5"/>
  <c r="J130" i="5"/>
  <c r="J100" i="5"/>
  <c r="BK133" i="5"/>
  <c r="J133" i="5" s="1"/>
  <c r="J101" i="5" s="1"/>
  <c r="BK142" i="5"/>
  <c r="J142" i="5" s="1"/>
  <c r="J102" i="5" s="1"/>
  <c r="BK152" i="5"/>
  <c r="J152" i="5"/>
  <c r="J103" i="5" s="1"/>
  <c r="BK161" i="5"/>
  <c r="J161" i="5"/>
  <c r="J104" i="5"/>
  <c r="BK188" i="5"/>
  <c r="J188" i="5"/>
  <c r="J105" i="5"/>
  <c r="P145" i="6"/>
  <c r="T152" i="6"/>
  <c r="T163" i="6"/>
  <c r="T171" i="6"/>
  <c r="T177" i="6"/>
  <c r="R192" i="6"/>
  <c r="P213" i="6"/>
  <c r="P221" i="6"/>
  <c r="P212" i="6" s="1"/>
  <c r="P225" i="6"/>
  <c r="R230" i="6"/>
  <c r="T233" i="6"/>
  <c r="T241" i="6"/>
  <c r="T229" i="6" s="1"/>
  <c r="T251" i="6"/>
  <c r="BK263" i="6"/>
  <c r="BK262" i="6"/>
  <c r="J262" i="6"/>
  <c r="J116" i="6" s="1"/>
  <c r="BK269" i="6"/>
  <c r="J269" i="6"/>
  <c r="J119" i="6"/>
  <c r="T279" i="6"/>
  <c r="P130" i="7"/>
  <c r="P129" i="7"/>
  <c r="BK134" i="7"/>
  <c r="J134" i="7" s="1"/>
  <c r="J103" i="7" s="1"/>
  <c r="BK150" i="7"/>
  <c r="J150" i="7"/>
  <c r="J104" i="7" s="1"/>
  <c r="BK168" i="7"/>
  <c r="J168" i="7"/>
  <c r="J105" i="7"/>
  <c r="T129" i="8"/>
  <c r="T128" i="8"/>
  <c r="T124" i="8"/>
  <c r="T132" i="9"/>
  <c r="T131" i="9" s="1"/>
  <c r="BK136" i="9"/>
  <c r="J136" i="9"/>
  <c r="J102" i="9"/>
  <c r="BK143" i="9"/>
  <c r="J143" i="9"/>
  <c r="J103" i="9"/>
  <c r="BK154" i="9"/>
  <c r="J154" i="9" s="1"/>
  <c r="J104" i="9" s="1"/>
  <c r="P205" i="9"/>
  <c r="P178" i="9"/>
  <c r="R208" i="9"/>
  <c r="BK127" i="10"/>
  <c r="J127" i="10"/>
  <c r="J99" i="10"/>
  <c r="BK141" i="10"/>
  <c r="J141" i="10"/>
  <c r="J100" i="10"/>
  <c r="T152" i="10"/>
  <c r="T151" i="10" s="1"/>
  <c r="T123" i="10" s="1"/>
  <c r="P124" i="11"/>
  <c r="P135" i="11"/>
  <c r="P123" i="11" s="1"/>
  <c r="R142" i="2"/>
  <c r="R150" i="2"/>
  <c r="P159" i="2"/>
  <c r="P163" i="2"/>
  <c r="P168" i="2"/>
  <c r="BK175" i="2"/>
  <c r="J175" i="2"/>
  <c r="J108" i="2"/>
  <c r="R186" i="2"/>
  <c r="T189" i="2"/>
  <c r="R201" i="2"/>
  <c r="R200" i="2"/>
  <c r="BK210" i="2"/>
  <c r="J210" i="2"/>
  <c r="J117" i="2"/>
  <c r="P214" i="2"/>
  <c r="BK127" i="3"/>
  <c r="P160" i="3"/>
  <c r="T169" i="3"/>
  <c r="R216" i="3"/>
  <c r="R126" i="3" s="1"/>
  <c r="R125" i="3" s="1"/>
  <c r="P133" i="4"/>
  <c r="P140" i="4"/>
  <c r="P153" i="4"/>
  <c r="R166" i="4"/>
  <c r="R165" i="4" s="1"/>
  <c r="P170" i="4"/>
  <c r="P169" i="4"/>
  <c r="T175" i="4"/>
  <c r="T130" i="5"/>
  <c r="P133" i="5"/>
  <c r="T142" i="5"/>
  <c r="R152" i="5"/>
  <c r="P161" i="5"/>
  <c r="P188" i="5"/>
  <c r="BK145" i="6"/>
  <c r="J145" i="6"/>
  <c r="J100" i="6" s="1"/>
  <c r="BK152" i="6"/>
  <c r="J152" i="6"/>
  <c r="J101" i="6"/>
  <c r="BK163" i="6"/>
  <c r="J163" i="6"/>
  <c r="J102" i="6"/>
  <c r="BK171" i="6"/>
  <c r="J171" i="6" s="1"/>
  <c r="J103" i="6" s="1"/>
  <c r="BK177" i="6"/>
  <c r="J177" i="6"/>
  <c r="J104" i="6" s="1"/>
  <c r="P192" i="6"/>
  <c r="T213" i="6"/>
  <c r="T221" i="6"/>
  <c r="T225" i="6"/>
  <c r="BK230" i="6"/>
  <c r="J230" i="6"/>
  <c r="J112" i="6"/>
  <c r="BK233" i="6"/>
  <c r="J233" i="6"/>
  <c r="J113" i="6"/>
  <c r="BK241" i="6"/>
  <c r="J241" i="6" s="1"/>
  <c r="J114" i="6" s="1"/>
  <c r="BK251" i="6"/>
  <c r="J251" i="6"/>
  <c r="J115" i="6" s="1"/>
  <c r="P263" i="6"/>
  <c r="P262" i="6"/>
  <c r="R269" i="6"/>
  <c r="R268" i="6" s="1"/>
  <c r="BK279" i="6"/>
  <c r="J279" i="6"/>
  <c r="J121" i="6"/>
  <c r="BK130" i="7"/>
  <c r="J130" i="7"/>
  <c r="J101" i="7"/>
  <c r="R134" i="7"/>
  <c r="R150" i="7"/>
  <c r="T168" i="7"/>
  <c r="BK129" i="8"/>
  <c r="J129" i="8"/>
  <c r="J102" i="8" s="1"/>
  <c r="R132" i="9"/>
  <c r="R131" i="9"/>
  <c r="R136" i="9"/>
  <c r="T143" i="9"/>
  <c r="T154" i="9"/>
  <c r="T205" i="9"/>
  <c r="T178" i="9"/>
  <c r="P208" i="9"/>
  <c r="T127" i="10"/>
  <c r="T124" i="10"/>
  <c r="T141" i="10"/>
  <c r="R152" i="10"/>
  <c r="R151" i="10"/>
  <c r="T124" i="11"/>
  <c r="T123" i="11" s="1"/>
  <c r="T135" i="11"/>
  <c r="P143" i="11"/>
  <c r="P142" i="11"/>
  <c r="P142" i="2"/>
  <c r="P150" i="2"/>
  <c r="P141" i="2" s="1"/>
  <c r="R159" i="2"/>
  <c r="R163" i="2"/>
  <c r="R168" i="2"/>
  <c r="R175" i="2"/>
  <c r="R174" i="2"/>
  <c r="BK186" i="2"/>
  <c r="J186" i="2"/>
  <c r="J110" i="2"/>
  <c r="BK189" i="2"/>
  <c r="J189" i="2" s="1"/>
  <c r="J111" i="2" s="1"/>
  <c r="BK201" i="2"/>
  <c r="BK200" i="2"/>
  <c r="J200" i="2" s="1"/>
  <c r="J112" i="2" s="1"/>
  <c r="R210" i="2"/>
  <c r="R214" i="2"/>
  <c r="P127" i="3"/>
  <c r="BK160" i="3"/>
  <c r="J160" i="3" s="1"/>
  <c r="J101" i="3" s="1"/>
  <c r="R169" i="3"/>
  <c r="T216" i="3"/>
  <c r="T133" i="4"/>
  <c r="T140" i="4"/>
  <c r="BK153" i="4"/>
  <c r="J153" i="4"/>
  <c r="J103" i="4" s="1"/>
  <c r="T166" i="4"/>
  <c r="T165" i="4"/>
  <c r="BK170" i="4"/>
  <c r="J170" i="4" s="1"/>
  <c r="J108" i="4" s="1"/>
  <c r="BK175" i="4"/>
  <c r="J175" i="4"/>
  <c r="J109" i="4" s="1"/>
  <c r="R130" i="5"/>
  <c r="T133" i="5"/>
  <c r="P142" i="5"/>
  <c r="P152" i="5"/>
  <c r="T161" i="5"/>
  <c r="R188" i="5"/>
  <c r="R145" i="6"/>
  <c r="R152" i="6"/>
  <c r="R163" i="6"/>
  <c r="R171" i="6"/>
  <c r="R177" i="6"/>
  <c r="BK192" i="6"/>
  <c r="J192" i="6"/>
  <c r="J105" i="6"/>
  <c r="BK213" i="6"/>
  <c r="J213" i="6" s="1"/>
  <c r="J108" i="6" s="1"/>
  <c r="BK221" i="6"/>
  <c r="J221" i="6"/>
  <c r="J109" i="6" s="1"/>
  <c r="BK225" i="6"/>
  <c r="J225" i="6"/>
  <c r="J110" i="6"/>
  <c r="P230" i="6"/>
  <c r="R233" i="6"/>
  <c r="R241" i="6"/>
  <c r="R251" i="6"/>
  <c r="R263" i="6"/>
  <c r="R262" i="6"/>
  <c r="P269" i="6"/>
  <c r="P268" i="6"/>
  <c r="R279" i="6"/>
  <c r="T130" i="7"/>
  <c r="T129" i="7"/>
  <c r="P134" i="7"/>
  <c r="T150" i="7"/>
  <c r="P168" i="7"/>
  <c r="P129" i="8"/>
  <c r="P128" i="8"/>
  <c r="P124" i="8" s="1"/>
  <c r="AU104" i="1" s="1"/>
  <c r="P132" i="9"/>
  <c r="P131" i="9"/>
  <c r="T136" i="9"/>
  <c r="R143" i="9"/>
  <c r="P154" i="9"/>
  <c r="BK205" i="9"/>
  <c r="J205" i="9" s="1"/>
  <c r="J106" i="9" s="1"/>
  <c r="T208" i="9"/>
  <c r="P127" i="10"/>
  <c r="P124" i="10" s="1"/>
  <c r="R141" i="10"/>
  <c r="BK152" i="10"/>
  <c r="J152" i="10"/>
  <c r="J103" i="10" s="1"/>
  <c r="BK124" i="11"/>
  <c r="J124" i="11"/>
  <c r="J98" i="11"/>
  <c r="BK135" i="11"/>
  <c r="J135" i="11"/>
  <c r="J99" i="11"/>
  <c r="R143" i="11"/>
  <c r="R142" i="11" s="1"/>
  <c r="T142" i="2"/>
  <c r="T150" i="2"/>
  <c r="T159" i="2"/>
  <c r="T163" i="2"/>
  <c r="T168" i="2"/>
  <c r="P175" i="2"/>
  <c r="P174" i="2"/>
  <c r="P173" i="2" s="1"/>
  <c r="T186" i="2"/>
  <c r="T185" i="2"/>
  <c r="R189" i="2"/>
  <c r="T201" i="2"/>
  <c r="T200" i="2" s="1"/>
  <c r="T210" i="2"/>
  <c r="T209" i="2"/>
  <c r="T214" i="2"/>
  <c r="R127" i="3"/>
  <c r="T160" i="3"/>
  <c r="P169" i="3"/>
  <c r="BK216" i="3"/>
  <c r="J216" i="3"/>
  <c r="J103" i="3" s="1"/>
  <c r="R133" i="4"/>
  <c r="R140" i="4"/>
  <c r="T153" i="4"/>
  <c r="BK166" i="4"/>
  <c r="J166" i="4"/>
  <c r="J106" i="4"/>
  <c r="R170" i="4"/>
  <c r="R169" i="4" s="1"/>
  <c r="R175" i="4"/>
  <c r="P130" i="5"/>
  <c r="P129" i="5"/>
  <c r="P128" i="5" s="1"/>
  <c r="AU100" i="1" s="1"/>
  <c r="R133" i="5"/>
  <c r="R142" i="5"/>
  <c r="T152" i="5"/>
  <c r="R161" i="5"/>
  <c r="T188" i="5"/>
  <c r="T145" i="6"/>
  <c r="P152" i="6"/>
  <c r="P163" i="6"/>
  <c r="P171" i="6"/>
  <c r="P177" i="6"/>
  <c r="T192" i="6"/>
  <c r="R213" i="6"/>
  <c r="R221" i="6"/>
  <c r="R225" i="6"/>
  <c r="T230" i="6"/>
  <c r="P233" i="6"/>
  <c r="P241" i="6"/>
  <c r="P251" i="6"/>
  <c r="T263" i="6"/>
  <c r="T262" i="6"/>
  <c r="T269" i="6"/>
  <c r="T268" i="6" s="1"/>
  <c r="P279" i="6"/>
  <c r="R130" i="7"/>
  <c r="R129" i="7"/>
  <c r="T134" i="7"/>
  <c r="T133" i="7"/>
  <c r="P150" i="7"/>
  <c r="R168" i="7"/>
  <c r="R129" i="8"/>
  <c r="R128" i="8"/>
  <c r="R124" i="8"/>
  <c r="BK132" i="9"/>
  <c r="J132" i="9" s="1"/>
  <c r="J100" i="9" s="1"/>
  <c r="P136" i="9"/>
  <c r="P143" i="9"/>
  <c r="R154" i="9"/>
  <c r="R205" i="9"/>
  <c r="R178" i="9"/>
  <c r="BK208" i="9"/>
  <c r="J208" i="9" s="1"/>
  <c r="J107" i="9" s="1"/>
  <c r="R127" i="10"/>
  <c r="R124" i="10"/>
  <c r="R123" i="10" s="1"/>
  <c r="P141" i="10"/>
  <c r="P152" i="10"/>
  <c r="P151" i="10"/>
  <c r="R124" i="11"/>
  <c r="R135" i="11"/>
  <c r="R123" i="11" s="1"/>
  <c r="R122" i="11" s="1"/>
  <c r="BK143" i="11"/>
  <c r="J143" i="11"/>
  <c r="J102" i="11"/>
  <c r="T143" i="11"/>
  <c r="T142" i="11" s="1"/>
  <c r="BK171" i="2"/>
  <c r="J171" i="2"/>
  <c r="J105" i="2"/>
  <c r="BK151" i="4"/>
  <c r="J151" i="4"/>
  <c r="J102" i="4"/>
  <c r="BK197" i="5"/>
  <c r="J197" i="5" s="1"/>
  <c r="J106" i="5" s="1"/>
  <c r="BK277" i="6"/>
  <c r="J277" i="6"/>
  <c r="J120" i="6" s="1"/>
  <c r="BK149" i="10"/>
  <c r="J149" i="10"/>
  <c r="J101" i="10"/>
  <c r="BK207" i="2"/>
  <c r="J207" i="2" s="1"/>
  <c r="J115" i="2" s="1"/>
  <c r="BK125" i="10"/>
  <c r="J125" i="10"/>
  <c r="J98" i="10" s="1"/>
  <c r="BK126" i="8"/>
  <c r="J126" i="8"/>
  <c r="J100" i="8"/>
  <c r="BK217" i="9"/>
  <c r="J217" i="9"/>
  <c r="J108" i="9"/>
  <c r="BK140" i="11"/>
  <c r="J140" i="11" s="1"/>
  <c r="J100" i="11" s="1"/>
  <c r="F92" i="11"/>
  <c r="BF127" i="11"/>
  <c r="BF131" i="11"/>
  <c r="BF132" i="11"/>
  <c r="BF133" i="11"/>
  <c r="BF134" i="11"/>
  <c r="BF137" i="11"/>
  <c r="BF145" i="11"/>
  <c r="E85" i="11"/>
  <c r="J116" i="11"/>
  <c r="BF126" i="11"/>
  <c r="BF128" i="11"/>
  <c r="BF129" i="11"/>
  <c r="BF130" i="11"/>
  <c r="BF136" i="11"/>
  <c r="BF138" i="11"/>
  <c r="BF139" i="11"/>
  <c r="BF144" i="11"/>
  <c r="BF125" i="11"/>
  <c r="BF141" i="11"/>
  <c r="BF130" i="10"/>
  <c r="BF134" i="10"/>
  <c r="BF137" i="10"/>
  <c r="BF139" i="10"/>
  <c r="BF144" i="10"/>
  <c r="BF147" i="10"/>
  <c r="BF148" i="10"/>
  <c r="BF153" i="10"/>
  <c r="BF154" i="10"/>
  <c r="E85" i="10"/>
  <c r="J89" i="10"/>
  <c r="BF128" i="10"/>
  <c r="BF129" i="10"/>
  <c r="BF143" i="10"/>
  <c r="BF146" i="10"/>
  <c r="BF150" i="10"/>
  <c r="F92" i="10"/>
  <c r="BF126" i="10"/>
  <c r="BF132" i="10"/>
  <c r="BF135" i="10"/>
  <c r="BF136" i="10"/>
  <c r="BF138" i="10"/>
  <c r="BF140" i="10"/>
  <c r="BF142" i="10"/>
  <c r="BF145" i="10"/>
  <c r="BF131" i="10"/>
  <c r="BF133" i="10"/>
  <c r="J124" i="9"/>
  <c r="BF140" i="9"/>
  <c r="BF142" i="9"/>
  <c r="BF147" i="9"/>
  <c r="BF148" i="9"/>
  <c r="BF149" i="9"/>
  <c r="BF158" i="9"/>
  <c r="BF162" i="9"/>
  <c r="BF172" i="9"/>
  <c r="BF179" i="9"/>
  <c r="BF181" i="9"/>
  <c r="BF183" i="9"/>
  <c r="BF185" i="9"/>
  <c r="BF186" i="9"/>
  <c r="BF192" i="9"/>
  <c r="BF197" i="9"/>
  <c r="BF198" i="9"/>
  <c r="BF202" i="9"/>
  <c r="BF209" i="9"/>
  <c r="BF212" i="9"/>
  <c r="BF214" i="9"/>
  <c r="BF218" i="9"/>
  <c r="E118" i="9"/>
  <c r="BF133" i="9"/>
  <c r="BF137" i="9"/>
  <c r="BF166" i="9"/>
  <c r="BF169" i="9"/>
  <c r="BF171" i="9"/>
  <c r="BF180" i="9"/>
  <c r="BF182" i="9"/>
  <c r="BF188" i="9"/>
  <c r="BF195" i="9"/>
  <c r="BF200" i="9"/>
  <c r="BF203" i="9"/>
  <c r="BF207" i="9"/>
  <c r="BF210" i="9"/>
  <c r="BF213" i="9"/>
  <c r="BF216" i="9"/>
  <c r="F94" i="9"/>
  <c r="BF134" i="9"/>
  <c r="BF145" i="9"/>
  <c r="BF146" i="9"/>
  <c r="BF152" i="9"/>
  <c r="BF153" i="9"/>
  <c r="BF155" i="9"/>
  <c r="BF157" i="9"/>
  <c r="BF165" i="9"/>
  <c r="BF167" i="9"/>
  <c r="BF168" i="9"/>
  <c r="BF173" i="9"/>
  <c r="BF174" i="9"/>
  <c r="BF175" i="9"/>
  <c r="BF176" i="9"/>
  <c r="BF177" i="9"/>
  <c r="BF187" i="9"/>
  <c r="BF194" i="9"/>
  <c r="BF196" i="9"/>
  <c r="BF199" i="9"/>
  <c r="BF201" i="9"/>
  <c r="BF204" i="9"/>
  <c r="BF206" i="9"/>
  <c r="BF211" i="9"/>
  <c r="BF138" i="9"/>
  <c r="BF139" i="9"/>
  <c r="BF141" i="9"/>
  <c r="BF144" i="9"/>
  <c r="BF150" i="9"/>
  <c r="BF151" i="9"/>
  <c r="BF156" i="9"/>
  <c r="BF159" i="9"/>
  <c r="BF160" i="9"/>
  <c r="BF161" i="9"/>
  <c r="BF163" i="9"/>
  <c r="BF164" i="9"/>
  <c r="BF170" i="9"/>
  <c r="BF184" i="9"/>
  <c r="BF189" i="9"/>
  <c r="BF190" i="9"/>
  <c r="BF191" i="9"/>
  <c r="BF193" i="9"/>
  <c r="BF215" i="9"/>
  <c r="BK129" i="7"/>
  <c r="J129" i="7"/>
  <c r="J100" i="7" s="1"/>
  <c r="F94" i="8"/>
  <c r="BF131" i="8"/>
  <c r="BF132" i="8"/>
  <c r="J91" i="8"/>
  <c r="BF135" i="8"/>
  <c r="E112" i="8"/>
  <c r="BF127" i="8"/>
  <c r="BF130" i="8"/>
  <c r="BF133" i="8"/>
  <c r="BF134" i="8"/>
  <c r="BK144" i="6"/>
  <c r="J144" i="6" s="1"/>
  <c r="J99" i="6" s="1"/>
  <c r="J91" i="7"/>
  <c r="E115" i="7"/>
  <c r="F124" i="7"/>
  <c r="BF141" i="7"/>
  <c r="BF143" i="7"/>
  <c r="BF144" i="7"/>
  <c r="BF146" i="7"/>
  <c r="BF147" i="7"/>
  <c r="BF149" i="7"/>
  <c r="BF153" i="7"/>
  <c r="BF155" i="7"/>
  <c r="BF163" i="7"/>
  <c r="BF172" i="7"/>
  <c r="BF175" i="7"/>
  <c r="BF180" i="7"/>
  <c r="BF182" i="7"/>
  <c r="BF184" i="7"/>
  <c r="BF185" i="7"/>
  <c r="BF187" i="7"/>
  <c r="BF188" i="7"/>
  <c r="BF190" i="7"/>
  <c r="BF193" i="7"/>
  <c r="J263" i="6"/>
  <c r="J117" i="6"/>
  <c r="BF131" i="7"/>
  <c r="BF132" i="7"/>
  <c r="BF135" i="7"/>
  <c r="BF137" i="7"/>
  <c r="BF142" i="7"/>
  <c r="BF148" i="7"/>
  <c r="BF151" i="7"/>
  <c r="BF157" i="7"/>
  <c r="BF171" i="7"/>
  <c r="BF176" i="7"/>
  <c r="BF179" i="7"/>
  <c r="BF181" i="7"/>
  <c r="BF183" i="7"/>
  <c r="BF186" i="7"/>
  <c r="BF138" i="7"/>
  <c r="BF145" i="7"/>
  <c r="BF152" i="7"/>
  <c r="BF159" i="7"/>
  <c r="BF161" i="7"/>
  <c r="BF164" i="7"/>
  <c r="BF173" i="7"/>
  <c r="BF189" i="7"/>
  <c r="BF191" i="7"/>
  <c r="BF136" i="7"/>
  <c r="BF139" i="7"/>
  <c r="BF140" i="7"/>
  <c r="BF154" i="7"/>
  <c r="BF156" i="7"/>
  <c r="BF158" i="7"/>
  <c r="BF160" i="7"/>
  <c r="BF162" i="7"/>
  <c r="BF165" i="7"/>
  <c r="BF166" i="7"/>
  <c r="BF167" i="7"/>
  <c r="BF169" i="7"/>
  <c r="BF170" i="7"/>
  <c r="BF174" i="7"/>
  <c r="BF177" i="7"/>
  <c r="BF178" i="7"/>
  <c r="BF192" i="7"/>
  <c r="E131" i="6"/>
  <c r="BF148" i="6"/>
  <c r="BF149" i="6"/>
  <c r="BF150" i="6"/>
  <c r="BF153" i="6"/>
  <c r="BF164" i="6"/>
  <c r="BF165" i="6"/>
  <c r="BF174" i="6"/>
  <c r="BF176" i="6"/>
  <c r="BF178" i="6"/>
  <c r="BF186" i="6"/>
  <c r="BF188" i="6"/>
  <c r="BF190" i="6"/>
  <c r="BF196" i="6"/>
  <c r="BF205" i="6"/>
  <c r="BF214" i="6"/>
  <c r="BF216" i="6"/>
  <c r="BF218" i="6"/>
  <c r="BF219" i="6"/>
  <c r="BF222" i="6"/>
  <c r="BF224" i="6"/>
  <c r="BF239" i="6"/>
  <c r="BF244" i="6"/>
  <c r="BF253" i="6"/>
  <c r="BF257" i="6"/>
  <c r="BF258" i="6"/>
  <c r="BF278" i="6"/>
  <c r="J137" i="6"/>
  <c r="BF147" i="6"/>
  <c r="BF155" i="6"/>
  <c r="BF156" i="6"/>
  <c r="BF158" i="6"/>
  <c r="BF166" i="6"/>
  <c r="BF167" i="6"/>
  <c r="BF168" i="6"/>
  <c r="BF169" i="6"/>
  <c r="BF172" i="6"/>
  <c r="BF173" i="6"/>
  <c r="BF180" i="6"/>
  <c r="BF187" i="6"/>
  <c r="BF193" i="6"/>
  <c r="BF194" i="6"/>
  <c r="BF195" i="6"/>
  <c r="BF210" i="6"/>
  <c r="BF215" i="6"/>
  <c r="BF223" i="6"/>
  <c r="BF226" i="6"/>
  <c r="BF234" i="6"/>
  <c r="BF235" i="6"/>
  <c r="BF243" i="6"/>
  <c r="BF245" i="6"/>
  <c r="BF247" i="6"/>
  <c r="BF248" i="6"/>
  <c r="BF249" i="6"/>
  <c r="BF250" i="6"/>
  <c r="BF254" i="6"/>
  <c r="BF256" i="6"/>
  <c r="BF266" i="6"/>
  <c r="BF267" i="6"/>
  <c r="BF271" i="6"/>
  <c r="BF281" i="6"/>
  <c r="BF282" i="6"/>
  <c r="F140" i="6"/>
  <c r="BF146" i="6"/>
  <c r="BF154" i="6"/>
  <c r="BF161" i="6"/>
  <c r="BF162" i="6"/>
  <c r="BF170" i="6"/>
  <c r="BF175" i="6"/>
  <c r="BF182" i="6"/>
  <c r="BF183" i="6"/>
  <c r="BF184" i="6"/>
  <c r="BF189" i="6"/>
  <c r="BF197" i="6"/>
  <c r="BF198" i="6"/>
  <c r="BF200" i="6"/>
  <c r="BF201" i="6"/>
  <c r="BF204" i="6"/>
  <c r="BF207" i="6"/>
  <c r="BF208" i="6"/>
  <c r="BF220" i="6"/>
  <c r="BF232" i="6"/>
  <c r="BF237" i="6"/>
  <c r="BF240" i="6"/>
  <c r="BF246" i="6"/>
  <c r="BF270" i="6"/>
  <c r="BF272" i="6"/>
  <c r="BF274" i="6"/>
  <c r="BF275" i="6"/>
  <c r="BF276" i="6"/>
  <c r="BF151" i="6"/>
  <c r="BF157" i="6"/>
  <c r="BF159" i="6"/>
  <c r="BF160" i="6"/>
  <c r="BF179" i="6"/>
  <c r="BF181" i="6"/>
  <c r="BF185" i="6"/>
  <c r="BF191" i="6"/>
  <c r="BF199" i="6"/>
  <c r="BF202" i="6"/>
  <c r="BF203" i="6"/>
  <c r="BF206" i="6"/>
  <c r="BF209" i="6"/>
  <c r="BF217" i="6"/>
  <c r="BF227" i="6"/>
  <c r="BF228" i="6"/>
  <c r="BF231" i="6"/>
  <c r="BF236" i="6"/>
  <c r="BF238" i="6"/>
  <c r="BF242" i="6"/>
  <c r="BF252" i="6"/>
  <c r="BF255" i="6"/>
  <c r="BF259" i="6"/>
  <c r="BF260" i="6"/>
  <c r="BF261" i="6"/>
  <c r="BF264" i="6"/>
  <c r="BF265" i="6"/>
  <c r="BF273" i="6"/>
  <c r="BF280" i="6"/>
  <c r="BK165" i="4"/>
  <c r="F94" i="5"/>
  <c r="BF132" i="5"/>
  <c r="BF137" i="5"/>
  <c r="BF138" i="5"/>
  <c r="BF139" i="5"/>
  <c r="BF140" i="5"/>
  <c r="BF148" i="5"/>
  <c r="BF149" i="5"/>
  <c r="BF158" i="5"/>
  <c r="BF159" i="5"/>
  <c r="BF165" i="5"/>
  <c r="BF174" i="5"/>
  <c r="BF181" i="5"/>
  <c r="BF193" i="5"/>
  <c r="BF194" i="5"/>
  <c r="BF195" i="5"/>
  <c r="E116" i="5"/>
  <c r="BF131" i="5"/>
  <c r="BF135" i="5"/>
  <c r="BF141" i="5"/>
  <c r="BF145" i="5"/>
  <c r="BF146" i="5"/>
  <c r="BF150" i="5"/>
  <c r="BF154" i="5"/>
  <c r="BF160" i="5"/>
  <c r="BF162" i="5"/>
  <c r="BF164" i="5"/>
  <c r="BF172" i="5"/>
  <c r="BF173" i="5"/>
  <c r="BF175" i="5"/>
  <c r="BF176" i="5"/>
  <c r="BF178" i="5"/>
  <c r="BF179" i="5"/>
  <c r="BF180" i="5"/>
  <c r="BF187" i="5"/>
  <c r="BF192" i="5"/>
  <c r="J122" i="5"/>
  <c r="BF143" i="5"/>
  <c r="BF144" i="5"/>
  <c r="BF157" i="5"/>
  <c r="BF163" i="5"/>
  <c r="BF166" i="5"/>
  <c r="BF167" i="5"/>
  <c r="BF168" i="5"/>
  <c r="BF170" i="5"/>
  <c r="BF182" i="5"/>
  <c r="BF185" i="5"/>
  <c r="BF186" i="5"/>
  <c r="BF198" i="5"/>
  <c r="BF134" i="5"/>
  <c r="BF136" i="5"/>
  <c r="BF147" i="5"/>
  <c r="BF151" i="5"/>
  <c r="BF153" i="5"/>
  <c r="BF155" i="5"/>
  <c r="BF156" i="5"/>
  <c r="BF169" i="5"/>
  <c r="BF171" i="5"/>
  <c r="BF177" i="5"/>
  <c r="BF183" i="5"/>
  <c r="BF184" i="5"/>
  <c r="BF189" i="5"/>
  <c r="BF190" i="5"/>
  <c r="BF191" i="5"/>
  <c r="BF196" i="5"/>
  <c r="J127" i="3"/>
  <c r="J100" i="3" s="1"/>
  <c r="J91" i="4"/>
  <c r="F128" i="4"/>
  <c r="BF136" i="4"/>
  <c r="BF138" i="4"/>
  <c r="BF146" i="4"/>
  <c r="BF148" i="4"/>
  <c r="BF152" i="4"/>
  <c r="BF156" i="4"/>
  <c r="BF163" i="4"/>
  <c r="BF172" i="4"/>
  <c r="BF173" i="4"/>
  <c r="BF177" i="4"/>
  <c r="BF178" i="4"/>
  <c r="BF179" i="4"/>
  <c r="E85" i="4"/>
  <c r="BF134" i="4"/>
  <c r="BF135" i="4"/>
  <c r="BF137" i="4"/>
  <c r="BF144" i="4"/>
  <c r="BF150" i="4"/>
  <c r="BF154" i="4"/>
  <c r="BF157" i="4"/>
  <c r="BF158" i="4"/>
  <c r="BF159" i="4"/>
  <c r="BF161" i="4"/>
  <c r="BF167" i="4"/>
  <c r="BF168" i="4"/>
  <c r="BF139" i="4"/>
  <c r="BF141" i="4"/>
  <c r="BF143" i="4"/>
  <c r="BF155" i="4"/>
  <c r="BF162" i="4"/>
  <c r="BF174" i="4"/>
  <c r="BF176" i="4"/>
  <c r="BF142" i="4"/>
  <c r="BF145" i="4"/>
  <c r="BF147" i="4"/>
  <c r="BF149" i="4"/>
  <c r="BF160" i="4"/>
  <c r="BF171" i="4"/>
  <c r="BF180" i="4"/>
  <c r="J142" i="2"/>
  <c r="J100" i="2" s="1"/>
  <c r="BF132" i="3"/>
  <c r="BF133" i="3"/>
  <c r="BF137" i="3"/>
  <c r="BF142" i="3"/>
  <c r="BF144" i="3"/>
  <c r="BF148" i="3"/>
  <c r="BF149" i="3"/>
  <c r="BF155" i="3"/>
  <c r="BF168" i="3"/>
  <c r="BF172" i="3"/>
  <c r="BF173" i="3"/>
  <c r="BF175" i="3"/>
  <c r="BF176" i="3"/>
  <c r="BF177" i="3"/>
  <c r="BF181" i="3"/>
  <c r="BF185" i="3"/>
  <c r="BF187" i="3"/>
  <c r="BF197" i="3"/>
  <c r="BF200" i="3"/>
  <c r="BF203" i="3"/>
  <c r="BF206" i="3"/>
  <c r="F94" i="3"/>
  <c r="BF135" i="3"/>
  <c r="BF140" i="3"/>
  <c r="BF145" i="3"/>
  <c r="BF146" i="3"/>
  <c r="BF150" i="3"/>
  <c r="BF151" i="3"/>
  <c r="BF156" i="3"/>
  <c r="BF157" i="3"/>
  <c r="BF163" i="3"/>
  <c r="BF164" i="3"/>
  <c r="BF170" i="3"/>
  <c r="BF171" i="3"/>
  <c r="BF178" i="3"/>
  <c r="BF179" i="3"/>
  <c r="BF189" i="3"/>
  <c r="BF191" i="3"/>
  <c r="J201" i="2"/>
  <c r="J113" i="2"/>
  <c r="E85" i="3"/>
  <c r="J119" i="3"/>
  <c r="BF128" i="3"/>
  <c r="BF129" i="3"/>
  <c r="BF131" i="3"/>
  <c r="BF136" i="3"/>
  <c r="BF138" i="3"/>
  <c r="BF139" i="3"/>
  <c r="BF143" i="3"/>
  <c r="BF153" i="3"/>
  <c r="BF159" i="3"/>
  <c r="BF161" i="3"/>
  <c r="BF180" i="3"/>
  <c r="BF182" i="3"/>
  <c r="BF183" i="3"/>
  <c r="BF192" i="3"/>
  <c r="BF196" i="3"/>
  <c r="BF198" i="3"/>
  <c r="BF202" i="3"/>
  <c r="BF204" i="3"/>
  <c r="BF205" i="3"/>
  <c r="BF208" i="3"/>
  <c r="BF211" i="3"/>
  <c r="BF212" i="3"/>
  <c r="BF214" i="3"/>
  <c r="BF215" i="3"/>
  <c r="BF217" i="3"/>
  <c r="BF219" i="3"/>
  <c r="BF220" i="3"/>
  <c r="BF225" i="3"/>
  <c r="BF130" i="3"/>
  <c r="BF134" i="3"/>
  <c r="BF141" i="3"/>
  <c r="BF147" i="3"/>
  <c r="BF152" i="3"/>
  <c r="BF154" i="3"/>
  <c r="BF158" i="3"/>
  <c r="BF162" i="3"/>
  <c r="BF165" i="3"/>
  <c r="BF166" i="3"/>
  <c r="BF167" i="3"/>
  <c r="BF174" i="3"/>
  <c r="BF184" i="3"/>
  <c r="BF186" i="3"/>
  <c r="BF188" i="3"/>
  <c r="BF190" i="3"/>
  <c r="BF193" i="3"/>
  <c r="BF194" i="3"/>
  <c r="BF195" i="3"/>
  <c r="BF199" i="3"/>
  <c r="BF201" i="3"/>
  <c r="BF207" i="3"/>
  <c r="BF209" i="3"/>
  <c r="BF210" i="3"/>
  <c r="BF213" i="3"/>
  <c r="BF218" i="3"/>
  <c r="BF221" i="3"/>
  <c r="BF222" i="3"/>
  <c r="BF223" i="3"/>
  <c r="BF224" i="3"/>
  <c r="F94" i="2"/>
  <c r="J134" i="2"/>
  <c r="BF152" i="2"/>
  <c r="BF155" i="2"/>
  <c r="BF170" i="2"/>
  <c r="BF177" i="2"/>
  <c r="BF180" i="2"/>
  <c r="BF184" i="2"/>
  <c r="BF193" i="2"/>
  <c r="BF197" i="2"/>
  <c r="BF199" i="2"/>
  <c r="BF203" i="2"/>
  <c r="BF211" i="2"/>
  <c r="BF215" i="2"/>
  <c r="BF217" i="2"/>
  <c r="E128" i="2"/>
  <c r="BF143" i="2"/>
  <c r="BF145" i="2"/>
  <c r="BF147" i="2"/>
  <c r="BF148" i="2"/>
  <c r="BF149" i="2"/>
  <c r="BF151" i="2"/>
  <c r="BF154" i="2"/>
  <c r="BF164" i="2"/>
  <c r="BF167" i="2"/>
  <c r="BF172" i="2"/>
  <c r="BF176" i="2"/>
  <c r="BF178" i="2"/>
  <c r="BF179" i="2"/>
  <c r="BF181" i="2"/>
  <c r="BF191" i="2"/>
  <c r="BF212" i="2"/>
  <c r="BF153" i="2"/>
  <c r="BF156" i="2"/>
  <c r="BF157" i="2"/>
  <c r="BF160" i="2"/>
  <c r="BF161" i="2"/>
  <c r="BF162" i="2"/>
  <c r="BF169" i="2"/>
  <c r="BF187" i="2"/>
  <c r="BF202" i="2"/>
  <c r="BF204" i="2"/>
  <c r="BF205" i="2"/>
  <c r="BF216" i="2"/>
  <c r="BF218" i="2"/>
  <c r="BF144" i="2"/>
  <c r="BF146" i="2"/>
  <c r="BF158" i="2"/>
  <c r="BF165" i="2"/>
  <c r="BF166" i="2"/>
  <c r="BF182" i="2"/>
  <c r="BF183" i="2"/>
  <c r="BF188" i="2"/>
  <c r="BF190" i="2"/>
  <c r="BF192" i="2"/>
  <c r="BF194" i="2"/>
  <c r="BF195" i="2"/>
  <c r="BF196" i="2"/>
  <c r="BF198" i="2"/>
  <c r="BF208" i="2"/>
  <c r="BF213" i="2"/>
  <c r="F37" i="2"/>
  <c r="BB96" i="1" s="1"/>
  <c r="F39" i="2"/>
  <c r="BD96" i="1"/>
  <c r="F39" i="3"/>
  <c r="BD97" i="1" s="1"/>
  <c r="J35" i="4"/>
  <c r="AV99" i="1"/>
  <c r="F39" i="5"/>
  <c r="BD100" i="1" s="1"/>
  <c r="F35" i="5"/>
  <c r="AZ100" i="1"/>
  <c r="J35" i="6"/>
  <c r="AV102" i="1" s="1"/>
  <c r="F39" i="7"/>
  <c r="BD103" i="1"/>
  <c r="F35" i="7"/>
  <c r="AZ103" i="1" s="1"/>
  <c r="J35" i="8"/>
  <c r="AV104" i="1"/>
  <c r="J35" i="9"/>
  <c r="AV105" i="1" s="1"/>
  <c r="F37" i="10"/>
  <c r="BD106" i="1"/>
  <c r="J33" i="11"/>
  <c r="AV107" i="1" s="1"/>
  <c r="F33" i="11"/>
  <c r="AZ107" i="1"/>
  <c r="AS94" i="1"/>
  <c r="J35" i="2"/>
  <c r="AV96" i="1"/>
  <c r="F38" i="3"/>
  <c r="BC97" i="1" s="1"/>
  <c r="F37" i="4"/>
  <c r="BB99" i="1"/>
  <c r="J35" i="5"/>
  <c r="AV100" i="1" s="1"/>
  <c r="F35" i="6"/>
  <c r="AZ102" i="1"/>
  <c r="F37" i="7"/>
  <c r="BB103" i="1" s="1"/>
  <c r="F38" i="7"/>
  <c r="BC103" i="1"/>
  <c r="F39" i="9"/>
  <c r="BD105" i="1" s="1"/>
  <c r="F36" i="10"/>
  <c r="BC106" i="1"/>
  <c r="J33" i="10"/>
  <c r="AV106" i="1" s="1"/>
  <c r="F37" i="11"/>
  <c r="BD107" i="1"/>
  <c r="F38" i="2"/>
  <c r="BC96" i="1" s="1"/>
  <c r="F35" i="3"/>
  <c r="AZ97" i="1"/>
  <c r="F35" i="4"/>
  <c r="AZ99" i="1" s="1"/>
  <c r="F39" i="4"/>
  <c r="BD99" i="1"/>
  <c r="F37" i="5"/>
  <c r="BB100" i="1" s="1"/>
  <c r="F39" i="6"/>
  <c r="BD102" i="1"/>
  <c r="F37" i="6"/>
  <c r="BB102" i="1" s="1"/>
  <c r="F37" i="8"/>
  <c r="BB104" i="1"/>
  <c r="F38" i="9"/>
  <c r="BC105" i="1" s="1"/>
  <c r="F37" i="9"/>
  <c r="BB105" i="1"/>
  <c r="F36" i="11"/>
  <c r="BC107" i="1" s="1"/>
  <c r="F35" i="2"/>
  <c r="AZ96" i="1"/>
  <c r="F37" i="3"/>
  <c r="BB97" i="1" s="1"/>
  <c r="J35" i="3"/>
  <c r="AV97" i="1"/>
  <c r="F38" i="4"/>
  <c r="BC99" i="1" s="1"/>
  <c r="F38" i="5"/>
  <c r="BC100" i="1"/>
  <c r="F38" i="6"/>
  <c r="BC102" i="1" s="1"/>
  <c r="J35" i="7"/>
  <c r="AV103" i="1"/>
  <c r="F35" i="8"/>
  <c r="AZ104" i="1" s="1"/>
  <c r="F38" i="8"/>
  <c r="BC104" i="1"/>
  <c r="F39" i="8"/>
  <c r="BD104" i="1" s="1"/>
  <c r="F35" i="9"/>
  <c r="AZ105" i="1"/>
  <c r="F33" i="10"/>
  <c r="AZ106" i="1" s="1"/>
  <c r="F35" i="10"/>
  <c r="BB106" i="1"/>
  <c r="F35" i="11"/>
  <c r="BB107" i="1" s="1"/>
  <c r="BK212" i="6" l="1"/>
  <c r="BK178" i="9"/>
  <c r="J178" i="9" s="1"/>
  <c r="J105" i="9" s="1"/>
  <c r="P123" i="10"/>
  <c r="AU106" i="1"/>
  <c r="T141" i="2"/>
  <c r="T135" i="9"/>
  <c r="T128" i="7"/>
  <c r="T127" i="7"/>
  <c r="R129" i="5"/>
  <c r="R128" i="5"/>
  <c r="P126" i="3"/>
  <c r="P125" i="3"/>
  <c r="AU97" i="1" s="1"/>
  <c r="R133" i="7"/>
  <c r="P132" i="4"/>
  <c r="R141" i="2"/>
  <c r="T130" i="9"/>
  <c r="P164" i="4"/>
  <c r="T173" i="2"/>
  <c r="R128" i="7"/>
  <c r="R127" i="7" s="1"/>
  <c r="R144" i="6"/>
  <c r="T132" i="4"/>
  <c r="R135" i="9"/>
  <c r="R164" i="4"/>
  <c r="BK126" i="3"/>
  <c r="J126" i="3" s="1"/>
  <c r="J99" i="3" s="1"/>
  <c r="R185" i="2"/>
  <c r="R173" i="2"/>
  <c r="P122" i="11"/>
  <c r="AU107" i="1"/>
  <c r="R229" i="6"/>
  <c r="T126" i="3"/>
  <c r="T125" i="3" s="1"/>
  <c r="P135" i="9"/>
  <c r="P130" i="9" s="1"/>
  <c r="AU105" i="1" s="1"/>
  <c r="T144" i="6"/>
  <c r="P133" i="7"/>
  <c r="P128" i="7" s="1"/>
  <c r="P127" i="7" s="1"/>
  <c r="AU103" i="1" s="1"/>
  <c r="P229" i="6"/>
  <c r="P211" i="6" s="1"/>
  <c r="R212" i="6"/>
  <c r="R211" i="6"/>
  <c r="R132" i="4"/>
  <c r="R131" i="4" s="1"/>
  <c r="R209" i="2"/>
  <c r="T122" i="11"/>
  <c r="R130" i="9"/>
  <c r="T212" i="6"/>
  <c r="T211" i="6"/>
  <c r="T129" i="5"/>
  <c r="T128" i="5"/>
  <c r="P144" i="6"/>
  <c r="T169" i="4"/>
  <c r="T164" i="4"/>
  <c r="P209" i="2"/>
  <c r="P140" i="2" s="1"/>
  <c r="AU96" i="1" s="1"/>
  <c r="BK141" i="2"/>
  <c r="J141" i="2"/>
  <c r="J99" i="2" s="1"/>
  <c r="BK133" i="7"/>
  <c r="J133" i="7"/>
  <c r="J102" i="7"/>
  <c r="BK128" i="8"/>
  <c r="J128" i="8"/>
  <c r="J101" i="8"/>
  <c r="BK131" i="9"/>
  <c r="J131" i="9" s="1"/>
  <c r="J99" i="9" s="1"/>
  <c r="BK151" i="10"/>
  <c r="J151" i="10"/>
  <c r="J102" i="10" s="1"/>
  <c r="BK174" i="2"/>
  <c r="J174" i="2"/>
  <c r="J107" i="2"/>
  <c r="BK185" i="2"/>
  <c r="J185" i="2"/>
  <c r="J109" i="2"/>
  <c r="BK209" i="2"/>
  <c r="J209" i="2" s="1"/>
  <c r="J116" i="2" s="1"/>
  <c r="BK129" i="5"/>
  <c r="J129" i="5"/>
  <c r="J99" i="5" s="1"/>
  <c r="BK268" i="6"/>
  <c r="J268" i="6"/>
  <c r="J118" i="6"/>
  <c r="BK123" i="11"/>
  <c r="J123" i="11"/>
  <c r="J97" i="11"/>
  <c r="BK206" i="2"/>
  <c r="J206" i="2" s="1"/>
  <c r="J114" i="2" s="1"/>
  <c r="BK132" i="4"/>
  <c r="J132" i="4"/>
  <c r="J99" i="4" s="1"/>
  <c r="BK229" i="6"/>
  <c r="J229" i="6"/>
  <c r="J111" i="6"/>
  <c r="BK125" i="8"/>
  <c r="J125" i="8"/>
  <c r="J99" i="8"/>
  <c r="BK142" i="11"/>
  <c r="J142" i="11" s="1"/>
  <c r="J101" i="11" s="1"/>
  <c r="BK169" i="4"/>
  <c r="J169" i="4"/>
  <c r="J107" i="4" s="1"/>
  <c r="BK135" i="9"/>
  <c r="J135" i="9"/>
  <c r="J101" i="9"/>
  <c r="BK124" i="10"/>
  <c r="J124" i="10"/>
  <c r="J97" i="10"/>
  <c r="BK128" i="7"/>
  <c r="BK127" i="7" s="1"/>
  <c r="J127" i="7" s="1"/>
  <c r="J98" i="7" s="1"/>
  <c r="J212" i="6"/>
  <c r="J107" i="6" s="1"/>
  <c r="J165" i="4"/>
  <c r="J105" i="4"/>
  <c r="BD95" i="1"/>
  <c r="J36" i="3"/>
  <c r="AW97" i="1" s="1"/>
  <c r="AT97" i="1" s="1"/>
  <c r="BC98" i="1"/>
  <c r="AY98" i="1" s="1"/>
  <c r="F36" i="5"/>
  <c r="BA100" i="1"/>
  <c r="J36" i="7"/>
  <c r="AW103" i="1" s="1"/>
  <c r="AT103" i="1" s="1"/>
  <c r="J36" i="8"/>
  <c r="AW104" i="1"/>
  <c r="AT104" i="1" s="1"/>
  <c r="BD101" i="1"/>
  <c r="F34" i="10"/>
  <c r="BA106" i="1"/>
  <c r="J34" i="11"/>
  <c r="AW107" i="1"/>
  <c r="AT107" i="1"/>
  <c r="BC95" i="1"/>
  <c r="AY95" i="1" s="1"/>
  <c r="BB95" i="1"/>
  <c r="AZ95" i="1"/>
  <c r="AV95" i="1"/>
  <c r="F36" i="3"/>
  <c r="BA97" i="1" s="1"/>
  <c r="BD98" i="1"/>
  <c r="J36" i="5"/>
  <c r="AW100" i="1" s="1"/>
  <c r="AT100" i="1" s="1"/>
  <c r="F36" i="7"/>
  <c r="BA103" i="1"/>
  <c r="F36" i="8"/>
  <c r="BA104" i="1" s="1"/>
  <c r="BB101" i="1"/>
  <c r="AX101" i="1"/>
  <c r="BC101" i="1"/>
  <c r="AY101" i="1" s="1"/>
  <c r="J34" i="10"/>
  <c r="AW106" i="1"/>
  <c r="AT106" i="1" s="1"/>
  <c r="F34" i="11"/>
  <c r="BA107" i="1"/>
  <c r="J36" i="2"/>
  <c r="AW96" i="1" s="1"/>
  <c r="AT96" i="1" s="1"/>
  <c r="J36" i="4"/>
  <c r="AW99" i="1"/>
  <c r="AT99" i="1" s="1"/>
  <c r="BB98" i="1"/>
  <c r="AX98" i="1"/>
  <c r="J36" i="6"/>
  <c r="AW102" i="1" s="1"/>
  <c r="AT102" i="1" s="1"/>
  <c r="AZ101" i="1"/>
  <c r="AV101" i="1"/>
  <c r="F36" i="9"/>
  <c r="BA105" i="1" s="1"/>
  <c r="F36" i="2"/>
  <c r="BA96" i="1"/>
  <c r="F36" i="4"/>
  <c r="BA99" i="1" s="1"/>
  <c r="AZ98" i="1"/>
  <c r="AV98" i="1"/>
  <c r="F36" i="6"/>
  <c r="BA102" i="1" s="1"/>
  <c r="J36" i="9"/>
  <c r="AW105" i="1"/>
  <c r="AT105" i="1" s="1"/>
  <c r="T143" i="6" l="1"/>
  <c r="P143" i="6"/>
  <c r="AU102" i="1"/>
  <c r="R143" i="6"/>
  <c r="P131" i="4"/>
  <c r="AU99" i="1"/>
  <c r="T131" i="4"/>
  <c r="T140" i="2"/>
  <c r="R140" i="2"/>
  <c r="BK122" i="11"/>
  <c r="J122" i="11"/>
  <c r="J96" i="11"/>
  <c r="BK128" i="5"/>
  <c r="J128" i="5"/>
  <c r="J98" i="5"/>
  <c r="BK173" i="2"/>
  <c r="J173" i="2" s="1"/>
  <c r="J106" i="2" s="1"/>
  <c r="BK125" i="3"/>
  <c r="J125" i="3"/>
  <c r="J98" i="3" s="1"/>
  <c r="BK124" i="8"/>
  <c r="J124" i="8"/>
  <c r="BK123" i="10"/>
  <c r="J123" i="10" s="1"/>
  <c r="J30" i="10" s="1"/>
  <c r="AG106" i="1" s="1"/>
  <c r="BK211" i="6"/>
  <c r="J211" i="6"/>
  <c r="J106" i="6"/>
  <c r="BK164" i="4"/>
  <c r="J164" i="4"/>
  <c r="J104" i="4"/>
  <c r="BK140" i="2"/>
  <c r="J140" i="2" s="1"/>
  <c r="J98" i="2" s="1"/>
  <c r="BK130" i="9"/>
  <c r="J130" i="9"/>
  <c r="J98" i="9" s="1"/>
  <c r="J128" i="7"/>
  <c r="J99" i="7"/>
  <c r="AU98" i="1"/>
  <c r="AU94" i="1" s="1"/>
  <c r="BA95" i="1"/>
  <c r="AW95" i="1"/>
  <c r="AT95" i="1" s="1"/>
  <c r="BC94" i="1"/>
  <c r="AY94" i="1"/>
  <c r="BB94" i="1"/>
  <c r="W31" i="1" s="1"/>
  <c r="AU101" i="1"/>
  <c r="J32" i="8"/>
  <c r="AG104" i="1"/>
  <c r="AX95" i="1"/>
  <c r="BA101" i="1"/>
  <c r="AW101" i="1"/>
  <c r="AT101" i="1"/>
  <c r="AU95" i="1"/>
  <c r="BD94" i="1"/>
  <c r="W33" i="1"/>
  <c r="BA98" i="1"/>
  <c r="AW98" i="1"/>
  <c r="AT98" i="1"/>
  <c r="J32" i="7"/>
  <c r="AG103" i="1" s="1"/>
  <c r="AN103" i="1" s="1"/>
  <c r="AZ94" i="1"/>
  <c r="AV94" i="1"/>
  <c r="AK29" i="1" s="1"/>
  <c r="J41" i="8" l="1"/>
  <c r="J39" i="10"/>
  <c r="J98" i="8"/>
  <c r="J96" i="10"/>
  <c r="BK131" i="4"/>
  <c r="J131" i="4"/>
  <c r="J98" i="4"/>
  <c r="BK143" i="6"/>
  <c r="J143" i="6" s="1"/>
  <c r="J98" i="6" s="1"/>
  <c r="J41" i="7"/>
  <c r="AN104" i="1"/>
  <c r="AN106" i="1"/>
  <c r="J32" i="5"/>
  <c r="AG100" i="1"/>
  <c r="J32" i="2"/>
  <c r="AG96" i="1" s="1"/>
  <c r="AN96" i="1" s="1"/>
  <c r="J30" i="11"/>
  <c r="AG107" i="1"/>
  <c r="J32" i="3"/>
  <c r="AG97" i="1" s="1"/>
  <c r="AN97" i="1" s="1"/>
  <c r="BA94" i="1"/>
  <c r="AW94" i="1" s="1"/>
  <c r="AK30" i="1" s="1"/>
  <c r="J32" i="9"/>
  <c r="AG105" i="1"/>
  <c r="W32" i="1"/>
  <c r="AX94" i="1"/>
  <c r="W29" i="1"/>
  <c r="J41" i="2" l="1"/>
  <c r="J41" i="3"/>
  <c r="J41" i="9"/>
  <c r="J41" i="5"/>
  <c r="J39" i="11"/>
  <c r="AN107" i="1"/>
  <c r="AN100" i="1"/>
  <c r="AN105" i="1"/>
  <c r="J32" i="4"/>
  <c r="AG99" i="1"/>
  <c r="AN99" i="1"/>
  <c r="AT94" i="1"/>
  <c r="AG95" i="1"/>
  <c r="AN95" i="1"/>
  <c r="J32" i="6"/>
  <c r="AG102" i="1"/>
  <c r="AN102" i="1" s="1"/>
  <c r="W30" i="1"/>
  <c r="J41" i="6" l="1"/>
  <c r="J41" i="4"/>
  <c r="AG101" i="1"/>
  <c r="AN101" i="1"/>
  <c r="AG98" i="1"/>
  <c r="AN98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<sst xmlns="http://schemas.openxmlformats.org/spreadsheetml/2006/main" count="9929" uniqueCount="1811">
  <si>
    <t>Export Komplet</t>
  </si>
  <si>
    <t/>
  </si>
  <si>
    <t>2.0</t>
  </si>
  <si>
    <t>False</t>
  </si>
  <si>
    <t>{0400658c-165b-4293-a123-575eb2bbe7c8}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</si>
  <si>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</si>
  <si>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</si>
  <si>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</si>
  <si>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</si>
  <si>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</si>
  <si>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</si>
  <si>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</si>
  <si>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301/1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</si>
  <si>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</si>
  <si>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</si>
  <si>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ROZŠÍRENIE AREÁLU MOKAS a.s.,  Selešťany</t>
  </si>
  <si>
    <t>JKSO:</t>
  </si>
  <si>
    <t>KS:</t>
  </si>
  <si>
    <t>Miesto:</t>
  </si>
  <si>
    <t>K.Ú: Záhorce, parc.č. 2200/1</t>
  </si>
  <si>
    <t>Dátum:</t>
  </si>
  <si>
    <t>7. 3. 2022</t>
  </si>
  <si>
    <t>Objednávateľ:</t>
  </si>
  <si>
    <t>IČO:</t>
  </si>
  <si>
    <t>36006718</t>
  </si>
  <si>
    <t>MOKAS, a.s., Selešťany 69, Záhorce, PSČ:  991 06</t>
  </si>
  <si>
    <t>IČ DPH:</t>
  </si>
  <si>
    <t>2020473026</t>
  </si>
  <si>
    <t>Zhotoviteľ:</t>
  </si>
  <si>
    <t>Vyplň údaj</t>
  </si>
  <si>
    <t>Projektant:</t>
  </si>
  <si>
    <t>50691881</t>
  </si>
  <si>
    <t>Sírius company s.r.o., Balog nad Ipľom</t>
  </si>
  <si>
    <t>2120423899</t>
  </si>
  <si>
    <t>True</t>
  </si>
  <si>
    <t>0,01</t>
  </si>
  <si>
    <t>Spracovateľ:</t>
  </si>
  <si>
    <t>Sírius company s.r.o., Športová 40/10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</si>
  <si>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</si>
  <si>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</si>
  <si>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</si>
  <si>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</si>
  <si>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</si>
  <si>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</si>
  <si>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</si>
  <si>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</si>
  <si>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</si>
  <si>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</si>
  <si>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</si>
  <si>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</si>
  <si>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</si>
  <si>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</si>
  <si>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</si>
  <si>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</si>
  <si>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</si>
  <si>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</si>
  <si>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</si>
  <si>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</si>
  <si>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</si>
  <si>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</si>
  <si>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</si>
  <si>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</si>
  <si>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</si>
  <si>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</si>
  <si>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</si>
  <si>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</si>
  <si>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</si>
  <si>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</si>
  <si>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</si>
  <si>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</si>
  <si>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</si>
  <si>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</si>
  <si>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</si>
  <si>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</si>
  <si>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</si>
  <si>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</si>
  <si>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</si>
  <si>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</si>
  <si>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</si>
  <si>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</si>
  <si>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</si>
  <si>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</si>
  <si>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</si>
  <si>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</si>
  <si>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SKLAD HOTOVÝCH VÝROBKOV</t>
  </si>
  <si>
    <t>STA</t>
  </si>
  <si>
    <t>1</t>
  </si>
  <si>
    <t>{cca30bf2-0433-4c80-a09c-10f647817600}</t>
  </si>
  <si>
    <t>/</t>
  </si>
  <si>
    <t>01</t>
  </si>
  <si>
    <t>Stavebná časť</t>
  </si>
  <si>
    <t>Časť</t>
  </si>
  <si>
    <t>2</t>
  </si>
  <si>
    <t>{b871709d-46a5-415f-bfb4-bbc2acc4d416}</t>
  </si>
  <si>
    <t>02</t>
  </si>
  <si>
    <t xml:space="preserve">Elektroinštalácia </t>
  </si>
  <si>
    <t>{a8938159-7d40-4144-b5d5-99dcace5638a}</t>
  </si>
  <si>
    <t>SO 02</t>
  </si>
  <si>
    <t>MANIPULAČNÁ PLOCHA S PRESTREŠENÍM</t>
  </si>
  <si>
    <t>{66dd896f-e086-4b32-a837-4e454f8d76e2}</t>
  </si>
  <si>
    <t>{4604ab7f-b0a8-4911-8a9a-fb266a4e9804}</t>
  </si>
  <si>
    <t>{c6ccde56-79b1-42fa-bf1a-d0521d419391}</t>
  </si>
  <si>
    <t>SO 03</t>
  </si>
  <si>
    <t>HYGIENICKÉ ZAZEMIE A ŠATŇA PRE ZAMESTNANCOV</t>
  </si>
  <si>
    <t>{4671c01d-48fb-4202-9022-81fccf82f8d9}</t>
  </si>
  <si>
    <t>{a7a02b31-83ce-40ca-87fa-c1db302f553d}</t>
  </si>
  <si>
    <t>Zdravotechnika</t>
  </si>
  <si>
    <t>{06e9ff8a-1b53-4838-8e19-7843ed1e7b26}</t>
  </si>
  <si>
    <t>03</t>
  </si>
  <si>
    <t>Vykurovanie</t>
  </si>
  <si>
    <t>{d950b38f-207e-4362-85c5-1dcf7c0d65f5}</t>
  </si>
  <si>
    <t>04</t>
  </si>
  <si>
    <t>{0d52b215-16ff-4140-91f3-823234502fa5}</t>
  </si>
  <si>
    <t>SO 05</t>
  </si>
  <si>
    <t>KANALIZAČNÁ PRÍPOJKA</t>
  </si>
  <si>
    <t>{db5ac4d0-7c15-4d68-824f-129d6cf2695e}</t>
  </si>
  <si>
    <t>SO 06</t>
  </si>
  <si>
    <t xml:space="preserve">DOMÁCI VODOVOD </t>
  </si>
  <si>
    <t>{6cbdbcbf-e8b6-43d9-a030-01581d9e6a6c}</t>
  </si>
  <si>
    <t>KRYCÍ LIST ROZPOČTU</t>
  </si>
  <si>
    <t>Objekt:</t>
  </si>
  <si>
    <t>SO 01 - SKLAD HOTOVÝCH VÝROBKOV</t>
  </si>
  <si>
    <t>Časť: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</si>
  <si>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</si>
  <si>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</si>
  <si>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</si>
  <si>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</si>
  <si>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</si>
  <si>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</si>
  <si>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</si>
  <si>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</si>
  <si>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</si>
  <si>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</si>
  <si>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</si>
  <si>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</si>
  <si>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</si>
  <si>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</si>
  <si>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71 - Izolácie</t>
  </si>
  <si>
    <t xml:space="preserve">      711 - Izolácie proti vode a vlhkosti</t>
  </si>
  <si>
    <t xml:space="preserve">    76 - Konštrukcie</t>
  </si>
  <si>
    <t xml:space="preserve">      764 - Konštrukcie klampiarske</t>
  </si>
  <si>
    <t xml:space="preserve">      767 - Konštrukcie doplnkové kovové</t>
  </si>
  <si>
    <t xml:space="preserve">    77 - Podlahy</t>
  </si>
  <si>
    <t xml:space="preserve">      771 - Podlahy z dlaždíc keramických</t>
  </si>
  <si>
    <t xml:space="preserve">    78 - Dokončovacie práce</t>
  </si>
  <si>
    <t xml:space="preserve">      783 - Nátery</t>
  </si>
  <si>
    <t>M - Práce a dodávky M</t>
  </si>
  <si>
    <t xml:space="preserve">    43-M - Montáž oceľových konštrukcií</t>
  </si>
  <si>
    <t xml:space="preserve">    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</si>
  <si>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</si>
  <si>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</si>
  <si>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</si>
  <si>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</si>
  <si>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</si>
  <si>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</si>
  <si>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</si>
  <si>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</si>
  <si>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</si>
  <si>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</si>
  <si>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</si>
  <si>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</si>
  <si>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</si>
  <si>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</si>
  <si>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</si>
  <si>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</si>
  <si>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</si>
  <si>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</si>
  <si>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3, do 100 m3</t>
  </si>
  <si>
    <t>m3</t>
  </si>
  <si>
    <t>4</t>
  </si>
  <si>
    <t>-1874415077</t>
  </si>
  <si>
    <t>12230-1109</t>
  </si>
  <si>
    <t>Príplatok za lepivosť   horn. 4</t>
  </si>
  <si>
    <t>8</t>
  </si>
  <si>
    <t>3</t>
  </si>
  <si>
    <t>13230-1101</t>
  </si>
  <si>
    <t>Hĺbenie rýh šírka do 60 cm v horn. tr. 4 do 100 m3</t>
  </si>
  <si>
    <t>10</t>
  </si>
  <si>
    <t>13230-1109</t>
  </si>
  <si>
    <t>Príplatok za lepivosť horniny tr.4 v rýhach š. do 60 cm</t>
  </si>
  <si>
    <t>12</t>
  </si>
  <si>
    <t>5</t>
  </si>
  <si>
    <t>16220-7112</t>
  </si>
  <si>
    <t>Vodor. premiestnenie výkop. horn. 1-4 100 m</t>
  </si>
  <si>
    <t>14</t>
  </si>
  <si>
    <t>6</t>
  </si>
  <si>
    <t>16710-1101</t>
  </si>
  <si>
    <t>Nakladanie výkopku do 100 m3 v horn. tr. 1-4</t>
  </si>
  <si>
    <t>16</t>
  </si>
  <si>
    <t>7</t>
  </si>
  <si>
    <t>17410-1101</t>
  </si>
  <si>
    <t>Zásyp zhutnený jám, rýh, šachiet alebo okolo objektu</t>
  </si>
  <si>
    <t>18</t>
  </si>
  <si>
    <t>Zakladanie</t>
  </si>
  <si>
    <t>21590-1101</t>
  </si>
  <si>
    <t>Zhutnenie štrkového zásypu pod dosku</t>
  </si>
  <si>
    <t>m2</t>
  </si>
  <si>
    <t>9</t>
  </si>
  <si>
    <t>27153-1111</t>
  </si>
  <si>
    <t>Vankúš pod základy zo štrkopiesku netriedeného</t>
  </si>
  <si>
    <t>22</t>
  </si>
  <si>
    <t>27157-1112</t>
  </si>
  <si>
    <t>24</t>
  </si>
  <si>
    <t>11</t>
  </si>
  <si>
    <t>27331-3711</t>
  </si>
  <si>
    <t>Betón základových dosiek, prostý tr C 20/25</t>
  </si>
  <si>
    <t>26</t>
  </si>
  <si>
    <t>27335-1215</t>
  </si>
  <si>
    <t>Debnenie základových dosiek zhotovenie</t>
  </si>
  <si>
    <t>28</t>
  </si>
  <si>
    <t>13</t>
  </si>
  <si>
    <t>27335-1216</t>
  </si>
  <si>
    <t>Debnenie základových dosiek odstránenie</t>
  </si>
  <si>
    <t>30</t>
  </si>
  <si>
    <t>27336-2021</t>
  </si>
  <si>
    <t>Výstuž základových dosiek zo zvarovaných sietí KARI - 2x</t>
  </si>
  <si>
    <t>t</t>
  </si>
  <si>
    <t>32</t>
  </si>
  <si>
    <t>15</t>
  </si>
  <si>
    <t>27431-3511</t>
  </si>
  <si>
    <t>Základové pásy z betónu prostého tr. C12/15</t>
  </si>
  <si>
    <t>34</t>
  </si>
  <si>
    <t>Zvislé a kompletné konštrukcie</t>
  </si>
  <si>
    <t>342272102</t>
  </si>
  <si>
    <t>Priečky z tvárnic YTONG hr. 100 mm P2-500 hladkých, na MVC a maltu YTONG (100x249x599)</t>
  </si>
  <si>
    <t>-2140365735</t>
  </si>
  <si>
    <t>17</t>
  </si>
  <si>
    <t>31127-2203</t>
  </si>
  <si>
    <t>Murivo nosné z bet.tvárnic PREMAC DT30 hr.300mm s výplňou B20 - sokel skladu</t>
  </si>
  <si>
    <t>36</t>
  </si>
  <si>
    <t>31136-1821</t>
  </si>
  <si>
    <t>Výstuž nadzákladových múrov nosných 10505</t>
  </si>
  <si>
    <t>38</t>
  </si>
  <si>
    <t>Vodorovné konštrukcie</t>
  </si>
  <si>
    <t>19</t>
  </si>
  <si>
    <t>41732-1313</t>
  </si>
  <si>
    <t>Stužujúce pásy a vence zo železobetónu tr. C20/25 nad soklom z DT</t>
  </si>
  <si>
    <t>40</t>
  </si>
  <si>
    <t>41735-1115</t>
  </si>
  <si>
    <t>Debnenie stužujúcich pásov a vencov zhotovenie</t>
  </si>
  <si>
    <t>42</t>
  </si>
  <si>
    <t>21</t>
  </si>
  <si>
    <t>41735-1116</t>
  </si>
  <si>
    <t>Debnenie stužujúcich pásov a vencov odstránenie</t>
  </si>
  <si>
    <t>44</t>
  </si>
  <si>
    <t>41736-1821</t>
  </si>
  <si>
    <t>Výstuž stužujúcich pásov, vencov 10505</t>
  </si>
  <si>
    <t>46</t>
  </si>
  <si>
    <t>Úpravy povrchov, podlahy, osadenie</t>
  </si>
  <si>
    <t>23</t>
  </si>
  <si>
    <t>63132-2611</t>
  </si>
  <si>
    <t>Mazanina z betónu vystužená oceľ.vláknami Dramix B20 (C16/20) hr.50mm</t>
  </si>
  <si>
    <t>48</t>
  </si>
  <si>
    <t>63460-1111</t>
  </si>
  <si>
    <t>Dilatačné škáry v mazan. hr. do 5 cm š. do 1 cm</t>
  </si>
  <si>
    <t>m</t>
  </si>
  <si>
    <t>50</t>
  </si>
  <si>
    <t>Ostatné konštrukcie a práce-búranie</t>
  </si>
  <si>
    <t>25</t>
  </si>
  <si>
    <t>99801-1001</t>
  </si>
  <si>
    <t>Presun hmôt pre budovy murované výšky do 6 m</t>
  </si>
  <si>
    <t>52</t>
  </si>
  <si>
    <t>PSV</t>
  </si>
  <si>
    <t>Práce a dodávky PSV</t>
  </si>
  <si>
    <t>71</t>
  </si>
  <si>
    <t>Izolácie</t>
  </si>
  <si>
    <t>711</t>
  </si>
  <si>
    <t>Izolácie proti vode a vlhkosti</t>
  </si>
  <si>
    <t>71111-1001</t>
  </si>
  <si>
    <t>Zhotov. izolácie proti vlhkosti za studena vodor. náterom asfalt. penetr.</t>
  </si>
  <si>
    <t>54</t>
  </si>
  <si>
    <t>27</t>
  </si>
  <si>
    <t>71111-2001</t>
  </si>
  <si>
    <t>Zhotov. izolácie proti vlhkosti za studena zvisl. náterom asfalt. penetr.</t>
  </si>
  <si>
    <t>56</t>
  </si>
  <si>
    <t>M</t>
  </si>
  <si>
    <t>111 631500</t>
  </si>
  <si>
    <t>Lak asfaltový ALP-PENETRAL sudy</t>
  </si>
  <si>
    <t>58</t>
  </si>
  <si>
    <t>29</t>
  </si>
  <si>
    <t>71113-2101</t>
  </si>
  <si>
    <t>Zhotov. izolácie noppová fólia na sucho zvislá</t>
  </si>
  <si>
    <t>60</t>
  </si>
  <si>
    <t>286 3F7802</t>
  </si>
  <si>
    <t>Zvitok noppová fólia</t>
  </si>
  <si>
    <t>62</t>
  </si>
  <si>
    <t>31</t>
  </si>
  <si>
    <t>71114-1559</t>
  </si>
  <si>
    <t>Zhotov. izolácie proti vlhkosti pritavením NAIP vodor.</t>
  </si>
  <si>
    <t>64</t>
  </si>
  <si>
    <t>71114-2559</t>
  </si>
  <si>
    <t>Zhotov. izolácie proti vlhkosti pritavením NAIP zvislá</t>
  </si>
  <si>
    <t>66</t>
  </si>
  <si>
    <t>33</t>
  </si>
  <si>
    <t>628 322810</t>
  </si>
  <si>
    <t>Pás ťažký asfaltový HYDROBIT V 60 S 35</t>
  </si>
  <si>
    <t>68</t>
  </si>
  <si>
    <t>99871-1201</t>
  </si>
  <si>
    <t>Presun hmôt pre izolácie proti vode v objektoch výšky do 6 m</t>
  </si>
  <si>
    <t>%</t>
  </si>
  <si>
    <t>70</t>
  </si>
  <si>
    <t>76</t>
  </si>
  <si>
    <t>Konštrukcie</t>
  </si>
  <si>
    <t>764</t>
  </si>
  <si>
    <t>Konštrukcie klampiarske</t>
  </si>
  <si>
    <t>35</t>
  </si>
  <si>
    <t>76445-4213</t>
  </si>
  <si>
    <t>Zvodový systém poplast. - dodávka + montáž</t>
  </si>
  <si>
    <t>súbor</t>
  </si>
  <si>
    <t>72</t>
  </si>
  <si>
    <t>99876-4201</t>
  </si>
  <si>
    <t>Presun hmôt pre klampiarske konštr. v objektoch  výšky do 6 m</t>
  </si>
  <si>
    <t>74</t>
  </si>
  <si>
    <t>767</t>
  </si>
  <si>
    <t>Konštrukcie doplnkové kovové</t>
  </si>
  <si>
    <t>37</t>
  </si>
  <si>
    <t>76739-2111</t>
  </si>
  <si>
    <t>Montáž strešných sendv. panelov PUR hr.120mm</t>
  </si>
  <si>
    <t>553 559110</t>
  </si>
  <si>
    <t>Strešný sendv.panel PUR hr.120mm</t>
  </si>
  <si>
    <t>78</t>
  </si>
  <si>
    <t>39</t>
  </si>
  <si>
    <t>76742-2102</t>
  </si>
  <si>
    <t>Montáž opláštenia stenových sendv. panelov PUR hr.100mm</t>
  </si>
  <si>
    <t>80</t>
  </si>
  <si>
    <t>553 559120</t>
  </si>
  <si>
    <t>Stenový sendv.panel PUR hr.100mm</t>
  </si>
  <si>
    <t>kus</t>
  </si>
  <si>
    <t>82</t>
  </si>
  <si>
    <t>41</t>
  </si>
  <si>
    <t>76742-5131</t>
  </si>
  <si>
    <t>Klampiarske práce pre panely PUR</t>
  </si>
  <si>
    <t>84</t>
  </si>
  <si>
    <t>76761-1101</t>
  </si>
  <si>
    <t>Okno plastové OS - 2000x600mm - dodávka + montáž</t>
  </si>
  <si>
    <t>-917217397</t>
  </si>
  <si>
    <t>43</t>
  </si>
  <si>
    <t>76761-1102</t>
  </si>
  <si>
    <t>Dvere vchodové plastové 1000x2020mm - dodávka + montáž</t>
  </si>
  <si>
    <t>88</t>
  </si>
  <si>
    <t>76761-110R</t>
  </si>
  <si>
    <t>Dvere vnútorné dvojkrídlové plastové 1500x2020mm - dodávka + montáž</t>
  </si>
  <si>
    <t>-58059304</t>
  </si>
  <si>
    <t>45</t>
  </si>
  <si>
    <t>76765-1102</t>
  </si>
  <si>
    <t>Priemyselná brána 2700 x 2700 mm sekčná - dodávka + montáž</t>
  </si>
  <si>
    <t>90</t>
  </si>
  <si>
    <t>99876-7201</t>
  </si>
  <si>
    <t>Presun hmôt pre kovové stav. doplnk. konštr. v objektoch výšky do 6 m</t>
  </si>
  <si>
    <t>92</t>
  </si>
  <si>
    <t>77</t>
  </si>
  <si>
    <t>Podlahy</t>
  </si>
  <si>
    <t>771</t>
  </si>
  <si>
    <t>Podlahy z dlaždíc keramických</t>
  </si>
  <si>
    <t>47</t>
  </si>
  <si>
    <t>77141-1115</t>
  </si>
  <si>
    <t>Montáž soklov  rovných do lepidla do 20cm</t>
  </si>
  <si>
    <t>94</t>
  </si>
  <si>
    <t>77155-1020</t>
  </si>
  <si>
    <t>Montáž podláh z dlaždíc do lepidla</t>
  </si>
  <si>
    <t>96</t>
  </si>
  <si>
    <t>49</t>
  </si>
  <si>
    <t>597 3A0101</t>
  </si>
  <si>
    <t>Dlažba 330 x 330 x 8 mm</t>
  </si>
  <si>
    <t>98</t>
  </si>
  <si>
    <t>99877-1201</t>
  </si>
  <si>
    <t>Presun hmôt pre podlahy z dlaždíc v objektoch výšky do 6 m</t>
  </si>
  <si>
    <t>100</t>
  </si>
  <si>
    <t>Dokončovacie práce</t>
  </si>
  <si>
    <t>783</t>
  </si>
  <si>
    <t>Nátery</t>
  </si>
  <si>
    <t>51</t>
  </si>
  <si>
    <t>78322-5600</t>
  </si>
  <si>
    <t>Nátery oceľových konštrukcií - základný + SYNTA</t>
  </si>
  <si>
    <t>102</t>
  </si>
  <si>
    <t>Práce a dodávky M</t>
  </si>
  <si>
    <t>43-M</t>
  </si>
  <si>
    <t>Montáž oceľových konštrukcií</t>
  </si>
  <si>
    <t>43047-1101</t>
  </si>
  <si>
    <t>Oceľová konštrukcia - montáž</t>
  </si>
  <si>
    <t>kg</t>
  </si>
  <si>
    <t>106</t>
  </si>
  <si>
    <t>53</t>
  </si>
  <si>
    <t>154 812700</t>
  </si>
  <si>
    <t>Oceľová konštrukcia - dodávka</t>
  </si>
  <si>
    <t>108</t>
  </si>
  <si>
    <t>154 812710</t>
  </si>
  <si>
    <t>Oceľová konštrukcia - spojovací materiál, kotvenie</t>
  </si>
  <si>
    <t>110</t>
  </si>
  <si>
    <t>OST</t>
  </si>
  <si>
    <t>Ostatné</t>
  </si>
  <si>
    <t>55</t>
  </si>
  <si>
    <t>99043-0100</t>
  </si>
  <si>
    <t>Doprava</t>
  </si>
  <si>
    <t>114</t>
  </si>
  <si>
    <t>99043-0401</t>
  </si>
  <si>
    <t>Presun hmôt pre M 43 výška 6 m</t>
  </si>
  <si>
    <t>116</t>
  </si>
  <si>
    <t>57</t>
  </si>
  <si>
    <t>R68  -</t>
  </si>
  <si>
    <t>Oceľové konštrukcie - vypracovanie dielenskej dokumentácie</t>
  </si>
  <si>
    <t>118</t>
  </si>
  <si>
    <t>S-472-00.</t>
  </si>
  <si>
    <t>Autožeriav 20t 600knm, s obsluhou</t>
  </si>
  <si>
    <t>Sh</t>
  </si>
  <si>
    <t>120</t>
  </si>
  <si>
    <t xml:space="preserve">02 - Elektroinštalácia </t>
  </si>
  <si>
    <t xml:space="preserve">    21-M-1 - Elektromontáže</t>
  </si>
  <si>
    <t xml:space="preserve">    21-M-2 - Napojenie objektu a meranie elektrickej energie</t>
  </si>
  <si>
    <t xml:space="preserve">    21-M-B - Bleskozvod</t>
  </si>
  <si>
    <t xml:space="preserve">    46-M - Zemné práce pri extr.mont.prácach</t>
  </si>
  <si>
    <t>21-M-1</t>
  </si>
  <si>
    <t>Elektromontáže</t>
  </si>
  <si>
    <t>210100001</t>
  </si>
  <si>
    <t>Ukončenie vodičov v rozvádzač. vrátane zapojenia a vodičovej koncovky do 2.5 mm2</t>
  </si>
  <si>
    <t>ks</t>
  </si>
  <si>
    <t>-1060688552</t>
  </si>
  <si>
    <t>210100002</t>
  </si>
  <si>
    <t>Ukončenie vodičov v rozvádzač. vrátane zapojenia a vodičovej koncovky do 6 mm2</t>
  </si>
  <si>
    <t>-278737942</t>
  </si>
  <si>
    <t>210100003</t>
  </si>
  <si>
    <t>Ukončenie vodičov v rozvádzač. vrátane zapojenia a vodičovej koncovky do 16 mm2</t>
  </si>
  <si>
    <t>-397823444</t>
  </si>
  <si>
    <t>210110023</t>
  </si>
  <si>
    <t>Spínač nástenný pre prostredie vonkajšie a mokré, vrátane zapojenia sériový prepínač-radenie 5</t>
  </si>
  <si>
    <t>-110399356</t>
  </si>
  <si>
    <t>3450201490</t>
  </si>
  <si>
    <t>Prepínač 5 vodotesný 3553-05750</t>
  </si>
  <si>
    <t>256</t>
  </si>
  <si>
    <t>-395014065</t>
  </si>
  <si>
    <t>210110041</t>
  </si>
  <si>
    <t>Spínače polozapustené a zapustené vrátane zapojenia jednopólový - radenie 1</t>
  </si>
  <si>
    <t>-225370638</t>
  </si>
  <si>
    <t>3450201270</t>
  </si>
  <si>
    <t>Spínač 1 3553-01289 B1 lesklý biely</t>
  </si>
  <si>
    <t>-2141590016</t>
  </si>
  <si>
    <t>210110043</t>
  </si>
  <si>
    <t>Spínač polozapustený a zapustený vrátane zapojenia sériový prep.stried. - radenie 5 A</t>
  </si>
  <si>
    <t>-1409497990</t>
  </si>
  <si>
    <t>3450201430</t>
  </si>
  <si>
    <t>Prepínač 5 3553-05289 B1 lesklý biely</t>
  </si>
  <si>
    <t>1135016424</t>
  </si>
  <si>
    <t>210111012</t>
  </si>
  <si>
    <t>Domová zásuvka polozapustená alebo zapustená, 10/16 A 250 V 2P + Z 2 x zapojenie</t>
  </si>
  <si>
    <t>1400246195</t>
  </si>
  <si>
    <t>3450318300</t>
  </si>
  <si>
    <t>Zásuvka 4FN 15038 BM dvojitá</t>
  </si>
  <si>
    <t>1329046369</t>
  </si>
  <si>
    <t>210111022</t>
  </si>
  <si>
    <t>Domová zásuvka v krabici 10/16 A 250 V, 2P + Z 2 x zapojenie</t>
  </si>
  <si>
    <t>-250764898</t>
  </si>
  <si>
    <t>3450329900</t>
  </si>
  <si>
    <t>Zásuvka 5517-2610</t>
  </si>
  <si>
    <t>850900232</t>
  </si>
  <si>
    <t>210111032</t>
  </si>
  <si>
    <t>Domová zásuvka v krabici pre vonkajšie prostredie 10/16 A 250 V 2P + Z 2 x zapojenie</t>
  </si>
  <si>
    <t>-1983492904</t>
  </si>
  <si>
    <t>210201226</t>
  </si>
  <si>
    <t>Zapojenie svietidla IP44, 2x svetelný zdroj, zabudovatelné so žiarovkou</t>
  </si>
  <si>
    <t>-733033215</t>
  </si>
  <si>
    <t>3486302110</t>
  </si>
  <si>
    <t>Žiarivkové  zabudovateľné svietidlo 2x13W, IP44 s kompaktnou žiarovkou</t>
  </si>
  <si>
    <t>-680103721</t>
  </si>
  <si>
    <t>210201301</t>
  </si>
  <si>
    <t>Zapojenie svietidla IP54, 2x svetelný zdroj, priemyselné so žiarivkou, alebo s kompaktnou źiarivkou</t>
  </si>
  <si>
    <t>1335025903</t>
  </si>
  <si>
    <t>3483301080</t>
  </si>
  <si>
    <t>Priemyselné svietidlo pre lineárne žiarivky 2x36W, IP66</t>
  </si>
  <si>
    <t>2010259440</t>
  </si>
  <si>
    <t>1164483728</t>
  </si>
  <si>
    <t>3483301100</t>
  </si>
  <si>
    <t>Priemyselné svietidlo pre lineárne žiarivky 2x58W, IP66</t>
  </si>
  <si>
    <t>1507085445</t>
  </si>
  <si>
    <t>210201310</t>
  </si>
  <si>
    <t>Zapojenie svietidla IP66, 1x svetelný zdroj</t>
  </si>
  <si>
    <t>-452400395</t>
  </si>
  <si>
    <t>3484401050</t>
  </si>
  <si>
    <t>Svietidlo nástenné, reflektor 1x50W, IP66</t>
  </si>
  <si>
    <t>-1767166772</t>
  </si>
  <si>
    <t>210201500</t>
  </si>
  <si>
    <t>Zapojenie svietidla 1x svetelný zdroj, núdzového, s lineárnou žiarovkou - núdzový režim</t>
  </si>
  <si>
    <t>1275192209</t>
  </si>
  <si>
    <t>3486801000</t>
  </si>
  <si>
    <t>Nástenné núdzové svietidlo 1x11W, IP42, 1 hodina, 360x140 mm núdzový režim</t>
  </si>
  <si>
    <t>1208048998</t>
  </si>
  <si>
    <t>210201911</t>
  </si>
  <si>
    <t>Montáž svietidla interiérového na strop do 1,0 kg</t>
  </si>
  <si>
    <t>617683908</t>
  </si>
  <si>
    <t>210201922</t>
  </si>
  <si>
    <t>Montáž svietidla exterierového na stenu do 2 kg</t>
  </si>
  <si>
    <t>2019378165</t>
  </si>
  <si>
    <t>210201932</t>
  </si>
  <si>
    <t>Montáž svietidla na strop do 2 kg</t>
  </si>
  <si>
    <t>-1133085762</t>
  </si>
  <si>
    <t>210201942</t>
  </si>
  <si>
    <t>Montáž svietidla zavesného do 2,0 kg</t>
  </si>
  <si>
    <t>1110383510</t>
  </si>
  <si>
    <t>210201950</t>
  </si>
  <si>
    <t>Montáž svietidla zapusteného do 0,5 kg</t>
  </si>
  <si>
    <t>1038583710</t>
  </si>
  <si>
    <t>210990001</t>
  </si>
  <si>
    <t>Revízia elektroinštalácie</t>
  </si>
  <si>
    <t>súb</t>
  </si>
  <si>
    <t>-162004811</t>
  </si>
  <si>
    <t>PM</t>
  </si>
  <si>
    <t>Podružný materiál</t>
  </si>
  <si>
    <t>-455057355</t>
  </si>
  <si>
    <t>PPV</t>
  </si>
  <si>
    <t>Podiel pridružených výkonov</t>
  </si>
  <si>
    <t>876539955</t>
  </si>
  <si>
    <t>21-M-2</t>
  </si>
  <si>
    <t>Napojenie objektu a meranie elektrickej energie</t>
  </si>
  <si>
    <t>210101432</t>
  </si>
  <si>
    <t>Trubka dvojplášťová KOPOFLEX</t>
  </si>
  <si>
    <t>1501476010</t>
  </si>
  <si>
    <t>3411316048</t>
  </si>
  <si>
    <t>Ochr.tr.KOPOFLEX – KF 63/52 mm</t>
  </si>
  <si>
    <t>792235845</t>
  </si>
  <si>
    <t>210190003</t>
  </si>
  <si>
    <t>Montáž oceľolechovej rozvodnice do váhy 100 kg</t>
  </si>
  <si>
    <t>-1176873834</t>
  </si>
  <si>
    <t>3570133300</t>
  </si>
  <si>
    <t>Rozvádzač RŠ</t>
  </si>
  <si>
    <t>-204249001</t>
  </si>
  <si>
    <t>210800203.S</t>
  </si>
  <si>
    <t>Kábel medený uložený v rúrke CYKY 450/750 V 5x16</t>
  </si>
  <si>
    <t>-933568953</t>
  </si>
  <si>
    <t>341110002400.S</t>
  </si>
  <si>
    <t>Kábel medený CYKY 5x16 mm2</t>
  </si>
  <si>
    <t>128</t>
  </si>
  <si>
    <t>-1911282257</t>
  </si>
  <si>
    <t>DOPR</t>
  </si>
  <si>
    <t>Doprava:</t>
  </si>
  <si>
    <t>1762281997</t>
  </si>
  <si>
    <t>PRES</t>
  </si>
  <si>
    <t>Presun:</t>
  </si>
  <si>
    <t>1909428670</t>
  </si>
  <si>
    <t>21-M-B</t>
  </si>
  <si>
    <t>Bleskozvod</t>
  </si>
  <si>
    <t>210111728</t>
  </si>
  <si>
    <t>Vodič zvodový z FeZn drôtu 10 mm, montáž do podpier</t>
  </si>
  <si>
    <t>-1634431026</t>
  </si>
  <si>
    <t>3544224200</t>
  </si>
  <si>
    <t>Územňovací vodič  FeZn  ø 10 mm</t>
  </si>
  <si>
    <t>146397675</t>
  </si>
  <si>
    <t>210220102</t>
  </si>
  <si>
    <t>Zvodový vodič včítane podpery FeZn lano 8  mm</t>
  </si>
  <si>
    <t>612436868</t>
  </si>
  <si>
    <t>3544222517</t>
  </si>
  <si>
    <t xml:space="preserve">Zvodový vodič FeZn ø 8 mm </t>
  </si>
  <si>
    <t>1448441844</t>
  </si>
  <si>
    <t>210220105</t>
  </si>
  <si>
    <t>Podpery vedenia FeZn do muriva PV01</t>
  </si>
  <si>
    <t>-321662167</t>
  </si>
  <si>
    <t>3544216450</t>
  </si>
  <si>
    <t>Podpera vedenia do muriva ocelová žiarovo zinkovaná označenie PV 01</t>
  </si>
  <si>
    <t>-2077462771</t>
  </si>
  <si>
    <t>210220204</t>
  </si>
  <si>
    <t>Zachytávacia tyč FeZn s osadením JP20</t>
  </si>
  <si>
    <t>-1045127532</t>
  </si>
  <si>
    <t>3544215550</t>
  </si>
  <si>
    <t>Zachytávacia tyč ocelová žiarovo zinkovaná označenie JP 20</t>
  </si>
  <si>
    <t>-300733092</t>
  </si>
  <si>
    <t>210220220</t>
  </si>
  <si>
    <t>Držiak zachytávacej tyče FeZn DJ1-8</t>
  </si>
  <si>
    <t>1376639103</t>
  </si>
  <si>
    <t>3544215800</t>
  </si>
  <si>
    <t>Horný držiak zachytávacej tyče ocelový žiarovo zinkovaný označenie DJ 4 h</t>
  </si>
  <si>
    <t>1596559099</t>
  </si>
  <si>
    <t>3544215900</t>
  </si>
  <si>
    <t>Spodný držiak zachytávacej tyče na krov ocelový žiarovo zinkovaný označenie DJ 4 d</t>
  </si>
  <si>
    <t>2006553409</t>
  </si>
  <si>
    <t>210220230</t>
  </si>
  <si>
    <t>Ochranná strieška FeZn</t>
  </si>
  <si>
    <t>-2070195355</t>
  </si>
  <si>
    <t>3544216200</t>
  </si>
  <si>
    <t>Horná ochranná strieška ocelová žiarovo zinkovaná označenie OS 01</t>
  </si>
  <si>
    <t>1364406181</t>
  </si>
  <si>
    <t>3544216300</t>
  </si>
  <si>
    <t>Spodná ochranná strieška ocelová žiarovo zinkovaná označenie OS 04</t>
  </si>
  <si>
    <t>1096161313</t>
  </si>
  <si>
    <t>210220241</t>
  </si>
  <si>
    <t>Svorka FeZn krížová SK a diagonálna krížová DKS</t>
  </si>
  <si>
    <t>-1185611516</t>
  </si>
  <si>
    <t>3544219150</t>
  </si>
  <si>
    <t>Svorka  krížová  ocelová žiarovo zinkovaná  označenie  SK</t>
  </si>
  <si>
    <t>2115733866</t>
  </si>
  <si>
    <t>210220243</t>
  </si>
  <si>
    <t>Svorka FeZn spojovacia SS</t>
  </si>
  <si>
    <t>-247554771</t>
  </si>
  <si>
    <t>3544219500</t>
  </si>
  <si>
    <t>Svorka  spojovacia  ocelová žiarovo zinkovaná  označenie  SS s p. 2 skr</t>
  </si>
  <si>
    <t>888078167</t>
  </si>
  <si>
    <t>59</t>
  </si>
  <si>
    <t>210220246</t>
  </si>
  <si>
    <t>Svorka FeZn na odkvapový žľab SO</t>
  </si>
  <si>
    <t>1209233163</t>
  </si>
  <si>
    <t>3544219950</t>
  </si>
  <si>
    <t>Svorka  okapová  ocelová žiarovo zinkovaná  označenie  SO</t>
  </si>
  <si>
    <t>-24617024</t>
  </si>
  <si>
    <t>61</t>
  </si>
  <si>
    <t>210220247</t>
  </si>
  <si>
    <t>Svorka FeZn skúšobná SZ</t>
  </si>
  <si>
    <t>-798468583</t>
  </si>
  <si>
    <t>3544220000</t>
  </si>
  <si>
    <t>Svorka  skušobná  ocelová žiarovo zinkovaná  označenie  SZ</t>
  </si>
  <si>
    <t>1948666472</t>
  </si>
  <si>
    <t>63</t>
  </si>
  <si>
    <t>210220249</t>
  </si>
  <si>
    <t>Svorka FeZn na odkvapové potrubie ST10-11</t>
  </si>
  <si>
    <t>-1309732528</t>
  </si>
  <si>
    <t>3544220700</t>
  </si>
  <si>
    <t>Svorka na potrubia ST 11</t>
  </si>
  <si>
    <t>359420146</t>
  </si>
  <si>
    <t>65</t>
  </si>
  <si>
    <t>210220252</t>
  </si>
  <si>
    <t>Svorka FeZn odbočovacia spojovacia SR01-02</t>
  </si>
  <si>
    <t>966773663</t>
  </si>
  <si>
    <t>3544221100</t>
  </si>
  <si>
    <t>Svorka pre spojenie zemiacich vodičov v zemi SR02</t>
  </si>
  <si>
    <t>-1757357579</t>
  </si>
  <si>
    <t>67</t>
  </si>
  <si>
    <t>210220260</t>
  </si>
  <si>
    <t>Ochranný uholník FeZn   OU</t>
  </si>
  <si>
    <t>-540779824</t>
  </si>
  <si>
    <t>3544221600</t>
  </si>
  <si>
    <t>Ochraný uholník  OU 1,7 m</t>
  </si>
  <si>
    <t>-43835053</t>
  </si>
  <si>
    <t>69</t>
  </si>
  <si>
    <t>210220261</t>
  </si>
  <si>
    <t xml:space="preserve">Držiak ochranného uholníka FeZn   DU-Z,D a DOU </t>
  </si>
  <si>
    <t>-928265880</t>
  </si>
  <si>
    <t>3544221750</t>
  </si>
  <si>
    <t>Držiak ochranného uholníka  OU Z</t>
  </si>
  <si>
    <t>2060348751</t>
  </si>
  <si>
    <t>210220280</t>
  </si>
  <si>
    <t>Uzemňovacia tyč FeZn ZT</t>
  </si>
  <si>
    <t>1170954873</t>
  </si>
  <si>
    <t>3544222550</t>
  </si>
  <si>
    <t>Uzemňovacia tyč   ocelová žiarovo zinkovaná  označenie  ZT 2 m</t>
  </si>
  <si>
    <t>-203911223</t>
  </si>
  <si>
    <t>73</t>
  </si>
  <si>
    <t>210220401</t>
  </si>
  <si>
    <t>Označenie zvodov štítkami smaltované, z umelej hmot</t>
  </si>
  <si>
    <t>242908324</t>
  </si>
  <si>
    <t>5489511000</t>
  </si>
  <si>
    <t>Štítok smaltovaný do 5 písmmen 10x15 mm</t>
  </si>
  <si>
    <t>-1024423386</t>
  </si>
  <si>
    <t>75</t>
  </si>
  <si>
    <t>210220613</t>
  </si>
  <si>
    <t>Podpery vedenia nerez 1.4301 na plechové strechy PV23-24</t>
  </si>
  <si>
    <t>-2073085090</t>
  </si>
  <si>
    <t>3544235550</t>
  </si>
  <si>
    <t>Podpera vedenia na plechové strechy nerez akosť 1.4301 označenie PV 23 A2</t>
  </si>
  <si>
    <t>-531486871</t>
  </si>
  <si>
    <t>3544235650</t>
  </si>
  <si>
    <t>Podpera vedenia na plechové strechy nerez akosť 1.4301 označenie PV 24 A2</t>
  </si>
  <si>
    <t>1995870850</t>
  </si>
  <si>
    <t>210220650</t>
  </si>
  <si>
    <t>Svorka nerez 1.4301 k uzemňovacej tyči  SJ</t>
  </si>
  <si>
    <t>2010142047</t>
  </si>
  <si>
    <t>79</t>
  </si>
  <si>
    <t>3544218950</t>
  </si>
  <si>
    <t xml:space="preserve">Svorka k uzemňovacej tyči ocelová žiarovo zinkovaná označenie   SJ 01 </t>
  </si>
  <si>
    <t>1488110362</t>
  </si>
  <si>
    <t>210220655</t>
  </si>
  <si>
    <t>Svorka nerez 1.4301 pripojovacia SP 1</t>
  </si>
  <si>
    <t>1896209133</t>
  </si>
  <si>
    <t>81</t>
  </si>
  <si>
    <t>3544237050</t>
  </si>
  <si>
    <t>Svorka pripojovacia nerez akosť 1.4301 označenie SP1</t>
  </si>
  <si>
    <t>334722829</t>
  </si>
  <si>
    <t>220111776.1</t>
  </si>
  <si>
    <t>Uzemňovacie vedenie v zemi včít. svoriek,prepojenia, izolácie spojov FeZn nad 120 mm2</t>
  </si>
  <si>
    <t>1460031832</t>
  </si>
  <si>
    <t>83</t>
  </si>
  <si>
    <t>3692900022.1</t>
  </si>
  <si>
    <t xml:space="preserve">Uzemňovací pás FeZn 30 x 4 mm </t>
  </si>
  <si>
    <t>1093472977</t>
  </si>
  <si>
    <t>Inf.cena</t>
  </si>
  <si>
    <t>Výsuvný rebrík do 10 m výšky budovy (plošina)</t>
  </si>
  <si>
    <t>deň</t>
  </si>
  <si>
    <t>-202412538</t>
  </si>
  <si>
    <t>85</t>
  </si>
  <si>
    <t>PPV-BLES</t>
  </si>
  <si>
    <t>-911395655</t>
  </si>
  <si>
    <t>86</t>
  </si>
  <si>
    <t>VRSBLES</t>
  </si>
  <si>
    <t>Východzia revízna správa</t>
  </si>
  <si>
    <t>hod</t>
  </si>
  <si>
    <t>1249580183</t>
  </si>
  <si>
    <t>46-M</t>
  </si>
  <si>
    <t>Zemné práce pri extr.mont.prácach</t>
  </si>
  <si>
    <t>87</t>
  </si>
  <si>
    <t>460010012</t>
  </si>
  <si>
    <t>Vytýčenie trasy káblového vedenia vo voľnom teréne pre elektr. kábel. prípojku a napájacie vedenie objektu</t>
  </si>
  <si>
    <t>km</t>
  </si>
  <si>
    <t>-1609092537</t>
  </si>
  <si>
    <t>460200163</t>
  </si>
  <si>
    <t>Hĺbenie káblovej ryhy ručne 35 cm širokej a 80 cm hlbokej, v zemine triedy 3</t>
  </si>
  <si>
    <t>-99065789</t>
  </si>
  <si>
    <t>89</t>
  </si>
  <si>
    <t>460420021</t>
  </si>
  <si>
    <t>Zriadenie, káblového lôžka z piesku bez zakrytia, v ryhe šír. do 65 cm, hrúbky vrstvy 5 cm</t>
  </si>
  <si>
    <t>-5069244</t>
  </si>
  <si>
    <t>5833116600</t>
  </si>
  <si>
    <t>Kamenivo ťažené drobné 0-4 b</t>
  </si>
  <si>
    <t>1561687155</t>
  </si>
  <si>
    <t>91</t>
  </si>
  <si>
    <t>460490012</t>
  </si>
  <si>
    <t>Rozvinutie a uloženie výstražnej fólie z PVC do ryhy, šírka 22 cm</t>
  </si>
  <si>
    <t>-275625688</t>
  </si>
  <si>
    <t>2830002000</t>
  </si>
  <si>
    <t>Fólia výstražná PVC š.22cm,červenej farby</t>
  </si>
  <si>
    <t>-1879426337</t>
  </si>
  <si>
    <t>93</t>
  </si>
  <si>
    <t>460560163</t>
  </si>
  <si>
    <t>Zásyp nezap. káblovej ryhy bez zhutn. zeminy, 35 cm širokej, 80 cm hlbokej v zemine tr. 3</t>
  </si>
  <si>
    <t>474466039</t>
  </si>
  <si>
    <t>460620014</t>
  </si>
  <si>
    <t>Provizórna úprava terénu – zemina tr.4</t>
  </si>
  <si>
    <t>-1350420645</t>
  </si>
  <si>
    <t>95</t>
  </si>
  <si>
    <t>462001645</t>
  </si>
  <si>
    <t>Pevné spojenie páskových uzemňovačov</t>
  </si>
  <si>
    <t>1741934916</t>
  </si>
  <si>
    <t>SO 02 - MANIPULAČNÁ PLOCHA S PRESTREŠENÍM</t>
  </si>
  <si>
    <t xml:space="preserve">    2 - Zakladanie </t>
  </si>
  <si>
    <t xml:space="preserve">      711 - Izolácie proti vode a vlhkosti </t>
  </si>
  <si>
    <t>111101101</t>
  </si>
  <si>
    <t>Odstránenie travín a tŕstia s príp. premiestnením a uložením na hromady do 50 m, pri celkovej ploche do 1000m2</t>
  </si>
  <si>
    <t>620828307</t>
  </si>
  <si>
    <t>1418799854</t>
  </si>
  <si>
    <t>122201109</t>
  </si>
  <si>
    <t>Odkopávky a prekopávky nezapažené. Príplatok k cenám za lepivosť horniny 3</t>
  </si>
  <si>
    <t>-1552086856</t>
  </si>
  <si>
    <t>131201101</t>
  </si>
  <si>
    <t>Výkop nezapaženej jamy v hornine 3, do 100 m3</t>
  </si>
  <si>
    <t>610537038</t>
  </si>
  <si>
    <t>131201109</t>
  </si>
  <si>
    <t>Príplatok za lepivosť v horn. tr. 3</t>
  </si>
  <si>
    <t>1248389543</t>
  </si>
  <si>
    <t>162301111</t>
  </si>
  <si>
    <t xml:space="preserve">Vodorovné premiestnenie výkopku po nespevnenej ceste z horniny tr.1-4, do 100 m3 na vzdialenosť nad 50 do 500 m </t>
  </si>
  <si>
    <t>-477885128</t>
  </si>
  <si>
    <t xml:space="preserve">Zakladanie </t>
  </si>
  <si>
    <t>271573001</t>
  </si>
  <si>
    <t>Štrkové lôžko fr. 16 - 32 mm hr. 150 mm,  pod základovú dosku, zhutnené na 0,70-0,75 MPa</t>
  </si>
  <si>
    <t>1244250251</t>
  </si>
  <si>
    <t>273321411</t>
  </si>
  <si>
    <t>Základová doska zo železobetónu , tr.C 25/30, hr. 200 mm</t>
  </si>
  <si>
    <t>-1251177803</t>
  </si>
  <si>
    <t>273351217</t>
  </si>
  <si>
    <t>Debnenie základových dosiek, zhotovenie-tradičné</t>
  </si>
  <si>
    <t>655005961</t>
  </si>
  <si>
    <t>273351218</t>
  </si>
  <si>
    <t>Debnenie základových dosiek, odstránenie-tradičné</t>
  </si>
  <si>
    <t>-962036248</t>
  </si>
  <si>
    <t>273362021</t>
  </si>
  <si>
    <t>Výstuž základových dosiek zo zvár. sietí KARI</t>
  </si>
  <si>
    <t>1495854017</t>
  </si>
  <si>
    <t>275313612.S</t>
  </si>
  <si>
    <t xml:space="preserve">Podkladný betón základových pätiek, prostý tr. C 20/25 na ochranu výstuže </t>
  </si>
  <si>
    <t>307851927</t>
  </si>
  <si>
    <t>275321312</t>
  </si>
  <si>
    <t>Betón základových pätiek, železový (bez výstuže), tr. C 20/25</t>
  </si>
  <si>
    <t>-1789408795</t>
  </si>
  <si>
    <t>275351217</t>
  </si>
  <si>
    <t>Debnenie stien základových pätiek, zhotovenie-tradičné</t>
  </si>
  <si>
    <t>-1948748530</t>
  </si>
  <si>
    <t>275351218</t>
  </si>
  <si>
    <t>Debnenie stien základových pätiek, odstránenie-tradičné</t>
  </si>
  <si>
    <t>377481607</t>
  </si>
  <si>
    <t>275362422.S</t>
  </si>
  <si>
    <t>Výstuž základových pätiek zo zvár. sietí KARI, priemer drôtu 6/6 mm, veľkosť oka 150x150 mm</t>
  </si>
  <si>
    <t>-1153845543</t>
  </si>
  <si>
    <t>631346711.S</t>
  </si>
  <si>
    <t>Mazanina z betónu ľahkého (m2) ekostyrénového, betónová zmes LC 0,2 D 0,2 hr. 50 mm</t>
  </si>
  <si>
    <t>366393231</t>
  </si>
  <si>
    <t>941941041</t>
  </si>
  <si>
    <t>Montáž lešenia ľahkého pracovného radového s podlahami šírky nad 1,00 do 1,20 m, výšky do 10 m</t>
  </si>
  <si>
    <t>-1363937738</t>
  </si>
  <si>
    <t>941941291</t>
  </si>
  <si>
    <t>Príplatok za prvý a každý ďalší i začatý mesiac použitia lešenia ľahkého pracovného radového s podlahami šírky nad 1,00 do 1,20 m, výšky do 10 m</t>
  </si>
  <si>
    <t>702236576</t>
  </si>
  <si>
    <t>941941841</t>
  </si>
  <si>
    <t>Demontáž lešenia ľahkého pracovného radového s podlahami šírky nad 1,00 do 1,20 m, výšky do 10 m</t>
  </si>
  <si>
    <t>-404896164</t>
  </si>
  <si>
    <t>979011111</t>
  </si>
  <si>
    <t xml:space="preserve">Zvislá doprava sute a vybúr. hmôt </t>
  </si>
  <si>
    <t>-626367308</t>
  </si>
  <si>
    <t>979081111</t>
  </si>
  <si>
    <t>Odvoz sute a vybúraných hmôt na skládku odpadov</t>
  </si>
  <si>
    <t>-2099861501</t>
  </si>
  <si>
    <t>979082111</t>
  </si>
  <si>
    <t>Vnútrostavenisková doprava sute a vybúraných hmôt do 10 m</t>
  </si>
  <si>
    <t>380951658</t>
  </si>
  <si>
    <t>979082121</t>
  </si>
  <si>
    <t>Vnútrostavenisková doprava sute a vybúraných hmôt každých ďalších 5 m</t>
  </si>
  <si>
    <t>1651153746</t>
  </si>
  <si>
    <t>979087212</t>
  </si>
  <si>
    <t>Nakladanie sute na dopravný prostriedok</t>
  </si>
  <si>
    <t>-280487364</t>
  </si>
  <si>
    <t>979131409</t>
  </si>
  <si>
    <t>Poplatok za ulož.a znešk.staveb.sute na vymedzených skládkach "O"-ostatný odpad</t>
  </si>
  <si>
    <t>236821179</t>
  </si>
  <si>
    <t>998011001</t>
  </si>
  <si>
    <t>Presun hmôt pre budovy  (801, 803, 812), zvislá konštr. z tehál, tvárnic, z kovu výšky do 6 m</t>
  </si>
  <si>
    <t>1131051733</t>
  </si>
  <si>
    <t xml:space="preserve">Izolácie proti vode a vlhkosti </t>
  </si>
  <si>
    <t>711141559.S</t>
  </si>
  <si>
    <t>Zhotovenie  izolácie proti zemnej vlhkosti a tlakovej vode vodorovná NAIP pritavením</t>
  </si>
  <si>
    <t>1329617755</t>
  </si>
  <si>
    <t>628310001000</t>
  </si>
  <si>
    <t>Pás asfaltový HYDROBIT V 60 S 35 pre spodné vrstvy hydroizolačných systémov, ICOPAL</t>
  </si>
  <si>
    <t>-868366258</t>
  </si>
  <si>
    <t>764172469</t>
  </si>
  <si>
    <t>Strešné krytiny z trapézového plechu T55 štandard, sklon do 30°</t>
  </si>
  <si>
    <t>-1904831996</t>
  </si>
  <si>
    <t>764751112</t>
  </si>
  <si>
    <t>Odpadová rúra kruhová D 100 mm, systému Lindab Rainline vrátane objímok /alt.ekvivalent/</t>
  </si>
  <si>
    <t>1212882506</t>
  </si>
  <si>
    <t>764751112.1</t>
  </si>
  <si>
    <t>Žľab pododkvapový, polkruhový priemeru 150 mm, systému Lindab Rainline, vrátane hákov, kotviacich príložiek a kotiev /alt.ekvivalent/</t>
  </si>
  <si>
    <t>1616016669</t>
  </si>
  <si>
    <t>998764101</t>
  </si>
  <si>
    <t>Presun hmôt pre konštrukcie klampiarske v objektoch výšky do 6 m</t>
  </si>
  <si>
    <t>2128630828</t>
  </si>
  <si>
    <t>767995108</t>
  </si>
  <si>
    <t>Montáž ostatných atypických oceľových stavebných doplnkových konštrukcií nad 500 kg</t>
  </si>
  <si>
    <t>1610731724</t>
  </si>
  <si>
    <t>1458844502</t>
  </si>
  <si>
    <t>Profil oceľový 60x100x3 mm 3x ťahaný tenkostenný uzavretý obdĺžnikový</t>
  </si>
  <si>
    <t>1612386701</t>
  </si>
  <si>
    <t>1458066001</t>
  </si>
  <si>
    <t>Profil oceľový 40x30x3 mm 1x ťahaný tenkostenný uzavretý obdĺžnikový</t>
  </si>
  <si>
    <t>699231223</t>
  </si>
  <si>
    <t>1348401041</t>
  </si>
  <si>
    <t>Tyče oceľové prierezu U DN 300 mm (300100) , ozn. S235JR (11 375) valcované za tepla 2x na oceľové stĺpy</t>
  </si>
  <si>
    <t>-400447280</t>
  </si>
  <si>
    <t>998767101</t>
  </si>
  <si>
    <t>Presun hmôt pre kovové stavebné doplnkové konštrukcie v objektoch výšky do 6 m</t>
  </si>
  <si>
    <t>-966840965</t>
  </si>
  <si>
    <t xml:space="preserve">    21-M-1 - Elektromontáže-LED svietidlá</t>
  </si>
  <si>
    <t xml:space="preserve">    21-M-2 - Káble a vodiče silnoprúdu</t>
  </si>
  <si>
    <t xml:space="preserve">    21-M-3 - Napojenie objektu a meranie elektrickej energie</t>
  </si>
  <si>
    <t xml:space="preserve">    21-M-4 - Vypínače, prepínače a zásuvky</t>
  </si>
  <si>
    <t xml:space="preserve">    21-M-5 - Bleskozvod a uzemňovacia sústava objektu </t>
  </si>
  <si>
    <t xml:space="preserve">    HZS - Hodinové zúčtovacie sadzby</t>
  </si>
  <si>
    <t>Elektromontáže-LED svietidlá</t>
  </si>
  <si>
    <t>210201081</t>
  </si>
  <si>
    <t>Zapojenie svietidlá IP44, stropného - nástenného LED</t>
  </si>
  <si>
    <t>-1350364816</t>
  </si>
  <si>
    <t>3501000114</t>
  </si>
  <si>
    <t>LED svietidlo stropné, 60W, 6000lum, IP44</t>
  </si>
  <si>
    <t>1394554815</t>
  </si>
  <si>
    <t>Káble a vodiče silnoprúdu</t>
  </si>
  <si>
    <t>210800125</t>
  </si>
  <si>
    <t>Kábel medený CYKY-O 6x1,5</t>
  </si>
  <si>
    <t>-80299082</t>
  </si>
  <si>
    <t>3410350103</t>
  </si>
  <si>
    <t>CYKY-O 6x1,5 Kábel pre pevné uloženie, medený STN</t>
  </si>
  <si>
    <t>-1825888593</t>
  </si>
  <si>
    <t>210800146</t>
  </si>
  <si>
    <t>Kábel medený uložený pevne CYKY 450/750 V 3x1,5</t>
  </si>
  <si>
    <t>-2021516351</t>
  </si>
  <si>
    <t>3410350085</t>
  </si>
  <si>
    <t>CYKY-J 3x1,5    Kábel pre pevné uloženie, medený STN</t>
  </si>
  <si>
    <t>1406060293</t>
  </si>
  <si>
    <t>210810017</t>
  </si>
  <si>
    <t>Silový kábel 750 - 1000 V /mm2/ voľne uložený CYKY-CYKYm 750 V 5x4</t>
  </si>
  <si>
    <t>-835124550</t>
  </si>
  <si>
    <t>3410109400</t>
  </si>
  <si>
    <t>Kábel silový medený CYKY-J 5x4</t>
  </si>
  <si>
    <t>-686210238</t>
  </si>
  <si>
    <t>220261144</t>
  </si>
  <si>
    <t>Montáž káblová spona pri povrchu stropnej konštrukcie alebo na strop</t>
  </si>
  <si>
    <t>1281401261</t>
  </si>
  <si>
    <t>2205033</t>
  </si>
  <si>
    <t>Káblová spona  2033</t>
  </si>
  <si>
    <t>1653583201</t>
  </si>
  <si>
    <t>21-M-3</t>
  </si>
  <si>
    <t>-683909107</t>
  </si>
  <si>
    <t>-914570686</t>
  </si>
  <si>
    <t>210161011.R</t>
  </si>
  <si>
    <t>Elektromer trojmodulový  na priame pripojenie</t>
  </si>
  <si>
    <t>461438330</t>
  </si>
  <si>
    <t>357120004100R</t>
  </si>
  <si>
    <t xml:space="preserve">Podružný elektromer </t>
  </si>
  <si>
    <t>383707871</t>
  </si>
  <si>
    <t>210193026</t>
  </si>
  <si>
    <t>Rozpájacia a istiaca skriňa vonkajšia</t>
  </si>
  <si>
    <t>884546838</t>
  </si>
  <si>
    <t>357110014400R</t>
  </si>
  <si>
    <t>Skriňa rozpájacia istiaca vonkajšia VRIS 2 II K P4 + KKP 6x250A</t>
  </si>
  <si>
    <t>653115293</t>
  </si>
  <si>
    <t>3410363290</t>
  </si>
  <si>
    <t>Poistka nožová 00 TYP AM 50A</t>
  </si>
  <si>
    <t>1935048321</t>
  </si>
  <si>
    <t>210902381</t>
  </si>
  <si>
    <t>Vodič hliníkový silový, uložený v trubke NAYY 0,6/1 kV 4x25 - vnútroareálové napojenie objektu</t>
  </si>
  <si>
    <t>-166725797</t>
  </si>
  <si>
    <t>3410350066</t>
  </si>
  <si>
    <t>NAYY-J 4x25  RM Kábel pre pevné uloženie, hliníkový STN</t>
  </si>
  <si>
    <t>1298833438</t>
  </si>
  <si>
    <t>21-M-4</t>
  </si>
  <si>
    <t>Vypínače, prepínače a zásuvky</t>
  </si>
  <si>
    <t>210010311</t>
  </si>
  <si>
    <t>Krabica odbočná s viečkom, bez zapojenia (1902, KO 68) kruhová</t>
  </si>
  <si>
    <t>-1938791789</t>
  </si>
  <si>
    <t>3450906510</t>
  </si>
  <si>
    <t>Krabica  KU 68-1901</t>
  </si>
  <si>
    <t>-1527298907</t>
  </si>
  <si>
    <t>210110003</t>
  </si>
  <si>
    <t>Sériový spínač (prepínač) -  radenie 5b, nástenný pre prostredie obyčajné alebo vlhké vrátane zapojenia</t>
  </si>
  <si>
    <t>-2038803964</t>
  </si>
  <si>
    <t>3450201200</t>
  </si>
  <si>
    <t>Spínač č 5.b</t>
  </si>
  <si>
    <t>-1991208250</t>
  </si>
  <si>
    <t>216060</t>
  </si>
  <si>
    <t>Natĺkacia hmoždinka K 6 x 60 , CELOX</t>
  </si>
  <si>
    <t>bal</t>
  </si>
  <si>
    <t>-1796529835</t>
  </si>
  <si>
    <t>2867183912</t>
  </si>
  <si>
    <t>Sádra sivá 30kg</t>
  </si>
  <si>
    <t>1490907954</t>
  </si>
  <si>
    <t>220110611</t>
  </si>
  <si>
    <t xml:space="preserve">Montáž zásuvkovej skrine </t>
  </si>
  <si>
    <t>-1676601279</t>
  </si>
  <si>
    <t>3570316300</t>
  </si>
  <si>
    <t>Zásuvková skriňa, 400V, 16A IP44</t>
  </si>
  <si>
    <t>1982359115</t>
  </si>
  <si>
    <t>21-M-5</t>
  </si>
  <si>
    <t xml:space="preserve">Bleskozvod a uzemňovacia sústava objektu </t>
  </si>
  <si>
    <t>958258130</t>
  </si>
  <si>
    <t>627869892</t>
  </si>
  <si>
    <t>1737376992</t>
  </si>
  <si>
    <t>-1809380980</t>
  </si>
  <si>
    <t>Zachytávacia tyč FeZn bez osadenia a s osadením JP16</t>
  </si>
  <si>
    <t>1851090892</t>
  </si>
  <si>
    <t>3544215500</t>
  </si>
  <si>
    <t>Zachytávacia tyč ocelová žiarovo zinkovaná označenie JP 16</t>
  </si>
  <si>
    <t>101312196</t>
  </si>
  <si>
    <t>1196853366</t>
  </si>
  <si>
    <t>Svorka spojovacia ocelová žiarovo zinkovaná označenie SS</t>
  </si>
  <si>
    <t>1489310580</t>
  </si>
  <si>
    <t>-235473769</t>
  </si>
  <si>
    <t>-556145024</t>
  </si>
  <si>
    <t>Skúšobná svorka, v krabici KO125E</t>
  </si>
  <si>
    <t>-465035807</t>
  </si>
  <si>
    <t>Svorka skušobná ocelová žiarovo zinkovaná označenie SZ v krabici KO125E</t>
  </si>
  <si>
    <t>-1028327219</t>
  </si>
  <si>
    <t>210220253</t>
  </si>
  <si>
    <t>Svorka FeZn uzemňovacia SR 3a svorka páska-drát</t>
  </si>
  <si>
    <t>-998536049</t>
  </si>
  <si>
    <t>3544221300</t>
  </si>
  <si>
    <t>Uzemňovacia svorka ocelová žiarovo zinkovaná označenie SR 03 A</t>
  </si>
  <si>
    <t>1263655187</t>
  </si>
  <si>
    <t>Ochranný uholník FeZn OU</t>
  </si>
  <si>
    <t>1747252827</t>
  </si>
  <si>
    <t>1327051584</t>
  </si>
  <si>
    <t>Držiak ochranného uholníka FeZn  DU-Z,D a DOU</t>
  </si>
  <si>
    <t>1061691962</t>
  </si>
  <si>
    <t>518888128</t>
  </si>
  <si>
    <t>-1463365176</t>
  </si>
  <si>
    <t>Uzemňovacia tyč ocelová žiarovo zinkovaná označenie ZT 2 m 2000x26mm</t>
  </si>
  <si>
    <t>-659791544</t>
  </si>
  <si>
    <t>-282199708</t>
  </si>
  <si>
    <t>2108395874</t>
  </si>
  <si>
    <t>1659798178</t>
  </si>
  <si>
    <t>240253680</t>
  </si>
  <si>
    <t>220111776</t>
  </si>
  <si>
    <t>738827896</t>
  </si>
  <si>
    <t>3692900022</t>
  </si>
  <si>
    <t>84903813</t>
  </si>
  <si>
    <t>460010022</t>
  </si>
  <si>
    <t>Vytýčenie trasy káblového vedenia v zastavanom teréne pre zemiacu sústavu objektu</t>
  </si>
  <si>
    <t>364140198</t>
  </si>
  <si>
    <t>460200144</t>
  </si>
  <si>
    <t>Hĺbenie káblovej ryhy ručne 35 cm širokej a 60 cm hlbokej, v zemine triedy 4</t>
  </si>
  <si>
    <t>612792312</t>
  </si>
  <si>
    <t>460200164.1</t>
  </si>
  <si>
    <t>Hĺbenie káblovej ryhy ručne 35 cm širokej a 80 cm hlbokej, v zemine triedy 4</t>
  </si>
  <si>
    <t>-23443790</t>
  </si>
  <si>
    <t>460560144</t>
  </si>
  <si>
    <t>Ručný zásyp nezap. káblovej ryhy bez zhutn. zeminy, 35 cm širokej, 60 cm hlbokej v zemine tr. 4</t>
  </si>
  <si>
    <t>820498587</t>
  </si>
  <si>
    <t>460560164.1</t>
  </si>
  <si>
    <t>Ručný zásyp nezap. káblovej ryhy bez zhutn. zeminy, 35 cm širokej, 80 cm hlbokej v zemine tr. 4</t>
  </si>
  <si>
    <t>-821097035</t>
  </si>
  <si>
    <t>Proviz. úprava terénu v zemine tr. 4, aby nerovnosti terénu neboli väčšie ako 2 cm od vodor.hladiny</t>
  </si>
  <si>
    <t>1790477327</t>
  </si>
  <si>
    <t>-409469299</t>
  </si>
  <si>
    <t>407491135</t>
  </si>
  <si>
    <t>HZS</t>
  </si>
  <si>
    <t>Hodinové zúčtovacie sadzby</t>
  </si>
  <si>
    <t>HZS-1</t>
  </si>
  <si>
    <t>Revízie a merania</t>
  </si>
  <si>
    <t>512</t>
  </si>
  <si>
    <t>-1743064426</t>
  </si>
  <si>
    <t>SO 03 - HYGIENICKÉ ZAZEMIE A ŠATŇA PRE ZAMESTNANCOV</t>
  </si>
  <si>
    <t xml:space="preserve">    6 - Úpravy povrchov, podlahy, výplne</t>
  </si>
  <si>
    <t xml:space="preserve">      713 - Izolácie tepelné</t>
  </si>
  <si>
    <t xml:space="preserve">      712 - Izolácie striech, povlakové krytiny</t>
  </si>
  <si>
    <t xml:space="preserve">      763 - Konštrukcie - drevostavby</t>
  </si>
  <si>
    <t xml:space="preserve">      766 - Konštrukcie stolárske</t>
  </si>
  <si>
    <t xml:space="preserve">      781 - Dokončovacie práce a obklady</t>
  </si>
  <si>
    <t xml:space="preserve">      784 - Maľby</t>
  </si>
  <si>
    <t xml:space="preserve">    783 - Dokončovacie práce - nátery</t>
  </si>
  <si>
    <t>-127716944</t>
  </si>
  <si>
    <t>-812525303</t>
  </si>
  <si>
    <t>-1562774440</t>
  </si>
  <si>
    <t>132201101</t>
  </si>
  <si>
    <t>Výkop ryhy do šírky 600 mm v horn.3 do 100 m3</t>
  </si>
  <si>
    <t>-1624435821</t>
  </si>
  <si>
    <t>132201109</t>
  </si>
  <si>
    <t>Príplatok k cene za lepivosť pri hĺbení rýh šírky do 600 mm zapažených i nezapažených s urovnaním dna v hornine 3</t>
  </si>
  <si>
    <t>-1930989625</t>
  </si>
  <si>
    <t>162301101</t>
  </si>
  <si>
    <t>Vodorovné premiestnenie výkopku do 500 m horn. tr. 1-4</t>
  </si>
  <si>
    <t>422778155</t>
  </si>
  <si>
    <t>271573001.1</t>
  </si>
  <si>
    <t>Násyp pod základové  konštrukcie so zhutnením zo štrkopiesku fr.16-32 mm</t>
  </si>
  <si>
    <t>-1056929127</t>
  </si>
  <si>
    <t>273321312</t>
  </si>
  <si>
    <t>Betón základových dosiek, železový (bez výstuže), tr. C 20/25</t>
  </si>
  <si>
    <t>708878658</t>
  </si>
  <si>
    <t>Debnenie stien základových dosiek, zhotovenie-tradičné</t>
  </si>
  <si>
    <t>-690361796</t>
  </si>
  <si>
    <t>Debnenie stien základových dosiek, odstránenie-tradičné</t>
  </si>
  <si>
    <t>-1648171224</t>
  </si>
  <si>
    <t>424258960</t>
  </si>
  <si>
    <t>274321312</t>
  </si>
  <si>
    <t>Betón základových pásov, železový (bez výstuže), tr. C 20/25</t>
  </si>
  <si>
    <t>1880493836</t>
  </si>
  <si>
    <t>274351217</t>
  </si>
  <si>
    <t>Debnenie stien základových pásov, zhotovenie-tradičné</t>
  </si>
  <si>
    <t>881166204</t>
  </si>
  <si>
    <t>274351218</t>
  </si>
  <si>
    <t>Debnenie stien základových pásov, odstránenie-tradičné</t>
  </si>
  <si>
    <t>-906415132</t>
  </si>
  <si>
    <t>274361826</t>
  </si>
  <si>
    <t>Výstuž základových pásov z betonárskej ocele 10505 - kontinuálne strmienky</t>
  </si>
  <si>
    <t>203928369</t>
  </si>
  <si>
    <t>279361821</t>
  </si>
  <si>
    <t xml:space="preserve">Výstuž základových pásov z betonárskej ocele 10505 </t>
  </si>
  <si>
    <t>-1981536525</t>
  </si>
  <si>
    <t>311273120</t>
  </si>
  <si>
    <t>Murivo nosné (m3) z tvárnic YTONG hr. 375 mm P4-500 PDK, na MVC a maltu YTONG (375x249x499)</t>
  </si>
  <si>
    <t>-564086773</t>
  </si>
  <si>
    <t>317165241</t>
  </si>
  <si>
    <t>Nosný preklad YTONG šírky 375 mm, výšky 249 mm, dĺžky 1300 mm, dodávka + montáž</t>
  </si>
  <si>
    <t>214982650</t>
  </si>
  <si>
    <t>317165242</t>
  </si>
  <si>
    <t>Nosný preklad YTONG šírky 375 mm, výšky 249 mm, dĺžky 1500 mm, dodávka + montáž</t>
  </si>
  <si>
    <t>-1671554649</t>
  </si>
  <si>
    <t>317165244</t>
  </si>
  <si>
    <t>Nosný preklad YTONG šírky 375 mm, výšky 249 mm, dĺžky 2000 mm, dodávka + montáž</t>
  </si>
  <si>
    <t>-1118834363</t>
  </si>
  <si>
    <t>317165301</t>
  </si>
  <si>
    <t>Nenosný preklad YTONG šírky 100 mm, výšky 249 mm, dĺžky 1250 mm, dodávka + montáž</t>
  </si>
  <si>
    <t>-1438948444</t>
  </si>
  <si>
    <t>342272121</t>
  </si>
  <si>
    <t>Priečky z tvárnic YTONG hr. 100 mm P2-500 PD, na MVC a maltu YTONG (100x249x599)</t>
  </si>
  <si>
    <t>-295130728</t>
  </si>
  <si>
    <t>342272122</t>
  </si>
  <si>
    <t>Štítové steny z tvárnic YTONG hr. 150 mm P2-500 PD, na MVC a maltu YTONG (150x249x599)</t>
  </si>
  <si>
    <t>-1586910880</t>
  </si>
  <si>
    <t>274361826.1</t>
  </si>
  <si>
    <t>Výstuž stužujúcich vencov z betonárskej ocele 10505, kontinuálne strmienky</t>
  </si>
  <si>
    <t>-1175600024</t>
  </si>
  <si>
    <t>417321313</t>
  </si>
  <si>
    <t>Stužujúce vence zo železobetónu tr.C 25/30</t>
  </si>
  <si>
    <t>-110055959</t>
  </si>
  <si>
    <t>417351115</t>
  </si>
  <si>
    <t>Debnenie stužujúcich vencov dvojstranné zhotovenie</t>
  </si>
  <si>
    <t>1754537323</t>
  </si>
  <si>
    <t>417351116</t>
  </si>
  <si>
    <t>Debnenie stužujúcich vencov  dvojstranné odstránenie</t>
  </si>
  <si>
    <t>2018298079</t>
  </si>
  <si>
    <t>417361821</t>
  </si>
  <si>
    <t>Výstuž stužujúcich vencov z betonárskej ocele 10505</t>
  </si>
  <si>
    <t>1076042591</t>
  </si>
  <si>
    <t>Úpravy povrchov, podlahy, výplne</t>
  </si>
  <si>
    <t>610991111</t>
  </si>
  <si>
    <t>Zakrývanie výplní vnútorných okenných otvorov, predmetov a konštrukcií</t>
  </si>
  <si>
    <t>737946414</t>
  </si>
  <si>
    <t>620991121</t>
  </si>
  <si>
    <t>Zakrývanie výplní vonkajších otvorov s rámami a zárubňami, zhotovené z lešenia akýmkoľvek spôsobom</t>
  </si>
  <si>
    <t>10493669</t>
  </si>
  <si>
    <t>2834105000</t>
  </si>
  <si>
    <t>Fólia zákrývacia LDPE, 0,007 mm, 4 x 5 m</t>
  </si>
  <si>
    <t>450407341</t>
  </si>
  <si>
    <t>610991112</t>
  </si>
  <si>
    <t>Odstránenie zakrývacej fólie z otvorov</t>
  </si>
  <si>
    <t>-597602353</t>
  </si>
  <si>
    <t>612481119</t>
  </si>
  <si>
    <t>Potiahnutie vnútorných stien sklotextílnou mriežkou s celoplošným prilepením</t>
  </si>
  <si>
    <t>1230495922</t>
  </si>
  <si>
    <t>612460152.S</t>
  </si>
  <si>
    <t>Príprava vnútorného podkladu stien vápenným prednástrekom, hr. 3 mm</t>
  </si>
  <si>
    <t>-1854877045</t>
  </si>
  <si>
    <t>622421131</t>
  </si>
  <si>
    <t>Vnútorná omietka stien vápennocementová - omietnutie vnútorných stien</t>
  </si>
  <si>
    <t>-1012722216</t>
  </si>
  <si>
    <t>611481119.S</t>
  </si>
  <si>
    <t>Potiahnutie vnútorných stropov sklotextílnou mriežkou s celoplošným prilepením</t>
  </si>
  <si>
    <t>-1632637019</t>
  </si>
  <si>
    <t>611460152.S</t>
  </si>
  <si>
    <t>Príprava vnútorného podkladu stropov vápenným prednástrekom, hr. 3 mm</t>
  </si>
  <si>
    <t>548293604</t>
  </si>
  <si>
    <t>611460372.S</t>
  </si>
  <si>
    <t>Vnútorná omietka stropov vápennocementová tenkovrstvová, hr. 6 mm</t>
  </si>
  <si>
    <t>1488008216</t>
  </si>
  <si>
    <t>622481119</t>
  </si>
  <si>
    <t>Potiahnutie vonkajších stien sklotextílnou mriežkou s celoplošným prilepením</t>
  </si>
  <si>
    <t>188786963</t>
  </si>
  <si>
    <t>622466119</t>
  </si>
  <si>
    <t>Príprava vonkajšieho podkladu stien BAUMIT, Univerzálny základ vystužený vláknami (Baumit FillPrimer)</t>
  </si>
  <si>
    <t>1814651408</t>
  </si>
  <si>
    <t>622464222</t>
  </si>
  <si>
    <t xml:space="preserve">Vonkajšia omietka stien tenkovrstvová BAUMIT, silikátová, Baumit SilikatTop, škrabaná, hr. 2 mm </t>
  </si>
  <si>
    <t>1421285289</t>
  </si>
  <si>
    <t>632450115</t>
  </si>
  <si>
    <t>Cementový poter PCI Pericem B 25, triedy CT-C25-F4, hr. 80 mm</t>
  </si>
  <si>
    <t>-1903282283</t>
  </si>
  <si>
    <t>941941030</t>
  </si>
  <si>
    <t>Montáž lešenia ľahkého pracovného radového, posuvného, s podlahami šírky od 0,80 do 1,00 m, pracovná výška 2 m</t>
  </si>
  <si>
    <t>-1464032543</t>
  </si>
  <si>
    <t>Montáž lešenia ľahk. radového s podlahami š. do 1,2 m v. do 10 m</t>
  </si>
  <si>
    <t>-340338645</t>
  </si>
  <si>
    <t>941941191</t>
  </si>
  <si>
    <t>Príplatok za prvý a každý ďalší i začatý mesiac použitia lešenia k cene -1030</t>
  </si>
  <si>
    <t>-2134522449</t>
  </si>
  <si>
    <t>Príplatok za prvý a každý ďalší mesiac použitia lešenia k pol. -1041</t>
  </si>
  <si>
    <t>1703250949</t>
  </si>
  <si>
    <t>941941831</t>
  </si>
  <si>
    <t>Demontáž lešenia ľahkého pracovného pomocného  s podlahami šírky od 0, 80 do 1,00 m výšky 2-4m</t>
  </si>
  <si>
    <t>-453358873</t>
  </si>
  <si>
    <t>Demontáž lešenia ľahk. radového s podlahami š. do 1,2 m v. do 10 m</t>
  </si>
  <si>
    <t>-902077809</t>
  </si>
  <si>
    <t>949001111</t>
  </si>
  <si>
    <t>Autožeriav so zdvyhom do 16 t</t>
  </si>
  <si>
    <t>-155050057</t>
  </si>
  <si>
    <t>949942101</t>
  </si>
  <si>
    <t>Hydraulická zdvíhacia plošina vrátane obsluhy inštalovaná na automobilovom podvozku výšky zdvihu do 10 m</t>
  </si>
  <si>
    <t>-541106779</t>
  </si>
  <si>
    <t>952902110</t>
  </si>
  <si>
    <t>Čistenie budov zametaním v miestnostiach, chodbách, na schodišti a na povalách</t>
  </si>
  <si>
    <t>-1430035535</t>
  </si>
  <si>
    <t>1511614266</t>
  </si>
  <si>
    <t>-382324836</t>
  </si>
  <si>
    <t>979081121</t>
  </si>
  <si>
    <t>Odvoz sutiny a vybúraných hmôt na skládku za každý ďalší 1 km</t>
  </si>
  <si>
    <t>-1445048517</t>
  </si>
  <si>
    <t>1778548687</t>
  </si>
  <si>
    <t>-930156458</t>
  </si>
  <si>
    <t>-276732071</t>
  </si>
  <si>
    <t>979089612</t>
  </si>
  <si>
    <t>Poplatok za skladovanie - iné odpady zo stavieb a demolácií (17 09), ostatné</t>
  </si>
  <si>
    <t>-854767991</t>
  </si>
  <si>
    <t>979089713</t>
  </si>
  <si>
    <t>Prenájom kontajnera 7 m3</t>
  </si>
  <si>
    <t>-374848746</t>
  </si>
  <si>
    <t>Presun hmôt pre budovy  (801, 803, 812), zvislá konštr. z tvárnic, výšky do 6 m</t>
  </si>
  <si>
    <t>1211113868</t>
  </si>
  <si>
    <t>713</t>
  </si>
  <si>
    <t>Izolácie tepelné</t>
  </si>
  <si>
    <t>713111111</t>
  </si>
  <si>
    <t>Montáž tepelnej izolácie stropov minerálnou vlnou, vrchom kladenou voľne</t>
  </si>
  <si>
    <t>107585921</t>
  </si>
  <si>
    <t>6314150110</t>
  </si>
  <si>
    <t>Tepelná izolácia pre stropné podhľady a stropy NOBASIL MPN, čadičová minerálna izolácia - doska 200x600x1000 mm</t>
  </si>
  <si>
    <t>-454546006</t>
  </si>
  <si>
    <t>713291121</t>
  </si>
  <si>
    <t>Montáž izolácie tepelnej - parotesná zábrana stropov vrchom fóliou</t>
  </si>
  <si>
    <t>-1025150207</t>
  </si>
  <si>
    <t>2832208026</t>
  </si>
  <si>
    <t>Parozábrana JUTAFOL N AL 170 SPECIAL (1,5 x 50bm), množstvo v 1 role:75m2</t>
  </si>
  <si>
    <t>501209139</t>
  </si>
  <si>
    <t>713131143</t>
  </si>
  <si>
    <t>Montáž komrimačnej pásky - okolo otvorov</t>
  </si>
  <si>
    <t>187793134</t>
  </si>
  <si>
    <t>5859325197</t>
  </si>
  <si>
    <t>Komprimačná páska TP652 illmod Trio</t>
  </si>
  <si>
    <t>-376529363</t>
  </si>
  <si>
    <t>998713101</t>
  </si>
  <si>
    <t>Presun hmôt pre izolácie tepelné v objektoch výšky do 6 m</t>
  </si>
  <si>
    <t>-1036847236</t>
  </si>
  <si>
    <t>711142559</t>
  </si>
  <si>
    <t>Zhotovenie  izolácie proti zemnej vlhkosti a tlakovej vode zvislá NAIP pritavením</t>
  </si>
  <si>
    <t>2071984183</t>
  </si>
  <si>
    <t>-579130072</t>
  </si>
  <si>
    <t>998711101</t>
  </si>
  <si>
    <t>Presun hmôt pre izoláciu proti vode v objektoch výšky do 6 m</t>
  </si>
  <si>
    <t>847563811</t>
  </si>
  <si>
    <t>712</t>
  </si>
  <si>
    <t>Izolácie striech, povlakové krytiny</t>
  </si>
  <si>
    <t>712290020</t>
  </si>
  <si>
    <t>Zhotovenie parozábrany pre strechy šikmé do 30°</t>
  </si>
  <si>
    <t>914537350</t>
  </si>
  <si>
    <t>283280002300</t>
  </si>
  <si>
    <t>Poistná hydroizolačná PP fólia DELTA-VENT S PLUS s integrovanými samolepiacimi okrajmi po oboch stranách pásu, hmotnosť 150 g/m2, DORKEN</t>
  </si>
  <si>
    <t>646559164</t>
  </si>
  <si>
    <t>998712101</t>
  </si>
  <si>
    <t>Presun hmôt pre izoláciu povlakovej krytiny v objektoch výšky do 6 m</t>
  </si>
  <si>
    <t>-1123923922</t>
  </si>
  <si>
    <t>763</t>
  </si>
  <si>
    <t>Konštrukcie - drevostavby</t>
  </si>
  <si>
    <t>763132110</t>
  </si>
  <si>
    <t>SDK podhľad KNAUF D112, závesná dvojvrstvová kca profil montažný CD a nosný UD, dosky GKB hr. 12,5 mm</t>
  </si>
  <si>
    <t>-134451531</t>
  </si>
  <si>
    <t>998763101</t>
  </si>
  <si>
    <t>Presun hmôt pre drevostavby v objektoch výšky do 12 m</t>
  </si>
  <si>
    <t>142271620</t>
  </si>
  <si>
    <t>-1843626990</t>
  </si>
  <si>
    <t>5535039420</t>
  </si>
  <si>
    <t xml:space="preserve">Trapézový hrebenáč </t>
  </si>
  <si>
    <t>1132843051</t>
  </si>
  <si>
    <t>764711115</t>
  </si>
  <si>
    <t>Oplechovanie parapetov z plechu LINDAB Rainline, s povrchovou úpravou Elite, farby hnedej, číslo farby 8017 434, r.š. 330 mm /alt.ekvivalent/</t>
  </si>
  <si>
    <t>786925193</t>
  </si>
  <si>
    <t>5534C2512</t>
  </si>
  <si>
    <t>Parapeta vonkajšia - koncovka plastová</t>
  </si>
  <si>
    <t>pár</t>
  </si>
  <si>
    <t>1733821420</t>
  </si>
  <si>
    <t>Odpadová rúra kruhová D 100 mm, systému Lindab Rainline  vrátane objímok /alt.ekvivalent/</t>
  </si>
  <si>
    <t>-1489430792</t>
  </si>
  <si>
    <t>Žľab pododkvapový, polkruhový priemeru 150 mm, systému Lindab Rainline,  vrátane hákov, kotviacich príložiek a kotiev /alt.ekvivalent/</t>
  </si>
  <si>
    <t>2132793693</t>
  </si>
  <si>
    <t>-1381519651</t>
  </si>
  <si>
    <t>766</t>
  </si>
  <si>
    <t>Konštrukcie stolárske</t>
  </si>
  <si>
    <t>766621081.S</t>
  </si>
  <si>
    <t>Montáž okna plastového na PUR penu</t>
  </si>
  <si>
    <t>814505581</t>
  </si>
  <si>
    <t>61141071O/1</t>
  </si>
  <si>
    <t>Plastové okno  600/600 mm, jednokrídlové otváravé, otváravo-sklopné, izolačné trojsklo</t>
  </si>
  <si>
    <t>-1971722268</t>
  </si>
  <si>
    <t>6114110O/2</t>
  </si>
  <si>
    <t>Plastové okno 900/600 mm, jednokrídlové otváravé, otváravo-sklopné, izolačné trojsklo</t>
  </si>
  <si>
    <t>1253815305</t>
  </si>
  <si>
    <t>6114120O/3</t>
  </si>
  <si>
    <t>Plastové okno 1500/1500 mm, dvojkrídlové otváravé, otvaravo-sklopné, izolačné trojsklo</t>
  </si>
  <si>
    <t>-1921592504</t>
  </si>
  <si>
    <t>766694141</t>
  </si>
  <si>
    <t>Montáž parapetnej dosky plastovej šírky do 300 mm, dĺžky do 1000 mm</t>
  </si>
  <si>
    <t>-1598153371</t>
  </si>
  <si>
    <t>766694142</t>
  </si>
  <si>
    <t>Montáž parapetnej dosky plastovej šírky do 300 mm, dĺžky 1000-1600 mm</t>
  </si>
  <si>
    <t>-1859234916</t>
  </si>
  <si>
    <t>6119000980</t>
  </si>
  <si>
    <t>Vnútorné parapetné dosky plastové komôrkové,B=300mm biela, mramor, buk, zlatý dub</t>
  </si>
  <si>
    <t>690725963</t>
  </si>
  <si>
    <t>6119001030</t>
  </si>
  <si>
    <t>Plastové krytky k vnútorným parapetom plastovým, pár vo farbe biela, zlatý dub, buk</t>
  </si>
  <si>
    <t>1819962683</t>
  </si>
  <si>
    <t>998766101</t>
  </si>
  <si>
    <t>Presun hmot pre konštrukcie stolárske v objektoch výšky do 6 m</t>
  </si>
  <si>
    <t>-1158029699</t>
  </si>
  <si>
    <t>767640010.S</t>
  </si>
  <si>
    <t>Montáž  hliníkových dverí na PUR penu</t>
  </si>
  <si>
    <t>1986430450</t>
  </si>
  <si>
    <t>6116045D/1</t>
  </si>
  <si>
    <t>Plastové dvere vnútorné 600x1970 mm, so zárubňou 700x2020mm,  jednokrídlové, zasklené , izolačné trojsklo</t>
  </si>
  <si>
    <t>140989199</t>
  </si>
  <si>
    <t>6116049D/2</t>
  </si>
  <si>
    <t>Plastové dvere vnútorné 800x1970 mm, so zárubňou 900x2020mm, jednokrídlové, zasklené  izolačné trojsklo</t>
  </si>
  <si>
    <t>891247383</t>
  </si>
  <si>
    <t>6114122/D3</t>
  </si>
  <si>
    <t>Plastové dvere vonkajšie 900x2050mm, so zárubňou 1000x2400 mm, jednokrídlové, zasklené, izolačné trojsklo</t>
  </si>
  <si>
    <t>1310100014</t>
  </si>
  <si>
    <t>7679951072</t>
  </si>
  <si>
    <t xml:space="preserve">Montáž vodorovných kovových stavebných konštrukcií </t>
  </si>
  <si>
    <t>-1171461719</t>
  </si>
  <si>
    <t>97</t>
  </si>
  <si>
    <t>1457075600</t>
  </si>
  <si>
    <t>Profil oceľový uzavretý obdĺžnikový - paždíky a väzničky</t>
  </si>
  <si>
    <t>1685928768</t>
  </si>
  <si>
    <t>311604900</t>
  </si>
  <si>
    <t>Spojovací materiál k montáži ocelovej konštrukcie</t>
  </si>
  <si>
    <t>240423412</t>
  </si>
  <si>
    <t>99</t>
  </si>
  <si>
    <t>7679953951</t>
  </si>
  <si>
    <t>Výroba ocelových strešných väzníkov</t>
  </si>
  <si>
    <t>1791437069</t>
  </si>
  <si>
    <t>1412540000</t>
  </si>
  <si>
    <t>Ocelové profily pre strešné väzníky</t>
  </si>
  <si>
    <t>-1534252843</t>
  </si>
  <si>
    <t>101</t>
  </si>
  <si>
    <t>-548529331</t>
  </si>
  <si>
    <t>771575107</t>
  </si>
  <si>
    <t>Montáž podláh z dlaždíc keramických do tmelu veľ. 200 x 200 mm</t>
  </si>
  <si>
    <t>1975450580</t>
  </si>
  <si>
    <t>103</t>
  </si>
  <si>
    <t>5976639000</t>
  </si>
  <si>
    <t>Dlažba keramická glazovaná viacfarebná hladké B 200x200 Ia</t>
  </si>
  <si>
    <t>645181308</t>
  </si>
  <si>
    <t>104</t>
  </si>
  <si>
    <t>771579792</t>
  </si>
  <si>
    <t>Montáž podláh z dlaždíc keramických. Príplatok k cene za podlahy v obmedzenom priestore</t>
  </si>
  <si>
    <t>1273914940</t>
  </si>
  <si>
    <t>105</t>
  </si>
  <si>
    <t>998771101</t>
  </si>
  <si>
    <t>Presun hmôt pre podlahy z dlaždíc v objektoch výšky do 6m</t>
  </si>
  <si>
    <t>-1106711611</t>
  </si>
  <si>
    <t>781</t>
  </si>
  <si>
    <t>Dokončovacie práce a obklady</t>
  </si>
  <si>
    <t>771411001</t>
  </si>
  <si>
    <t>Montáž soklíkov z obkladačiek do malty veľ. 60 x 250 mm</t>
  </si>
  <si>
    <t>-823143964</t>
  </si>
  <si>
    <t>107</t>
  </si>
  <si>
    <t>5976409000</t>
  </si>
  <si>
    <t>Dlaždice keramické s hladkým povrchom A 250x60x10 3 Ia</t>
  </si>
  <si>
    <t>-133495514</t>
  </si>
  <si>
    <t>5859290560</t>
  </si>
  <si>
    <t>Mrazuvzdorný elastický lepiaci tmel Weber.col flex, na obklady a dlažby, kategória C2TE , WEBER - TERRANOVA</t>
  </si>
  <si>
    <t>-1001147884</t>
  </si>
  <si>
    <t>109</t>
  </si>
  <si>
    <t>5856111950</t>
  </si>
  <si>
    <t>Škárovacia hmota CERESIT CE 33</t>
  </si>
  <si>
    <t>-463063878</t>
  </si>
  <si>
    <t>781441067</t>
  </si>
  <si>
    <t>Montáž obkladov vnútor. stien z obkladačiek kladených do malty v obmedzenom priestore veľ. 300x200 mm</t>
  </si>
  <si>
    <t>-897926221</t>
  </si>
  <si>
    <t>111</t>
  </si>
  <si>
    <t>5976655000</t>
  </si>
  <si>
    <t>Obkladačky keramické glazované viacfarebné hladké B 300x200 Ia</t>
  </si>
  <si>
    <t>880204710</t>
  </si>
  <si>
    <t>112</t>
  </si>
  <si>
    <t>998781101</t>
  </si>
  <si>
    <t>Presun hmôt pre obklady keramické v objektoch výšky do 6 m</t>
  </si>
  <si>
    <t>1454097646</t>
  </si>
  <si>
    <t>784</t>
  </si>
  <si>
    <t>Maľby</t>
  </si>
  <si>
    <t>113</t>
  </si>
  <si>
    <t>7844524711</t>
  </si>
  <si>
    <t>Maľby z maliarskych zmesí tekutých Primalex dvoj- a viacfarebné s bielym stropom dvojnás. do 3,80 m</t>
  </si>
  <si>
    <t>1036436079</t>
  </si>
  <si>
    <t>Dokončovacie práce - nátery</t>
  </si>
  <si>
    <t>783180001</t>
  </si>
  <si>
    <t>Nátery oceľ.konštr. vodou riediteľné farby protipožiarne napeňujúce vodou riediteľné ťažkých A, Pyrostop steel hr.200 µm</t>
  </si>
  <si>
    <t>1063983258</t>
  </si>
  <si>
    <t>115</t>
  </si>
  <si>
    <t>783222100</t>
  </si>
  <si>
    <t>Nátery kov.stav.doplnk.konštr. syntetické farby šedej na vzduchu schnúce dvojnásobné - 70µm</t>
  </si>
  <si>
    <t>-1489419759</t>
  </si>
  <si>
    <t>783226100</t>
  </si>
  <si>
    <t>Nátery kov.stav.doplnk.konštr. syntetické na vzduchu schnúce základný - 35µm</t>
  </si>
  <si>
    <t>1310809327</t>
  </si>
  <si>
    <t>02 - Zdravotechnika</t>
  </si>
  <si>
    <t xml:space="preserve">    72 - Zdravotno-technické inštalácie</t>
  </si>
  <si>
    <t xml:space="preserve">      721 - Zdravotech. vnútorná kanalizácia</t>
  </si>
  <si>
    <t xml:space="preserve">      722 - Vnútorný vodovod</t>
  </si>
  <si>
    <t xml:space="preserve">      725 - Zdravotechnika - zariaď. predmety </t>
  </si>
  <si>
    <t>713482111</t>
  </si>
  <si>
    <t>Montáž trubíc z PE, hr.do 10 mm,vnút.priemer do 38 mm</t>
  </si>
  <si>
    <t>-746306186</t>
  </si>
  <si>
    <t>2837741532</t>
  </si>
  <si>
    <t>Tubolit DG 18 x 5 izolácia-trubica AZ FLEX Armacell</t>
  </si>
  <si>
    <t>68717342</t>
  </si>
  <si>
    <t>Zdravotno-technické inštalácie</t>
  </si>
  <si>
    <t>721</t>
  </si>
  <si>
    <t>Zdravotech. vnútorná kanalizácia</t>
  </si>
  <si>
    <t>721171106</t>
  </si>
  <si>
    <t>Potrubie z PVC - U odpadové ležaté hrdlové D 50 x1, 8</t>
  </si>
  <si>
    <t>-1523509653</t>
  </si>
  <si>
    <t>721171109</t>
  </si>
  <si>
    <t>Potrubie z PVC - U odpadové ležaté hrdlové D 110x2, 2</t>
  </si>
  <si>
    <t>-1668083752</t>
  </si>
  <si>
    <t>721171111</t>
  </si>
  <si>
    <t>Potrubie z PVC - U odpadové ležaté hrdlové D 125x2, 8</t>
  </si>
  <si>
    <t>434169232</t>
  </si>
  <si>
    <t>721173205</t>
  </si>
  <si>
    <t>Potrubie z novodurových rúr TPD 5-177-67 pripájacie D 50x1, 8</t>
  </si>
  <si>
    <t>1478534510</t>
  </si>
  <si>
    <t>721173209</t>
  </si>
  <si>
    <t>Potrubie z novodurových rúr TPD 5-177-67 pripájacie D 110x2, 2</t>
  </si>
  <si>
    <t>-1959972804</t>
  </si>
  <si>
    <t>2863101700</t>
  </si>
  <si>
    <t>PVC-U koleno pre kanalizačné rúry hladké 50/90°</t>
  </si>
  <si>
    <t>-1733017531</t>
  </si>
  <si>
    <t>2862102000</t>
  </si>
  <si>
    <t>PVC-U odbočka kanalizačná pre rúry hladké 125/110 45°</t>
  </si>
  <si>
    <t>1285778421</t>
  </si>
  <si>
    <t>2862101800</t>
  </si>
  <si>
    <t>PVC-U odbočka kanalizačná pre rúry hladké 110/110 45°</t>
  </si>
  <si>
    <t>793751643</t>
  </si>
  <si>
    <t>2863100600</t>
  </si>
  <si>
    <t>PVC-U koleno pre kanalizačné rúry hladké 110/87°</t>
  </si>
  <si>
    <t>86157265</t>
  </si>
  <si>
    <t>2862702400</t>
  </si>
  <si>
    <t>PVC-U redukcia - kanalizačná 110/50</t>
  </si>
  <si>
    <t>-621742717</t>
  </si>
  <si>
    <t>2862700100</t>
  </si>
  <si>
    <t>PVC-U redukcia kanalizačná 110/125</t>
  </si>
  <si>
    <t>-540927786</t>
  </si>
  <si>
    <t>721194105</t>
  </si>
  <si>
    <t>Zriadenie prípojky na potrubí vyvedenie a upevnenie odpadových výpustiek D 50x1, 8</t>
  </si>
  <si>
    <t>-1693033346</t>
  </si>
  <si>
    <t>721194109</t>
  </si>
  <si>
    <t>Zriadenie prípojky na potrubí vyvedenie a upevnenie odpadových výpustiek D 110x2, 3</t>
  </si>
  <si>
    <t>637897742</t>
  </si>
  <si>
    <t>721290111</t>
  </si>
  <si>
    <t>Ostatné - skúška tesnosti kanalizácie v objektoch vodou do DN 125</t>
  </si>
  <si>
    <t>1634718085</t>
  </si>
  <si>
    <t>998721101</t>
  </si>
  <si>
    <t>Presun hmôt pre vnútornú kanalizáciu v objektoch výšky do 6 m</t>
  </si>
  <si>
    <t>484194885</t>
  </si>
  <si>
    <t>722</t>
  </si>
  <si>
    <t>Vnútorný vodovod</t>
  </si>
  <si>
    <t>722173018</t>
  </si>
  <si>
    <t>Montáž plasthliníkového potrubia Radopress lisovaním D 16x2</t>
  </si>
  <si>
    <t>2073841719</t>
  </si>
  <si>
    <t>2860030080</t>
  </si>
  <si>
    <t>RADOPRESS rúra PEX-AL-PEX 16x2mm/200m kotúč - PeX/Al/PeX systém PIPELIFE</t>
  </si>
  <si>
    <t>19120247</t>
  </si>
  <si>
    <t>2860030390</t>
  </si>
  <si>
    <t>RADOPRESS spojka 16 - PeX/Al/PeX systém PIPELIFE</t>
  </si>
  <si>
    <t>1651871989</t>
  </si>
  <si>
    <t>722173066</t>
  </si>
  <si>
    <t>Montáž plasthliníkového kolena Radopress lisovaním D 16</t>
  </si>
  <si>
    <t>-1401959581</t>
  </si>
  <si>
    <t>2860030670</t>
  </si>
  <si>
    <t>RADOPRESS koleno 16/90 - PeX/Al/PeX systém PIPELIFE</t>
  </si>
  <si>
    <t>917675891</t>
  </si>
  <si>
    <t>722173109</t>
  </si>
  <si>
    <t>Montáž plasthliníkového T-kusu Radopress lisovaním D 16</t>
  </si>
  <si>
    <t>-1239493321</t>
  </si>
  <si>
    <t>2860030790</t>
  </si>
  <si>
    <t>RADOPRESS T - kus 16 - PeX/Al/PeX systém PIPELIFE</t>
  </si>
  <si>
    <t>-563788349</t>
  </si>
  <si>
    <t>722190405</t>
  </si>
  <si>
    <t>Vyvedenie a upevnenie výpustky do DN 50</t>
  </si>
  <si>
    <t>1374315461</t>
  </si>
  <si>
    <t>722221170</t>
  </si>
  <si>
    <t>Montáž poistného ventilu závitového pre vodu G 1/2 - ohrievač</t>
  </si>
  <si>
    <t>-105564419</t>
  </si>
  <si>
    <t>5511130240</t>
  </si>
  <si>
    <t xml:space="preserve">Poistný ventil, 1/2”x6 bar - vstup studenej vody do ohrievača </t>
  </si>
  <si>
    <t>768092678</t>
  </si>
  <si>
    <t>722221176</t>
  </si>
  <si>
    <t>Montáž uzatváracieho ventilu závitového pre vodu G 1/2 - ohrievač</t>
  </si>
  <si>
    <t>127906151</t>
  </si>
  <si>
    <t>5511122600</t>
  </si>
  <si>
    <t>Ventil uzatvárací priamy K 83-T DN 15 1/2" - ohrievač</t>
  </si>
  <si>
    <t>1318413755</t>
  </si>
  <si>
    <t>722221265</t>
  </si>
  <si>
    <t>Montáž spätného ventilu závitového G 1/2 - ohrievač</t>
  </si>
  <si>
    <t>-1517808241</t>
  </si>
  <si>
    <t>5511130400</t>
  </si>
  <si>
    <t>Spätný ventil 1/2” - výstup teplej vody ohrievača</t>
  </si>
  <si>
    <t>1933741370</t>
  </si>
  <si>
    <t>722290226</t>
  </si>
  <si>
    <t>Tlaková skúška vodovodného potrubia do DN 50</t>
  </si>
  <si>
    <t>696254052</t>
  </si>
  <si>
    <t>722290234</t>
  </si>
  <si>
    <t>Preplachovanie a dezinfekcia vodov. potrubia do DN 80</t>
  </si>
  <si>
    <t>-428249333</t>
  </si>
  <si>
    <t>998722101</t>
  </si>
  <si>
    <t>Presun hmôt pre vnútorný vodovod v objektoch výšky do 6 m</t>
  </si>
  <si>
    <t>-1727389471</t>
  </si>
  <si>
    <t>725</t>
  </si>
  <si>
    <t xml:space="preserve">Zdravotechnika - zariaď. predmety </t>
  </si>
  <si>
    <t>725119307</t>
  </si>
  <si>
    <t>Montáž záchodovej misy kombinovanej s rovným odpadom</t>
  </si>
  <si>
    <t>-443551797</t>
  </si>
  <si>
    <t>6420143130</t>
  </si>
  <si>
    <t>Misa kombinovaná stojacia TIGO, 360x620x400 mm, VARIO odpad, keramika, biela</t>
  </si>
  <si>
    <t>-2031221638</t>
  </si>
  <si>
    <t>725219401</t>
  </si>
  <si>
    <t>Montáž umývadla bez výtokovej armatúry z bieleho diturvitu na skrutky do muriva</t>
  </si>
  <si>
    <t>-1244524494</t>
  </si>
  <si>
    <t>6420136640</t>
  </si>
  <si>
    <t>Umývadlo keramické LYRA PLUS-50, 500x410x185 mm, biele</t>
  </si>
  <si>
    <t>1753338016</t>
  </si>
  <si>
    <t>725241142</t>
  </si>
  <si>
    <t>Montáž - vanička sprchová akrylátová štvrťkruhová 900x900 mm</t>
  </si>
  <si>
    <t>-1603550091</t>
  </si>
  <si>
    <t>5542303200</t>
  </si>
  <si>
    <t>Vanička sprchová akrylátová LIBRA 90x90x15 cm biela</t>
  </si>
  <si>
    <t>-721705385</t>
  </si>
  <si>
    <t>725319114</t>
  </si>
  <si>
    <t>Montáž kuchynských drezov jednoduchých, hranatých, s rozmerom  do1000 x 600 mm</t>
  </si>
  <si>
    <t>903483312</t>
  </si>
  <si>
    <t>5523151400</t>
  </si>
  <si>
    <t>Kuchynský drez Alveus do dosky ELEGANT 40 nerez 810x510-190,2xQ +.sifón</t>
  </si>
  <si>
    <t>2059574417</t>
  </si>
  <si>
    <t>725530114</t>
  </si>
  <si>
    <t>Montáž elektrického ohrievača vody zásobníkového</t>
  </si>
  <si>
    <t>2117042894</t>
  </si>
  <si>
    <t>5413000217</t>
  </si>
  <si>
    <t>Elektrický zásobníkový ohrievač vody ELÍZ typu EURO 150 ,  s objemom 150L</t>
  </si>
  <si>
    <t>-2068332875</t>
  </si>
  <si>
    <t>725819401</t>
  </si>
  <si>
    <t xml:space="preserve">Montáž ventilu rohového s pripojovacou rúrkou G 1/2 </t>
  </si>
  <si>
    <t>-384949096</t>
  </si>
  <si>
    <t>5510124100</t>
  </si>
  <si>
    <t>Ventil rohový RDL 80 1/2"</t>
  </si>
  <si>
    <t>-1631103815</t>
  </si>
  <si>
    <t>5516050590</t>
  </si>
  <si>
    <t>Hadica FF 1/2x3/8" 50cm flexi nerez</t>
  </si>
  <si>
    <t>-1766731104</t>
  </si>
  <si>
    <t>725829201</t>
  </si>
  <si>
    <t>Montáž batérie umývadlovej nástennej pákovej, alebo klasickej</t>
  </si>
  <si>
    <t>108515324</t>
  </si>
  <si>
    <t>5513006640</t>
  </si>
  <si>
    <t>Nástenná umývadlová páková batéria LYRA, výtokové rameno 210 mm, rozteč 150 mm, chróm</t>
  </si>
  <si>
    <t>-562269061</t>
  </si>
  <si>
    <t>725829201.1</t>
  </si>
  <si>
    <t>Montáž batérie drezovej nástennej pákovej</t>
  </si>
  <si>
    <t>326779137</t>
  </si>
  <si>
    <t>5513006650</t>
  </si>
  <si>
    <t xml:space="preserve">Drezová stojanková páková batéria LYRA PLUS s výsuvnou sprškou, 250x150x50 mm, chróm </t>
  </si>
  <si>
    <t>-745434618</t>
  </si>
  <si>
    <t>725839211</t>
  </si>
  <si>
    <t>Montáž batérie vaňovej stojánkovej dvojdierovej</t>
  </si>
  <si>
    <t>-1649049103</t>
  </si>
  <si>
    <t>5514512500</t>
  </si>
  <si>
    <t>Batéria vaňová mosadzná s ručnou sprchou TU 8115 XYPS 1/2"x 100 mm</t>
  </si>
  <si>
    <t>-1544207383</t>
  </si>
  <si>
    <t>725849219</t>
  </si>
  <si>
    <t>Montáž sprchového setu  s hlavovou sprchou a malou ručnou sprchou,vrátane sifónu</t>
  </si>
  <si>
    <t>-1476486227</t>
  </si>
  <si>
    <t>5513007299</t>
  </si>
  <si>
    <t xml:space="preserve">Sprchový set Seine s hlavovou sprchou a malou ručnou sprchou, - horná sprcha ∅ 250 mm - ručná sprcha 3-polohová s nasávaním vzduchu </t>
  </si>
  <si>
    <t>1599636018</t>
  </si>
  <si>
    <t>6424315042</t>
  </si>
  <si>
    <t>Odtoková sada Tasso 50 - odpadový sifón výšky 9 cm+odtokový kryt chrómovaný-pre akrylát. sprchovacie vaničky s odtokovým otvor. 52mm, č. A2105205 KOLO</t>
  </si>
  <si>
    <t>-1044175106</t>
  </si>
  <si>
    <t>725869310</t>
  </si>
  <si>
    <t>Montáž zápachovej uzávierky pre zariaďovacie predmety, drezová do D 40 (pre jeden drez)</t>
  </si>
  <si>
    <t>1368649691</t>
  </si>
  <si>
    <t>2863120194</t>
  </si>
  <si>
    <t>Drezový sifón jednodielny, D 40 úsporný, plast, sanitárny systém, GEBERIT</t>
  </si>
  <si>
    <t>-542495367</t>
  </si>
  <si>
    <t>998725101</t>
  </si>
  <si>
    <t>Presun hmôt pre zariaďovacie predmety v objektoch výšky do 6 m</t>
  </si>
  <si>
    <t>967060141</t>
  </si>
  <si>
    <t>03 - Vykurovanie</t>
  </si>
  <si>
    <t xml:space="preserve">    735 - Ústredné kúrenie, vykurov. telesá</t>
  </si>
  <si>
    <t>953941516</t>
  </si>
  <si>
    <t>Osadenie konzoly pre radiátorové držiaky a pod. so zaliatím cementovou maltou</t>
  </si>
  <si>
    <t>-253335526</t>
  </si>
  <si>
    <t>735</t>
  </si>
  <si>
    <t>Ústredné kúrenie, vykurov. telesá</t>
  </si>
  <si>
    <t>735162220</t>
  </si>
  <si>
    <t xml:space="preserve">Montáž vykurovacieho telesa rebríkového elektrického </t>
  </si>
  <si>
    <t>-1191774513</t>
  </si>
  <si>
    <t>4845501455</t>
  </si>
  <si>
    <t>Vykurovacie rebríky radiátor - Zehnder Subway 600 x 1837, elektrický</t>
  </si>
  <si>
    <t>342964497</t>
  </si>
  <si>
    <t>4845501335</t>
  </si>
  <si>
    <t>Vykurovacie rebríky radiátor Zehnder Subway  450 x 1261, elektrický</t>
  </si>
  <si>
    <t>-69398187</t>
  </si>
  <si>
    <t>735413040</t>
  </si>
  <si>
    <t xml:space="preserve">Montáž konvektora nástenného výšky 450 mm šírky 100 mm dĺžky 400-800 mm </t>
  </si>
  <si>
    <t>-1736178588</t>
  </si>
  <si>
    <t>4840005000</t>
  </si>
  <si>
    <t>Elektrické vykurovacie teleso Konvektor  STIEBEL ELTRON  CNS 200 UE, s príkonom 2kW</t>
  </si>
  <si>
    <t>1383489283</t>
  </si>
  <si>
    <t>998735101.S</t>
  </si>
  <si>
    <t>Presun hmôt pre vykurovacie telesá v objektoch výšky do 6 m</t>
  </si>
  <si>
    <t>-1449363954</t>
  </si>
  <si>
    <t xml:space="preserve">04 - Elektroinštalácia </t>
  </si>
  <si>
    <t xml:space="preserve">    21-M-4 -  Bleskozvod a uzemňovacia sústava objektu </t>
  </si>
  <si>
    <t xml:space="preserve">      21-M-5 - Podružný rozvádzač</t>
  </si>
  <si>
    <t>973031616.S</t>
  </si>
  <si>
    <t>Vysekanie kapsy pre klátiky a krabice, veľkosti do 100x100x50 mm,  -0,00100t</t>
  </si>
  <si>
    <t>2023806470</t>
  </si>
  <si>
    <t>974032137</t>
  </si>
  <si>
    <t>Vysekanie rýh v stenách a priečkach z tvárnic do hĺbky 50 mm a š. nad 300 mm,  -0,02900t</t>
  </si>
  <si>
    <t>812081003</t>
  </si>
  <si>
    <t>210201082</t>
  </si>
  <si>
    <t>Zapojenie svietidlá IP54, stropného - nástenného LED</t>
  </si>
  <si>
    <t>1362640232</t>
  </si>
  <si>
    <t>3480571430</t>
  </si>
  <si>
    <t>LED stropné svietidlo 24W 1500lum IP20</t>
  </si>
  <si>
    <t>-872237253</t>
  </si>
  <si>
    <t>3480571450</t>
  </si>
  <si>
    <t>LED reflektor so senzorom pohybu 20W IP44</t>
  </si>
  <si>
    <t>-1121421460</t>
  </si>
  <si>
    <t>3480571611</t>
  </si>
  <si>
    <t>LED svietidlo nástenné so senzorom pohybu, 16W, 1200lum, IP44</t>
  </si>
  <si>
    <t>-663212862</t>
  </si>
  <si>
    <t>210201912</t>
  </si>
  <si>
    <t>Montáž svietidla interiérového na strop do 2 kg</t>
  </si>
  <si>
    <t>-73974024</t>
  </si>
  <si>
    <t>1470140757</t>
  </si>
  <si>
    <t>Ochranné pospájanie CY 4mm2 ŽZ</t>
  </si>
  <si>
    <t>-1319686966</t>
  </si>
  <si>
    <t>3410350192</t>
  </si>
  <si>
    <t>CY 4    Kábel pre pevné uloženie, medený STN</t>
  </si>
  <si>
    <t>1660528236</t>
  </si>
  <si>
    <t>611150613</t>
  </si>
  <si>
    <t>-1228379265</t>
  </si>
  <si>
    <t>-1363348304</t>
  </si>
  <si>
    <t>3410350085.1</t>
  </si>
  <si>
    <t>-399101887</t>
  </si>
  <si>
    <t>210800147</t>
  </si>
  <si>
    <t>Kábel medený uložený pevne CYKY 450/750 V 3x2,5</t>
  </si>
  <si>
    <t>-806419306</t>
  </si>
  <si>
    <t>3410350086</t>
  </si>
  <si>
    <t>CYKY-J 3x2,5    Kábel pre pevné uloženie, medený STN</t>
  </si>
  <si>
    <t>-2020017189</t>
  </si>
  <si>
    <t>277346023</t>
  </si>
  <si>
    <t>389204428</t>
  </si>
  <si>
    <t>-1313683817</t>
  </si>
  <si>
    <t>116660296</t>
  </si>
  <si>
    <t>210010313</t>
  </si>
  <si>
    <t>Škatuľa odbočná s viečkom, bez zapojenia (KO 125) štvorcová</t>
  </si>
  <si>
    <t>-1306875818</t>
  </si>
  <si>
    <t>3450913000</t>
  </si>
  <si>
    <t>Krabica  KO-125</t>
  </si>
  <si>
    <t>511852240</t>
  </si>
  <si>
    <t>419969854</t>
  </si>
  <si>
    <t>203764502</t>
  </si>
  <si>
    <t>210110001</t>
  </si>
  <si>
    <t>Jednopólový spínač - radenie 1, nástenný pre prostredie obyčajné alebo vlhké vrátane zapojenia</t>
  </si>
  <si>
    <t>-1274339692</t>
  </si>
  <si>
    <t>345320000900.S</t>
  </si>
  <si>
    <t>Vypínač nástenný radenie 1</t>
  </si>
  <si>
    <t>-618500998</t>
  </si>
  <si>
    <t>-1816356304</t>
  </si>
  <si>
    <t>345320001100.S</t>
  </si>
  <si>
    <t>Vypínač nástenný radenie 5B</t>
  </si>
  <si>
    <t>-754864723</t>
  </si>
  <si>
    <t>210110026</t>
  </si>
  <si>
    <t>Spínač nástenný pre prostredie vonkajšie a mokré, vrátane zapojenia trojpólový 16 A -radenie 3</t>
  </si>
  <si>
    <t>-887262893</t>
  </si>
  <si>
    <t>3450201210</t>
  </si>
  <si>
    <t>Vypínač trojpólový, 400V, 16A IP44</t>
  </si>
  <si>
    <t>799646077</t>
  </si>
  <si>
    <t>1264824889</t>
  </si>
  <si>
    <t>-1650783895</t>
  </si>
  <si>
    <t>210111177</t>
  </si>
  <si>
    <t>Montáž zásuvka dvojitá - 230V, 16A, IP20</t>
  </si>
  <si>
    <t>-1600217940</t>
  </si>
  <si>
    <t>3454315140</t>
  </si>
  <si>
    <t>Vypínače a zásuvky, Zásuvka dvojitá, 230V, 16A, IP20</t>
  </si>
  <si>
    <t>2036712375</t>
  </si>
  <si>
    <t>210111199</t>
  </si>
  <si>
    <t>Montáž, zásuvka jednoduchá  230V, 16A, IP20</t>
  </si>
  <si>
    <t>-1152545710</t>
  </si>
  <si>
    <t>3454315130</t>
  </si>
  <si>
    <t>Vypínače a zásuvky, Zásuvka jednoduchá, 230V, 16A, IP20</t>
  </si>
  <si>
    <t>1157363652</t>
  </si>
  <si>
    <t>Rozpájacia a istiaca skriňa SPP</t>
  </si>
  <si>
    <t>646916571</t>
  </si>
  <si>
    <t>3570190794</t>
  </si>
  <si>
    <t>Skriňa istiaca SPP 1/1 F IV P41</t>
  </si>
  <si>
    <t>-262668312</t>
  </si>
  <si>
    <t>-1135635169</t>
  </si>
  <si>
    <t>-1433888728</t>
  </si>
  <si>
    <t>-1790180993</t>
  </si>
  <si>
    <t xml:space="preserve"> Bleskozvod a uzemňovacia sústava objektu </t>
  </si>
  <si>
    <t>-1473381545</t>
  </si>
  <si>
    <t>1404459947</t>
  </si>
  <si>
    <t>-2038933239</t>
  </si>
  <si>
    <t>2005518185</t>
  </si>
  <si>
    <t>-976752623</t>
  </si>
  <si>
    <t>-944099433</t>
  </si>
  <si>
    <t>-571724761</t>
  </si>
  <si>
    <t>-1597784099</t>
  </si>
  <si>
    <t>1198300643</t>
  </si>
  <si>
    <t>700690590</t>
  </si>
  <si>
    <t>138725645</t>
  </si>
  <si>
    <t>2143940961</t>
  </si>
  <si>
    <t>-1628211302</t>
  </si>
  <si>
    <t>1832213713</t>
  </si>
  <si>
    <t>-758258546</t>
  </si>
  <si>
    <t>1655775762</t>
  </si>
  <si>
    <t>-1005885001</t>
  </si>
  <si>
    <t>-1798138551</t>
  </si>
  <si>
    <t>2124251821</t>
  </si>
  <si>
    <t>1874487672</t>
  </si>
  <si>
    <t>-1579050901</t>
  </si>
  <si>
    <t>160843494</t>
  </si>
  <si>
    <t>-1908176664</t>
  </si>
  <si>
    <t>1464225130</t>
  </si>
  <si>
    <t>-184811615</t>
  </si>
  <si>
    <t>632478445</t>
  </si>
  <si>
    <t>Podružný rozvádzač</t>
  </si>
  <si>
    <t>-1004407425</t>
  </si>
  <si>
    <t>Rozvádzač RP</t>
  </si>
  <si>
    <t>-297127259</t>
  </si>
  <si>
    <t>26956462</t>
  </si>
  <si>
    <t>190053145</t>
  </si>
  <si>
    <t>460200164</t>
  </si>
  <si>
    <t>-1126018261</t>
  </si>
  <si>
    <t>2118666313</t>
  </si>
  <si>
    <t>460560164</t>
  </si>
  <si>
    <t>308228375</t>
  </si>
  <si>
    <t>286352488</t>
  </si>
  <si>
    <t>-665587732</t>
  </si>
  <si>
    <t>-2074899544</t>
  </si>
  <si>
    <t>209419151</t>
  </si>
  <si>
    <t>SO 05 - KANALIZAČNÁ PRÍPOJKA</t>
  </si>
  <si>
    <t xml:space="preserve">    01 - Zameranie stavby - opávneným geodetom</t>
  </si>
  <si>
    <t xml:space="preserve">    8 - Rúrové vedenie</t>
  </si>
  <si>
    <t xml:space="preserve">    99 - Presun hmôt HSV </t>
  </si>
  <si>
    <t>M - M</t>
  </si>
  <si>
    <t xml:space="preserve">    46-M - Zemné práce pri extr.mont.prácach </t>
  </si>
  <si>
    <t>Zameranie stavby - opávneným geodetom</t>
  </si>
  <si>
    <t>110011020</t>
  </si>
  <si>
    <t>Vytyčenie trasy kanalizácia v rovine-dig.spracovanie</t>
  </si>
  <si>
    <t>1457683114</t>
  </si>
  <si>
    <t>132201201</t>
  </si>
  <si>
    <t>Výkop ryhy šírky 600-2000mm horn.3 do 100m3</t>
  </si>
  <si>
    <t>1768573252</t>
  </si>
  <si>
    <t>132201209</t>
  </si>
  <si>
    <t>Príplatok k cenám za lepivosť horniny 3</t>
  </si>
  <si>
    <t>1940475333</t>
  </si>
  <si>
    <t>151101102</t>
  </si>
  <si>
    <t>Paženie a rozopretie stien rýh pre podzemné vedenie, príložné do 4 m</t>
  </si>
  <si>
    <t>-448995507</t>
  </si>
  <si>
    <t>151101112</t>
  </si>
  <si>
    <t>Odstránenie paženia rýh pre podzemné vedenie, príložné hĺbky do 4 m</t>
  </si>
  <si>
    <t>1875644781</t>
  </si>
  <si>
    <t xml:space="preserve">Vodorovné premiestnenie výkopku z horniny tr.1-4, do 100 m3 na vzdialenosť do 500 m </t>
  </si>
  <si>
    <t>2003549315</t>
  </si>
  <si>
    <t>162401102</t>
  </si>
  <si>
    <t xml:space="preserve">Vodorovné premiestnenie výkopku  po spevnenej ceste z  horniny tr.1-4, do 100 m3 na vzdialenosť do 2000 m </t>
  </si>
  <si>
    <t>1509788929</t>
  </si>
  <si>
    <t>171201201</t>
  </si>
  <si>
    <t>Uloženie sypaniny na skládky do 100 m3</t>
  </si>
  <si>
    <t>1592765738</t>
  </si>
  <si>
    <t>171209002</t>
  </si>
  <si>
    <t>Poplatok za skladovanie - zemina a kamenivo (17 05) ostatné</t>
  </si>
  <si>
    <t>-1593523286</t>
  </si>
  <si>
    <t>174101001.S</t>
  </si>
  <si>
    <t>Zásyp sypaninou so zhutnením jám, šachiet, rýh, zárezov alebo okolo objektov do 100 m3</t>
  </si>
  <si>
    <t>752018298</t>
  </si>
  <si>
    <t>5833312/1</t>
  </si>
  <si>
    <t>Kamenivo ťažené hrubé 4-8 Z-ozn.1</t>
  </si>
  <si>
    <t>624729288</t>
  </si>
  <si>
    <t>175101101</t>
  </si>
  <si>
    <t>Obsyp potrubia sypaninou z vhodných hornín 1 až 4 bez prehodenia sypaniny</t>
  </si>
  <si>
    <t>723270915</t>
  </si>
  <si>
    <t>5833773700</t>
  </si>
  <si>
    <t>Štrkopiesok drvený 0-16 N</t>
  </si>
  <si>
    <t>-1725238210</t>
  </si>
  <si>
    <t>181101102</t>
  </si>
  <si>
    <t>Úprava pláne v zárezoch v hornine 1-4 so zhutnením</t>
  </si>
  <si>
    <t>-1439252495</t>
  </si>
  <si>
    <t>Rúrové vedenie</t>
  </si>
  <si>
    <t>871326004</t>
  </si>
  <si>
    <t>Montáž kanalizačného PVC-U potrubia hladkého viacvrstvového DN 160</t>
  </si>
  <si>
    <t>-1327251957</t>
  </si>
  <si>
    <t>286140050200</t>
  </si>
  <si>
    <t>Rúra odpadová odhlučnená RAUPIANO Plus DN 160, dĺ. 3 m, materiál: RAU-PP (minerálna výstuž), REHAU</t>
  </si>
  <si>
    <t>-787498662</t>
  </si>
  <si>
    <t>831263195</t>
  </si>
  <si>
    <t>Príplatok k cene za zriadenie kanalizačnej prípojky DN od 100 do 300</t>
  </si>
  <si>
    <t>-1227594913</t>
  </si>
  <si>
    <t>87731512R</t>
  </si>
  <si>
    <t>Výrez a montáž odbočnej tvarovky na potrubí z kanalizačných rúr z tvrdého PVC DN 160</t>
  </si>
  <si>
    <t>-1544414685</t>
  </si>
  <si>
    <t>28652001200R</t>
  </si>
  <si>
    <t>Presuvka PVC DN 160 hladký kanalizačný systém</t>
  </si>
  <si>
    <t>1325679705</t>
  </si>
  <si>
    <t>892311000</t>
  </si>
  <si>
    <t>Skúška tesnosti kanalizácie do D 150</t>
  </si>
  <si>
    <t>1380289105</t>
  </si>
  <si>
    <t>892372111.</t>
  </si>
  <si>
    <t>Zabezpečenie koncov kanal. potrubia pri tlakových skúškach DN do 300</t>
  </si>
  <si>
    <t>-230165392</t>
  </si>
  <si>
    <t xml:space="preserve">Presun hmôt HSV </t>
  </si>
  <si>
    <t>998276101</t>
  </si>
  <si>
    <t>Presun hmôt pre rúrové vedenie hĺbené z rúr z plast. hmôt alebo sklolamin. v otvorenom výkope</t>
  </si>
  <si>
    <t>-1512312757</t>
  </si>
  <si>
    <t xml:space="preserve">Zemné práce pri extr.mont.prácach </t>
  </si>
  <si>
    <t>Rozvinutie a uloženie výstražnej fólie z PVC do ryhy,šírka 33 cm</t>
  </si>
  <si>
    <t>1466374329</t>
  </si>
  <si>
    <t>283230008200</t>
  </si>
  <si>
    <t>Výstražná fólia PE, š. 300 mm, pre kanalizáciu, farba hnedá, CAMPRI</t>
  </si>
  <si>
    <t>370430117</t>
  </si>
  <si>
    <t xml:space="preserve">SO 06 - DOMÁCI VODOVOD </t>
  </si>
  <si>
    <t>849571467</t>
  </si>
  <si>
    <t>Hĺbenie rýh šírky do 600 mm zapažených i nezapažených s urovnaním dna. Príplatok k cene za lepivosť horniny 3</t>
  </si>
  <si>
    <t>662730523</t>
  </si>
  <si>
    <t>162301102</t>
  </si>
  <si>
    <t>Vodorovné premiestnenie výkopku tr.1-4, do 1000 m</t>
  </si>
  <si>
    <t>-413469991</t>
  </si>
  <si>
    <t>167101101</t>
  </si>
  <si>
    <t>Nakladanie neuľahnutého výkopku z hornín tr.1-4 do 100 m3</t>
  </si>
  <si>
    <t>314351908</t>
  </si>
  <si>
    <t>-172708415</t>
  </si>
  <si>
    <t>-1643425142</t>
  </si>
  <si>
    <t>-195325077</t>
  </si>
  <si>
    <t>1776225759</t>
  </si>
  <si>
    <t>963108090</t>
  </si>
  <si>
    <t>890695348</t>
  </si>
  <si>
    <t>871151121</t>
  </si>
  <si>
    <t>Montáž potrubia z tlakových rúrok polyetylénových vonkajšieho priemeru 25 mm</t>
  </si>
  <si>
    <t>1101923545</t>
  </si>
  <si>
    <t>2860017810</t>
  </si>
  <si>
    <t>HDPE rúra PE100 rúra 25x1,8/100m PN10 (SDR17)-pre tlakový rozvod pitnej vody PIPELIFE</t>
  </si>
  <si>
    <t>-1143436412</t>
  </si>
  <si>
    <t>892233111</t>
  </si>
  <si>
    <t>Preplach a dezinfekcia vodovodného potrubia DN 25</t>
  </si>
  <si>
    <t>448031657</t>
  </si>
  <si>
    <t>892241111</t>
  </si>
  <si>
    <t>Ostatné práce na rúrovom vedení, tlakové skúšky vodovodného potrubia DN do 80</t>
  </si>
  <si>
    <t>-1285600197</t>
  </si>
  <si>
    <t>Presun hmôt pre rúrové vedenie hĺbené z rúr z plast., hmôt alebo sklolamin. v otvorenom výkope</t>
  </si>
  <si>
    <t>-1065945187</t>
  </si>
  <si>
    <t>1193713970</t>
  </si>
  <si>
    <t>2830010600</t>
  </si>
  <si>
    <t>Fólia výstražná BIELA - VODOVOD, 1 kotúč=500m, Campri</t>
  </si>
  <si>
    <t>-1584288210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</si>
</sst>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9" fillId="0" borderId="0" xfId="0" applyFont="1" applyAlignment="1">
      <alignment horizontal="left" vertical="top" wrapText="1"/>
    </xf>
    <xf numFmtId="0" fontId="21" fillId="5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showZeros="0" topLeftCell="A91" workbookViewId="0">
      <selection activeCell="C98" sqref="C98:AF100"/>
    </sheetView>
  </sheetViews>
  <sheetFormatPr defaultRowHeight="14.4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1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7" t="s">
        <v>5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207" t="s">
        <v>12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16"/>
      <c r="BE5" s="204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208" t="s">
        <v>15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16"/>
      <c r="BE6" s="205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5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05"/>
      <c r="BS8" s="13" t="s">
        <v>6</v>
      </c>
    </row>
    <row r="9" spans="1:74" ht="14.45" customHeight="1">
      <c r="B9" s="16"/>
      <c r="AR9" s="16"/>
      <c r="BE9" s="205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24</v>
      </c>
      <c r="AR10" s="16"/>
      <c r="BE10" s="205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27</v>
      </c>
      <c r="AR11" s="16"/>
      <c r="BE11" s="205"/>
      <c r="BS11" s="13" t="s">
        <v>6</v>
      </c>
    </row>
    <row r="12" spans="1:74" ht="6.95" customHeight="1">
      <c r="B12" s="16"/>
      <c r="AR12" s="16"/>
      <c r="BE12" s="205"/>
      <c r="BS12" s="13" t="s">
        <v>6</v>
      </c>
    </row>
    <row r="13" spans="1:74" ht="12" customHeight="1">
      <c r="B13" s="16"/>
      <c r="D13" s="23" t="s">
        <v>28</v>
      </c>
      <c r="AK13" s="23" t="s">
        <v>23</v>
      </c>
      <c r="AN13" s="25" t="s">
        <v>29</v>
      </c>
      <c r="AR13" s="16"/>
      <c r="BE13" s="205"/>
      <c r="BS13" s="13" t="s">
        <v>6</v>
      </c>
    </row>
    <row r="14" spans="1:74" ht="13.15">
      <c r="B14" s="16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3" t="s">
        <v>26</v>
      </c>
      <c r="AN14" s="25" t="s">
        <v>29</v>
      </c>
      <c r="AR14" s="16"/>
      <c r="BE14" s="205"/>
      <c r="BS14" s="13" t="s">
        <v>6</v>
      </c>
    </row>
    <row r="15" spans="1:74" ht="6.95" customHeight="1">
      <c r="B15" s="16"/>
      <c r="AR15" s="16"/>
      <c r="BE15" s="205"/>
      <c r="BS15" s="13" t="s">
        <v>3</v>
      </c>
    </row>
    <row r="16" spans="1:74" ht="12" customHeight="1">
      <c r="B16" s="16"/>
      <c r="D16" s="23" t="s">
        <v>30</v>
      </c>
      <c r="AK16" s="23" t="s">
        <v>23</v>
      </c>
      <c r="AN16" s="21" t="s">
        <v>31</v>
      </c>
      <c r="AR16" s="16"/>
      <c r="BE16" s="205"/>
      <c r="BS16" s="13" t="s">
        <v>3</v>
      </c>
    </row>
    <row r="17" spans="2:71" ht="18.399999999999999" customHeight="1">
      <c r="B17" s="16"/>
      <c r="E17" s="21" t="s">
        <v>32</v>
      </c>
      <c r="AK17" s="23" t="s">
        <v>26</v>
      </c>
      <c r="AN17" s="21" t="s">
        <v>33</v>
      </c>
      <c r="AR17" s="16"/>
      <c r="BE17" s="205"/>
      <c r="BS17" s="13" t="s">
        <v>34</v>
      </c>
    </row>
    <row r="18" spans="2:71" ht="6.95" customHeight="1">
      <c r="B18" s="16"/>
      <c r="AR18" s="16"/>
      <c r="BE18" s="205"/>
      <c r="BS18" s="13" t="s">
        <v>35</v>
      </c>
    </row>
    <row r="19" spans="2:71" ht="12" customHeight="1">
      <c r="B19" s="16"/>
      <c r="D19" s="23" t="s">
        <v>36</v>
      </c>
      <c r="AK19" s="23" t="s">
        <v>23</v>
      </c>
      <c r="AN19" s="21" t="s">
        <v>31</v>
      </c>
      <c r="AR19" s="16"/>
      <c r="BE19" s="205"/>
      <c r="BS19" s="13" t="s">
        <v>35</v>
      </c>
    </row>
    <row r="20" spans="2:71" ht="18.399999999999999" customHeight="1">
      <c r="B20" s="16"/>
      <c r="E20" s="21" t="s">
        <v>37</v>
      </c>
      <c r="AK20" s="23" t="s">
        <v>26</v>
      </c>
      <c r="AN20" s="21" t="s">
        <v>33</v>
      </c>
      <c r="AR20" s="16"/>
      <c r="BE20" s="205"/>
      <c r="BS20" s="13" t="s">
        <v>34</v>
      </c>
    </row>
    <row r="21" spans="2:71" ht="6.95" customHeight="1">
      <c r="B21" s="16"/>
      <c r="AR21" s="16"/>
      <c r="BE21" s="205"/>
    </row>
    <row r="22" spans="2:71" ht="12" customHeight="1">
      <c r="B22" s="16"/>
      <c r="D22" s="23" t="s">
        <v>38</v>
      </c>
      <c r="AR22" s="16"/>
      <c r="BE22" s="205"/>
    </row>
    <row r="23" spans="2:71" ht="16.5" customHeight="1">
      <c r="B23" s="16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6"/>
      <c r="BE23" s="205"/>
    </row>
    <row r="24" spans="2:71" ht="6.95" customHeight="1">
      <c r="B24" s="16"/>
      <c r="AR24" s="16"/>
      <c r="BE24" s="205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5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2">
        <f>ROUND(AG94,2)</f>
        <v>0</v>
      </c>
      <c r="AL26" s="213"/>
      <c r="AM26" s="213"/>
      <c r="AN26" s="213"/>
      <c r="AO26" s="213"/>
      <c r="AR26" s="28"/>
      <c r="BE26" s="205"/>
    </row>
    <row r="27" spans="2:71" s="1" customFormat="1" ht="6.95" customHeight="1">
      <c r="B27" s="28"/>
      <c r="AR27" s="28"/>
      <c r="BE27" s="205"/>
    </row>
    <row r="28" spans="2:71" s="1" customFormat="1" ht="13.15">
      <c r="B28" s="28"/>
      <c r="L28" s="214" t="s">
        <v>40</v>
      </c>
      <c r="M28" s="214"/>
      <c r="N28" s="214"/>
      <c r="O28" s="214"/>
      <c r="P28" s="214"/>
      <c r="W28" s="214" t="s">
        <v>41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42</v>
      </c>
      <c r="AL28" s="214"/>
      <c r="AM28" s="214"/>
      <c r="AN28" s="214"/>
      <c r="AO28" s="214"/>
      <c r="AR28" s="28"/>
      <c r="BE28" s="205"/>
    </row>
    <row r="29" spans="2:71" s="2" customFormat="1" ht="14.45" customHeight="1">
      <c r="B29" s="32"/>
      <c r="D29" s="23" t="s">
        <v>43</v>
      </c>
      <c r="F29" s="33" t="s">
        <v>44</v>
      </c>
      <c r="L29" s="199">
        <v>0.2</v>
      </c>
      <c r="M29" s="200"/>
      <c r="N29" s="200"/>
      <c r="O29" s="200"/>
      <c r="P29" s="200"/>
      <c r="Q29" s="34"/>
      <c r="R29" s="34"/>
      <c r="S29" s="34"/>
      <c r="T29" s="34"/>
      <c r="U29" s="34"/>
      <c r="V29" s="34"/>
      <c r="W29" s="201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F29" s="34"/>
      <c r="AG29" s="34"/>
      <c r="AH29" s="34"/>
      <c r="AI29" s="34"/>
      <c r="AJ29" s="34"/>
      <c r="AK29" s="201">
        <f>ROUND(AV94, 2)</f>
        <v>0</v>
      </c>
      <c r="AL29" s="200"/>
      <c r="AM29" s="200"/>
      <c r="AN29" s="200"/>
      <c r="AO29" s="200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6"/>
    </row>
    <row r="30" spans="2:71" s="2" customFormat="1" ht="14.45" customHeight="1">
      <c r="B30" s="32"/>
      <c r="F30" s="33" t="s">
        <v>45</v>
      </c>
      <c r="L30" s="199">
        <v>0.2</v>
      </c>
      <c r="M30" s="200"/>
      <c r="N30" s="200"/>
      <c r="O30" s="200"/>
      <c r="P30" s="200"/>
      <c r="Q30" s="34"/>
      <c r="R30" s="34"/>
      <c r="S30" s="34"/>
      <c r="T30" s="34"/>
      <c r="U30" s="34"/>
      <c r="V30" s="34"/>
      <c r="W30" s="201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F30" s="34"/>
      <c r="AG30" s="34"/>
      <c r="AH30" s="34"/>
      <c r="AI30" s="34"/>
      <c r="AJ30" s="34"/>
      <c r="AK30" s="201">
        <f>ROUND(AW94, 2)</f>
        <v>0</v>
      </c>
      <c r="AL30" s="200"/>
      <c r="AM30" s="200"/>
      <c r="AN30" s="200"/>
      <c r="AO30" s="200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6"/>
    </row>
    <row r="31" spans="2:71" s="2" customFormat="1" ht="14.45" hidden="1" customHeight="1">
      <c r="B31" s="32"/>
      <c r="F31" s="23" t="s">
        <v>46</v>
      </c>
      <c r="L31" s="196">
        <v>0.2</v>
      </c>
      <c r="M31" s="197"/>
      <c r="N31" s="197"/>
      <c r="O31" s="197"/>
      <c r="P31" s="197"/>
      <c r="W31" s="198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8">
        <v>0</v>
      </c>
      <c r="AL31" s="197"/>
      <c r="AM31" s="197"/>
      <c r="AN31" s="197"/>
      <c r="AO31" s="197"/>
      <c r="AR31" s="32"/>
      <c r="BE31" s="206"/>
    </row>
    <row r="32" spans="2:71" s="2" customFormat="1" ht="14.45" hidden="1" customHeight="1">
      <c r="B32" s="32"/>
      <c r="F32" s="23" t="s">
        <v>47</v>
      </c>
      <c r="L32" s="196">
        <v>0.2</v>
      </c>
      <c r="M32" s="197"/>
      <c r="N32" s="197"/>
      <c r="O32" s="197"/>
      <c r="P32" s="197"/>
      <c r="W32" s="198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8">
        <v>0</v>
      </c>
      <c r="AL32" s="197"/>
      <c r="AM32" s="197"/>
      <c r="AN32" s="197"/>
      <c r="AO32" s="197"/>
      <c r="AR32" s="32"/>
      <c r="BE32" s="206"/>
    </row>
    <row r="33" spans="2:57" s="2" customFormat="1" ht="14.45" hidden="1" customHeight="1">
      <c r="B33" s="32"/>
      <c r="F33" s="33" t="s">
        <v>48</v>
      </c>
      <c r="L33" s="199">
        <v>0</v>
      </c>
      <c r="M33" s="200"/>
      <c r="N33" s="200"/>
      <c r="O33" s="200"/>
      <c r="P33" s="200"/>
      <c r="Q33" s="34"/>
      <c r="R33" s="34"/>
      <c r="S33" s="34"/>
      <c r="T33" s="34"/>
      <c r="U33" s="34"/>
      <c r="V33" s="34"/>
      <c r="W33" s="201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F33" s="34"/>
      <c r="AG33" s="34"/>
      <c r="AH33" s="34"/>
      <c r="AI33" s="34"/>
      <c r="AJ33" s="34"/>
      <c r="AK33" s="201">
        <v>0</v>
      </c>
      <c r="AL33" s="200"/>
      <c r="AM33" s="200"/>
      <c r="AN33" s="200"/>
      <c r="AO33" s="200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6"/>
    </row>
    <row r="34" spans="2:57" s="1" customFormat="1" ht="6.95" customHeight="1">
      <c r="B34" s="28"/>
      <c r="AR34" s="28"/>
      <c r="BE34" s="205"/>
    </row>
    <row r="35" spans="2:57" s="1" customFormat="1" ht="25.9" customHeight="1">
      <c r="B35" s="28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186" t="s">
        <v>51</v>
      </c>
      <c r="Y35" s="184"/>
      <c r="Z35" s="184"/>
      <c r="AA35" s="184"/>
      <c r="AB35" s="184"/>
      <c r="AC35" s="38"/>
      <c r="AD35" s="38"/>
      <c r="AE35" s="38"/>
      <c r="AF35" s="38"/>
      <c r="AG35" s="38"/>
      <c r="AH35" s="38"/>
      <c r="AI35" s="38"/>
      <c r="AJ35" s="38"/>
      <c r="AK35" s="183">
        <f>SUM(AK26:AK33)</f>
        <v>0</v>
      </c>
      <c r="AL35" s="184"/>
      <c r="AM35" s="184"/>
      <c r="AN35" s="184"/>
      <c r="AO35" s="185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28"/>
    </row>
    <row r="50" spans="2:44" ht="10.15">
      <c r="B50" s="16"/>
      <c r="AR50" s="16"/>
    </row>
    <row r="51" spans="2:44" ht="10.15">
      <c r="B51" s="16"/>
      <c r="AR51" s="16"/>
    </row>
    <row r="52" spans="2:44" ht="10.15">
      <c r="B52" s="16"/>
      <c r="AR52" s="16"/>
    </row>
    <row r="53" spans="2:44" ht="10.15">
      <c r="B53" s="16"/>
      <c r="AR53" s="16"/>
    </row>
    <row r="54" spans="2:44" ht="10.15">
      <c r="B54" s="16"/>
      <c r="AR54" s="16"/>
    </row>
    <row r="55" spans="2:44" ht="10.15">
      <c r="B55" s="16"/>
      <c r="AR55" s="16"/>
    </row>
    <row r="56" spans="2:44" ht="10.15">
      <c r="B56" s="16"/>
      <c r="AR56" s="16"/>
    </row>
    <row r="57" spans="2:44" ht="10.15">
      <c r="B57" s="16"/>
      <c r="AR57" s="16"/>
    </row>
    <row r="58" spans="2:44" ht="10.15">
      <c r="B58" s="16"/>
      <c r="AR58" s="16"/>
    </row>
    <row r="59" spans="2:44" ht="10.15">
      <c r="B59" s="16"/>
      <c r="AR59" s="16"/>
    </row>
    <row r="60" spans="2:44" s="1" customFormat="1" ht="13.15">
      <c r="B60" s="28"/>
      <c r="D60" s="42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54</v>
      </c>
      <c r="AI60" s="30"/>
      <c r="AJ60" s="30"/>
      <c r="AK60" s="30"/>
      <c r="AL60" s="30"/>
      <c r="AM60" s="42" t="s">
        <v>55</v>
      </c>
      <c r="AN60" s="30"/>
      <c r="AO60" s="30"/>
      <c r="AR60" s="28"/>
    </row>
    <row r="61" spans="2:44" ht="10.15">
      <c r="B61" s="16"/>
      <c r="AR61" s="16"/>
    </row>
    <row r="62" spans="2:44" ht="10.15">
      <c r="B62" s="16"/>
      <c r="AR62" s="16"/>
    </row>
    <row r="63" spans="2:44" ht="10.15">
      <c r="B63" s="16"/>
      <c r="AR63" s="16"/>
    </row>
    <row r="64" spans="2:44" s="1" customFormat="1" ht="13.15">
      <c r="B64" s="28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28"/>
    </row>
    <row r="65" spans="2:44" ht="10.15">
      <c r="B65" s="16"/>
      <c r="AR65" s="16"/>
    </row>
    <row r="66" spans="2:44" ht="10.15">
      <c r="B66" s="16"/>
      <c r="AR66" s="16"/>
    </row>
    <row r="67" spans="2:44" ht="10.15">
      <c r="B67" s="16"/>
      <c r="AR67" s="16"/>
    </row>
    <row r="68" spans="2:44" ht="10.15">
      <c r="B68" s="16"/>
      <c r="AR68" s="16"/>
    </row>
    <row r="69" spans="2:44" ht="10.15">
      <c r="B69" s="16"/>
      <c r="AR69" s="16"/>
    </row>
    <row r="70" spans="2:44" ht="10.15">
      <c r="B70" s="16"/>
      <c r="AR70" s="16"/>
    </row>
    <row r="71" spans="2:44" ht="10.15">
      <c r="B71" s="16"/>
      <c r="AR71" s="16"/>
    </row>
    <row r="72" spans="2:44" ht="10.15">
      <c r="B72" s="16"/>
      <c r="AR72" s="16"/>
    </row>
    <row r="73" spans="2:44" ht="10.15">
      <c r="B73" s="16"/>
      <c r="AR73" s="16"/>
    </row>
    <row r="74" spans="2:44" ht="10.15">
      <c r="B74" s="16"/>
      <c r="AR74" s="16"/>
    </row>
    <row r="75" spans="2:44" s="1" customFormat="1" ht="13.15">
      <c r="B75" s="28"/>
      <c r="D75" s="42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54</v>
      </c>
      <c r="AI75" s="30"/>
      <c r="AJ75" s="30"/>
      <c r="AK75" s="30"/>
      <c r="AL75" s="30"/>
      <c r="AM75" s="42" t="s">
        <v>55</v>
      </c>
      <c r="AN75" s="30"/>
      <c r="AO75" s="30"/>
      <c r="AR75" s="28"/>
    </row>
    <row r="76" spans="2:44" s="1" customFormat="1" ht="10.1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301/1</v>
      </c>
      <c r="AR84" s="47"/>
    </row>
    <row r="85" spans="1:91" s="4" customFormat="1" ht="36.950000000000003" customHeight="1">
      <c r="B85" s="48"/>
      <c r="C85" s="49" t="s">
        <v>14</v>
      </c>
      <c r="L85" s="216" t="str">
        <f>K6</f>
        <v>ROZŠÍRENIE AREÁLU MOKAS a.s.,  Selešťany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K.Ú: Záhorce, parc.č. 2200/1</v>
      </c>
      <c r="AI87" s="23" t="s">
        <v>20</v>
      </c>
      <c r="AM87" s="191" t="str">
        <f>IF(AN8= "","",AN8)</f>
        <v>7. 3. 2022</v>
      </c>
      <c r="AN87" s="191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3" t="s">
        <v>22</v>
      </c>
      <c r="L89" s="3" t="str">
        <f>IF(E11= "","",E11)</f>
        <v>MOKAS, a.s., Selešťany 69, Záhorce, PSČ:  991 06</v>
      </c>
      <c r="AI89" s="23" t="s">
        <v>30</v>
      </c>
      <c r="AM89" s="192" t="str">
        <f>IF(E17="","",E17)</f>
        <v>Sírius company s.r.o., Balog nad Ipľom</v>
      </c>
      <c r="AN89" s="193"/>
      <c r="AO89" s="193"/>
      <c r="AP89" s="193"/>
      <c r="AR89" s="28"/>
      <c r="AS89" s="179" t="s">
        <v>59</v>
      </c>
      <c r="AT89" s="18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25.7" customHeight="1">
      <c r="B90" s="28"/>
      <c r="C90" s="23" t="s">
        <v>28</v>
      </c>
      <c r="L90" s="3" t="str">
        <f>IF(E14= "Vyplň údaj","",E14)</f>
        <v/>
      </c>
      <c r="AI90" s="23" t="s">
        <v>36</v>
      </c>
      <c r="AM90" s="192" t="str">
        <f>IF(E20="","",E20)</f>
        <v>Sírius company s.r.o., Športová 40/10</v>
      </c>
      <c r="AN90" s="193"/>
      <c r="AO90" s="193"/>
      <c r="AP90" s="193"/>
      <c r="AR90" s="28"/>
      <c r="AS90" s="181"/>
      <c r="AT90" s="182"/>
      <c r="BD90" s="54"/>
    </row>
    <row r="91" spans="1:91" s="1" customFormat="1" ht="10.9" customHeight="1">
      <c r="B91" s="28"/>
      <c r="AR91" s="28"/>
      <c r="AS91" s="181"/>
      <c r="AT91" s="182"/>
      <c r="BD91" s="54"/>
    </row>
    <row r="92" spans="1:91" s="1" customFormat="1" ht="29.25" customHeight="1">
      <c r="B92" s="28"/>
      <c r="C92" s="219" t="s">
        <v>60</v>
      </c>
      <c r="D92" s="190"/>
      <c r="E92" s="190"/>
      <c r="F92" s="190"/>
      <c r="G92" s="190"/>
      <c r="H92" s="55"/>
      <c r="I92" s="194" t="s">
        <v>61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89" t="s">
        <v>62</v>
      </c>
      <c r="AH92" s="190"/>
      <c r="AI92" s="190"/>
      <c r="AJ92" s="190"/>
      <c r="AK92" s="190"/>
      <c r="AL92" s="190"/>
      <c r="AM92" s="190"/>
      <c r="AN92" s="194" t="s">
        <v>63</v>
      </c>
      <c r="AO92" s="190"/>
      <c r="AP92" s="195"/>
      <c r="AQ92" s="56" t="s">
        <v>64</v>
      </c>
      <c r="AR92" s="28"/>
      <c r="AS92" s="57" t="s">
        <v>65</v>
      </c>
      <c r="AT92" s="58" t="s">
        <v>66</v>
      </c>
      <c r="AU92" s="58" t="s">
        <v>67</v>
      </c>
      <c r="AV92" s="58" t="s">
        <v>68</v>
      </c>
      <c r="AW92" s="58" t="s">
        <v>69</v>
      </c>
      <c r="AX92" s="58" t="s">
        <v>70</v>
      </c>
      <c r="AY92" s="58" t="s">
        <v>71</v>
      </c>
      <c r="AZ92" s="58" t="s">
        <v>72</v>
      </c>
      <c r="BA92" s="58" t="s">
        <v>73</v>
      </c>
      <c r="BB92" s="58" t="s">
        <v>74</v>
      </c>
      <c r="BC92" s="58" t="s">
        <v>75</v>
      </c>
      <c r="BD92" s="59" t="s">
        <v>76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77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ROUND(AG95+AG98+AG101+AG106+AG107,2)</f>
        <v>0</v>
      </c>
      <c r="AH94" s="203"/>
      <c r="AI94" s="203"/>
      <c r="AJ94" s="203"/>
      <c r="AK94" s="203"/>
      <c r="AL94" s="203"/>
      <c r="AM94" s="203"/>
      <c r="AN94" s="176">
        <f t="shared" ref="AN94:AN107" si="0">SUM(AG94,AT94)</f>
        <v>0</v>
      </c>
      <c r="AO94" s="176"/>
      <c r="AP94" s="176"/>
      <c r="AQ94" s="65" t="s">
        <v>1</v>
      </c>
      <c r="AR94" s="61"/>
      <c r="AS94" s="66">
        <f>ROUND(AS95+AS98+AS101+AS106+AS107,2)</f>
        <v>0</v>
      </c>
      <c r="AT94" s="67">
        <f t="shared" ref="AT94:AT107" si="1">ROUND(SUM(AV94:AW94),2)</f>
        <v>0</v>
      </c>
      <c r="AU94" s="68">
        <f>ROUND(AU95+AU98+AU101+AU106+AU107,5)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ROUND(AZ95+AZ98+AZ101+AZ106+AZ107,2)</f>
        <v>0</v>
      </c>
      <c r="BA94" s="67">
        <f>ROUND(BA95+BA98+BA101+BA106+BA107,2)</f>
        <v>0</v>
      </c>
      <c r="BB94" s="67">
        <f>ROUND(BB95+BB98+BB101+BB106+BB107,2)</f>
        <v>0</v>
      </c>
      <c r="BC94" s="67">
        <f>ROUND(BC95+BC98+BC101+BC106+BC107,2)</f>
        <v>0</v>
      </c>
      <c r="BD94" s="69">
        <f>ROUND(BD95+BD98+BD101+BD106+BD107,2)</f>
        <v>0</v>
      </c>
      <c r="BS94" s="70" t="s">
        <v>78</v>
      </c>
      <c r="BT94" s="70" t="s">
        <v>79</v>
      </c>
      <c r="BU94" s="71" t="s">
        <v>80</v>
      </c>
      <c r="BV94" s="70" t="s">
        <v>81</v>
      </c>
      <c r="BW94" s="70" t="s">
        <v>4</v>
      </c>
      <c r="BX94" s="70" t="s">
        <v>82</v>
      </c>
      <c r="CL94" s="70" t="s">
        <v>1</v>
      </c>
    </row>
    <row r="95" spans="1:91" s="6" customFormat="1" ht="16.5" customHeight="1">
      <c r="B95" s="72"/>
      <c r="C95" s="73"/>
      <c r="D95" s="202" t="s">
        <v>83</v>
      </c>
      <c r="E95" s="202"/>
      <c r="F95" s="202"/>
      <c r="G95" s="202"/>
      <c r="H95" s="202"/>
      <c r="I95" s="74"/>
      <c r="J95" s="202" t="s">
        <v>84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188">
        <f>ROUND(SUM(AG96:AG97),2)</f>
        <v>0</v>
      </c>
      <c r="AH95" s="175"/>
      <c r="AI95" s="175"/>
      <c r="AJ95" s="175"/>
      <c r="AK95" s="175"/>
      <c r="AL95" s="175"/>
      <c r="AM95" s="175"/>
      <c r="AN95" s="174">
        <f t="shared" si="0"/>
        <v>0</v>
      </c>
      <c r="AO95" s="175"/>
      <c r="AP95" s="175"/>
      <c r="AQ95" s="75" t="s">
        <v>85</v>
      </c>
      <c r="AR95" s="72"/>
      <c r="AS95" s="76">
        <f>ROUND(SUM(AS96:AS97),2)</f>
        <v>0</v>
      </c>
      <c r="AT95" s="77">
        <f t="shared" si="1"/>
        <v>0</v>
      </c>
      <c r="AU95" s="78">
        <f>ROUND(SUM(AU96:AU97),5)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ROUND(SUM(AZ96:AZ97),2)</f>
        <v>0</v>
      </c>
      <c r="BA95" s="77">
        <f>ROUND(SUM(BA96:BA97),2)</f>
        <v>0</v>
      </c>
      <c r="BB95" s="77">
        <f>ROUND(SUM(BB96:BB97),2)</f>
        <v>0</v>
      </c>
      <c r="BC95" s="77">
        <f>ROUND(SUM(BC96:BC97),2)</f>
        <v>0</v>
      </c>
      <c r="BD95" s="79">
        <f>ROUND(SUM(BD96:BD97),2)</f>
        <v>0</v>
      </c>
      <c r="BS95" s="80" t="s">
        <v>78</v>
      </c>
      <c r="BT95" s="80" t="s">
        <v>86</v>
      </c>
      <c r="BU95" s="80" t="s">
        <v>80</v>
      </c>
      <c r="BV95" s="80" t="s">
        <v>81</v>
      </c>
      <c r="BW95" s="80" t="s">
        <v>87</v>
      </c>
      <c r="BX95" s="80" t="s">
        <v>4</v>
      </c>
      <c r="CL95" s="80" t="s">
        <v>1</v>
      </c>
      <c r="CM95" s="80" t="s">
        <v>79</v>
      </c>
    </row>
    <row r="96" spans="1:91" s="3" customFormat="1" ht="16.5" customHeight="1">
      <c r="A96" s="81" t="s">
        <v>88</v>
      </c>
      <c r="B96" s="47"/>
      <c r="C96" s="9"/>
      <c r="D96" s="9"/>
      <c r="E96" s="215" t="s">
        <v>89</v>
      </c>
      <c r="F96" s="215"/>
      <c r="G96" s="215"/>
      <c r="H96" s="215"/>
      <c r="I96" s="215"/>
      <c r="J96" s="9"/>
      <c r="K96" s="215" t="s">
        <v>90</v>
      </c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177">
        <f>'01 - Stavebná časť'!J32</f>
        <v>0</v>
      </c>
      <c r="AH96" s="178"/>
      <c r="AI96" s="178"/>
      <c r="AJ96" s="178"/>
      <c r="AK96" s="178"/>
      <c r="AL96" s="178"/>
      <c r="AM96" s="178"/>
      <c r="AN96" s="177">
        <f t="shared" si="0"/>
        <v>0</v>
      </c>
      <c r="AO96" s="178"/>
      <c r="AP96" s="178"/>
      <c r="AQ96" s="82" t="s">
        <v>91</v>
      </c>
      <c r="AR96" s="47"/>
      <c r="AS96" s="83">
        <v>0</v>
      </c>
      <c r="AT96" s="84">
        <f t="shared" si="1"/>
        <v>0</v>
      </c>
      <c r="AU96" s="85">
        <f>'01 - Stavebná časť'!P140</f>
        <v>0</v>
      </c>
      <c r="AV96" s="84">
        <f>'01 - Stavebná časť'!J35</f>
        <v>0</v>
      </c>
      <c r="AW96" s="84">
        <f>'01 - Stavebná časť'!J36</f>
        <v>0</v>
      </c>
      <c r="AX96" s="84">
        <f>'01 - Stavebná časť'!J37</f>
        <v>0</v>
      </c>
      <c r="AY96" s="84">
        <f>'01 - Stavebná časť'!J38</f>
        <v>0</v>
      </c>
      <c r="AZ96" s="84">
        <f>'01 - Stavebná časť'!F35</f>
        <v>0</v>
      </c>
      <c r="BA96" s="84">
        <f>'01 - Stavebná časť'!F36</f>
        <v>0</v>
      </c>
      <c r="BB96" s="84">
        <f>'01 - Stavebná časť'!F37</f>
        <v>0</v>
      </c>
      <c r="BC96" s="84">
        <f>'01 - Stavebná časť'!F38</f>
        <v>0</v>
      </c>
      <c r="BD96" s="86">
        <f>'01 - Stavebná časť'!F39</f>
        <v>0</v>
      </c>
      <c r="BT96" s="21" t="s">
        <v>92</v>
      </c>
      <c r="BV96" s="21" t="s">
        <v>81</v>
      </c>
      <c r="BW96" s="21" t="s">
        <v>93</v>
      </c>
      <c r="BX96" s="21" t="s">
        <v>87</v>
      </c>
      <c r="CL96" s="21" t="s">
        <v>1</v>
      </c>
    </row>
    <row r="97" spans="1:91" s="3" customFormat="1" ht="16.5" customHeight="1">
      <c r="A97" s="81" t="s">
        <v>88</v>
      </c>
      <c r="B97" s="47"/>
      <c r="C97" s="9"/>
      <c r="D97" s="9"/>
      <c r="E97" s="215" t="s">
        <v>94</v>
      </c>
      <c r="F97" s="215"/>
      <c r="G97" s="215"/>
      <c r="H97" s="215"/>
      <c r="I97" s="215"/>
      <c r="J97" s="9"/>
      <c r="K97" s="215" t="s">
        <v>95</v>
      </c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177">
        <f>'02 - Elektroinštalácia '!J32</f>
        <v>0</v>
      </c>
      <c r="AH97" s="178"/>
      <c r="AI97" s="178"/>
      <c r="AJ97" s="178"/>
      <c r="AK97" s="178"/>
      <c r="AL97" s="178"/>
      <c r="AM97" s="178"/>
      <c r="AN97" s="177">
        <f t="shared" si="0"/>
        <v>0</v>
      </c>
      <c r="AO97" s="178"/>
      <c r="AP97" s="178"/>
      <c r="AQ97" s="82" t="s">
        <v>91</v>
      </c>
      <c r="AR97" s="47"/>
      <c r="AS97" s="83">
        <v>0</v>
      </c>
      <c r="AT97" s="84">
        <f t="shared" si="1"/>
        <v>0</v>
      </c>
      <c r="AU97" s="85">
        <f>'02 - Elektroinštalácia '!P125</f>
        <v>0</v>
      </c>
      <c r="AV97" s="84">
        <f>'02 - Elektroinštalácia '!J35</f>
        <v>0</v>
      </c>
      <c r="AW97" s="84">
        <f>'02 - Elektroinštalácia '!J36</f>
        <v>0</v>
      </c>
      <c r="AX97" s="84">
        <f>'02 - Elektroinštalácia '!J37</f>
        <v>0</v>
      </c>
      <c r="AY97" s="84">
        <f>'02 - Elektroinštalácia '!J38</f>
        <v>0</v>
      </c>
      <c r="AZ97" s="84">
        <f>'02 - Elektroinštalácia '!F35</f>
        <v>0</v>
      </c>
      <c r="BA97" s="84">
        <f>'02 - Elektroinštalácia '!F36</f>
        <v>0</v>
      </c>
      <c r="BB97" s="84">
        <f>'02 - Elektroinštalácia '!F37</f>
        <v>0</v>
      </c>
      <c r="BC97" s="84">
        <f>'02 - Elektroinštalácia '!F38</f>
        <v>0</v>
      </c>
      <c r="BD97" s="86">
        <f>'02 - Elektroinštalácia '!F39</f>
        <v>0</v>
      </c>
      <c r="BT97" s="21" t="s">
        <v>92</v>
      </c>
      <c r="BV97" s="21" t="s">
        <v>81</v>
      </c>
      <c r="BW97" s="21" t="s">
        <v>96</v>
      </c>
      <c r="BX97" s="21" t="s">
        <v>87</v>
      </c>
      <c r="CL97" s="21" t="s">
        <v>1</v>
      </c>
    </row>
    <row r="98" spans="1:91" s="6" customFormat="1" ht="16.5" customHeight="1">
      <c r="B98" s="72"/>
      <c r="C98" s="171"/>
      <c r="D98" s="220" t="s">
        <v>97</v>
      </c>
      <c r="E98" s="220"/>
      <c r="F98" s="220"/>
      <c r="G98" s="220"/>
      <c r="H98" s="220"/>
      <c r="I98" s="172"/>
      <c r="J98" s="220" t="s">
        <v>98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188">
        <f>ROUND(SUM(AG99:AG100),2)</f>
        <v>0</v>
      </c>
      <c r="AH98" s="175"/>
      <c r="AI98" s="175"/>
      <c r="AJ98" s="175"/>
      <c r="AK98" s="175"/>
      <c r="AL98" s="175"/>
      <c r="AM98" s="175"/>
      <c r="AN98" s="174">
        <f t="shared" si="0"/>
        <v>0</v>
      </c>
      <c r="AO98" s="175"/>
      <c r="AP98" s="175"/>
      <c r="AQ98" s="75" t="s">
        <v>85</v>
      </c>
      <c r="AR98" s="72"/>
      <c r="AS98" s="76">
        <f>ROUND(SUM(AS99:AS100),2)</f>
        <v>0</v>
      </c>
      <c r="AT98" s="77">
        <f t="shared" si="1"/>
        <v>0</v>
      </c>
      <c r="AU98" s="78">
        <f>ROUND(SUM(AU99:AU100),5)</f>
        <v>0</v>
      </c>
      <c r="AV98" s="77">
        <f>ROUND(AZ98*L29,2)</f>
        <v>0</v>
      </c>
      <c r="AW98" s="77">
        <f>ROUND(BA98*L30,2)</f>
        <v>0</v>
      </c>
      <c r="AX98" s="77">
        <f>ROUND(BB98*L29,2)</f>
        <v>0</v>
      </c>
      <c r="AY98" s="77">
        <f>ROUND(BC98*L30,2)</f>
        <v>0</v>
      </c>
      <c r="AZ98" s="77">
        <f>ROUND(SUM(AZ99:AZ100),2)</f>
        <v>0</v>
      </c>
      <c r="BA98" s="77">
        <f>ROUND(SUM(BA99:BA100),2)</f>
        <v>0</v>
      </c>
      <c r="BB98" s="77">
        <f>ROUND(SUM(BB99:BB100),2)</f>
        <v>0</v>
      </c>
      <c r="BC98" s="77">
        <f>ROUND(SUM(BC99:BC100),2)</f>
        <v>0</v>
      </c>
      <c r="BD98" s="79">
        <f>ROUND(SUM(BD99:BD100),2)</f>
        <v>0</v>
      </c>
      <c r="BS98" s="80" t="s">
        <v>78</v>
      </c>
      <c r="BT98" s="80" t="s">
        <v>86</v>
      </c>
      <c r="BU98" s="80" t="s">
        <v>80</v>
      </c>
      <c r="BV98" s="80" t="s">
        <v>81</v>
      </c>
      <c r="BW98" s="80" t="s">
        <v>99</v>
      </c>
      <c r="BX98" s="80" t="s">
        <v>4</v>
      </c>
      <c r="CL98" s="80" t="s">
        <v>1</v>
      </c>
      <c r="CM98" s="80" t="s">
        <v>79</v>
      </c>
    </row>
    <row r="99" spans="1:91" s="3" customFormat="1" ht="16.5" customHeight="1">
      <c r="A99" s="81" t="s">
        <v>88</v>
      </c>
      <c r="B99" s="47"/>
      <c r="C99" s="173"/>
      <c r="D99" s="173"/>
      <c r="E99" s="218" t="s">
        <v>89</v>
      </c>
      <c r="F99" s="218"/>
      <c r="G99" s="218"/>
      <c r="H99" s="218"/>
      <c r="I99" s="218"/>
      <c r="J99" s="173"/>
      <c r="K99" s="218" t="s">
        <v>90</v>
      </c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177">
        <f>'01 - Stavebná časť_01'!J32</f>
        <v>0</v>
      </c>
      <c r="AH99" s="178"/>
      <c r="AI99" s="178"/>
      <c r="AJ99" s="178"/>
      <c r="AK99" s="178"/>
      <c r="AL99" s="178"/>
      <c r="AM99" s="178"/>
      <c r="AN99" s="177">
        <f t="shared" si="0"/>
        <v>0</v>
      </c>
      <c r="AO99" s="178"/>
      <c r="AP99" s="178"/>
      <c r="AQ99" s="82" t="s">
        <v>91</v>
      </c>
      <c r="AR99" s="47"/>
      <c r="AS99" s="83">
        <v>0</v>
      </c>
      <c r="AT99" s="84">
        <f t="shared" si="1"/>
        <v>0</v>
      </c>
      <c r="AU99" s="85">
        <f>'01 - Stavebná časť_01'!P131</f>
        <v>0</v>
      </c>
      <c r="AV99" s="84">
        <f>'01 - Stavebná časť_01'!J35</f>
        <v>0</v>
      </c>
      <c r="AW99" s="84">
        <f>'01 - Stavebná časť_01'!J36</f>
        <v>0</v>
      </c>
      <c r="AX99" s="84">
        <f>'01 - Stavebná časť_01'!J37</f>
        <v>0</v>
      </c>
      <c r="AY99" s="84">
        <f>'01 - Stavebná časť_01'!J38</f>
        <v>0</v>
      </c>
      <c r="AZ99" s="84">
        <f>'01 - Stavebná časť_01'!F35</f>
        <v>0</v>
      </c>
      <c r="BA99" s="84">
        <f>'01 - Stavebná časť_01'!F36</f>
        <v>0</v>
      </c>
      <c r="BB99" s="84">
        <f>'01 - Stavebná časť_01'!F37</f>
        <v>0</v>
      </c>
      <c r="BC99" s="84">
        <f>'01 - Stavebná časť_01'!F38</f>
        <v>0</v>
      </c>
      <c r="BD99" s="86">
        <f>'01 - Stavebná časť_01'!F39</f>
        <v>0</v>
      </c>
      <c r="BT99" s="21" t="s">
        <v>92</v>
      </c>
      <c r="BV99" s="21" t="s">
        <v>81</v>
      </c>
      <c r="BW99" s="21" t="s">
        <v>100</v>
      </c>
      <c r="BX99" s="21" t="s">
        <v>99</v>
      </c>
      <c r="CL99" s="21" t="s">
        <v>1</v>
      </c>
    </row>
    <row r="100" spans="1:91" s="3" customFormat="1" ht="16.5" customHeight="1">
      <c r="A100" s="81" t="s">
        <v>88</v>
      </c>
      <c r="B100" s="47"/>
      <c r="C100" s="173"/>
      <c r="D100" s="173"/>
      <c r="E100" s="218" t="s">
        <v>94</v>
      </c>
      <c r="F100" s="218"/>
      <c r="G100" s="218"/>
      <c r="H100" s="218"/>
      <c r="I100" s="218"/>
      <c r="J100" s="173"/>
      <c r="K100" s="218" t="s">
        <v>95</v>
      </c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177">
        <f>'02 - Elektroinštalácia _01'!J32</f>
        <v>0</v>
      </c>
      <c r="AH100" s="178"/>
      <c r="AI100" s="178"/>
      <c r="AJ100" s="178"/>
      <c r="AK100" s="178"/>
      <c r="AL100" s="178"/>
      <c r="AM100" s="178"/>
      <c r="AN100" s="177">
        <f t="shared" si="0"/>
        <v>0</v>
      </c>
      <c r="AO100" s="178"/>
      <c r="AP100" s="178"/>
      <c r="AQ100" s="82" t="s">
        <v>91</v>
      </c>
      <c r="AR100" s="47"/>
      <c r="AS100" s="83">
        <v>0</v>
      </c>
      <c r="AT100" s="84">
        <f t="shared" si="1"/>
        <v>0</v>
      </c>
      <c r="AU100" s="85">
        <f>'02 - Elektroinštalácia _01'!P128</f>
        <v>0</v>
      </c>
      <c r="AV100" s="84">
        <f>'02 - Elektroinštalácia _01'!J35</f>
        <v>0</v>
      </c>
      <c r="AW100" s="84">
        <f>'02 - Elektroinštalácia _01'!J36</f>
        <v>0</v>
      </c>
      <c r="AX100" s="84">
        <f>'02 - Elektroinštalácia _01'!J37</f>
        <v>0</v>
      </c>
      <c r="AY100" s="84">
        <f>'02 - Elektroinštalácia _01'!J38</f>
        <v>0</v>
      </c>
      <c r="AZ100" s="84">
        <f>'02 - Elektroinštalácia _01'!F35</f>
        <v>0</v>
      </c>
      <c r="BA100" s="84">
        <f>'02 - Elektroinštalácia _01'!F36</f>
        <v>0</v>
      </c>
      <c r="BB100" s="84">
        <f>'02 - Elektroinštalácia _01'!F37</f>
        <v>0</v>
      </c>
      <c r="BC100" s="84">
        <f>'02 - Elektroinštalácia _01'!F38</f>
        <v>0</v>
      </c>
      <c r="BD100" s="86">
        <f>'02 - Elektroinštalácia _01'!F39</f>
        <v>0</v>
      </c>
      <c r="BT100" s="21" t="s">
        <v>92</v>
      </c>
      <c r="BV100" s="21" t="s">
        <v>81</v>
      </c>
      <c r="BW100" s="21" t="s">
        <v>101</v>
      </c>
      <c r="BX100" s="21" t="s">
        <v>99</v>
      </c>
      <c r="CL100" s="21" t="s">
        <v>1</v>
      </c>
    </row>
    <row r="101" spans="1:91" s="6" customFormat="1" ht="24.75" customHeight="1">
      <c r="B101" s="72"/>
      <c r="C101" s="73"/>
      <c r="D101" s="202" t="s">
        <v>102</v>
      </c>
      <c r="E101" s="202"/>
      <c r="F101" s="202"/>
      <c r="G101" s="202"/>
      <c r="H101" s="202"/>
      <c r="I101" s="74"/>
      <c r="J101" s="202" t="s">
        <v>103</v>
      </c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188">
        <f>ROUND(SUM(AG102:AG105),2)</f>
        <v>0</v>
      </c>
      <c r="AH101" s="175"/>
      <c r="AI101" s="175"/>
      <c r="AJ101" s="175"/>
      <c r="AK101" s="175"/>
      <c r="AL101" s="175"/>
      <c r="AM101" s="175"/>
      <c r="AN101" s="174">
        <f t="shared" si="0"/>
        <v>0</v>
      </c>
      <c r="AO101" s="175"/>
      <c r="AP101" s="175"/>
      <c r="AQ101" s="75" t="s">
        <v>85</v>
      </c>
      <c r="AR101" s="72"/>
      <c r="AS101" s="76">
        <f>ROUND(SUM(AS102:AS105),2)</f>
        <v>0</v>
      </c>
      <c r="AT101" s="77">
        <f t="shared" si="1"/>
        <v>0</v>
      </c>
      <c r="AU101" s="78">
        <f>ROUND(SUM(AU102:AU105),5)</f>
        <v>0</v>
      </c>
      <c r="AV101" s="77">
        <f>ROUND(AZ101*L29,2)</f>
        <v>0</v>
      </c>
      <c r="AW101" s="77">
        <f>ROUND(BA101*L30,2)</f>
        <v>0</v>
      </c>
      <c r="AX101" s="77">
        <f>ROUND(BB101*L29,2)</f>
        <v>0</v>
      </c>
      <c r="AY101" s="77">
        <f>ROUND(BC101*L30,2)</f>
        <v>0</v>
      </c>
      <c r="AZ101" s="77">
        <f>ROUND(SUM(AZ102:AZ105),2)</f>
        <v>0</v>
      </c>
      <c r="BA101" s="77">
        <f>ROUND(SUM(BA102:BA105),2)</f>
        <v>0</v>
      </c>
      <c r="BB101" s="77">
        <f>ROUND(SUM(BB102:BB105),2)</f>
        <v>0</v>
      </c>
      <c r="BC101" s="77">
        <f>ROUND(SUM(BC102:BC105),2)</f>
        <v>0</v>
      </c>
      <c r="BD101" s="79">
        <f>ROUND(SUM(BD102:BD105),2)</f>
        <v>0</v>
      </c>
      <c r="BS101" s="80" t="s">
        <v>78</v>
      </c>
      <c r="BT101" s="80" t="s">
        <v>86</v>
      </c>
      <c r="BU101" s="80" t="s">
        <v>80</v>
      </c>
      <c r="BV101" s="80" t="s">
        <v>81</v>
      </c>
      <c r="BW101" s="80" t="s">
        <v>104</v>
      </c>
      <c r="BX101" s="80" t="s">
        <v>4</v>
      </c>
      <c r="CL101" s="80" t="s">
        <v>1</v>
      </c>
      <c r="CM101" s="80" t="s">
        <v>79</v>
      </c>
    </row>
    <row r="102" spans="1:91" s="3" customFormat="1" ht="16.5" customHeight="1">
      <c r="A102" s="81" t="s">
        <v>88</v>
      </c>
      <c r="B102" s="47"/>
      <c r="C102" s="9"/>
      <c r="D102" s="9"/>
      <c r="E102" s="215" t="s">
        <v>89</v>
      </c>
      <c r="F102" s="215"/>
      <c r="G102" s="215"/>
      <c r="H102" s="215"/>
      <c r="I102" s="215"/>
      <c r="J102" s="9"/>
      <c r="K102" s="215" t="s">
        <v>90</v>
      </c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177">
        <f>'01 - Stavebná časť_02'!J32</f>
        <v>0</v>
      </c>
      <c r="AH102" s="178"/>
      <c r="AI102" s="178"/>
      <c r="AJ102" s="178"/>
      <c r="AK102" s="178"/>
      <c r="AL102" s="178"/>
      <c r="AM102" s="178"/>
      <c r="AN102" s="177">
        <f t="shared" si="0"/>
        <v>0</v>
      </c>
      <c r="AO102" s="178"/>
      <c r="AP102" s="178"/>
      <c r="AQ102" s="82" t="s">
        <v>91</v>
      </c>
      <c r="AR102" s="47"/>
      <c r="AS102" s="83">
        <v>0</v>
      </c>
      <c r="AT102" s="84">
        <f t="shared" si="1"/>
        <v>0</v>
      </c>
      <c r="AU102" s="85">
        <f>'01 - Stavebná časť_02'!P143</f>
        <v>0</v>
      </c>
      <c r="AV102" s="84">
        <f>'01 - Stavebná časť_02'!J35</f>
        <v>0</v>
      </c>
      <c r="AW102" s="84">
        <f>'01 - Stavebná časť_02'!J36</f>
        <v>0</v>
      </c>
      <c r="AX102" s="84">
        <f>'01 - Stavebná časť_02'!J37</f>
        <v>0</v>
      </c>
      <c r="AY102" s="84">
        <f>'01 - Stavebná časť_02'!J38</f>
        <v>0</v>
      </c>
      <c r="AZ102" s="84">
        <f>'01 - Stavebná časť_02'!F35</f>
        <v>0</v>
      </c>
      <c r="BA102" s="84">
        <f>'01 - Stavebná časť_02'!F36</f>
        <v>0</v>
      </c>
      <c r="BB102" s="84">
        <f>'01 - Stavebná časť_02'!F37</f>
        <v>0</v>
      </c>
      <c r="BC102" s="84">
        <f>'01 - Stavebná časť_02'!F38</f>
        <v>0</v>
      </c>
      <c r="BD102" s="86">
        <f>'01 - Stavebná časť_02'!F39</f>
        <v>0</v>
      </c>
      <c r="BT102" s="21" t="s">
        <v>92</v>
      </c>
      <c r="BV102" s="21" t="s">
        <v>81</v>
      </c>
      <c r="BW102" s="21" t="s">
        <v>105</v>
      </c>
      <c r="BX102" s="21" t="s">
        <v>104</v>
      </c>
      <c r="CL102" s="21" t="s">
        <v>1</v>
      </c>
    </row>
    <row r="103" spans="1:91" s="3" customFormat="1" ht="16.5" customHeight="1">
      <c r="A103" s="81" t="s">
        <v>88</v>
      </c>
      <c r="B103" s="47"/>
      <c r="C103" s="9"/>
      <c r="D103" s="9"/>
      <c r="E103" s="215" t="s">
        <v>94</v>
      </c>
      <c r="F103" s="215"/>
      <c r="G103" s="215"/>
      <c r="H103" s="215"/>
      <c r="I103" s="215"/>
      <c r="J103" s="9"/>
      <c r="K103" s="215" t="s">
        <v>106</v>
      </c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177">
        <f>'02 - Zdravotechnika'!J32</f>
        <v>0</v>
      </c>
      <c r="AH103" s="178"/>
      <c r="AI103" s="178"/>
      <c r="AJ103" s="178"/>
      <c r="AK103" s="178"/>
      <c r="AL103" s="178"/>
      <c r="AM103" s="178"/>
      <c r="AN103" s="177">
        <f t="shared" si="0"/>
        <v>0</v>
      </c>
      <c r="AO103" s="178"/>
      <c r="AP103" s="178"/>
      <c r="AQ103" s="82" t="s">
        <v>91</v>
      </c>
      <c r="AR103" s="47"/>
      <c r="AS103" s="83">
        <v>0</v>
      </c>
      <c r="AT103" s="84">
        <f t="shared" si="1"/>
        <v>0</v>
      </c>
      <c r="AU103" s="85">
        <f>'02 - Zdravotechnika'!P127</f>
        <v>0</v>
      </c>
      <c r="AV103" s="84">
        <f>'02 - Zdravotechnika'!J35</f>
        <v>0</v>
      </c>
      <c r="AW103" s="84">
        <f>'02 - Zdravotechnika'!J36</f>
        <v>0</v>
      </c>
      <c r="AX103" s="84">
        <f>'02 - Zdravotechnika'!J37</f>
        <v>0</v>
      </c>
      <c r="AY103" s="84">
        <f>'02 - Zdravotechnika'!J38</f>
        <v>0</v>
      </c>
      <c r="AZ103" s="84">
        <f>'02 - Zdravotechnika'!F35</f>
        <v>0</v>
      </c>
      <c r="BA103" s="84">
        <f>'02 - Zdravotechnika'!F36</f>
        <v>0</v>
      </c>
      <c r="BB103" s="84">
        <f>'02 - Zdravotechnika'!F37</f>
        <v>0</v>
      </c>
      <c r="BC103" s="84">
        <f>'02 - Zdravotechnika'!F38</f>
        <v>0</v>
      </c>
      <c r="BD103" s="86">
        <f>'02 - Zdravotechnika'!F39</f>
        <v>0</v>
      </c>
      <c r="BT103" s="21" t="s">
        <v>92</v>
      </c>
      <c r="BV103" s="21" t="s">
        <v>81</v>
      </c>
      <c r="BW103" s="21" t="s">
        <v>107</v>
      </c>
      <c r="BX103" s="21" t="s">
        <v>104</v>
      </c>
      <c r="CL103" s="21" t="s">
        <v>1</v>
      </c>
    </row>
    <row r="104" spans="1:91" s="3" customFormat="1" ht="16.5" customHeight="1">
      <c r="A104" s="81" t="s">
        <v>88</v>
      </c>
      <c r="B104" s="47"/>
      <c r="C104" s="9"/>
      <c r="D104" s="9"/>
      <c r="E104" s="215" t="s">
        <v>108</v>
      </c>
      <c r="F104" s="215"/>
      <c r="G104" s="215"/>
      <c r="H104" s="215"/>
      <c r="I104" s="215"/>
      <c r="J104" s="9"/>
      <c r="K104" s="215" t="s">
        <v>109</v>
      </c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177">
        <f>'03 - Vykurovanie'!J32</f>
        <v>0</v>
      </c>
      <c r="AH104" s="178"/>
      <c r="AI104" s="178"/>
      <c r="AJ104" s="178"/>
      <c r="AK104" s="178"/>
      <c r="AL104" s="178"/>
      <c r="AM104" s="178"/>
      <c r="AN104" s="177">
        <f t="shared" si="0"/>
        <v>0</v>
      </c>
      <c r="AO104" s="178"/>
      <c r="AP104" s="178"/>
      <c r="AQ104" s="82" t="s">
        <v>91</v>
      </c>
      <c r="AR104" s="47"/>
      <c r="AS104" s="83">
        <v>0</v>
      </c>
      <c r="AT104" s="84">
        <f t="shared" si="1"/>
        <v>0</v>
      </c>
      <c r="AU104" s="85">
        <f>'03 - Vykurovanie'!P124</f>
        <v>0</v>
      </c>
      <c r="AV104" s="84">
        <f>'03 - Vykurovanie'!J35</f>
        <v>0</v>
      </c>
      <c r="AW104" s="84">
        <f>'03 - Vykurovanie'!J36</f>
        <v>0</v>
      </c>
      <c r="AX104" s="84">
        <f>'03 - Vykurovanie'!J37</f>
        <v>0</v>
      </c>
      <c r="AY104" s="84">
        <f>'03 - Vykurovanie'!J38</f>
        <v>0</v>
      </c>
      <c r="AZ104" s="84">
        <f>'03 - Vykurovanie'!F35</f>
        <v>0</v>
      </c>
      <c r="BA104" s="84">
        <f>'03 - Vykurovanie'!F36</f>
        <v>0</v>
      </c>
      <c r="BB104" s="84">
        <f>'03 - Vykurovanie'!F37</f>
        <v>0</v>
      </c>
      <c r="BC104" s="84">
        <f>'03 - Vykurovanie'!F38</f>
        <v>0</v>
      </c>
      <c r="BD104" s="86">
        <f>'03 - Vykurovanie'!F39</f>
        <v>0</v>
      </c>
      <c r="BT104" s="21" t="s">
        <v>92</v>
      </c>
      <c r="BV104" s="21" t="s">
        <v>81</v>
      </c>
      <c r="BW104" s="21" t="s">
        <v>110</v>
      </c>
      <c r="BX104" s="21" t="s">
        <v>104</v>
      </c>
      <c r="CL104" s="21" t="s">
        <v>1</v>
      </c>
    </row>
    <row r="105" spans="1:91" s="3" customFormat="1" ht="16.5" customHeight="1">
      <c r="A105" s="81" t="s">
        <v>88</v>
      </c>
      <c r="B105" s="47"/>
      <c r="C105" s="9"/>
      <c r="D105" s="9"/>
      <c r="E105" s="215" t="s">
        <v>111</v>
      </c>
      <c r="F105" s="215"/>
      <c r="G105" s="215"/>
      <c r="H105" s="215"/>
      <c r="I105" s="215"/>
      <c r="J105" s="9"/>
      <c r="K105" s="215" t="s">
        <v>95</v>
      </c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177">
        <f>'04 - Elektroinštalácia '!J32</f>
        <v>0</v>
      </c>
      <c r="AH105" s="178"/>
      <c r="AI105" s="178"/>
      <c r="AJ105" s="178"/>
      <c r="AK105" s="178"/>
      <c r="AL105" s="178"/>
      <c r="AM105" s="178"/>
      <c r="AN105" s="177">
        <f t="shared" si="0"/>
        <v>0</v>
      </c>
      <c r="AO105" s="178"/>
      <c r="AP105" s="178"/>
      <c r="AQ105" s="82" t="s">
        <v>91</v>
      </c>
      <c r="AR105" s="47"/>
      <c r="AS105" s="83">
        <v>0</v>
      </c>
      <c r="AT105" s="84">
        <f t="shared" si="1"/>
        <v>0</v>
      </c>
      <c r="AU105" s="85">
        <f>'04 - Elektroinštalácia '!P130</f>
        <v>0</v>
      </c>
      <c r="AV105" s="84">
        <f>'04 - Elektroinštalácia '!J35</f>
        <v>0</v>
      </c>
      <c r="AW105" s="84">
        <f>'04 - Elektroinštalácia '!J36</f>
        <v>0</v>
      </c>
      <c r="AX105" s="84">
        <f>'04 - Elektroinštalácia '!J37</f>
        <v>0</v>
      </c>
      <c r="AY105" s="84">
        <f>'04 - Elektroinštalácia '!J38</f>
        <v>0</v>
      </c>
      <c r="AZ105" s="84">
        <f>'04 - Elektroinštalácia '!F35</f>
        <v>0</v>
      </c>
      <c r="BA105" s="84">
        <f>'04 - Elektroinštalácia '!F36</f>
        <v>0</v>
      </c>
      <c r="BB105" s="84">
        <f>'04 - Elektroinštalácia '!F37</f>
        <v>0</v>
      </c>
      <c r="BC105" s="84">
        <f>'04 - Elektroinštalácia '!F38</f>
        <v>0</v>
      </c>
      <c r="BD105" s="86">
        <f>'04 - Elektroinštalácia '!F39</f>
        <v>0</v>
      </c>
      <c r="BT105" s="21" t="s">
        <v>92</v>
      </c>
      <c r="BV105" s="21" t="s">
        <v>81</v>
      </c>
      <c r="BW105" s="21" t="s">
        <v>112</v>
      </c>
      <c r="BX105" s="21" t="s">
        <v>104</v>
      </c>
      <c r="CL105" s="21" t="s">
        <v>1</v>
      </c>
    </row>
    <row r="106" spans="1:91" s="6" customFormat="1" ht="16.5" customHeight="1">
      <c r="A106" s="81" t="s">
        <v>88</v>
      </c>
      <c r="B106" s="72"/>
      <c r="C106" s="73"/>
      <c r="D106" s="202" t="s">
        <v>113</v>
      </c>
      <c r="E106" s="202"/>
      <c r="F106" s="202"/>
      <c r="G106" s="202"/>
      <c r="H106" s="202"/>
      <c r="I106" s="74"/>
      <c r="J106" s="202" t="s">
        <v>114</v>
      </c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174">
        <f>'SO 05 - KANALIZAČNÁ PRÍPOJKA'!J30</f>
        <v>0</v>
      </c>
      <c r="AH106" s="175"/>
      <c r="AI106" s="175"/>
      <c r="AJ106" s="175"/>
      <c r="AK106" s="175"/>
      <c r="AL106" s="175"/>
      <c r="AM106" s="175"/>
      <c r="AN106" s="174">
        <f t="shared" si="0"/>
        <v>0</v>
      </c>
      <c r="AO106" s="175"/>
      <c r="AP106" s="175"/>
      <c r="AQ106" s="75" t="s">
        <v>85</v>
      </c>
      <c r="AR106" s="72"/>
      <c r="AS106" s="76">
        <v>0</v>
      </c>
      <c r="AT106" s="77">
        <f t="shared" si="1"/>
        <v>0</v>
      </c>
      <c r="AU106" s="78">
        <f>'SO 05 - KANALIZAČNÁ PRÍPOJKA'!P123</f>
        <v>0</v>
      </c>
      <c r="AV106" s="77">
        <f>'SO 05 - KANALIZAČNÁ PRÍPOJKA'!J33</f>
        <v>0</v>
      </c>
      <c r="AW106" s="77">
        <f>'SO 05 - KANALIZAČNÁ PRÍPOJKA'!J34</f>
        <v>0</v>
      </c>
      <c r="AX106" s="77">
        <f>'SO 05 - KANALIZAČNÁ PRÍPOJKA'!J35</f>
        <v>0</v>
      </c>
      <c r="AY106" s="77">
        <f>'SO 05 - KANALIZAČNÁ PRÍPOJKA'!J36</f>
        <v>0</v>
      </c>
      <c r="AZ106" s="77">
        <f>'SO 05 - KANALIZAČNÁ PRÍPOJKA'!F33</f>
        <v>0</v>
      </c>
      <c r="BA106" s="77">
        <f>'SO 05 - KANALIZAČNÁ PRÍPOJKA'!F34</f>
        <v>0</v>
      </c>
      <c r="BB106" s="77">
        <f>'SO 05 - KANALIZAČNÁ PRÍPOJKA'!F35</f>
        <v>0</v>
      </c>
      <c r="BC106" s="77">
        <f>'SO 05 - KANALIZAČNÁ PRÍPOJKA'!F36</f>
        <v>0</v>
      </c>
      <c r="BD106" s="79">
        <f>'SO 05 - KANALIZAČNÁ PRÍPOJKA'!F37</f>
        <v>0</v>
      </c>
      <c r="BT106" s="80" t="s">
        <v>86</v>
      </c>
      <c r="BV106" s="80" t="s">
        <v>81</v>
      </c>
      <c r="BW106" s="80" t="s">
        <v>115</v>
      </c>
      <c r="BX106" s="80" t="s">
        <v>4</v>
      </c>
      <c r="CL106" s="80" t="s">
        <v>1</v>
      </c>
      <c r="CM106" s="80" t="s">
        <v>79</v>
      </c>
    </row>
    <row r="107" spans="1:91" s="6" customFormat="1" ht="16.5" customHeight="1">
      <c r="A107" s="81" t="s">
        <v>88</v>
      </c>
      <c r="B107" s="72"/>
      <c r="C107" s="73"/>
      <c r="D107" s="202" t="s">
        <v>116</v>
      </c>
      <c r="E107" s="202"/>
      <c r="F107" s="202"/>
      <c r="G107" s="202"/>
      <c r="H107" s="202"/>
      <c r="I107" s="74"/>
      <c r="J107" s="202" t="s">
        <v>117</v>
      </c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174">
        <f>'SO 06 - DOMÁCI VODOVOD '!J30</f>
        <v>0</v>
      </c>
      <c r="AH107" s="175"/>
      <c r="AI107" s="175"/>
      <c r="AJ107" s="175"/>
      <c r="AK107" s="175"/>
      <c r="AL107" s="175"/>
      <c r="AM107" s="175"/>
      <c r="AN107" s="174">
        <f t="shared" si="0"/>
        <v>0</v>
      </c>
      <c r="AO107" s="175"/>
      <c r="AP107" s="175"/>
      <c r="AQ107" s="75" t="s">
        <v>85</v>
      </c>
      <c r="AR107" s="72"/>
      <c r="AS107" s="87">
        <v>0</v>
      </c>
      <c r="AT107" s="88">
        <f t="shared" si="1"/>
        <v>0</v>
      </c>
      <c r="AU107" s="89">
        <f>'SO 06 - DOMÁCI VODOVOD '!P122</f>
        <v>0</v>
      </c>
      <c r="AV107" s="88">
        <f>'SO 06 - DOMÁCI VODOVOD '!J33</f>
        <v>0</v>
      </c>
      <c r="AW107" s="88">
        <f>'SO 06 - DOMÁCI VODOVOD '!J34</f>
        <v>0</v>
      </c>
      <c r="AX107" s="88">
        <f>'SO 06 - DOMÁCI VODOVOD '!J35</f>
        <v>0</v>
      </c>
      <c r="AY107" s="88">
        <f>'SO 06 - DOMÁCI VODOVOD '!J36</f>
        <v>0</v>
      </c>
      <c r="AZ107" s="88">
        <f>'SO 06 - DOMÁCI VODOVOD '!F33</f>
        <v>0</v>
      </c>
      <c r="BA107" s="88">
        <f>'SO 06 - DOMÁCI VODOVOD '!F34</f>
        <v>0</v>
      </c>
      <c r="BB107" s="88">
        <f>'SO 06 - DOMÁCI VODOVOD '!F35</f>
        <v>0</v>
      </c>
      <c r="BC107" s="88">
        <f>'SO 06 - DOMÁCI VODOVOD '!F36</f>
        <v>0</v>
      </c>
      <c r="BD107" s="90">
        <f>'SO 06 - DOMÁCI VODOVOD '!F37</f>
        <v>0</v>
      </c>
      <c r="BT107" s="80" t="s">
        <v>86</v>
      </c>
      <c r="BV107" s="80" t="s">
        <v>81</v>
      </c>
      <c r="BW107" s="80" t="s">
        <v>118</v>
      </c>
      <c r="BX107" s="80" t="s">
        <v>4</v>
      </c>
      <c r="CL107" s="80" t="s">
        <v>1</v>
      </c>
      <c r="CM107" s="80" t="s">
        <v>79</v>
      </c>
    </row>
    <row r="108" spans="1:91" s="1" customFormat="1" ht="30" customHeight="1">
      <c r="B108" s="28"/>
      <c r="AR108" s="28"/>
    </row>
    <row r="109" spans="1:91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28"/>
    </row>
  </sheetData>
  <mergeCells count="90">
    <mergeCell ref="C92:G92"/>
    <mergeCell ref="D101:H101"/>
    <mergeCell ref="D95:H95"/>
    <mergeCell ref="D98:H98"/>
    <mergeCell ref="E100:I100"/>
    <mergeCell ref="E96:I96"/>
    <mergeCell ref="I92:AF92"/>
    <mergeCell ref="J101:AF101"/>
    <mergeCell ref="J95:AF95"/>
    <mergeCell ref="J98:AF98"/>
    <mergeCell ref="K99:AF99"/>
    <mergeCell ref="K100:AF100"/>
    <mergeCell ref="K96:AF96"/>
    <mergeCell ref="E102:I102"/>
    <mergeCell ref="E99:I99"/>
    <mergeCell ref="E104:I104"/>
    <mergeCell ref="E103:I103"/>
    <mergeCell ref="E97:I97"/>
    <mergeCell ref="L28:P28"/>
    <mergeCell ref="W28:AE28"/>
    <mergeCell ref="AK28:AO28"/>
    <mergeCell ref="AK29:AO29"/>
    <mergeCell ref="L29:P29"/>
    <mergeCell ref="W29:AE29"/>
    <mergeCell ref="K5:AO5"/>
    <mergeCell ref="K6:AO6"/>
    <mergeCell ref="E14:AJ14"/>
    <mergeCell ref="E23:AN23"/>
    <mergeCell ref="AK26:AO26"/>
    <mergeCell ref="L30:P30"/>
    <mergeCell ref="AK31:AO31"/>
    <mergeCell ref="W31:AE31"/>
    <mergeCell ref="L31:P31"/>
    <mergeCell ref="D107:H107"/>
    <mergeCell ref="J107:AF107"/>
    <mergeCell ref="AG94:AM94"/>
    <mergeCell ref="W30:AE30"/>
    <mergeCell ref="K104:AF104"/>
    <mergeCell ref="L85:AO85"/>
    <mergeCell ref="E105:I105"/>
    <mergeCell ref="K105:AF105"/>
    <mergeCell ref="D106:H106"/>
    <mergeCell ref="J106:AF106"/>
    <mergeCell ref="AG103:AM103"/>
    <mergeCell ref="AG104:AM104"/>
    <mergeCell ref="L32:P32"/>
    <mergeCell ref="W32:AE32"/>
    <mergeCell ref="AK32:AO32"/>
    <mergeCell ref="L33:P33"/>
    <mergeCell ref="AK33:AO33"/>
    <mergeCell ref="W33:AE33"/>
    <mergeCell ref="AR2:BE2"/>
    <mergeCell ref="AG100:AM100"/>
    <mergeCell ref="AG102:AM102"/>
    <mergeCell ref="AG99:AM99"/>
    <mergeCell ref="AG101:AM101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92:AP92"/>
    <mergeCell ref="AK30:AO30"/>
    <mergeCell ref="BE5:BE34"/>
    <mergeCell ref="AS89:AT91"/>
    <mergeCell ref="AN105:AP105"/>
    <mergeCell ref="AG105:AM105"/>
    <mergeCell ref="AK35:AO35"/>
    <mergeCell ref="X35:AB35"/>
    <mergeCell ref="AN104:AP104"/>
    <mergeCell ref="AN103:AP103"/>
    <mergeCell ref="AN102:AP102"/>
    <mergeCell ref="AN101:AP101"/>
    <mergeCell ref="AN95:AP95"/>
    <mergeCell ref="AN100:AP100"/>
    <mergeCell ref="AN96:AP96"/>
    <mergeCell ref="AN97:AP97"/>
    <mergeCell ref="K102:AF102"/>
    <mergeCell ref="K97:AF97"/>
    <mergeCell ref="K103:AF103"/>
    <mergeCell ref="AN106:AP106"/>
    <mergeCell ref="AG106:AM106"/>
    <mergeCell ref="AN107:AP107"/>
    <mergeCell ref="AG107:AM107"/>
    <mergeCell ref="AN94:AP94"/>
    <mergeCell ref="AN99:AP99"/>
    <mergeCell ref="AN98:AP98"/>
  </mergeCells>
  <hyperlinks>
    <hyperlink ref="A96" location="'01 - Stavebná časť'!C2" display="/" xr:uid="{00000000-0004-0000-0000-000000000000}"/>
    <hyperlink ref="A97" location="'02 - Elektroinštalácia '!C2" display="/" xr:uid="{00000000-0004-0000-0000-000001000000}"/>
    <hyperlink ref="A99" location="'01 - Stavebná časť_01'!C2" display="/" xr:uid="{00000000-0004-0000-0000-000002000000}"/>
    <hyperlink ref="A100" location="'02 - Elektroinštalácia _01'!C2" display="/" xr:uid="{00000000-0004-0000-0000-000003000000}"/>
    <hyperlink ref="A102" location="'01 - Stavebná časť_02'!C2" display="/" xr:uid="{00000000-0004-0000-0000-000004000000}"/>
    <hyperlink ref="A103" location="'02 - Zdravotechnika'!C2" display="/" xr:uid="{00000000-0004-0000-0000-000005000000}"/>
    <hyperlink ref="A104" location="'03 - Vykurovanie'!C2" display="/" xr:uid="{00000000-0004-0000-0000-000006000000}"/>
    <hyperlink ref="A105" location="'04 - Elektroinštalácia '!C2" display="/" xr:uid="{00000000-0004-0000-0000-000007000000}"/>
    <hyperlink ref="A106" location="'SO 05 - KANALIZAČNÁ PRÍPOJKA'!C2" display="/" xr:uid="{00000000-0004-0000-0000-000008000000}"/>
    <hyperlink ref="A107" location="'SO 06 - DOMÁCI VODOVOD 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5"/>
  <sheetViews>
    <sheetView showGridLines="0" showZeros="0" topLeftCell="A74" workbookViewId="0">
      <selection activeCell="V94" sqref="V94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6.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115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216" t="s">
        <v>1697</v>
      </c>
      <c r="F9" s="221"/>
      <c r="G9" s="221"/>
      <c r="H9" s="221"/>
      <c r="L9" s="28"/>
    </row>
    <row r="10" spans="2:46" s="1" customFormat="1" ht="10.1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7. 3. 2022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4" t="str">
        <f>'Rekapitulácia stavby'!E14</f>
        <v>Vyplň údaj</v>
      </c>
      <c r="F18" s="207"/>
      <c r="G18" s="207"/>
      <c r="H18" s="207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23</v>
      </c>
      <c r="J20" s="21" t="s">
        <v>31</v>
      </c>
      <c r="L20" s="28"/>
    </row>
    <row r="21" spans="2:12" s="1" customFormat="1" ht="18" customHeight="1">
      <c r="B21" s="28"/>
      <c r="E21" s="21" t="s">
        <v>32</v>
      </c>
      <c r="I21" s="23" t="s">
        <v>26</v>
      </c>
      <c r="J21" s="21" t="s">
        <v>33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36</v>
      </c>
      <c r="I23" s="23" t="s">
        <v>23</v>
      </c>
      <c r="J23" s="21" t="s">
        <v>31</v>
      </c>
      <c r="L23" s="28"/>
    </row>
    <row r="24" spans="2:12" s="1" customFormat="1" ht="18" customHeight="1">
      <c r="B24" s="28"/>
      <c r="E24" s="21" t="s">
        <v>37</v>
      </c>
      <c r="I24" s="23" t="s">
        <v>26</v>
      </c>
      <c r="J24" s="21" t="s">
        <v>33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38</v>
      </c>
      <c r="L26" s="28"/>
    </row>
    <row r="27" spans="2:12" s="7" customFormat="1" ht="16.5" customHeight="1">
      <c r="B27" s="92"/>
      <c r="E27" s="211" t="s">
        <v>1</v>
      </c>
      <c r="F27" s="211"/>
      <c r="G27" s="211"/>
      <c r="H27" s="211"/>
      <c r="L27" s="92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3" t="s">
        <v>39</v>
      </c>
      <c r="J30" s="64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41</v>
      </c>
      <c r="I32" s="31" t="s">
        <v>40</v>
      </c>
      <c r="J32" s="31" t="s">
        <v>42</v>
      </c>
      <c r="L32" s="28"/>
    </row>
    <row r="33" spans="2:12" s="1" customFormat="1" ht="14.45" customHeight="1">
      <c r="B33" s="28"/>
      <c r="D33" s="94" t="s">
        <v>43</v>
      </c>
      <c r="E33" s="33" t="s">
        <v>44</v>
      </c>
      <c r="F33" s="95">
        <f>ROUND((SUM(BE123:BE154)),  2)</f>
        <v>0</v>
      </c>
      <c r="G33" s="96"/>
      <c r="H33" s="96"/>
      <c r="I33" s="97">
        <v>0.2</v>
      </c>
      <c r="J33" s="95">
        <f>ROUND(((SUM(BE123:BE154))*I33),  2)</f>
        <v>0</v>
      </c>
      <c r="L33" s="28"/>
    </row>
    <row r="34" spans="2:12" s="1" customFormat="1" ht="14.45" customHeight="1">
      <c r="B34" s="28"/>
      <c r="E34" s="33" t="s">
        <v>45</v>
      </c>
      <c r="F34" s="95">
        <f>ROUND((SUM(BF123:BF154)),  2)</f>
        <v>0</v>
      </c>
      <c r="G34" s="96"/>
      <c r="H34" s="96"/>
      <c r="I34" s="97">
        <v>0.2</v>
      </c>
      <c r="J34" s="95">
        <f>ROUND(((SUM(BF123:BF154))*I34),  2)</f>
        <v>0</v>
      </c>
      <c r="L34" s="28"/>
    </row>
    <row r="35" spans="2:12" s="1" customFormat="1" ht="14.45" hidden="1" customHeight="1">
      <c r="B35" s="28"/>
      <c r="E35" s="23" t="s">
        <v>46</v>
      </c>
      <c r="F35" s="84">
        <f>ROUND((SUM(BG123:BG154)),  2)</f>
        <v>0</v>
      </c>
      <c r="I35" s="98">
        <v>0.2</v>
      </c>
      <c r="J35" s="84">
        <f>0</f>
        <v>0</v>
      </c>
      <c r="L35" s="28"/>
    </row>
    <row r="36" spans="2:12" s="1" customFormat="1" ht="14.45" hidden="1" customHeight="1">
      <c r="B36" s="28"/>
      <c r="E36" s="23" t="s">
        <v>47</v>
      </c>
      <c r="F36" s="84">
        <f>ROUND((SUM(BH123:BH154)),  2)</f>
        <v>0</v>
      </c>
      <c r="I36" s="98">
        <v>0.2</v>
      </c>
      <c r="J36" s="84">
        <f>0</f>
        <v>0</v>
      </c>
      <c r="L36" s="28"/>
    </row>
    <row r="37" spans="2:12" s="1" customFormat="1" ht="14.45" hidden="1" customHeight="1">
      <c r="B37" s="28"/>
      <c r="E37" s="33" t="s">
        <v>48</v>
      </c>
      <c r="F37" s="95">
        <f>ROUND((SUM(BI123:BI154)),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49</v>
      </c>
      <c r="E39" s="55"/>
      <c r="F39" s="55"/>
      <c r="G39" s="101" t="s">
        <v>50</v>
      </c>
      <c r="H39" s="102" t="s">
        <v>51</v>
      </c>
      <c r="I39" s="55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216" t="str">
        <f>E9</f>
        <v>SO 05 - KANALIZAČNÁ PRÍPOJKA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K.Ú: Záhorce, parc.č. 2200/1</v>
      </c>
      <c r="I89" s="23" t="s">
        <v>20</v>
      </c>
      <c r="J89" s="51" t="str">
        <f>IF(J12="","",J12)</f>
        <v>7. 3. 2022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22</v>
      </c>
      <c r="F91" s="21" t="str">
        <f>E15</f>
        <v>MOKAS, a.s., Selešťany 69, Záhorce, PSČ:  991 06</v>
      </c>
      <c r="I91" s="23" t="s">
        <v>30</v>
      </c>
      <c r="J91" s="26" t="str">
        <f>E21</f>
        <v>Sírius company s.r.o., Balog nad Ipľom</v>
      </c>
      <c r="L91" s="28"/>
    </row>
    <row r="92" spans="2:47" s="1" customFormat="1" ht="25.7" customHeight="1">
      <c r="B92" s="28"/>
      <c r="C92" s="23" t="s">
        <v>28</v>
      </c>
      <c r="F92" s="21" t="str">
        <f>IF(E18="","",E18)</f>
        <v>Vyplň údaj</v>
      </c>
      <c r="I92" s="23" t="s">
        <v>36</v>
      </c>
      <c r="J92" s="26" t="str">
        <f>E24</f>
        <v>Sírius company s.r.o., Športová 40/10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127</v>
      </c>
      <c r="J96" s="64">
        <f>J123</f>
        <v>0</v>
      </c>
      <c r="L96" s="28"/>
      <c r="AU96" s="13" t="s">
        <v>128</v>
      </c>
    </row>
    <row r="97" spans="2:12" s="8" customFormat="1" ht="24.95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1698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899999999999999" customHeight="1">
      <c r="B99" s="114"/>
      <c r="D99" s="115" t="s">
        <v>130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12" s="9" customFormat="1" ht="19.899999999999999" customHeight="1">
      <c r="B100" s="114"/>
      <c r="D100" s="115" t="s">
        <v>1699</v>
      </c>
      <c r="E100" s="116"/>
      <c r="F100" s="116"/>
      <c r="G100" s="116"/>
      <c r="H100" s="116"/>
      <c r="I100" s="116"/>
      <c r="J100" s="117">
        <f>J141</f>
        <v>0</v>
      </c>
      <c r="L100" s="114"/>
    </row>
    <row r="101" spans="2:12" s="9" customFormat="1" ht="19.899999999999999" customHeight="1">
      <c r="B101" s="114"/>
      <c r="D101" s="115" t="s">
        <v>1700</v>
      </c>
      <c r="E101" s="116"/>
      <c r="F101" s="116"/>
      <c r="G101" s="116"/>
      <c r="H101" s="116"/>
      <c r="I101" s="116"/>
      <c r="J101" s="117">
        <f>J149</f>
        <v>0</v>
      </c>
      <c r="L101" s="114"/>
    </row>
    <row r="102" spans="2:12" s="8" customFormat="1" ht="24.95" customHeight="1">
      <c r="B102" s="110"/>
      <c r="D102" s="111" t="s">
        <v>1701</v>
      </c>
      <c r="E102" s="112"/>
      <c r="F102" s="112"/>
      <c r="G102" s="112"/>
      <c r="H102" s="112"/>
      <c r="I102" s="112"/>
      <c r="J102" s="113">
        <f>J151</f>
        <v>0</v>
      </c>
      <c r="L102" s="110"/>
    </row>
    <row r="103" spans="2:12" s="9" customFormat="1" ht="19.899999999999999" customHeight="1">
      <c r="B103" s="114"/>
      <c r="D103" s="115" t="s">
        <v>1702</v>
      </c>
      <c r="E103" s="116"/>
      <c r="F103" s="116"/>
      <c r="G103" s="116"/>
      <c r="H103" s="116"/>
      <c r="I103" s="116"/>
      <c r="J103" s="117">
        <f>J152</f>
        <v>0</v>
      </c>
      <c r="L103" s="114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17" t="s">
        <v>149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16.5" customHeight="1">
      <c r="B113" s="28"/>
      <c r="E113" s="222" t="str">
        <f>E7</f>
        <v>ROZŠÍRENIE AREÁLU MOKAS a.s.,  Selešťany</v>
      </c>
      <c r="F113" s="223"/>
      <c r="G113" s="223"/>
      <c r="H113" s="223"/>
      <c r="L113" s="28"/>
    </row>
    <row r="114" spans="2:65" s="1" customFormat="1" ht="12" customHeight="1">
      <c r="B114" s="28"/>
      <c r="C114" s="23" t="s">
        <v>120</v>
      </c>
      <c r="L114" s="28"/>
    </row>
    <row r="115" spans="2:65" s="1" customFormat="1" ht="16.5" customHeight="1">
      <c r="B115" s="28"/>
      <c r="E115" s="216" t="str">
        <f>E9</f>
        <v>SO 05 - KANALIZAČNÁ PRÍPOJKA</v>
      </c>
      <c r="F115" s="221"/>
      <c r="G115" s="221"/>
      <c r="H115" s="22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K.Ú: Záhorce, parc.č. 2200/1</v>
      </c>
      <c r="I117" s="23" t="s">
        <v>20</v>
      </c>
      <c r="J117" s="51" t="str">
        <f>IF(J12="","",J12)</f>
        <v>7. 3. 2022</v>
      </c>
      <c r="L117" s="28"/>
    </row>
    <row r="118" spans="2:65" s="1" customFormat="1" ht="6.95" customHeight="1">
      <c r="B118" s="28"/>
      <c r="L118" s="28"/>
    </row>
    <row r="119" spans="2:65" s="1" customFormat="1" ht="25.7" customHeight="1">
      <c r="B119" s="28"/>
      <c r="C119" s="23" t="s">
        <v>22</v>
      </c>
      <c r="F119" s="21" t="str">
        <f>E15</f>
        <v>MOKAS, a.s., Selešťany 69, Záhorce, PSČ:  991 06</v>
      </c>
      <c r="I119" s="23" t="s">
        <v>30</v>
      </c>
      <c r="J119" s="26" t="str">
        <f>E21</f>
        <v>Sírius company s.r.o., Balog nad Ipľom</v>
      </c>
      <c r="L119" s="28"/>
    </row>
    <row r="120" spans="2:65" s="1" customFormat="1" ht="25.7" customHeight="1">
      <c r="B120" s="28"/>
      <c r="C120" s="23" t="s">
        <v>28</v>
      </c>
      <c r="F120" s="21" t="str">
        <f>IF(E18="","",E18)</f>
        <v>Vyplň údaj</v>
      </c>
      <c r="I120" s="23" t="s">
        <v>36</v>
      </c>
      <c r="J120" s="26" t="str">
        <f>E24</f>
        <v>Sírius company s.r.o., Športová 40/10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150</v>
      </c>
      <c r="D122" s="120" t="s">
        <v>64</v>
      </c>
      <c r="E122" s="120" t="s">
        <v>60</v>
      </c>
      <c r="F122" s="120" t="s">
        <v>61</v>
      </c>
      <c r="G122" s="120" t="s">
        <v>151</v>
      </c>
      <c r="H122" s="120" t="s">
        <v>152</v>
      </c>
      <c r="I122" s="120" t="s">
        <v>153</v>
      </c>
      <c r="J122" s="121" t="s">
        <v>126</v>
      </c>
      <c r="K122" s="122" t="s">
        <v>154</v>
      </c>
      <c r="L122" s="118"/>
      <c r="M122" s="57" t="s">
        <v>1</v>
      </c>
      <c r="N122" s="58" t="s">
        <v>43</v>
      </c>
      <c r="O122" s="58" t="s">
        <v>155</v>
      </c>
      <c r="P122" s="58" t="s">
        <v>156</v>
      </c>
      <c r="Q122" s="58" t="s">
        <v>157</v>
      </c>
      <c r="R122" s="58" t="s">
        <v>158</v>
      </c>
      <c r="S122" s="58" t="s">
        <v>159</v>
      </c>
      <c r="T122" s="59" t="s">
        <v>160</v>
      </c>
    </row>
    <row r="123" spans="2:65" s="1" customFormat="1" ht="22.9" customHeight="1">
      <c r="B123" s="28"/>
      <c r="C123" s="62" t="s">
        <v>127</v>
      </c>
      <c r="J123" s="123">
        <f>BK123</f>
        <v>0</v>
      </c>
      <c r="L123" s="28"/>
      <c r="M123" s="60"/>
      <c r="N123" s="52"/>
      <c r="O123" s="52"/>
      <c r="P123" s="124">
        <f>P124+P151</f>
        <v>0</v>
      </c>
      <c r="Q123" s="52"/>
      <c r="R123" s="124">
        <f>R124+R151</f>
        <v>2.5112350000000001</v>
      </c>
      <c r="S123" s="52"/>
      <c r="T123" s="125">
        <f>T124+T151</f>
        <v>0</v>
      </c>
      <c r="AT123" s="13" t="s">
        <v>78</v>
      </c>
      <c r="AU123" s="13" t="s">
        <v>128</v>
      </c>
      <c r="BK123" s="126">
        <f>BK124+BK151</f>
        <v>0</v>
      </c>
    </row>
    <row r="124" spans="2:65" s="11" customFormat="1" ht="25.9" customHeight="1">
      <c r="B124" s="127"/>
      <c r="D124" s="128" t="s">
        <v>78</v>
      </c>
      <c r="E124" s="129" t="s">
        <v>161</v>
      </c>
      <c r="F124" s="129" t="s">
        <v>162</v>
      </c>
      <c r="I124" s="130"/>
      <c r="J124" s="131">
        <f>BK124</f>
        <v>0</v>
      </c>
      <c r="L124" s="127"/>
      <c r="M124" s="132"/>
      <c r="P124" s="133">
        <f>P125+P127+P141+P149</f>
        <v>0</v>
      </c>
      <c r="R124" s="133">
        <f>R125+R127+R141+R149</f>
        <v>2.504705</v>
      </c>
      <c r="T124" s="134">
        <f>T125+T127+T141+T149</f>
        <v>0</v>
      </c>
      <c r="AR124" s="128" t="s">
        <v>86</v>
      </c>
      <c r="AT124" s="135" t="s">
        <v>78</v>
      </c>
      <c r="AU124" s="135" t="s">
        <v>79</v>
      </c>
      <c r="AY124" s="128" t="s">
        <v>163</v>
      </c>
      <c r="BK124" s="136">
        <f>BK125+BK127+BK141+BK149</f>
        <v>0</v>
      </c>
    </row>
    <row r="125" spans="2:65" s="11" customFormat="1" ht="22.9" customHeight="1">
      <c r="B125" s="127"/>
      <c r="D125" s="128" t="s">
        <v>78</v>
      </c>
      <c r="E125" s="137" t="s">
        <v>89</v>
      </c>
      <c r="F125" s="137" t="s">
        <v>1703</v>
      </c>
      <c r="I125" s="130"/>
      <c r="J125" s="138">
        <f>BK125</f>
        <v>0</v>
      </c>
      <c r="L125" s="127"/>
      <c r="M125" s="132"/>
      <c r="P125" s="133">
        <f>P126</f>
        <v>0</v>
      </c>
      <c r="R125" s="133">
        <f>R126</f>
        <v>0</v>
      </c>
      <c r="T125" s="134">
        <f>T126</f>
        <v>0</v>
      </c>
      <c r="AR125" s="128" t="s">
        <v>86</v>
      </c>
      <c r="AT125" s="135" t="s">
        <v>78</v>
      </c>
      <c r="AU125" s="135" t="s">
        <v>86</v>
      </c>
      <c r="AY125" s="128" t="s">
        <v>163</v>
      </c>
      <c r="BK125" s="136">
        <f>BK126</f>
        <v>0</v>
      </c>
    </row>
    <row r="126" spans="2:65" s="1" customFormat="1" ht="21.75" customHeight="1">
      <c r="B126" s="139"/>
      <c r="C126" s="140" t="s">
        <v>86</v>
      </c>
      <c r="D126" s="140" t="s">
        <v>165</v>
      </c>
      <c r="E126" s="141" t="s">
        <v>1704</v>
      </c>
      <c r="F126" s="142" t="s">
        <v>1705</v>
      </c>
      <c r="G126" s="143" t="s">
        <v>696</v>
      </c>
      <c r="H126" s="144">
        <v>6.6000000000000003E-2</v>
      </c>
      <c r="I126" s="145"/>
      <c r="J126" s="144">
        <f>ROUND(I126*H126,3)</f>
        <v>0</v>
      </c>
      <c r="K126" s="146"/>
      <c r="L126" s="28"/>
      <c r="M126" s="147" t="s">
        <v>1</v>
      </c>
      <c r="N126" s="148" t="s">
        <v>45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169</v>
      </c>
      <c r="AT126" s="151" t="s">
        <v>165</v>
      </c>
      <c r="AU126" s="151" t="s">
        <v>92</v>
      </c>
      <c r="AY126" s="13" t="s">
        <v>163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3" t="s">
        <v>92</v>
      </c>
      <c r="BK126" s="153">
        <f>ROUND(I126*H126,3)</f>
        <v>0</v>
      </c>
      <c r="BL126" s="13" t="s">
        <v>169</v>
      </c>
      <c r="BM126" s="151" t="s">
        <v>1706</v>
      </c>
    </row>
    <row r="127" spans="2:65" s="11" customFormat="1" ht="22.9" customHeight="1">
      <c r="B127" s="127"/>
      <c r="D127" s="128" t="s">
        <v>78</v>
      </c>
      <c r="E127" s="137" t="s">
        <v>86</v>
      </c>
      <c r="F127" s="137" t="s">
        <v>164</v>
      </c>
      <c r="I127" s="130"/>
      <c r="J127" s="138">
        <f>BK127</f>
        <v>0</v>
      </c>
      <c r="L127" s="127"/>
      <c r="M127" s="132"/>
      <c r="P127" s="133">
        <f>SUM(P128:P140)</f>
        <v>0</v>
      </c>
      <c r="R127" s="133">
        <f>SUM(R128:R140)</f>
        <v>1.7082479999999998</v>
      </c>
      <c r="T127" s="134">
        <f>SUM(T128:T140)</f>
        <v>0</v>
      </c>
      <c r="AR127" s="128" t="s">
        <v>86</v>
      </c>
      <c r="AT127" s="135" t="s">
        <v>78</v>
      </c>
      <c r="AU127" s="135" t="s">
        <v>86</v>
      </c>
      <c r="AY127" s="128" t="s">
        <v>163</v>
      </c>
      <c r="BK127" s="136">
        <f>SUM(BK128:BK140)</f>
        <v>0</v>
      </c>
    </row>
    <row r="128" spans="2:65" s="1" customFormat="1" ht="16.5" customHeight="1">
      <c r="B128" s="139"/>
      <c r="C128" s="140" t="s">
        <v>92</v>
      </c>
      <c r="D128" s="140" t="s">
        <v>165</v>
      </c>
      <c r="E128" s="141" t="s">
        <v>1707</v>
      </c>
      <c r="F128" s="142" t="s">
        <v>1708</v>
      </c>
      <c r="G128" s="143" t="s">
        <v>168</v>
      </c>
      <c r="H128" s="144">
        <v>39.18</v>
      </c>
      <c r="I128" s="145"/>
      <c r="J128" s="144">
        <f t="shared" ref="J128:J140" si="0">ROUND(I128*H128,3)</f>
        <v>0</v>
      </c>
      <c r="K128" s="146"/>
      <c r="L128" s="28"/>
      <c r="M128" s="147" t="s">
        <v>1</v>
      </c>
      <c r="N128" s="148" t="s">
        <v>45</v>
      </c>
      <c r="P128" s="149">
        <f t="shared" ref="P128:P140" si="1">O128*H128</f>
        <v>0</v>
      </c>
      <c r="Q128" s="149">
        <v>0</v>
      </c>
      <c r="R128" s="149">
        <f t="shared" ref="R128:R140" si="2">Q128*H128</f>
        <v>0</v>
      </c>
      <c r="S128" s="149">
        <v>0</v>
      </c>
      <c r="T128" s="150">
        <f t="shared" ref="T128:T140" si="3">S128*H128</f>
        <v>0</v>
      </c>
      <c r="AR128" s="151" t="s">
        <v>169</v>
      </c>
      <c r="AT128" s="151" t="s">
        <v>165</v>
      </c>
      <c r="AU128" s="151" t="s">
        <v>92</v>
      </c>
      <c r="AY128" s="13" t="s">
        <v>163</v>
      </c>
      <c r="BE128" s="152">
        <f t="shared" ref="BE128:BE140" si="4">IF(N128="základná",J128,0)</f>
        <v>0</v>
      </c>
      <c r="BF128" s="152">
        <f t="shared" ref="BF128:BF140" si="5">IF(N128="znížená",J128,0)</f>
        <v>0</v>
      </c>
      <c r="BG128" s="152">
        <f t="shared" ref="BG128:BG140" si="6">IF(N128="zákl. prenesená",J128,0)</f>
        <v>0</v>
      </c>
      <c r="BH128" s="152">
        <f t="shared" ref="BH128:BH140" si="7">IF(N128="zníž. prenesená",J128,0)</f>
        <v>0</v>
      </c>
      <c r="BI128" s="152">
        <f t="shared" ref="BI128:BI140" si="8">IF(N128="nulová",J128,0)</f>
        <v>0</v>
      </c>
      <c r="BJ128" s="13" t="s">
        <v>92</v>
      </c>
      <c r="BK128" s="153">
        <f t="shared" ref="BK128:BK140" si="9">ROUND(I128*H128,3)</f>
        <v>0</v>
      </c>
      <c r="BL128" s="13" t="s">
        <v>169</v>
      </c>
      <c r="BM128" s="151" t="s">
        <v>1709</v>
      </c>
    </row>
    <row r="129" spans="2:65" s="1" customFormat="1" ht="16.5" customHeight="1">
      <c r="B129" s="139"/>
      <c r="C129" s="140" t="s">
        <v>174</v>
      </c>
      <c r="D129" s="140" t="s">
        <v>165</v>
      </c>
      <c r="E129" s="141" t="s">
        <v>1710</v>
      </c>
      <c r="F129" s="142" t="s">
        <v>1711</v>
      </c>
      <c r="G129" s="143" t="s">
        <v>168</v>
      </c>
      <c r="H129" s="144">
        <v>39.18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169</v>
      </c>
      <c r="AT129" s="151" t="s">
        <v>165</v>
      </c>
      <c r="AU129" s="151" t="s">
        <v>92</v>
      </c>
      <c r="AY129" s="13" t="s">
        <v>163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92</v>
      </c>
      <c r="BK129" s="153">
        <f t="shared" si="9"/>
        <v>0</v>
      </c>
      <c r="BL129" s="13" t="s">
        <v>169</v>
      </c>
      <c r="BM129" s="151" t="s">
        <v>1712</v>
      </c>
    </row>
    <row r="130" spans="2:65" s="1" customFormat="1" ht="24.2" customHeight="1">
      <c r="B130" s="139"/>
      <c r="C130" s="140" t="s">
        <v>169</v>
      </c>
      <c r="D130" s="140" t="s">
        <v>165</v>
      </c>
      <c r="E130" s="141" t="s">
        <v>1713</v>
      </c>
      <c r="F130" s="142" t="s">
        <v>1714</v>
      </c>
      <c r="G130" s="143" t="s">
        <v>196</v>
      </c>
      <c r="H130" s="144">
        <v>65.3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45</v>
      </c>
      <c r="P130" s="149">
        <f t="shared" si="1"/>
        <v>0</v>
      </c>
      <c r="Q130" s="149">
        <v>2.6159999999999999E-2</v>
      </c>
      <c r="R130" s="149">
        <f t="shared" si="2"/>
        <v>1.7082479999999998</v>
      </c>
      <c r="S130" s="149">
        <v>0</v>
      </c>
      <c r="T130" s="150">
        <f t="shared" si="3"/>
        <v>0</v>
      </c>
      <c r="AR130" s="151" t="s">
        <v>169</v>
      </c>
      <c r="AT130" s="151" t="s">
        <v>165</v>
      </c>
      <c r="AU130" s="151" t="s">
        <v>92</v>
      </c>
      <c r="AY130" s="13" t="s">
        <v>163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92</v>
      </c>
      <c r="BK130" s="153">
        <f t="shared" si="9"/>
        <v>0</v>
      </c>
      <c r="BL130" s="13" t="s">
        <v>169</v>
      </c>
      <c r="BM130" s="151" t="s">
        <v>1715</v>
      </c>
    </row>
    <row r="131" spans="2:65" s="1" customFormat="1" ht="24.2" customHeight="1">
      <c r="B131" s="139"/>
      <c r="C131" s="140" t="s">
        <v>181</v>
      </c>
      <c r="D131" s="140" t="s">
        <v>165</v>
      </c>
      <c r="E131" s="141" t="s">
        <v>1716</v>
      </c>
      <c r="F131" s="142" t="s">
        <v>1717</v>
      </c>
      <c r="G131" s="143" t="s">
        <v>196</v>
      </c>
      <c r="H131" s="144">
        <v>65.3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169</v>
      </c>
      <c r="AT131" s="151" t="s">
        <v>165</v>
      </c>
      <c r="AU131" s="151" t="s">
        <v>92</v>
      </c>
      <c r="AY131" s="13" t="s">
        <v>163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92</v>
      </c>
      <c r="BK131" s="153">
        <f t="shared" si="9"/>
        <v>0</v>
      </c>
      <c r="BL131" s="13" t="s">
        <v>169</v>
      </c>
      <c r="BM131" s="151" t="s">
        <v>1718</v>
      </c>
    </row>
    <row r="132" spans="2:65" s="1" customFormat="1" ht="24.2" customHeight="1">
      <c r="B132" s="139"/>
      <c r="C132" s="140" t="s">
        <v>185</v>
      </c>
      <c r="D132" s="140" t="s">
        <v>165</v>
      </c>
      <c r="E132" s="141" t="s">
        <v>1018</v>
      </c>
      <c r="F132" s="142" t="s">
        <v>1719</v>
      </c>
      <c r="G132" s="143" t="s">
        <v>168</v>
      </c>
      <c r="H132" s="144">
        <v>39.18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45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169</v>
      </c>
      <c r="AT132" s="151" t="s">
        <v>165</v>
      </c>
      <c r="AU132" s="151" t="s">
        <v>92</v>
      </c>
      <c r="AY132" s="13" t="s">
        <v>163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92</v>
      </c>
      <c r="BK132" s="153">
        <f t="shared" si="9"/>
        <v>0</v>
      </c>
      <c r="BL132" s="13" t="s">
        <v>169</v>
      </c>
      <c r="BM132" s="151" t="s">
        <v>1720</v>
      </c>
    </row>
    <row r="133" spans="2:65" s="1" customFormat="1" ht="33" customHeight="1">
      <c r="B133" s="139"/>
      <c r="C133" s="140" t="s">
        <v>189</v>
      </c>
      <c r="D133" s="140" t="s">
        <v>165</v>
      </c>
      <c r="E133" s="141" t="s">
        <v>1721</v>
      </c>
      <c r="F133" s="142" t="s">
        <v>1722</v>
      </c>
      <c r="G133" s="143" t="s">
        <v>168</v>
      </c>
      <c r="H133" s="144">
        <v>39.18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169</v>
      </c>
      <c r="AT133" s="151" t="s">
        <v>165</v>
      </c>
      <c r="AU133" s="151" t="s">
        <v>92</v>
      </c>
      <c r="AY133" s="13" t="s">
        <v>163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92</v>
      </c>
      <c r="BK133" s="153">
        <f t="shared" si="9"/>
        <v>0</v>
      </c>
      <c r="BL133" s="13" t="s">
        <v>169</v>
      </c>
      <c r="BM133" s="151" t="s">
        <v>1723</v>
      </c>
    </row>
    <row r="134" spans="2:65" s="1" customFormat="1" ht="16.5" customHeight="1">
      <c r="B134" s="139"/>
      <c r="C134" s="140" t="s">
        <v>173</v>
      </c>
      <c r="D134" s="140" t="s">
        <v>165</v>
      </c>
      <c r="E134" s="141" t="s">
        <v>1724</v>
      </c>
      <c r="F134" s="142" t="s">
        <v>1725</v>
      </c>
      <c r="G134" s="143" t="s">
        <v>168</v>
      </c>
      <c r="H134" s="144">
        <v>39.18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45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169</v>
      </c>
      <c r="AT134" s="151" t="s">
        <v>165</v>
      </c>
      <c r="AU134" s="151" t="s">
        <v>92</v>
      </c>
      <c r="AY134" s="13" t="s">
        <v>163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92</v>
      </c>
      <c r="BK134" s="153">
        <f t="shared" si="9"/>
        <v>0</v>
      </c>
      <c r="BL134" s="13" t="s">
        <v>169</v>
      </c>
      <c r="BM134" s="151" t="s">
        <v>1726</v>
      </c>
    </row>
    <row r="135" spans="2:65" s="1" customFormat="1" ht="24.2" customHeight="1">
      <c r="B135" s="139"/>
      <c r="C135" s="140" t="s">
        <v>197</v>
      </c>
      <c r="D135" s="140" t="s">
        <v>165</v>
      </c>
      <c r="E135" s="141" t="s">
        <v>1727</v>
      </c>
      <c r="F135" s="142" t="s">
        <v>1728</v>
      </c>
      <c r="G135" s="143" t="s">
        <v>216</v>
      </c>
      <c r="H135" s="144">
        <v>39.18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169</v>
      </c>
      <c r="AT135" s="151" t="s">
        <v>165</v>
      </c>
      <c r="AU135" s="151" t="s">
        <v>92</v>
      </c>
      <c r="AY135" s="13" t="s">
        <v>163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92</v>
      </c>
      <c r="BK135" s="153">
        <f t="shared" si="9"/>
        <v>0</v>
      </c>
      <c r="BL135" s="13" t="s">
        <v>169</v>
      </c>
      <c r="BM135" s="151" t="s">
        <v>1729</v>
      </c>
    </row>
    <row r="136" spans="2:65" s="1" customFormat="1" ht="24.2" customHeight="1">
      <c r="B136" s="139"/>
      <c r="C136" s="140" t="s">
        <v>177</v>
      </c>
      <c r="D136" s="140" t="s">
        <v>165</v>
      </c>
      <c r="E136" s="141" t="s">
        <v>1730</v>
      </c>
      <c r="F136" s="142" t="s">
        <v>1731</v>
      </c>
      <c r="G136" s="143" t="s">
        <v>168</v>
      </c>
      <c r="H136" s="144">
        <v>52.24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169</v>
      </c>
      <c r="AT136" s="151" t="s">
        <v>165</v>
      </c>
      <c r="AU136" s="151" t="s">
        <v>92</v>
      </c>
      <c r="AY136" s="13" t="s">
        <v>163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92</v>
      </c>
      <c r="BK136" s="153">
        <f t="shared" si="9"/>
        <v>0</v>
      </c>
      <c r="BL136" s="13" t="s">
        <v>169</v>
      </c>
      <c r="BM136" s="151" t="s">
        <v>1732</v>
      </c>
    </row>
    <row r="137" spans="2:65" s="1" customFormat="1" ht="16.5" customHeight="1">
      <c r="B137" s="139"/>
      <c r="C137" s="154" t="s">
        <v>203</v>
      </c>
      <c r="D137" s="154" t="s">
        <v>275</v>
      </c>
      <c r="E137" s="155" t="s">
        <v>1733</v>
      </c>
      <c r="F137" s="156" t="s">
        <v>1734</v>
      </c>
      <c r="G137" s="157" t="s">
        <v>168</v>
      </c>
      <c r="H137" s="158">
        <v>62.688000000000002</v>
      </c>
      <c r="I137" s="159"/>
      <c r="J137" s="158">
        <f t="shared" si="0"/>
        <v>0</v>
      </c>
      <c r="K137" s="160"/>
      <c r="L137" s="161"/>
      <c r="M137" s="162" t="s">
        <v>1</v>
      </c>
      <c r="N137" s="163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173</v>
      </c>
      <c r="AT137" s="151" t="s">
        <v>275</v>
      </c>
      <c r="AU137" s="151" t="s">
        <v>92</v>
      </c>
      <c r="AY137" s="13" t="s">
        <v>163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92</v>
      </c>
      <c r="BK137" s="153">
        <f t="shared" si="9"/>
        <v>0</v>
      </c>
      <c r="BL137" s="13" t="s">
        <v>169</v>
      </c>
      <c r="BM137" s="151" t="s">
        <v>1735</v>
      </c>
    </row>
    <row r="138" spans="2:65" s="1" customFormat="1" ht="24.2" customHeight="1">
      <c r="B138" s="139"/>
      <c r="C138" s="140" t="s">
        <v>180</v>
      </c>
      <c r="D138" s="140" t="s">
        <v>165</v>
      </c>
      <c r="E138" s="141" t="s">
        <v>1736</v>
      </c>
      <c r="F138" s="142" t="s">
        <v>1737</v>
      </c>
      <c r="G138" s="143" t="s">
        <v>168</v>
      </c>
      <c r="H138" s="144">
        <v>7.8360000000000003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169</v>
      </c>
      <c r="AT138" s="151" t="s">
        <v>165</v>
      </c>
      <c r="AU138" s="151" t="s">
        <v>92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169</v>
      </c>
      <c r="BM138" s="151" t="s">
        <v>1738</v>
      </c>
    </row>
    <row r="139" spans="2:65" s="1" customFormat="1" ht="16.5" customHeight="1">
      <c r="B139" s="139"/>
      <c r="C139" s="154" t="s">
        <v>210</v>
      </c>
      <c r="D139" s="154" t="s">
        <v>275</v>
      </c>
      <c r="E139" s="155" t="s">
        <v>1739</v>
      </c>
      <c r="F139" s="156" t="s">
        <v>1740</v>
      </c>
      <c r="G139" s="157" t="s">
        <v>168</v>
      </c>
      <c r="H139" s="158">
        <v>7.9560000000000004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173</v>
      </c>
      <c r="AT139" s="151" t="s">
        <v>275</v>
      </c>
      <c r="AU139" s="151" t="s">
        <v>92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169</v>
      </c>
      <c r="BM139" s="151" t="s">
        <v>1741</v>
      </c>
    </row>
    <row r="140" spans="2:65" s="1" customFormat="1" ht="21.75" customHeight="1">
      <c r="B140" s="139"/>
      <c r="C140" s="140" t="s">
        <v>184</v>
      </c>
      <c r="D140" s="140" t="s">
        <v>165</v>
      </c>
      <c r="E140" s="141" t="s">
        <v>1742</v>
      </c>
      <c r="F140" s="142" t="s">
        <v>1743</v>
      </c>
      <c r="G140" s="143" t="s">
        <v>196</v>
      </c>
      <c r="H140" s="144">
        <v>71.83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169</v>
      </c>
      <c r="AT140" s="151" t="s">
        <v>165</v>
      </c>
      <c r="AU140" s="151" t="s">
        <v>92</v>
      </c>
      <c r="AY140" s="13" t="s">
        <v>163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92</v>
      </c>
      <c r="BK140" s="153">
        <f t="shared" si="9"/>
        <v>0</v>
      </c>
      <c r="BL140" s="13" t="s">
        <v>169</v>
      </c>
      <c r="BM140" s="151" t="s">
        <v>1744</v>
      </c>
    </row>
    <row r="141" spans="2:65" s="11" customFormat="1" ht="22.9" customHeight="1">
      <c r="B141" s="127"/>
      <c r="D141" s="128" t="s">
        <v>78</v>
      </c>
      <c r="E141" s="137" t="s">
        <v>173</v>
      </c>
      <c r="F141" s="137" t="s">
        <v>1745</v>
      </c>
      <c r="I141" s="130"/>
      <c r="J141" s="138">
        <f>BK141</f>
        <v>0</v>
      </c>
      <c r="L141" s="127"/>
      <c r="M141" s="132"/>
      <c r="P141" s="133">
        <f>SUM(P142:P148)</f>
        <v>0</v>
      </c>
      <c r="R141" s="133">
        <f>SUM(R142:R148)</f>
        <v>0.79645700000000008</v>
      </c>
      <c r="T141" s="134">
        <f>SUM(T142:T148)</f>
        <v>0</v>
      </c>
      <c r="AR141" s="128" t="s">
        <v>86</v>
      </c>
      <c r="AT141" s="135" t="s">
        <v>78</v>
      </c>
      <c r="AU141" s="135" t="s">
        <v>86</v>
      </c>
      <c r="AY141" s="128" t="s">
        <v>163</v>
      </c>
      <c r="BK141" s="136">
        <f>SUM(BK142:BK148)</f>
        <v>0</v>
      </c>
    </row>
    <row r="142" spans="2:65" s="1" customFormat="1" ht="24.2" customHeight="1">
      <c r="B142" s="139"/>
      <c r="C142" s="140" t="s">
        <v>218</v>
      </c>
      <c r="D142" s="140" t="s">
        <v>165</v>
      </c>
      <c r="E142" s="141" t="s">
        <v>1746</v>
      </c>
      <c r="F142" s="142" t="s">
        <v>1747</v>
      </c>
      <c r="G142" s="143" t="s">
        <v>255</v>
      </c>
      <c r="H142" s="144">
        <v>65.3</v>
      </c>
      <c r="I142" s="145"/>
      <c r="J142" s="144">
        <f t="shared" ref="J142:J148" si="10">ROUND(I142*H142,3)</f>
        <v>0</v>
      </c>
      <c r="K142" s="146"/>
      <c r="L142" s="28"/>
      <c r="M142" s="147" t="s">
        <v>1</v>
      </c>
      <c r="N142" s="148" t="s">
        <v>45</v>
      </c>
      <c r="P142" s="149">
        <f t="shared" ref="P142:P148" si="11">O142*H142</f>
        <v>0</v>
      </c>
      <c r="Q142" s="149">
        <v>1.0000000000000001E-5</v>
      </c>
      <c r="R142" s="149">
        <f t="shared" ref="R142:R148" si="12">Q142*H142</f>
        <v>6.5300000000000004E-4</v>
      </c>
      <c r="S142" s="149">
        <v>0</v>
      </c>
      <c r="T142" s="150">
        <f t="shared" ref="T142:T148" si="13">S142*H142</f>
        <v>0</v>
      </c>
      <c r="AR142" s="151" t="s">
        <v>169</v>
      </c>
      <c r="AT142" s="151" t="s">
        <v>165</v>
      </c>
      <c r="AU142" s="151" t="s">
        <v>92</v>
      </c>
      <c r="AY142" s="13" t="s">
        <v>163</v>
      </c>
      <c r="BE142" s="152">
        <f t="shared" ref="BE142:BE148" si="14">IF(N142="základná",J142,0)</f>
        <v>0</v>
      </c>
      <c r="BF142" s="152">
        <f t="shared" ref="BF142:BF148" si="15">IF(N142="znížená",J142,0)</f>
        <v>0</v>
      </c>
      <c r="BG142" s="152">
        <f t="shared" ref="BG142:BG148" si="16">IF(N142="zákl. prenesená",J142,0)</f>
        <v>0</v>
      </c>
      <c r="BH142" s="152">
        <f t="shared" ref="BH142:BH148" si="17">IF(N142="zníž. prenesená",J142,0)</f>
        <v>0</v>
      </c>
      <c r="BI142" s="152">
        <f t="shared" ref="BI142:BI148" si="18">IF(N142="nulová",J142,0)</f>
        <v>0</v>
      </c>
      <c r="BJ142" s="13" t="s">
        <v>92</v>
      </c>
      <c r="BK142" s="153">
        <f t="shared" ref="BK142:BK148" si="19">ROUND(I142*H142,3)</f>
        <v>0</v>
      </c>
      <c r="BL142" s="13" t="s">
        <v>169</v>
      </c>
      <c r="BM142" s="151" t="s">
        <v>1748</v>
      </c>
    </row>
    <row r="143" spans="2:65" s="1" customFormat="1" ht="33" customHeight="1">
      <c r="B143" s="139"/>
      <c r="C143" s="154" t="s">
        <v>188</v>
      </c>
      <c r="D143" s="154" t="s">
        <v>275</v>
      </c>
      <c r="E143" s="155" t="s">
        <v>1749</v>
      </c>
      <c r="F143" s="156" t="s">
        <v>1750</v>
      </c>
      <c r="G143" s="157" t="s">
        <v>415</v>
      </c>
      <c r="H143" s="158">
        <v>65.3</v>
      </c>
      <c r="I143" s="159"/>
      <c r="J143" s="158">
        <f t="shared" si="10"/>
        <v>0</v>
      </c>
      <c r="K143" s="160"/>
      <c r="L143" s="161"/>
      <c r="M143" s="162" t="s">
        <v>1</v>
      </c>
      <c r="N143" s="163" t="s">
        <v>45</v>
      </c>
      <c r="P143" s="149">
        <f t="shared" si="11"/>
        <v>0</v>
      </c>
      <c r="Q143" s="149">
        <v>9.4800000000000006E-3</v>
      </c>
      <c r="R143" s="149">
        <f t="shared" si="12"/>
        <v>0.61904400000000004</v>
      </c>
      <c r="S143" s="149">
        <v>0</v>
      </c>
      <c r="T143" s="150">
        <f t="shared" si="13"/>
        <v>0</v>
      </c>
      <c r="AR143" s="151" t="s">
        <v>173</v>
      </c>
      <c r="AT143" s="151" t="s">
        <v>275</v>
      </c>
      <c r="AU143" s="151" t="s">
        <v>92</v>
      </c>
      <c r="AY143" s="13" t="s">
        <v>163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92</v>
      </c>
      <c r="BK143" s="153">
        <f t="shared" si="19"/>
        <v>0</v>
      </c>
      <c r="BL143" s="13" t="s">
        <v>169</v>
      </c>
      <c r="BM143" s="151" t="s">
        <v>1751</v>
      </c>
    </row>
    <row r="144" spans="2:65" s="1" customFormat="1" ht="24.2" customHeight="1">
      <c r="B144" s="139"/>
      <c r="C144" s="140" t="s">
        <v>226</v>
      </c>
      <c r="D144" s="140" t="s">
        <v>165</v>
      </c>
      <c r="E144" s="141" t="s">
        <v>1752</v>
      </c>
      <c r="F144" s="142" t="s">
        <v>1753</v>
      </c>
      <c r="G144" s="143" t="s">
        <v>415</v>
      </c>
      <c r="H144" s="144">
        <v>1</v>
      </c>
      <c r="I144" s="145"/>
      <c r="J144" s="144">
        <f t="shared" si="10"/>
        <v>0</v>
      </c>
      <c r="K144" s="146"/>
      <c r="L144" s="28"/>
      <c r="M144" s="147" t="s">
        <v>1</v>
      </c>
      <c r="N144" s="148" t="s">
        <v>45</v>
      </c>
      <c r="P144" s="149">
        <f t="shared" si="11"/>
        <v>0</v>
      </c>
      <c r="Q144" s="149">
        <v>7.0819999999999994E-2</v>
      </c>
      <c r="R144" s="149">
        <f t="shared" si="12"/>
        <v>7.0819999999999994E-2</v>
      </c>
      <c r="S144" s="149">
        <v>0</v>
      </c>
      <c r="T144" s="150">
        <f t="shared" si="13"/>
        <v>0</v>
      </c>
      <c r="AR144" s="151" t="s">
        <v>169</v>
      </c>
      <c r="AT144" s="151" t="s">
        <v>165</v>
      </c>
      <c r="AU144" s="151" t="s">
        <v>92</v>
      </c>
      <c r="AY144" s="13" t="s">
        <v>163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92</v>
      </c>
      <c r="BK144" s="153">
        <f t="shared" si="19"/>
        <v>0</v>
      </c>
      <c r="BL144" s="13" t="s">
        <v>169</v>
      </c>
      <c r="BM144" s="151" t="s">
        <v>1754</v>
      </c>
    </row>
    <row r="145" spans="2:65" s="1" customFormat="1" ht="24.2" customHeight="1">
      <c r="B145" s="139"/>
      <c r="C145" s="140" t="s">
        <v>192</v>
      </c>
      <c r="D145" s="140" t="s">
        <v>165</v>
      </c>
      <c r="E145" s="141" t="s">
        <v>1755</v>
      </c>
      <c r="F145" s="142" t="s">
        <v>1756</v>
      </c>
      <c r="G145" s="143" t="s">
        <v>415</v>
      </c>
      <c r="H145" s="144">
        <v>2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45</v>
      </c>
      <c r="P145" s="149">
        <f t="shared" si="11"/>
        <v>0</v>
      </c>
      <c r="Q145" s="149">
        <v>5.0000000000000002E-5</v>
      </c>
      <c r="R145" s="149">
        <f t="shared" si="12"/>
        <v>1E-4</v>
      </c>
      <c r="S145" s="149">
        <v>0</v>
      </c>
      <c r="T145" s="150">
        <f t="shared" si="13"/>
        <v>0</v>
      </c>
      <c r="AR145" s="151" t="s">
        <v>169</v>
      </c>
      <c r="AT145" s="151" t="s">
        <v>165</v>
      </c>
      <c r="AU145" s="151" t="s">
        <v>92</v>
      </c>
      <c r="AY145" s="13" t="s">
        <v>163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92</v>
      </c>
      <c r="BK145" s="153">
        <f t="shared" si="19"/>
        <v>0</v>
      </c>
      <c r="BL145" s="13" t="s">
        <v>169</v>
      </c>
      <c r="BM145" s="151" t="s">
        <v>1757</v>
      </c>
    </row>
    <row r="146" spans="2:65" s="1" customFormat="1" ht="21.75" customHeight="1">
      <c r="B146" s="139"/>
      <c r="C146" s="154" t="s">
        <v>234</v>
      </c>
      <c r="D146" s="154" t="s">
        <v>275</v>
      </c>
      <c r="E146" s="155" t="s">
        <v>1758</v>
      </c>
      <c r="F146" s="156" t="s">
        <v>1759</v>
      </c>
      <c r="G146" s="157" t="s">
        <v>415</v>
      </c>
      <c r="H146" s="158">
        <v>2</v>
      </c>
      <c r="I146" s="159"/>
      <c r="J146" s="158">
        <f t="shared" si="10"/>
        <v>0</v>
      </c>
      <c r="K146" s="160"/>
      <c r="L146" s="161"/>
      <c r="M146" s="162" t="s">
        <v>1</v>
      </c>
      <c r="N146" s="163" t="s">
        <v>45</v>
      </c>
      <c r="P146" s="149">
        <f t="shared" si="11"/>
        <v>0</v>
      </c>
      <c r="Q146" s="149">
        <v>5.0000000000000001E-4</v>
      </c>
      <c r="R146" s="149">
        <f t="shared" si="12"/>
        <v>1E-3</v>
      </c>
      <c r="S146" s="149">
        <v>0</v>
      </c>
      <c r="T146" s="150">
        <f t="shared" si="13"/>
        <v>0</v>
      </c>
      <c r="AR146" s="151" t="s">
        <v>173</v>
      </c>
      <c r="AT146" s="151" t="s">
        <v>275</v>
      </c>
      <c r="AU146" s="151" t="s">
        <v>92</v>
      </c>
      <c r="AY146" s="13" t="s">
        <v>163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92</v>
      </c>
      <c r="BK146" s="153">
        <f t="shared" si="19"/>
        <v>0</v>
      </c>
      <c r="BL146" s="13" t="s">
        <v>169</v>
      </c>
      <c r="BM146" s="151" t="s">
        <v>1760</v>
      </c>
    </row>
    <row r="147" spans="2:65" s="1" customFormat="1" ht="16.5" customHeight="1">
      <c r="B147" s="139"/>
      <c r="C147" s="140" t="s">
        <v>7</v>
      </c>
      <c r="D147" s="140" t="s">
        <v>165</v>
      </c>
      <c r="E147" s="141" t="s">
        <v>1761</v>
      </c>
      <c r="F147" s="142" t="s">
        <v>1762</v>
      </c>
      <c r="G147" s="143" t="s">
        <v>255</v>
      </c>
      <c r="H147" s="144">
        <v>65.3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45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169</v>
      </c>
      <c r="AT147" s="151" t="s">
        <v>165</v>
      </c>
      <c r="AU147" s="151" t="s">
        <v>92</v>
      </c>
      <c r="AY147" s="13" t="s">
        <v>163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92</v>
      </c>
      <c r="BK147" s="153">
        <f t="shared" si="19"/>
        <v>0</v>
      </c>
      <c r="BL147" s="13" t="s">
        <v>169</v>
      </c>
      <c r="BM147" s="151" t="s">
        <v>1763</v>
      </c>
    </row>
    <row r="148" spans="2:65" s="1" customFormat="1" ht="24.2" customHeight="1">
      <c r="B148" s="139"/>
      <c r="C148" s="140" t="s">
        <v>241</v>
      </c>
      <c r="D148" s="140" t="s">
        <v>165</v>
      </c>
      <c r="E148" s="141" t="s">
        <v>1764</v>
      </c>
      <c r="F148" s="142" t="s">
        <v>1765</v>
      </c>
      <c r="G148" s="143" t="s">
        <v>415</v>
      </c>
      <c r="H148" s="144">
        <v>2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45</v>
      </c>
      <c r="P148" s="149">
        <f t="shared" si="11"/>
        <v>0</v>
      </c>
      <c r="Q148" s="149">
        <v>5.2420000000000001E-2</v>
      </c>
      <c r="R148" s="149">
        <f t="shared" si="12"/>
        <v>0.10484</v>
      </c>
      <c r="S148" s="149">
        <v>0</v>
      </c>
      <c r="T148" s="150">
        <f t="shared" si="13"/>
        <v>0</v>
      </c>
      <c r="AR148" s="151" t="s">
        <v>169</v>
      </c>
      <c r="AT148" s="151" t="s">
        <v>165</v>
      </c>
      <c r="AU148" s="151" t="s">
        <v>92</v>
      </c>
      <c r="AY148" s="13" t="s">
        <v>163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92</v>
      </c>
      <c r="BK148" s="153">
        <f t="shared" si="19"/>
        <v>0</v>
      </c>
      <c r="BL148" s="13" t="s">
        <v>169</v>
      </c>
      <c r="BM148" s="151" t="s">
        <v>1766</v>
      </c>
    </row>
    <row r="149" spans="2:65" s="11" customFormat="1" ht="22.9" customHeight="1">
      <c r="B149" s="127"/>
      <c r="D149" s="128" t="s">
        <v>78</v>
      </c>
      <c r="E149" s="137" t="s">
        <v>1282</v>
      </c>
      <c r="F149" s="137" t="s">
        <v>1767</v>
      </c>
      <c r="I149" s="130"/>
      <c r="J149" s="138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86</v>
      </c>
      <c r="AT149" s="135" t="s">
        <v>78</v>
      </c>
      <c r="AU149" s="135" t="s">
        <v>86</v>
      </c>
      <c r="AY149" s="128" t="s">
        <v>163</v>
      </c>
      <c r="BK149" s="136">
        <f>BK150</f>
        <v>0</v>
      </c>
    </row>
    <row r="150" spans="2:65" s="1" customFormat="1" ht="33" customHeight="1">
      <c r="B150" s="139"/>
      <c r="C150" s="140" t="s">
        <v>200</v>
      </c>
      <c r="D150" s="140" t="s">
        <v>165</v>
      </c>
      <c r="E150" s="141" t="s">
        <v>1768</v>
      </c>
      <c r="F150" s="142" t="s">
        <v>1769</v>
      </c>
      <c r="G150" s="143" t="s">
        <v>216</v>
      </c>
      <c r="H150" s="144">
        <v>2.5049999999999999</v>
      </c>
      <c r="I150" s="145"/>
      <c r="J150" s="144">
        <f>ROUND(I150*H150,3)</f>
        <v>0</v>
      </c>
      <c r="K150" s="146"/>
      <c r="L150" s="28"/>
      <c r="M150" s="147" t="s">
        <v>1</v>
      </c>
      <c r="N150" s="148" t="s">
        <v>45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169</v>
      </c>
      <c r="AT150" s="151" t="s">
        <v>165</v>
      </c>
      <c r="AU150" s="151" t="s">
        <v>92</v>
      </c>
      <c r="AY150" s="13" t="s">
        <v>163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92</v>
      </c>
      <c r="BK150" s="153">
        <f>ROUND(I150*H150,3)</f>
        <v>0</v>
      </c>
      <c r="BL150" s="13" t="s">
        <v>169</v>
      </c>
      <c r="BM150" s="151" t="s">
        <v>1770</v>
      </c>
    </row>
    <row r="151" spans="2:65" s="11" customFormat="1" ht="25.9" customHeight="1">
      <c r="B151" s="127"/>
      <c r="D151" s="128" t="s">
        <v>78</v>
      </c>
      <c r="E151" s="129" t="s">
        <v>275</v>
      </c>
      <c r="F151" s="129" t="s">
        <v>275</v>
      </c>
      <c r="I151" s="130"/>
      <c r="J151" s="131">
        <f>BK151</f>
        <v>0</v>
      </c>
      <c r="L151" s="127"/>
      <c r="M151" s="132"/>
      <c r="P151" s="133">
        <f>P152</f>
        <v>0</v>
      </c>
      <c r="R151" s="133">
        <f>R152</f>
        <v>6.5300000000000002E-3</v>
      </c>
      <c r="T151" s="134">
        <f>T152</f>
        <v>0</v>
      </c>
      <c r="AR151" s="128" t="s">
        <v>174</v>
      </c>
      <c r="AT151" s="135" t="s">
        <v>78</v>
      </c>
      <c r="AU151" s="135" t="s">
        <v>79</v>
      </c>
      <c r="AY151" s="128" t="s">
        <v>163</v>
      </c>
      <c r="BK151" s="136">
        <f>BK152</f>
        <v>0</v>
      </c>
    </row>
    <row r="152" spans="2:65" s="11" customFormat="1" ht="22.9" customHeight="1">
      <c r="B152" s="127"/>
      <c r="D152" s="128" t="s">
        <v>78</v>
      </c>
      <c r="E152" s="137" t="s">
        <v>691</v>
      </c>
      <c r="F152" s="137" t="s">
        <v>1771</v>
      </c>
      <c r="I152" s="130"/>
      <c r="J152" s="138">
        <f>BK152</f>
        <v>0</v>
      </c>
      <c r="L152" s="127"/>
      <c r="M152" s="132"/>
      <c r="P152" s="133">
        <f>SUM(P153:P154)</f>
        <v>0</v>
      </c>
      <c r="R152" s="133">
        <f>SUM(R153:R154)</f>
        <v>6.5300000000000002E-3</v>
      </c>
      <c r="T152" s="134">
        <f>SUM(T153:T154)</f>
        <v>0</v>
      </c>
      <c r="AR152" s="128" t="s">
        <v>174</v>
      </c>
      <c r="AT152" s="135" t="s">
        <v>78</v>
      </c>
      <c r="AU152" s="135" t="s">
        <v>86</v>
      </c>
      <c r="AY152" s="128" t="s">
        <v>163</v>
      </c>
      <c r="BK152" s="136">
        <f>SUM(BK153:BK154)</f>
        <v>0</v>
      </c>
    </row>
    <row r="153" spans="2:65" s="1" customFormat="1" ht="24.2" customHeight="1">
      <c r="B153" s="139"/>
      <c r="C153" s="140" t="s">
        <v>249</v>
      </c>
      <c r="D153" s="140" t="s">
        <v>165</v>
      </c>
      <c r="E153" s="141" t="s">
        <v>709</v>
      </c>
      <c r="F153" s="142" t="s">
        <v>1772</v>
      </c>
      <c r="G153" s="143" t="s">
        <v>255</v>
      </c>
      <c r="H153" s="144">
        <v>65.3</v>
      </c>
      <c r="I153" s="145"/>
      <c r="J153" s="144">
        <f>ROUND(I153*H153,3)</f>
        <v>0</v>
      </c>
      <c r="K153" s="146"/>
      <c r="L153" s="28"/>
      <c r="M153" s="147" t="s">
        <v>1</v>
      </c>
      <c r="N153" s="148" t="s">
        <v>45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289</v>
      </c>
      <c r="AT153" s="151" t="s">
        <v>165</v>
      </c>
      <c r="AU153" s="151" t="s">
        <v>92</v>
      </c>
      <c r="AY153" s="13" t="s">
        <v>163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92</v>
      </c>
      <c r="BK153" s="153">
        <f>ROUND(I153*H153,3)</f>
        <v>0</v>
      </c>
      <c r="BL153" s="13" t="s">
        <v>289</v>
      </c>
      <c r="BM153" s="151" t="s">
        <v>1773</v>
      </c>
    </row>
    <row r="154" spans="2:65" s="1" customFormat="1" ht="24.2" customHeight="1">
      <c r="B154" s="139"/>
      <c r="C154" s="154" t="s">
        <v>202</v>
      </c>
      <c r="D154" s="154" t="s">
        <v>275</v>
      </c>
      <c r="E154" s="155" t="s">
        <v>1774</v>
      </c>
      <c r="F154" s="156" t="s">
        <v>1775</v>
      </c>
      <c r="G154" s="157" t="s">
        <v>255</v>
      </c>
      <c r="H154" s="158">
        <v>65.3</v>
      </c>
      <c r="I154" s="159"/>
      <c r="J154" s="158">
        <f>ROUND(I154*H154,3)</f>
        <v>0</v>
      </c>
      <c r="K154" s="160"/>
      <c r="L154" s="161"/>
      <c r="M154" s="169" t="s">
        <v>1</v>
      </c>
      <c r="N154" s="170" t="s">
        <v>45</v>
      </c>
      <c r="O154" s="166"/>
      <c r="P154" s="167">
        <f>O154*H154</f>
        <v>0</v>
      </c>
      <c r="Q154" s="167">
        <v>1E-4</v>
      </c>
      <c r="R154" s="167">
        <f>Q154*H154</f>
        <v>6.5300000000000002E-3</v>
      </c>
      <c r="S154" s="167">
        <v>0</v>
      </c>
      <c r="T154" s="168">
        <f>S154*H154</f>
        <v>0</v>
      </c>
      <c r="AR154" s="151" t="s">
        <v>428</v>
      </c>
      <c r="AT154" s="151" t="s">
        <v>275</v>
      </c>
      <c r="AU154" s="151" t="s">
        <v>92</v>
      </c>
      <c r="AY154" s="13" t="s">
        <v>163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92</v>
      </c>
      <c r="BK154" s="153">
        <f>ROUND(I154*H154,3)</f>
        <v>0</v>
      </c>
      <c r="BL154" s="13" t="s">
        <v>289</v>
      </c>
      <c r="BM154" s="151" t="s">
        <v>1776</v>
      </c>
    </row>
    <row r="155" spans="2:65" s="1" customFormat="1" ht="6.95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22:K154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6"/>
  <sheetViews>
    <sheetView showGridLines="0" showZeros="0" tabSelected="1" topLeftCell="A74" workbookViewId="0">
      <selection activeCell="X91" sqref="X91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6.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118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s="1" customFormat="1" ht="12" customHeight="1">
      <c r="B8" s="28"/>
      <c r="D8" s="23" t="s">
        <v>120</v>
      </c>
      <c r="L8" s="28"/>
    </row>
    <row r="9" spans="2:46" s="1" customFormat="1" ht="16.5" customHeight="1">
      <c r="B9" s="28"/>
      <c r="E9" s="216" t="s">
        <v>1777</v>
      </c>
      <c r="F9" s="221"/>
      <c r="G9" s="221"/>
      <c r="H9" s="221"/>
      <c r="L9" s="28"/>
    </row>
    <row r="10" spans="2:46" s="1" customFormat="1" ht="10.15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7. 3. 2022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4" t="str">
        <f>'Rekapitulácia stavby'!E14</f>
        <v>Vyplň údaj</v>
      </c>
      <c r="F18" s="207"/>
      <c r="G18" s="207"/>
      <c r="H18" s="207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23</v>
      </c>
      <c r="J20" s="21" t="s">
        <v>31</v>
      </c>
      <c r="L20" s="28"/>
    </row>
    <row r="21" spans="2:12" s="1" customFormat="1" ht="18" customHeight="1">
      <c r="B21" s="28"/>
      <c r="E21" s="21" t="s">
        <v>32</v>
      </c>
      <c r="I21" s="23" t="s">
        <v>26</v>
      </c>
      <c r="J21" s="21" t="s">
        <v>33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36</v>
      </c>
      <c r="I23" s="23" t="s">
        <v>23</v>
      </c>
      <c r="J23" s="21" t="s">
        <v>31</v>
      </c>
      <c r="L23" s="28"/>
    </row>
    <row r="24" spans="2:12" s="1" customFormat="1" ht="18" customHeight="1">
      <c r="B24" s="28"/>
      <c r="E24" s="21" t="s">
        <v>37</v>
      </c>
      <c r="I24" s="23" t="s">
        <v>26</v>
      </c>
      <c r="J24" s="21" t="s">
        <v>33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38</v>
      </c>
      <c r="L26" s="28"/>
    </row>
    <row r="27" spans="2:12" s="7" customFormat="1" ht="16.5" customHeight="1">
      <c r="B27" s="92"/>
      <c r="E27" s="211" t="s">
        <v>1</v>
      </c>
      <c r="F27" s="211"/>
      <c r="G27" s="211"/>
      <c r="H27" s="211"/>
      <c r="L27" s="92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3" t="s">
        <v>39</v>
      </c>
      <c r="J30" s="64">
        <f>ROUND(J122,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41</v>
      </c>
      <c r="I32" s="31" t="s">
        <v>40</v>
      </c>
      <c r="J32" s="31" t="s">
        <v>42</v>
      </c>
      <c r="L32" s="28"/>
    </row>
    <row r="33" spans="2:12" s="1" customFormat="1" ht="14.45" customHeight="1">
      <c r="B33" s="28"/>
      <c r="D33" s="94" t="s">
        <v>43</v>
      </c>
      <c r="E33" s="33" t="s">
        <v>44</v>
      </c>
      <c r="F33" s="95">
        <f>ROUND((SUM(BE122:BE145)),  2)</f>
        <v>0</v>
      </c>
      <c r="G33" s="96"/>
      <c r="H33" s="96"/>
      <c r="I33" s="97">
        <v>0.2</v>
      </c>
      <c r="J33" s="95">
        <f>ROUND(((SUM(BE122:BE145))*I33),  2)</f>
        <v>0</v>
      </c>
      <c r="L33" s="28"/>
    </row>
    <row r="34" spans="2:12" s="1" customFormat="1" ht="14.45" customHeight="1">
      <c r="B34" s="28"/>
      <c r="E34" s="33" t="s">
        <v>45</v>
      </c>
      <c r="F34" s="95">
        <f>ROUND((SUM(BF122:BF145)),  2)</f>
        <v>0</v>
      </c>
      <c r="G34" s="96"/>
      <c r="H34" s="96"/>
      <c r="I34" s="97">
        <v>0.2</v>
      </c>
      <c r="J34" s="95">
        <f>ROUND(((SUM(BF122:BF145))*I34),  2)</f>
        <v>0</v>
      </c>
      <c r="L34" s="28"/>
    </row>
    <row r="35" spans="2:12" s="1" customFormat="1" ht="14.45" hidden="1" customHeight="1">
      <c r="B35" s="28"/>
      <c r="E35" s="23" t="s">
        <v>46</v>
      </c>
      <c r="F35" s="84">
        <f>ROUND((SUM(BG122:BG145)),  2)</f>
        <v>0</v>
      </c>
      <c r="I35" s="98">
        <v>0.2</v>
      </c>
      <c r="J35" s="84">
        <f>0</f>
        <v>0</v>
      </c>
      <c r="L35" s="28"/>
    </row>
    <row r="36" spans="2:12" s="1" customFormat="1" ht="14.45" hidden="1" customHeight="1">
      <c r="B36" s="28"/>
      <c r="E36" s="23" t="s">
        <v>47</v>
      </c>
      <c r="F36" s="84">
        <f>ROUND((SUM(BH122:BH145)),  2)</f>
        <v>0</v>
      </c>
      <c r="I36" s="98">
        <v>0.2</v>
      </c>
      <c r="J36" s="84">
        <f>0</f>
        <v>0</v>
      </c>
      <c r="L36" s="28"/>
    </row>
    <row r="37" spans="2:12" s="1" customFormat="1" ht="14.45" hidden="1" customHeight="1">
      <c r="B37" s="28"/>
      <c r="E37" s="33" t="s">
        <v>48</v>
      </c>
      <c r="F37" s="95">
        <f>ROUND((SUM(BI122:BI145)),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49</v>
      </c>
      <c r="E39" s="55"/>
      <c r="F39" s="55"/>
      <c r="G39" s="101" t="s">
        <v>50</v>
      </c>
      <c r="H39" s="102" t="s">
        <v>51</v>
      </c>
      <c r="I39" s="55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47" s="1" customFormat="1" ht="12" customHeight="1">
      <c r="B86" s="28"/>
      <c r="C86" s="23" t="s">
        <v>120</v>
      </c>
      <c r="L86" s="28"/>
    </row>
    <row r="87" spans="2:47" s="1" customFormat="1" ht="16.5" customHeight="1">
      <c r="B87" s="28"/>
      <c r="E87" s="216" t="str">
        <f>E9</f>
        <v xml:space="preserve">SO 06 - DOMÁCI VODOVOD 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K.Ú: Záhorce, parc.č. 2200/1</v>
      </c>
      <c r="I89" s="23" t="s">
        <v>20</v>
      </c>
      <c r="J89" s="51" t="str">
        <f>IF(J12="","",J12)</f>
        <v>7. 3. 2022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22</v>
      </c>
      <c r="F91" s="21" t="str">
        <f>E15</f>
        <v>MOKAS, a.s., Selešťany 69, Záhorce, PSČ:  991 06</v>
      </c>
      <c r="I91" s="23" t="s">
        <v>30</v>
      </c>
      <c r="J91" s="26" t="str">
        <f>E21</f>
        <v>Sírius company s.r.o., Balog nad Ipľom</v>
      </c>
      <c r="L91" s="28"/>
    </row>
    <row r="92" spans="2:47" s="1" customFormat="1" ht="25.7" customHeight="1">
      <c r="B92" s="28"/>
      <c r="C92" s="23" t="s">
        <v>28</v>
      </c>
      <c r="F92" s="21" t="str">
        <f>IF(E18="","",E18)</f>
        <v>Vyplň údaj</v>
      </c>
      <c r="I92" s="23" t="s">
        <v>36</v>
      </c>
      <c r="J92" s="26" t="str">
        <f>E24</f>
        <v>Sírius company s.r.o., Športová 40/10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125</v>
      </c>
      <c r="D94" s="99"/>
      <c r="E94" s="99"/>
      <c r="F94" s="99"/>
      <c r="G94" s="99"/>
      <c r="H94" s="99"/>
      <c r="I94" s="99"/>
      <c r="J94" s="108" t="s">
        <v>126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127</v>
      </c>
      <c r="J96" s="64">
        <f>J122</f>
        <v>0</v>
      </c>
      <c r="L96" s="28"/>
      <c r="AU96" s="13" t="s">
        <v>128</v>
      </c>
    </row>
    <row r="97" spans="2:12" s="8" customFormat="1" ht="24.95" customHeight="1">
      <c r="B97" s="110"/>
      <c r="D97" s="111" t="s">
        <v>129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2:12" s="9" customFormat="1" ht="19.899999999999999" customHeight="1">
      <c r="B98" s="114"/>
      <c r="D98" s="115" t="s">
        <v>130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2:12" s="9" customFormat="1" ht="19.899999999999999" customHeight="1">
      <c r="B99" s="114"/>
      <c r="D99" s="115" t="s">
        <v>1699</v>
      </c>
      <c r="E99" s="116"/>
      <c r="F99" s="116"/>
      <c r="G99" s="116"/>
      <c r="H99" s="116"/>
      <c r="I99" s="116"/>
      <c r="J99" s="117">
        <f>J135</f>
        <v>0</v>
      </c>
      <c r="L99" s="114"/>
    </row>
    <row r="100" spans="2:12" s="9" customFormat="1" ht="19.899999999999999" customHeight="1">
      <c r="B100" s="114"/>
      <c r="D100" s="115" t="s">
        <v>1700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8" customFormat="1" ht="24.95" customHeight="1">
      <c r="B101" s="110"/>
      <c r="D101" s="111" t="s">
        <v>1701</v>
      </c>
      <c r="E101" s="112"/>
      <c r="F101" s="112"/>
      <c r="G101" s="112"/>
      <c r="H101" s="112"/>
      <c r="I101" s="112"/>
      <c r="J101" s="113">
        <f>J142</f>
        <v>0</v>
      </c>
      <c r="L101" s="110"/>
    </row>
    <row r="102" spans="2:12" s="9" customFormat="1" ht="19.899999999999999" customHeight="1">
      <c r="B102" s="114"/>
      <c r="D102" s="115" t="s">
        <v>1702</v>
      </c>
      <c r="E102" s="116"/>
      <c r="F102" s="116"/>
      <c r="G102" s="116"/>
      <c r="H102" s="116"/>
      <c r="I102" s="116"/>
      <c r="J102" s="117">
        <f>J143</f>
        <v>0</v>
      </c>
      <c r="L102" s="114"/>
    </row>
    <row r="103" spans="2:12" s="1" customFormat="1" ht="21.75" customHeight="1">
      <c r="B103" s="28"/>
      <c r="L103" s="28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5" customHeight="1">
      <c r="B109" s="28"/>
      <c r="C109" s="17" t="s">
        <v>149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14</v>
      </c>
      <c r="L111" s="28"/>
    </row>
    <row r="112" spans="2:12" s="1" customFormat="1" ht="16.5" customHeight="1">
      <c r="B112" s="28"/>
      <c r="E112" s="222" t="str">
        <f>E7</f>
        <v>ROZŠÍRENIE AREÁLU MOKAS a.s.,  Selešťany</v>
      </c>
      <c r="F112" s="223"/>
      <c r="G112" s="223"/>
      <c r="H112" s="223"/>
      <c r="L112" s="28"/>
    </row>
    <row r="113" spans="2:65" s="1" customFormat="1" ht="12" customHeight="1">
      <c r="B113" s="28"/>
      <c r="C113" s="23" t="s">
        <v>120</v>
      </c>
      <c r="L113" s="28"/>
    </row>
    <row r="114" spans="2:65" s="1" customFormat="1" ht="16.5" customHeight="1">
      <c r="B114" s="28"/>
      <c r="E114" s="216" t="str">
        <f>E9</f>
        <v xml:space="preserve">SO 06 - DOMÁCI VODOVOD </v>
      </c>
      <c r="F114" s="221"/>
      <c r="G114" s="221"/>
      <c r="H114" s="22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F12</f>
        <v>K.Ú: Záhorce, parc.č. 2200/1</v>
      </c>
      <c r="I116" s="23" t="s">
        <v>20</v>
      </c>
      <c r="J116" s="51" t="str">
        <f>IF(J12="","",J12)</f>
        <v>7. 3. 2022</v>
      </c>
      <c r="L116" s="28"/>
    </row>
    <row r="117" spans="2:65" s="1" customFormat="1" ht="6.95" customHeight="1">
      <c r="B117" s="28"/>
      <c r="L117" s="28"/>
    </row>
    <row r="118" spans="2:65" s="1" customFormat="1" ht="25.7" customHeight="1">
      <c r="B118" s="28"/>
      <c r="C118" s="23" t="s">
        <v>22</v>
      </c>
      <c r="F118" s="21" t="str">
        <f>E15</f>
        <v>MOKAS, a.s., Selešťany 69, Záhorce, PSČ:  991 06</v>
      </c>
      <c r="I118" s="23" t="s">
        <v>30</v>
      </c>
      <c r="J118" s="26" t="str">
        <f>E21</f>
        <v>Sírius company s.r.o., Balog nad Ipľom</v>
      </c>
      <c r="L118" s="28"/>
    </row>
    <row r="119" spans="2:65" s="1" customFormat="1" ht="25.7" customHeight="1">
      <c r="B119" s="28"/>
      <c r="C119" s="23" t="s">
        <v>28</v>
      </c>
      <c r="F119" s="21" t="str">
        <f>IF(E18="","",E18)</f>
        <v>Vyplň údaj</v>
      </c>
      <c r="I119" s="23" t="s">
        <v>36</v>
      </c>
      <c r="J119" s="26" t="str">
        <f>E24</f>
        <v>Sírius company s.r.o., Športová 40/10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8"/>
      <c r="C121" s="119" t="s">
        <v>150</v>
      </c>
      <c r="D121" s="120" t="s">
        <v>64</v>
      </c>
      <c r="E121" s="120" t="s">
        <v>60</v>
      </c>
      <c r="F121" s="120" t="s">
        <v>61</v>
      </c>
      <c r="G121" s="120" t="s">
        <v>151</v>
      </c>
      <c r="H121" s="120" t="s">
        <v>152</v>
      </c>
      <c r="I121" s="120" t="s">
        <v>153</v>
      </c>
      <c r="J121" s="121" t="s">
        <v>126</v>
      </c>
      <c r="K121" s="122" t="s">
        <v>154</v>
      </c>
      <c r="L121" s="118"/>
      <c r="M121" s="57" t="s">
        <v>1</v>
      </c>
      <c r="N121" s="58" t="s">
        <v>43</v>
      </c>
      <c r="O121" s="58" t="s">
        <v>155</v>
      </c>
      <c r="P121" s="58" t="s">
        <v>156</v>
      </c>
      <c r="Q121" s="58" t="s">
        <v>157</v>
      </c>
      <c r="R121" s="58" t="s">
        <v>158</v>
      </c>
      <c r="S121" s="58" t="s">
        <v>159</v>
      </c>
      <c r="T121" s="59" t="s">
        <v>160</v>
      </c>
    </row>
    <row r="122" spans="2:65" s="1" customFormat="1" ht="22.9" customHeight="1">
      <c r="B122" s="28"/>
      <c r="C122" s="62" t="s">
        <v>127</v>
      </c>
      <c r="J122" s="123">
        <f>BK122</f>
        <v>0</v>
      </c>
      <c r="L122" s="28"/>
      <c r="M122" s="60"/>
      <c r="N122" s="52"/>
      <c r="O122" s="52"/>
      <c r="P122" s="124">
        <f>P123+P142</f>
        <v>0</v>
      </c>
      <c r="Q122" s="52"/>
      <c r="R122" s="124">
        <f>R123+R142</f>
        <v>1.1900000000000001E-2</v>
      </c>
      <c r="S122" s="52"/>
      <c r="T122" s="125">
        <f>T123+T142</f>
        <v>0</v>
      </c>
      <c r="AT122" s="13" t="s">
        <v>78</v>
      </c>
      <c r="AU122" s="13" t="s">
        <v>128</v>
      </c>
      <c r="BK122" s="126">
        <f>BK123+BK142</f>
        <v>0</v>
      </c>
    </row>
    <row r="123" spans="2:65" s="11" customFormat="1" ht="25.9" customHeight="1">
      <c r="B123" s="127"/>
      <c r="D123" s="128" t="s">
        <v>78</v>
      </c>
      <c r="E123" s="129" t="s">
        <v>161</v>
      </c>
      <c r="F123" s="129" t="s">
        <v>162</v>
      </c>
      <c r="I123" s="130"/>
      <c r="J123" s="131">
        <f>BK123</f>
        <v>0</v>
      </c>
      <c r="L123" s="127"/>
      <c r="M123" s="132"/>
      <c r="P123" s="133">
        <f>P124+P135+P140</f>
        <v>0</v>
      </c>
      <c r="R123" s="133">
        <f>R124+R135+R140</f>
        <v>4.8999999999999998E-3</v>
      </c>
      <c r="T123" s="134">
        <f>T124+T135+T140</f>
        <v>0</v>
      </c>
      <c r="AR123" s="128" t="s">
        <v>86</v>
      </c>
      <c r="AT123" s="135" t="s">
        <v>78</v>
      </c>
      <c r="AU123" s="135" t="s">
        <v>79</v>
      </c>
      <c r="AY123" s="128" t="s">
        <v>163</v>
      </c>
      <c r="BK123" s="136">
        <f>BK124+BK135+BK140</f>
        <v>0</v>
      </c>
    </row>
    <row r="124" spans="2:65" s="11" customFormat="1" ht="22.9" customHeight="1">
      <c r="B124" s="127"/>
      <c r="D124" s="128" t="s">
        <v>78</v>
      </c>
      <c r="E124" s="137" t="s">
        <v>86</v>
      </c>
      <c r="F124" s="137" t="s">
        <v>164</v>
      </c>
      <c r="I124" s="130"/>
      <c r="J124" s="138">
        <f>BK124</f>
        <v>0</v>
      </c>
      <c r="L124" s="127"/>
      <c r="M124" s="132"/>
      <c r="P124" s="133">
        <f>SUM(P125:P134)</f>
        <v>0</v>
      </c>
      <c r="R124" s="133">
        <f>SUM(R125:R134)</f>
        <v>0</v>
      </c>
      <c r="T124" s="134">
        <f>SUM(T125:T134)</f>
        <v>0</v>
      </c>
      <c r="AR124" s="128" t="s">
        <v>86</v>
      </c>
      <c r="AT124" s="135" t="s">
        <v>78</v>
      </c>
      <c r="AU124" s="135" t="s">
        <v>86</v>
      </c>
      <c r="AY124" s="128" t="s">
        <v>163</v>
      </c>
      <c r="BK124" s="136">
        <f>SUM(BK125:BK134)</f>
        <v>0</v>
      </c>
    </row>
    <row r="125" spans="2:65" s="1" customFormat="1" ht="21.75" customHeight="1">
      <c r="B125" s="139"/>
      <c r="C125" s="140" t="s">
        <v>86</v>
      </c>
      <c r="D125" s="140" t="s">
        <v>165</v>
      </c>
      <c r="E125" s="141" t="s">
        <v>1012</v>
      </c>
      <c r="F125" s="142" t="s">
        <v>1013</v>
      </c>
      <c r="G125" s="143" t="s">
        <v>168</v>
      </c>
      <c r="H125" s="144">
        <v>28</v>
      </c>
      <c r="I125" s="145"/>
      <c r="J125" s="144">
        <f t="shared" ref="J125:J134" si="0">ROUND(I125*H125,3)</f>
        <v>0</v>
      </c>
      <c r="K125" s="146"/>
      <c r="L125" s="28"/>
      <c r="M125" s="147" t="s">
        <v>1</v>
      </c>
      <c r="N125" s="148" t="s">
        <v>45</v>
      </c>
      <c r="P125" s="149">
        <f t="shared" ref="P125:P134" si="1">O125*H125</f>
        <v>0</v>
      </c>
      <c r="Q125" s="149">
        <v>0</v>
      </c>
      <c r="R125" s="149">
        <f t="shared" ref="R125:R134" si="2">Q125*H125</f>
        <v>0</v>
      </c>
      <c r="S125" s="149">
        <v>0</v>
      </c>
      <c r="T125" s="150">
        <f t="shared" ref="T125:T134" si="3">S125*H125</f>
        <v>0</v>
      </c>
      <c r="AR125" s="151" t="s">
        <v>169</v>
      </c>
      <c r="AT125" s="151" t="s">
        <v>165</v>
      </c>
      <c r="AU125" s="151" t="s">
        <v>92</v>
      </c>
      <c r="AY125" s="13" t="s">
        <v>163</v>
      </c>
      <c r="BE125" s="152">
        <f t="shared" ref="BE125:BE134" si="4">IF(N125="základná",J125,0)</f>
        <v>0</v>
      </c>
      <c r="BF125" s="152">
        <f t="shared" ref="BF125:BF134" si="5">IF(N125="znížená",J125,0)</f>
        <v>0</v>
      </c>
      <c r="BG125" s="152">
        <f t="shared" ref="BG125:BG134" si="6">IF(N125="zákl. prenesená",J125,0)</f>
        <v>0</v>
      </c>
      <c r="BH125" s="152">
        <f t="shared" ref="BH125:BH134" si="7">IF(N125="zníž. prenesená",J125,0)</f>
        <v>0</v>
      </c>
      <c r="BI125" s="152">
        <f t="shared" ref="BI125:BI134" si="8">IF(N125="nulová",J125,0)</f>
        <v>0</v>
      </c>
      <c r="BJ125" s="13" t="s">
        <v>92</v>
      </c>
      <c r="BK125" s="153">
        <f t="shared" ref="BK125:BK134" si="9">ROUND(I125*H125,3)</f>
        <v>0</v>
      </c>
      <c r="BL125" s="13" t="s">
        <v>169</v>
      </c>
      <c r="BM125" s="151" t="s">
        <v>1778</v>
      </c>
    </row>
    <row r="126" spans="2:65" s="1" customFormat="1" ht="37.9" customHeight="1">
      <c r="B126" s="139"/>
      <c r="C126" s="140" t="s">
        <v>92</v>
      </c>
      <c r="D126" s="140" t="s">
        <v>165</v>
      </c>
      <c r="E126" s="141" t="s">
        <v>1015</v>
      </c>
      <c r="F126" s="142" t="s">
        <v>1779</v>
      </c>
      <c r="G126" s="143" t="s">
        <v>168</v>
      </c>
      <c r="H126" s="144">
        <v>28</v>
      </c>
      <c r="I126" s="145"/>
      <c r="J126" s="144">
        <f t="shared" si="0"/>
        <v>0</v>
      </c>
      <c r="K126" s="146"/>
      <c r="L126" s="28"/>
      <c r="M126" s="147" t="s">
        <v>1</v>
      </c>
      <c r="N126" s="148" t="s">
        <v>45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169</v>
      </c>
      <c r="AT126" s="151" t="s">
        <v>165</v>
      </c>
      <c r="AU126" s="151" t="s">
        <v>92</v>
      </c>
      <c r="AY126" s="13" t="s">
        <v>163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92</v>
      </c>
      <c r="BK126" s="153">
        <f t="shared" si="9"/>
        <v>0</v>
      </c>
      <c r="BL126" s="13" t="s">
        <v>169</v>
      </c>
      <c r="BM126" s="151" t="s">
        <v>1780</v>
      </c>
    </row>
    <row r="127" spans="2:65" s="1" customFormat="1" ht="21.75" customHeight="1">
      <c r="B127" s="139"/>
      <c r="C127" s="140" t="s">
        <v>174</v>
      </c>
      <c r="D127" s="140" t="s">
        <v>165</v>
      </c>
      <c r="E127" s="141" t="s">
        <v>1781</v>
      </c>
      <c r="F127" s="142" t="s">
        <v>1782</v>
      </c>
      <c r="G127" s="143" t="s">
        <v>168</v>
      </c>
      <c r="H127" s="144">
        <v>28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45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169</v>
      </c>
      <c r="AT127" s="151" t="s">
        <v>165</v>
      </c>
      <c r="AU127" s="151" t="s">
        <v>92</v>
      </c>
      <c r="AY127" s="13" t="s">
        <v>163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92</v>
      </c>
      <c r="BK127" s="153">
        <f t="shared" si="9"/>
        <v>0</v>
      </c>
      <c r="BL127" s="13" t="s">
        <v>169</v>
      </c>
      <c r="BM127" s="151" t="s">
        <v>1783</v>
      </c>
    </row>
    <row r="128" spans="2:65" s="1" customFormat="1" ht="24.2" customHeight="1">
      <c r="B128" s="139"/>
      <c r="C128" s="140" t="s">
        <v>169</v>
      </c>
      <c r="D128" s="140" t="s">
        <v>165</v>
      </c>
      <c r="E128" s="141" t="s">
        <v>1784</v>
      </c>
      <c r="F128" s="142" t="s">
        <v>1785</v>
      </c>
      <c r="G128" s="143" t="s">
        <v>168</v>
      </c>
      <c r="H128" s="144">
        <v>28</v>
      </c>
      <c r="I128" s="145"/>
      <c r="J128" s="144">
        <f t="shared" si="0"/>
        <v>0</v>
      </c>
      <c r="K128" s="146"/>
      <c r="L128" s="28"/>
      <c r="M128" s="147" t="s">
        <v>1</v>
      </c>
      <c r="N128" s="148" t="s">
        <v>45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169</v>
      </c>
      <c r="AT128" s="151" t="s">
        <v>165</v>
      </c>
      <c r="AU128" s="151" t="s">
        <v>92</v>
      </c>
      <c r="AY128" s="13" t="s">
        <v>163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92</v>
      </c>
      <c r="BK128" s="153">
        <f t="shared" si="9"/>
        <v>0</v>
      </c>
      <c r="BL128" s="13" t="s">
        <v>169</v>
      </c>
      <c r="BM128" s="151" t="s">
        <v>1786</v>
      </c>
    </row>
    <row r="129" spans="2:65" s="1" customFormat="1" ht="16.5" customHeight="1">
      <c r="B129" s="139"/>
      <c r="C129" s="140" t="s">
        <v>181</v>
      </c>
      <c r="D129" s="140" t="s">
        <v>165</v>
      </c>
      <c r="E129" s="141" t="s">
        <v>1724</v>
      </c>
      <c r="F129" s="142" t="s">
        <v>1725</v>
      </c>
      <c r="G129" s="143" t="s">
        <v>168</v>
      </c>
      <c r="H129" s="144">
        <v>28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169</v>
      </c>
      <c r="AT129" s="151" t="s">
        <v>165</v>
      </c>
      <c r="AU129" s="151" t="s">
        <v>92</v>
      </c>
      <c r="AY129" s="13" t="s">
        <v>163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92</v>
      </c>
      <c r="BK129" s="153">
        <f t="shared" si="9"/>
        <v>0</v>
      </c>
      <c r="BL129" s="13" t="s">
        <v>169</v>
      </c>
      <c r="BM129" s="151" t="s">
        <v>1787</v>
      </c>
    </row>
    <row r="130" spans="2:65" s="1" customFormat="1" ht="24.2" customHeight="1">
      <c r="B130" s="139"/>
      <c r="C130" s="140" t="s">
        <v>185</v>
      </c>
      <c r="D130" s="140" t="s">
        <v>165</v>
      </c>
      <c r="E130" s="141" t="s">
        <v>1736</v>
      </c>
      <c r="F130" s="142" t="s">
        <v>1737</v>
      </c>
      <c r="G130" s="143" t="s">
        <v>168</v>
      </c>
      <c r="H130" s="144">
        <v>5.6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45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169</v>
      </c>
      <c r="AT130" s="151" t="s">
        <v>165</v>
      </c>
      <c r="AU130" s="151" t="s">
        <v>92</v>
      </c>
      <c r="AY130" s="13" t="s">
        <v>163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92</v>
      </c>
      <c r="BK130" s="153">
        <f t="shared" si="9"/>
        <v>0</v>
      </c>
      <c r="BL130" s="13" t="s">
        <v>169</v>
      </c>
      <c r="BM130" s="151" t="s">
        <v>1788</v>
      </c>
    </row>
    <row r="131" spans="2:65" s="1" customFormat="1" ht="16.5" customHeight="1">
      <c r="B131" s="139"/>
      <c r="C131" s="154" t="s">
        <v>189</v>
      </c>
      <c r="D131" s="154" t="s">
        <v>275</v>
      </c>
      <c r="E131" s="155" t="s">
        <v>1739</v>
      </c>
      <c r="F131" s="156" t="s">
        <v>1740</v>
      </c>
      <c r="G131" s="157" t="s">
        <v>168</v>
      </c>
      <c r="H131" s="158">
        <v>5.6</v>
      </c>
      <c r="I131" s="159"/>
      <c r="J131" s="158">
        <f t="shared" si="0"/>
        <v>0</v>
      </c>
      <c r="K131" s="160"/>
      <c r="L131" s="161"/>
      <c r="M131" s="162" t="s">
        <v>1</v>
      </c>
      <c r="N131" s="163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173</v>
      </c>
      <c r="AT131" s="151" t="s">
        <v>275</v>
      </c>
      <c r="AU131" s="151" t="s">
        <v>92</v>
      </c>
      <c r="AY131" s="13" t="s">
        <v>163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92</v>
      </c>
      <c r="BK131" s="153">
        <f t="shared" si="9"/>
        <v>0</v>
      </c>
      <c r="BL131" s="13" t="s">
        <v>169</v>
      </c>
      <c r="BM131" s="151" t="s">
        <v>1789</v>
      </c>
    </row>
    <row r="132" spans="2:65" s="1" customFormat="1" ht="24.2" customHeight="1">
      <c r="B132" s="139"/>
      <c r="C132" s="140" t="s">
        <v>173</v>
      </c>
      <c r="D132" s="140" t="s">
        <v>165</v>
      </c>
      <c r="E132" s="141" t="s">
        <v>1730</v>
      </c>
      <c r="F132" s="142" t="s">
        <v>1731</v>
      </c>
      <c r="G132" s="143" t="s">
        <v>168</v>
      </c>
      <c r="H132" s="144">
        <v>28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45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169</v>
      </c>
      <c r="AT132" s="151" t="s">
        <v>165</v>
      </c>
      <c r="AU132" s="151" t="s">
        <v>92</v>
      </c>
      <c r="AY132" s="13" t="s">
        <v>163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92</v>
      </c>
      <c r="BK132" s="153">
        <f t="shared" si="9"/>
        <v>0</v>
      </c>
      <c r="BL132" s="13" t="s">
        <v>169</v>
      </c>
      <c r="BM132" s="151" t="s">
        <v>1790</v>
      </c>
    </row>
    <row r="133" spans="2:65" s="1" customFormat="1" ht="16.5" customHeight="1">
      <c r="B133" s="139"/>
      <c r="C133" s="154" t="s">
        <v>197</v>
      </c>
      <c r="D133" s="154" t="s">
        <v>275</v>
      </c>
      <c r="E133" s="155" t="s">
        <v>1733</v>
      </c>
      <c r="F133" s="156" t="s">
        <v>1734</v>
      </c>
      <c r="G133" s="157" t="s">
        <v>168</v>
      </c>
      <c r="H133" s="158">
        <v>33.6</v>
      </c>
      <c r="I133" s="159"/>
      <c r="J133" s="158">
        <f t="shared" si="0"/>
        <v>0</v>
      </c>
      <c r="K133" s="160"/>
      <c r="L133" s="161"/>
      <c r="M133" s="162" t="s">
        <v>1</v>
      </c>
      <c r="N133" s="163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173</v>
      </c>
      <c r="AT133" s="151" t="s">
        <v>275</v>
      </c>
      <c r="AU133" s="151" t="s">
        <v>92</v>
      </c>
      <c r="AY133" s="13" t="s">
        <v>163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92</v>
      </c>
      <c r="BK133" s="153">
        <f t="shared" si="9"/>
        <v>0</v>
      </c>
      <c r="BL133" s="13" t="s">
        <v>169</v>
      </c>
      <c r="BM133" s="151" t="s">
        <v>1791</v>
      </c>
    </row>
    <row r="134" spans="2:65" s="1" customFormat="1" ht="21.75" customHeight="1">
      <c r="B134" s="139"/>
      <c r="C134" s="140" t="s">
        <v>177</v>
      </c>
      <c r="D134" s="140" t="s">
        <v>165</v>
      </c>
      <c r="E134" s="141" t="s">
        <v>1742</v>
      </c>
      <c r="F134" s="142" t="s">
        <v>1743</v>
      </c>
      <c r="G134" s="143" t="s">
        <v>196</v>
      </c>
      <c r="H134" s="144">
        <v>38.5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45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169</v>
      </c>
      <c r="AT134" s="151" t="s">
        <v>165</v>
      </c>
      <c r="AU134" s="151" t="s">
        <v>92</v>
      </c>
      <c r="AY134" s="13" t="s">
        <v>163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92</v>
      </c>
      <c r="BK134" s="153">
        <f t="shared" si="9"/>
        <v>0</v>
      </c>
      <c r="BL134" s="13" t="s">
        <v>169</v>
      </c>
      <c r="BM134" s="151" t="s">
        <v>1792</v>
      </c>
    </row>
    <row r="135" spans="2:65" s="11" customFormat="1" ht="22.9" customHeight="1">
      <c r="B135" s="127"/>
      <c r="D135" s="128" t="s">
        <v>78</v>
      </c>
      <c r="E135" s="137" t="s">
        <v>173</v>
      </c>
      <c r="F135" s="137" t="s">
        <v>1745</v>
      </c>
      <c r="I135" s="130"/>
      <c r="J135" s="138">
        <f>BK135</f>
        <v>0</v>
      </c>
      <c r="L135" s="127"/>
      <c r="M135" s="132"/>
      <c r="P135" s="133">
        <f>SUM(P136:P139)</f>
        <v>0</v>
      </c>
      <c r="R135" s="133">
        <f>SUM(R136:R139)</f>
        <v>4.8999999999999998E-3</v>
      </c>
      <c r="T135" s="134">
        <f>SUM(T136:T139)</f>
        <v>0</v>
      </c>
      <c r="AR135" s="128" t="s">
        <v>86</v>
      </c>
      <c r="AT135" s="135" t="s">
        <v>78</v>
      </c>
      <c r="AU135" s="135" t="s">
        <v>86</v>
      </c>
      <c r="AY135" s="128" t="s">
        <v>163</v>
      </c>
      <c r="BK135" s="136">
        <f>SUM(BK136:BK139)</f>
        <v>0</v>
      </c>
    </row>
    <row r="136" spans="2:65" s="1" customFormat="1" ht="24.2" customHeight="1">
      <c r="B136" s="139"/>
      <c r="C136" s="140" t="s">
        <v>203</v>
      </c>
      <c r="D136" s="140" t="s">
        <v>165</v>
      </c>
      <c r="E136" s="141" t="s">
        <v>1793</v>
      </c>
      <c r="F136" s="142" t="s">
        <v>1794</v>
      </c>
      <c r="G136" s="143" t="s">
        <v>255</v>
      </c>
      <c r="H136" s="144">
        <v>35</v>
      </c>
      <c r="I136" s="145"/>
      <c r="J136" s="144">
        <f>ROUND(I136*H136,3)</f>
        <v>0</v>
      </c>
      <c r="K136" s="146"/>
      <c r="L136" s="28"/>
      <c r="M136" s="147" t="s">
        <v>1</v>
      </c>
      <c r="N136" s="148" t="s">
        <v>45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169</v>
      </c>
      <c r="AT136" s="151" t="s">
        <v>165</v>
      </c>
      <c r="AU136" s="151" t="s">
        <v>92</v>
      </c>
      <c r="AY136" s="13" t="s">
        <v>163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92</v>
      </c>
      <c r="BK136" s="153">
        <f>ROUND(I136*H136,3)</f>
        <v>0</v>
      </c>
      <c r="BL136" s="13" t="s">
        <v>169</v>
      </c>
      <c r="BM136" s="151" t="s">
        <v>1795</v>
      </c>
    </row>
    <row r="137" spans="2:65" s="1" customFormat="1" ht="24.2" customHeight="1">
      <c r="B137" s="139"/>
      <c r="C137" s="154" t="s">
        <v>180</v>
      </c>
      <c r="D137" s="154" t="s">
        <v>275</v>
      </c>
      <c r="E137" s="155" t="s">
        <v>1796</v>
      </c>
      <c r="F137" s="156" t="s">
        <v>1797</v>
      </c>
      <c r="G137" s="157" t="s">
        <v>255</v>
      </c>
      <c r="H137" s="158">
        <v>35</v>
      </c>
      <c r="I137" s="159"/>
      <c r="J137" s="158">
        <f>ROUND(I137*H137,3)</f>
        <v>0</v>
      </c>
      <c r="K137" s="160"/>
      <c r="L137" s="161"/>
      <c r="M137" s="162" t="s">
        <v>1</v>
      </c>
      <c r="N137" s="163" t="s">
        <v>45</v>
      </c>
      <c r="P137" s="149">
        <f>O137*H137</f>
        <v>0</v>
      </c>
      <c r="Q137" s="149">
        <v>1.3999999999999999E-4</v>
      </c>
      <c r="R137" s="149">
        <f>Q137*H137</f>
        <v>4.8999999999999998E-3</v>
      </c>
      <c r="S137" s="149">
        <v>0</v>
      </c>
      <c r="T137" s="150">
        <f>S137*H137</f>
        <v>0</v>
      </c>
      <c r="AR137" s="151" t="s">
        <v>173</v>
      </c>
      <c r="AT137" s="151" t="s">
        <v>275</v>
      </c>
      <c r="AU137" s="151" t="s">
        <v>92</v>
      </c>
      <c r="AY137" s="13" t="s">
        <v>163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92</v>
      </c>
      <c r="BK137" s="153">
        <f>ROUND(I137*H137,3)</f>
        <v>0</v>
      </c>
      <c r="BL137" s="13" t="s">
        <v>169</v>
      </c>
      <c r="BM137" s="151" t="s">
        <v>1798</v>
      </c>
    </row>
    <row r="138" spans="2:65" s="1" customFormat="1" ht="21.75" customHeight="1">
      <c r="B138" s="139"/>
      <c r="C138" s="140" t="s">
        <v>210</v>
      </c>
      <c r="D138" s="140" t="s">
        <v>165</v>
      </c>
      <c r="E138" s="141" t="s">
        <v>1799</v>
      </c>
      <c r="F138" s="142" t="s">
        <v>1800</v>
      </c>
      <c r="G138" s="143" t="s">
        <v>255</v>
      </c>
      <c r="H138" s="144">
        <v>35</v>
      </c>
      <c r="I138" s="145"/>
      <c r="J138" s="144">
        <f>ROUND(I138*H138,3)</f>
        <v>0</v>
      </c>
      <c r="K138" s="146"/>
      <c r="L138" s="28"/>
      <c r="M138" s="147" t="s">
        <v>1</v>
      </c>
      <c r="N138" s="148" t="s">
        <v>45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169</v>
      </c>
      <c r="AT138" s="151" t="s">
        <v>165</v>
      </c>
      <c r="AU138" s="151" t="s">
        <v>92</v>
      </c>
      <c r="AY138" s="13" t="s">
        <v>163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92</v>
      </c>
      <c r="BK138" s="153">
        <f>ROUND(I138*H138,3)</f>
        <v>0</v>
      </c>
      <c r="BL138" s="13" t="s">
        <v>169</v>
      </c>
      <c r="BM138" s="151" t="s">
        <v>1801</v>
      </c>
    </row>
    <row r="139" spans="2:65" s="1" customFormat="1" ht="24.2" customHeight="1">
      <c r="B139" s="139"/>
      <c r="C139" s="140" t="s">
        <v>184</v>
      </c>
      <c r="D139" s="140" t="s">
        <v>165</v>
      </c>
      <c r="E139" s="141" t="s">
        <v>1802</v>
      </c>
      <c r="F139" s="142" t="s">
        <v>1803</v>
      </c>
      <c r="G139" s="143" t="s">
        <v>255</v>
      </c>
      <c r="H139" s="144">
        <v>35</v>
      </c>
      <c r="I139" s="145"/>
      <c r="J139" s="144">
        <f>ROUND(I139*H139,3)</f>
        <v>0</v>
      </c>
      <c r="K139" s="146"/>
      <c r="L139" s="28"/>
      <c r="M139" s="147" t="s">
        <v>1</v>
      </c>
      <c r="N139" s="148" t="s">
        <v>45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169</v>
      </c>
      <c r="AT139" s="151" t="s">
        <v>165</v>
      </c>
      <c r="AU139" s="151" t="s">
        <v>92</v>
      </c>
      <c r="AY139" s="13" t="s">
        <v>163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92</v>
      </c>
      <c r="BK139" s="153">
        <f>ROUND(I139*H139,3)</f>
        <v>0</v>
      </c>
      <c r="BL139" s="13" t="s">
        <v>169</v>
      </c>
      <c r="BM139" s="151" t="s">
        <v>1804</v>
      </c>
    </row>
    <row r="140" spans="2:65" s="11" customFormat="1" ht="22.9" customHeight="1">
      <c r="B140" s="127"/>
      <c r="D140" s="128" t="s">
        <v>78</v>
      </c>
      <c r="E140" s="137" t="s">
        <v>1282</v>
      </c>
      <c r="F140" s="137" t="s">
        <v>1767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86</v>
      </c>
      <c r="AT140" s="135" t="s">
        <v>78</v>
      </c>
      <c r="AU140" s="135" t="s">
        <v>86</v>
      </c>
      <c r="AY140" s="128" t="s">
        <v>163</v>
      </c>
      <c r="BK140" s="136">
        <f>BK141</f>
        <v>0</v>
      </c>
    </row>
    <row r="141" spans="2:65" s="1" customFormat="1" ht="33" customHeight="1">
      <c r="B141" s="139"/>
      <c r="C141" s="140" t="s">
        <v>218</v>
      </c>
      <c r="D141" s="140" t="s">
        <v>165</v>
      </c>
      <c r="E141" s="141" t="s">
        <v>1768</v>
      </c>
      <c r="F141" s="142" t="s">
        <v>1805</v>
      </c>
      <c r="G141" s="143" t="s">
        <v>216</v>
      </c>
      <c r="H141" s="144">
        <v>5.0000000000000001E-3</v>
      </c>
      <c r="I141" s="145"/>
      <c r="J141" s="144">
        <f>ROUND(I141*H141,3)</f>
        <v>0</v>
      </c>
      <c r="K141" s="146"/>
      <c r="L141" s="28"/>
      <c r="M141" s="147" t="s">
        <v>1</v>
      </c>
      <c r="N141" s="148" t="s">
        <v>45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169</v>
      </c>
      <c r="AT141" s="151" t="s">
        <v>165</v>
      </c>
      <c r="AU141" s="151" t="s">
        <v>92</v>
      </c>
      <c r="AY141" s="13" t="s">
        <v>163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92</v>
      </c>
      <c r="BK141" s="153">
        <f>ROUND(I141*H141,3)</f>
        <v>0</v>
      </c>
      <c r="BL141" s="13" t="s">
        <v>169</v>
      </c>
      <c r="BM141" s="151" t="s">
        <v>1806</v>
      </c>
    </row>
    <row r="142" spans="2:65" s="11" customFormat="1" ht="25.9" customHeight="1">
      <c r="B142" s="127"/>
      <c r="D142" s="128" t="s">
        <v>78</v>
      </c>
      <c r="E142" s="129" t="s">
        <v>275</v>
      </c>
      <c r="F142" s="129" t="s">
        <v>275</v>
      </c>
      <c r="I142" s="130"/>
      <c r="J142" s="131">
        <f>BK142</f>
        <v>0</v>
      </c>
      <c r="L142" s="127"/>
      <c r="M142" s="132"/>
      <c r="P142" s="133">
        <f>P143</f>
        <v>0</v>
      </c>
      <c r="R142" s="133">
        <f>R143</f>
        <v>7.0000000000000001E-3</v>
      </c>
      <c r="T142" s="134">
        <f>T143</f>
        <v>0</v>
      </c>
      <c r="AR142" s="128" t="s">
        <v>174</v>
      </c>
      <c r="AT142" s="135" t="s">
        <v>78</v>
      </c>
      <c r="AU142" s="135" t="s">
        <v>79</v>
      </c>
      <c r="AY142" s="128" t="s">
        <v>163</v>
      </c>
      <c r="BK142" s="136">
        <f>BK143</f>
        <v>0</v>
      </c>
    </row>
    <row r="143" spans="2:65" s="11" customFormat="1" ht="22.9" customHeight="1">
      <c r="B143" s="127"/>
      <c r="D143" s="128" t="s">
        <v>78</v>
      </c>
      <c r="E143" s="137" t="s">
        <v>691</v>
      </c>
      <c r="F143" s="137" t="s">
        <v>1771</v>
      </c>
      <c r="I143" s="130"/>
      <c r="J143" s="138">
        <f>BK143</f>
        <v>0</v>
      </c>
      <c r="L143" s="127"/>
      <c r="M143" s="132"/>
      <c r="P143" s="133">
        <f>SUM(P144:P145)</f>
        <v>0</v>
      </c>
      <c r="R143" s="133">
        <f>SUM(R144:R145)</f>
        <v>7.0000000000000001E-3</v>
      </c>
      <c r="T143" s="134">
        <f>SUM(T144:T145)</f>
        <v>0</v>
      </c>
      <c r="AR143" s="128" t="s">
        <v>174</v>
      </c>
      <c r="AT143" s="135" t="s">
        <v>78</v>
      </c>
      <c r="AU143" s="135" t="s">
        <v>86</v>
      </c>
      <c r="AY143" s="128" t="s">
        <v>163</v>
      </c>
      <c r="BK143" s="136">
        <f>SUM(BK144:BK145)</f>
        <v>0</v>
      </c>
    </row>
    <row r="144" spans="2:65" s="1" customFormat="1" ht="24.2" customHeight="1">
      <c r="B144" s="139"/>
      <c r="C144" s="140" t="s">
        <v>188</v>
      </c>
      <c r="D144" s="140" t="s">
        <v>165</v>
      </c>
      <c r="E144" s="141" t="s">
        <v>709</v>
      </c>
      <c r="F144" s="142" t="s">
        <v>1772</v>
      </c>
      <c r="G144" s="143" t="s">
        <v>255</v>
      </c>
      <c r="H144" s="144">
        <v>35</v>
      </c>
      <c r="I144" s="145"/>
      <c r="J144" s="144">
        <f>ROUND(I144*H144,3)</f>
        <v>0</v>
      </c>
      <c r="K144" s="146"/>
      <c r="L144" s="28"/>
      <c r="M144" s="147" t="s">
        <v>1</v>
      </c>
      <c r="N144" s="148" t="s">
        <v>45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289</v>
      </c>
      <c r="AT144" s="151" t="s">
        <v>165</v>
      </c>
      <c r="AU144" s="151" t="s">
        <v>92</v>
      </c>
      <c r="AY144" s="13" t="s">
        <v>163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92</v>
      </c>
      <c r="BK144" s="153">
        <f>ROUND(I144*H144,3)</f>
        <v>0</v>
      </c>
      <c r="BL144" s="13" t="s">
        <v>289</v>
      </c>
      <c r="BM144" s="151" t="s">
        <v>1807</v>
      </c>
    </row>
    <row r="145" spans="2:65" s="1" customFormat="1" ht="24.2" customHeight="1">
      <c r="B145" s="139"/>
      <c r="C145" s="154" t="s">
        <v>226</v>
      </c>
      <c r="D145" s="154" t="s">
        <v>275</v>
      </c>
      <c r="E145" s="155" t="s">
        <v>1808</v>
      </c>
      <c r="F145" s="156" t="s">
        <v>1809</v>
      </c>
      <c r="G145" s="157" t="s">
        <v>255</v>
      </c>
      <c r="H145" s="158">
        <v>35</v>
      </c>
      <c r="I145" s="159"/>
      <c r="J145" s="158">
        <f>ROUND(I145*H145,3)</f>
        <v>0</v>
      </c>
      <c r="K145" s="160"/>
      <c r="L145" s="161"/>
      <c r="M145" s="169" t="s">
        <v>1</v>
      </c>
      <c r="N145" s="170" t="s">
        <v>45</v>
      </c>
      <c r="O145" s="166"/>
      <c r="P145" s="167">
        <f>O145*H145</f>
        <v>0</v>
      </c>
      <c r="Q145" s="167">
        <v>2.0000000000000001E-4</v>
      </c>
      <c r="R145" s="167">
        <f>Q145*H145</f>
        <v>7.0000000000000001E-3</v>
      </c>
      <c r="S145" s="167">
        <v>0</v>
      </c>
      <c r="T145" s="168">
        <f>S145*H145</f>
        <v>0</v>
      </c>
      <c r="AR145" s="151" t="s">
        <v>529</v>
      </c>
      <c r="AT145" s="151" t="s">
        <v>275</v>
      </c>
      <c r="AU145" s="151" t="s">
        <v>92</v>
      </c>
      <c r="AY145" s="13" t="s">
        <v>163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92</v>
      </c>
      <c r="BK145" s="153">
        <f>ROUND(I145*H145,3)</f>
        <v>0</v>
      </c>
      <c r="BL145" s="13" t="s">
        <v>529</v>
      </c>
      <c r="BM145" s="151" t="s">
        <v>1810</v>
      </c>
    </row>
    <row r="146" spans="2:65" s="1" customFormat="1" ht="6.95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28"/>
    </row>
  </sheetData>
  <autoFilter ref="C121:K14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9"/>
  <sheetViews>
    <sheetView showGridLines="0" showZeros="0" topLeftCell="A73" workbookViewId="0">
      <selection activeCell="W94" sqref="W94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7.1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121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123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ROUND(J140,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ROUND((SUM(BE140:BE218)),  2)</f>
        <v>0</v>
      </c>
      <c r="G35" s="96"/>
      <c r="H35" s="96"/>
      <c r="I35" s="97">
        <v>0.2</v>
      </c>
      <c r="J35" s="95">
        <f>ROUND(((SUM(BE140:BE218))*I35),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ROUND((SUM(BF140:BF218)),  2)</f>
        <v>0</v>
      </c>
      <c r="G36" s="96"/>
      <c r="H36" s="96"/>
      <c r="I36" s="97">
        <v>0.2</v>
      </c>
      <c r="J36" s="95">
        <f>ROUND(((SUM(BF140:BF218))*I36),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ROUND((SUM(BG140:BG218)),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ROUND((SUM(BH140:BH218)),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ROUND((SUM(BI140:BI218)),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121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>01 - Stavebná časť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J140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J141</f>
        <v>0</v>
      </c>
      <c r="L99" s="110"/>
    </row>
    <row r="100" spans="2:47" s="9" customFormat="1" ht="19.899999999999999" customHeight="1">
      <c r="B100" s="114"/>
      <c r="D100" s="115" t="s">
        <v>130</v>
      </c>
      <c r="E100" s="116"/>
      <c r="F100" s="116"/>
      <c r="G100" s="116"/>
      <c r="H100" s="116"/>
      <c r="I100" s="116"/>
      <c r="J100" s="117">
        <f>J142</f>
        <v>0</v>
      </c>
      <c r="L100" s="114"/>
    </row>
    <row r="101" spans="2:47" s="9" customFormat="1" ht="19.899999999999999" customHeight="1">
      <c r="B101" s="114"/>
      <c r="D101" s="115" t="s">
        <v>131</v>
      </c>
      <c r="E101" s="116"/>
      <c r="F101" s="116"/>
      <c r="G101" s="116"/>
      <c r="H101" s="116"/>
      <c r="I101" s="116"/>
      <c r="J101" s="117">
        <f>J150</f>
        <v>0</v>
      </c>
      <c r="L101" s="114"/>
    </row>
    <row r="102" spans="2:47" s="9" customFormat="1" ht="19.899999999999999" customHeight="1">
      <c r="B102" s="114"/>
      <c r="D102" s="115" t="s">
        <v>132</v>
      </c>
      <c r="E102" s="116"/>
      <c r="F102" s="116"/>
      <c r="G102" s="116"/>
      <c r="H102" s="116"/>
      <c r="I102" s="116"/>
      <c r="J102" s="117">
        <f>J159</f>
        <v>0</v>
      </c>
      <c r="L102" s="114"/>
    </row>
    <row r="103" spans="2:47" s="9" customFormat="1" ht="19.899999999999999" customHeight="1">
      <c r="B103" s="114"/>
      <c r="D103" s="115" t="s">
        <v>133</v>
      </c>
      <c r="E103" s="116"/>
      <c r="F103" s="116"/>
      <c r="G103" s="116"/>
      <c r="H103" s="116"/>
      <c r="I103" s="116"/>
      <c r="J103" s="117">
        <f>J163</f>
        <v>0</v>
      </c>
      <c r="L103" s="114"/>
    </row>
    <row r="104" spans="2:47" s="9" customFormat="1" ht="19.899999999999999" customHeight="1">
      <c r="B104" s="114"/>
      <c r="D104" s="115" t="s">
        <v>134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47" s="9" customFormat="1" ht="19.899999999999999" customHeight="1">
      <c r="B105" s="114"/>
      <c r="D105" s="115" t="s">
        <v>135</v>
      </c>
      <c r="E105" s="116"/>
      <c r="F105" s="116"/>
      <c r="G105" s="116"/>
      <c r="H105" s="116"/>
      <c r="I105" s="116"/>
      <c r="J105" s="117">
        <f>J171</f>
        <v>0</v>
      </c>
      <c r="L105" s="114"/>
    </row>
    <row r="106" spans="2:47" s="8" customFormat="1" ht="24.95" customHeight="1">
      <c r="B106" s="110"/>
      <c r="D106" s="111" t="s">
        <v>136</v>
      </c>
      <c r="E106" s="112"/>
      <c r="F106" s="112"/>
      <c r="G106" s="112"/>
      <c r="H106" s="112"/>
      <c r="I106" s="112"/>
      <c r="J106" s="113">
        <f>J173</f>
        <v>0</v>
      </c>
      <c r="L106" s="110"/>
    </row>
    <row r="107" spans="2:47" s="9" customFormat="1" ht="19.899999999999999" customHeight="1">
      <c r="B107" s="114"/>
      <c r="D107" s="115" t="s">
        <v>137</v>
      </c>
      <c r="E107" s="116"/>
      <c r="F107" s="116"/>
      <c r="G107" s="116"/>
      <c r="H107" s="116"/>
      <c r="I107" s="116"/>
      <c r="J107" s="117">
        <f>J174</f>
        <v>0</v>
      </c>
      <c r="L107" s="114"/>
    </row>
    <row r="108" spans="2:47" s="9" customFormat="1" ht="14.85" customHeight="1">
      <c r="B108" s="114"/>
      <c r="D108" s="115" t="s">
        <v>138</v>
      </c>
      <c r="E108" s="116"/>
      <c r="F108" s="116"/>
      <c r="G108" s="116"/>
      <c r="H108" s="116"/>
      <c r="I108" s="116"/>
      <c r="J108" s="117">
        <f>J175</f>
        <v>0</v>
      </c>
      <c r="L108" s="114"/>
    </row>
    <row r="109" spans="2:47" s="9" customFormat="1" ht="19.899999999999999" customHeight="1">
      <c r="B109" s="114"/>
      <c r="D109" s="115" t="s">
        <v>139</v>
      </c>
      <c r="E109" s="116"/>
      <c r="F109" s="116"/>
      <c r="G109" s="116"/>
      <c r="H109" s="116"/>
      <c r="I109" s="116"/>
      <c r="J109" s="117">
        <f>J185</f>
        <v>0</v>
      </c>
      <c r="L109" s="114"/>
    </row>
    <row r="110" spans="2:47" s="9" customFormat="1" ht="14.85" customHeight="1">
      <c r="B110" s="114"/>
      <c r="D110" s="115" t="s">
        <v>140</v>
      </c>
      <c r="E110" s="116"/>
      <c r="F110" s="116"/>
      <c r="G110" s="116"/>
      <c r="H110" s="116"/>
      <c r="I110" s="116"/>
      <c r="J110" s="117">
        <f>J186</f>
        <v>0</v>
      </c>
      <c r="L110" s="114"/>
    </row>
    <row r="111" spans="2:47" s="9" customFormat="1" ht="14.85" customHeight="1">
      <c r="B111" s="114"/>
      <c r="D111" s="115" t="s">
        <v>141</v>
      </c>
      <c r="E111" s="116"/>
      <c r="F111" s="116"/>
      <c r="G111" s="116"/>
      <c r="H111" s="116"/>
      <c r="I111" s="116"/>
      <c r="J111" s="117">
        <f>J189</f>
        <v>0</v>
      </c>
      <c r="L111" s="114"/>
    </row>
    <row r="112" spans="2:47" s="9" customFormat="1" ht="19.899999999999999" customHeight="1">
      <c r="B112" s="114"/>
      <c r="D112" s="115" t="s">
        <v>142</v>
      </c>
      <c r="E112" s="116"/>
      <c r="F112" s="116"/>
      <c r="G112" s="116"/>
      <c r="H112" s="116"/>
      <c r="I112" s="116"/>
      <c r="J112" s="117">
        <f>J200</f>
        <v>0</v>
      </c>
      <c r="L112" s="114"/>
    </row>
    <row r="113" spans="2:12" s="9" customFormat="1" ht="14.85" customHeight="1">
      <c r="B113" s="114"/>
      <c r="D113" s="115" t="s">
        <v>143</v>
      </c>
      <c r="E113" s="116"/>
      <c r="F113" s="116"/>
      <c r="G113" s="116"/>
      <c r="H113" s="116"/>
      <c r="I113" s="116"/>
      <c r="J113" s="117">
        <f>J201</f>
        <v>0</v>
      </c>
      <c r="L113" s="114"/>
    </row>
    <row r="114" spans="2:12" s="9" customFormat="1" ht="19.899999999999999" customHeight="1">
      <c r="B114" s="114"/>
      <c r="D114" s="115" t="s">
        <v>144</v>
      </c>
      <c r="E114" s="116"/>
      <c r="F114" s="116"/>
      <c r="G114" s="116"/>
      <c r="H114" s="116"/>
      <c r="I114" s="116"/>
      <c r="J114" s="117">
        <f>J206</f>
        <v>0</v>
      </c>
      <c r="L114" s="114"/>
    </row>
    <row r="115" spans="2:12" s="9" customFormat="1" ht="14.85" customHeight="1">
      <c r="B115" s="114"/>
      <c r="D115" s="115" t="s">
        <v>145</v>
      </c>
      <c r="E115" s="116"/>
      <c r="F115" s="116"/>
      <c r="G115" s="116"/>
      <c r="H115" s="116"/>
      <c r="I115" s="116"/>
      <c r="J115" s="117">
        <f>J207</f>
        <v>0</v>
      </c>
      <c r="L115" s="114"/>
    </row>
    <row r="116" spans="2:12" s="8" customFormat="1" ht="24.95" customHeight="1">
      <c r="B116" s="110"/>
      <c r="D116" s="111" t="s">
        <v>146</v>
      </c>
      <c r="E116" s="112"/>
      <c r="F116" s="112"/>
      <c r="G116" s="112"/>
      <c r="H116" s="112"/>
      <c r="I116" s="112"/>
      <c r="J116" s="113">
        <f>J209</f>
        <v>0</v>
      </c>
      <c r="L116" s="110"/>
    </row>
    <row r="117" spans="2:12" s="9" customFormat="1" ht="19.899999999999999" customHeight="1">
      <c r="B117" s="114"/>
      <c r="D117" s="115" t="s">
        <v>147</v>
      </c>
      <c r="E117" s="116"/>
      <c r="F117" s="116"/>
      <c r="G117" s="116"/>
      <c r="H117" s="116"/>
      <c r="I117" s="116"/>
      <c r="J117" s="117">
        <f>J210</f>
        <v>0</v>
      </c>
      <c r="L117" s="114"/>
    </row>
    <row r="118" spans="2:12" s="9" customFormat="1" ht="19.899999999999999" customHeight="1">
      <c r="B118" s="114"/>
      <c r="D118" s="115" t="s">
        <v>148</v>
      </c>
      <c r="E118" s="116"/>
      <c r="F118" s="116"/>
      <c r="G118" s="116"/>
      <c r="H118" s="116"/>
      <c r="I118" s="116"/>
      <c r="J118" s="117">
        <f>J214</f>
        <v>0</v>
      </c>
      <c r="L118" s="114"/>
    </row>
    <row r="119" spans="2:12" s="1" customFormat="1" ht="21.75" customHeight="1">
      <c r="B119" s="28"/>
      <c r="L119" s="28"/>
    </row>
    <row r="120" spans="2:12" s="1" customFormat="1" ht="6.95" customHeight="1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28"/>
    </row>
    <row r="124" spans="2:12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</row>
    <row r="125" spans="2:12" s="1" customFormat="1" ht="24.95" customHeight="1">
      <c r="B125" s="28"/>
      <c r="C125" s="17" t="s">
        <v>149</v>
      </c>
      <c r="L125" s="28"/>
    </row>
    <row r="126" spans="2:12" s="1" customFormat="1" ht="6.95" customHeight="1">
      <c r="B126" s="28"/>
      <c r="L126" s="28"/>
    </row>
    <row r="127" spans="2:12" s="1" customFormat="1" ht="12" customHeight="1">
      <c r="B127" s="28"/>
      <c r="C127" s="23" t="s">
        <v>14</v>
      </c>
      <c r="L127" s="28"/>
    </row>
    <row r="128" spans="2:12" s="1" customFormat="1" ht="16.5" customHeight="1">
      <c r="B128" s="28"/>
      <c r="E128" s="222" t="str">
        <f>E7</f>
        <v>ROZŠÍRENIE AREÁLU MOKAS a.s.,  Selešťany</v>
      </c>
      <c r="F128" s="223"/>
      <c r="G128" s="223"/>
      <c r="H128" s="223"/>
      <c r="L128" s="28"/>
    </row>
    <row r="129" spans="2:65" ht="12" customHeight="1">
      <c r="B129" s="16"/>
      <c r="C129" s="23" t="s">
        <v>120</v>
      </c>
      <c r="L129" s="16"/>
    </row>
    <row r="130" spans="2:65" s="1" customFormat="1" ht="16.5" customHeight="1">
      <c r="B130" s="28"/>
      <c r="E130" s="222" t="s">
        <v>121</v>
      </c>
      <c r="F130" s="221"/>
      <c r="G130" s="221"/>
      <c r="H130" s="221"/>
      <c r="L130" s="28"/>
    </row>
    <row r="131" spans="2:65" s="1" customFormat="1" ht="12" customHeight="1">
      <c r="B131" s="28"/>
      <c r="C131" s="23" t="s">
        <v>122</v>
      </c>
      <c r="L131" s="28"/>
    </row>
    <row r="132" spans="2:65" s="1" customFormat="1" ht="16.5" customHeight="1">
      <c r="B132" s="28"/>
      <c r="E132" s="216" t="str">
        <f>E11</f>
        <v>01 - Stavebná časť</v>
      </c>
      <c r="F132" s="221"/>
      <c r="G132" s="221"/>
      <c r="H132" s="221"/>
      <c r="L132" s="28"/>
    </row>
    <row r="133" spans="2:65" s="1" customFormat="1" ht="6.95" customHeight="1">
      <c r="B133" s="28"/>
      <c r="L133" s="28"/>
    </row>
    <row r="134" spans="2:65" s="1" customFormat="1" ht="12" customHeight="1">
      <c r="B134" s="28"/>
      <c r="C134" s="23" t="s">
        <v>18</v>
      </c>
      <c r="F134" s="21" t="str">
        <f>F14</f>
        <v>K.Ú: Záhorce, parc.č. 2200/1</v>
      </c>
      <c r="I134" s="23" t="s">
        <v>20</v>
      </c>
      <c r="J134" s="51" t="str">
        <f>IF(J14="","",J14)</f>
        <v>7. 3. 2022</v>
      </c>
      <c r="L134" s="28"/>
    </row>
    <row r="135" spans="2:65" s="1" customFormat="1" ht="6.95" customHeight="1">
      <c r="B135" s="28"/>
      <c r="L135" s="28"/>
    </row>
    <row r="136" spans="2:65" s="1" customFormat="1" ht="25.7" customHeight="1">
      <c r="B136" s="28"/>
      <c r="C136" s="23" t="s">
        <v>22</v>
      </c>
      <c r="F136" s="21" t="str">
        <f>E17</f>
        <v>MOKAS, a.s., Selešťany 69, Záhorce, PSČ:  991 06</v>
      </c>
      <c r="I136" s="23" t="s">
        <v>30</v>
      </c>
      <c r="J136" s="26" t="str">
        <f>E23</f>
        <v>Sírius company s.r.o., Balog nad Ipľom</v>
      </c>
      <c r="L136" s="28"/>
    </row>
    <row r="137" spans="2:65" s="1" customFormat="1" ht="25.7" customHeight="1">
      <c r="B137" s="28"/>
      <c r="C137" s="23" t="s">
        <v>28</v>
      </c>
      <c r="F137" s="21" t="str">
        <f>IF(E20="","",E20)</f>
        <v>Vyplň údaj</v>
      </c>
      <c r="I137" s="23" t="s">
        <v>36</v>
      </c>
      <c r="J137" s="26" t="str">
        <f>E26</f>
        <v>Sírius company s.r.o., Športová 40/10</v>
      </c>
      <c r="L137" s="28"/>
    </row>
    <row r="138" spans="2:65" s="1" customFormat="1" ht="10.35" customHeight="1">
      <c r="B138" s="28"/>
      <c r="L138" s="28"/>
    </row>
    <row r="139" spans="2:65" s="10" customFormat="1" ht="29.25" customHeight="1">
      <c r="B139" s="118"/>
      <c r="C139" s="119" t="s">
        <v>150</v>
      </c>
      <c r="D139" s="120" t="s">
        <v>64</v>
      </c>
      <c r="E139" s="120" t="s">
        <v>60</v>
      </c>
      <c r="F139" s="120" t="s">
        <v>61</v>
      </c>
      <c r="G139" s="120" t="s">
        <v>151</v>
      </c>
      <c r="H139" s="120" t="s">
        <v>152</v>
      </c>
      <c r="I139" s="120" t="s">
        <v>153</v>
      </c>
      <c r="J139" s="121" t="s">
        <v>126</v>
      </c>
      <c r="K139" s="122" t="s">
        <v>154</v>
      </c>
      <c r="L139" s="118"/>
      <c r="M139" s="57" t="s">
        <v>1</v>
      </c>
      <c r="N139" s="58" t="s">
        <v>43</v>
      </c>
      <c r="O139" s="58" t="s">
        <v>155</v>
      </c>
      <c r="P139" s="58" t="s">
        <v>156</v>
      </c>
      <c r="Q139" s="58" t="s">
        <v>157</v>
      </c>
      <c r="R139" s="58" t="s">
        <v>158</v>
      </c>
      <c r="S139" s="58" t="s">
        <v>159</v>
      </c>
      <c r="T139" s="59" t="s">
        <v>160</v>
      </c>
    </row>
    <row r="140" spans="2:65" s="1" customFormat="1" ht="22.9" customHeight="1">
      <c r="B140" s="28"/>
      <c r="C140" s="62" t="s">
        <v>127</v>
      </c>
      <c r="J140" s="123">
        <f>BK140</f>
        <v>0</v>
      </c>
      <c r="L140" s="28"/>
      <c r="M140" s="60"/>
      <c r="N140" s="52"/>
      <c r="O140" s="52"/>
      <c r="P140" s="124">
        <f>P141+P173+P209</f>
        <v>0</v>
      </c>
      <c r="Q140" s="52"/>
      <c r="R140" s="124">
        <f>R141+R173+R209</f>
        <v>2.9719931999999996</v>
      </c>
      <c r="S140" s="52"/>
      <c r="T140" s="125">
        <f>T141+T173+T209</f>
        <v>0</v>
      </c>
      <c r="AT140" s="13" t="s">
        <v>78</v>
      </c>
      <c r="AU140" s="13" t="s">
        <v>128</v>
      </c>
      <c r="BK140" s="126">
        <f>BK141+BK173+BK209</f>
        <v>0</v>
      </c>
    </row>
    <row r="141" spans="2:65" s="11" customFormat="1" ht="25.9" customHeight="1">
      <c r="B141" s="127"/>
      <c r="D141" s="128" t="s">
        <v>78</v>
      </c>
      <c r="E141" s="129" t="s">
        <v>161</v>
      </c>
      <c r="F141" s="129" t="s">
        <v>162</v>
      </c>
      <c r="I141" s="130"/>
      <c r="J141" s="131">
        <f>BK141</f>
        <v>0</v>
      </c>
      <c r="L141" s="127"/>
      <c r="M141" s="132"/>
      <c r="P141" s="133">
        <f>P142+P150+P159+P163+P168+P171</f>
        <v>0</v>
      </c>
      <c r="R141" s="133">
        <f>R142+R150+R159+R163+R168+R171</f>
        <v>2.9719931999999996</v>
      </c>
      <c r="T141" s="134">
        <f>T142+T150+T159+T163+T168+T171</f>
        <v>0</v>
      </c>
      <c r="AR141" s="128" t="s">
        <v>86</v>
      </c>
      <c r="AT141" s="135" t="s">
        <v>78</v>
      </c>
      <c r="AU141" s="135" t="s">
        <v>79</v>
      </c>
      <c r="AY141" s="128" t="s">
        <v>163</v>
      </c>
      <c r="BK141" s="136">
        <f>BK142+BK150+BK159+BK163+BK168+BK171</f>
        <v>0</v>
      </c>
    </row>
    <row r="142" spans="2:65" s="11" customFormat="1" ht="22.9" customHeight="1">
      <c r="B142" s="127"/>
      <c r="D142" s="128" t="s">
        <v>78</v>
      </c>
      <c r="E142" s="137" t="s">
        <v>86</v>
      </c>
      <c r="F142" s="137" t="s">
        <v>164</v>
      </c>
      <c r="I142" s="130"/>
      <c r="J142" s="138">
        <f>BK142</f>
        <v>0</v>
      </c>
      <c r="L142" s="127"/>
      <c r="M142" s="132"/>
      <c r="P142" s="133">
        <f>SUM(P143:P149)</f>
        <v>0</v>
      </c>
      <c r="R142" s="133">
        <f>SUM(R143:R149)</f>
        <v>0</v>
      </c>
      <c r="T142" s="134">
        <f>SUM(T143:T149)</f>
        <v>0</v>
      </c>
      <c r="AR142" s="128" t="s">
        <v>86</v>
      </c>
      <c r="AT142" s="135" t="s">
        <v>78</v>
      </c>
      <c r="AU142" s="135" t="s">
        <v>86</v>
      </c>
      <c r="AY142" s="128" t="s">
        <v>163</v>
      </c>
      <c r="BK142" s="136">
        <f>SUM(BK143:BK149)</f>
        <v>0</v>
      </c>
    </row>
    <row r="143" spans="2:65" s="1" customFormat="1" ht="24.2" customHeight="1">
      <c r="B143" s="139"/>
      <c r="C143" s="140" t="s">
        <v>86</v>
      </c>
      <c r="D143" s="140" t="s">
        <v>165</v>
      </c>
      <c r="E143" s="141" t="s">
        <v>166</v>
      </c>
      <c r="F143" s="142" t="s">
        <v>167</v>
      </c>
      <c r="G143" s="143" t="s">
        <v>168</v>
      </c>
      <c r="H143" s="144">
        <v>185.49600000000001</v>
      </c>
      <c r="I143" s="145"/>
      <c r="J143" s="144">
        <f t="shared" ref="J143:J149" si="0">ROUND(I143*H143,3)</f>
        <v>0</v>
      </c>
      <c r="K143" s="146"/>
      <c r="L143" s="28"/>
      <c r="M143" s="147" t="s">
        <v>1</v>
      </c>
      <c r="N143" s="148" t="s">
        <v>45</v>
      </c>
      <c r="P143" s="149">
        <f t="shared" ref="P143:P149" si="1">O143*H143</f>
        <v>0</v>
      </c>
      <c r="Q143" s="149">
        <v>0</v>
      </c>
      <c r="R143" s="149">
        <f t="shared" ref="R143:R149" si="2">Q143*H143</f>
        <v>0</v>
      </c>
      <c r="S143" s="149">
        <v>0</v>
      </c>
      <c r="T143" s="150">
        <f t="shared" ref="T143:T149" si="3">S143*H143</f>
        <v>0</v>
      </c>
      <c r="AR143" s="151" t="s">
        <v>169</v>
      </c>
      <c r="AT143" s="151" t="s">
        <v>165</v>
      </c>
      <c r="AU143" s="151" t="s">
        <v>92</v>
      </c>
      <c r="AY143" s="13" t="s">
        <v>163</v>
      </c>
      <c r="BE143" s="152">
        <f t="shared" ref="BE143:BE149" si="4">IF(N143="základná",J143,0)</f>
        <v>0</v>
      </c>
      <c r="BF143" s="152">
        <f t="shared" ref="BF143:BF149" si="5">IF(N143="znížená",J143,0)</f>
        <v>0</v>
      </c>
      <c r="BG143" s="152">
        <f t="shared" ref="BG143:BG149" si="6">IF(N143="zákl. prenesená",J143,0)</f>
        <v>0</v>
      </c>
      <c r="BH143" s="152">
        <f t="shared" ref="BH143:BH149" si="7">IF(N143="zníž. prenesená",J143,0)</f>
        <v>0</v>
      </c>
      <c r="BI143" s="152">
        <f t="shared" ref="BI143:BI149" si="8">IF(N143="nulová",J143,0)</f>
        <v>0</v>
      </c>
      <c r="BJ143" s="13" t="s">
        <v>92</v>
      </c>
      <c r="BK143" s="153">
        <f t="shared" ref="BK143:BK149" si="9">ROUND(I143*H143,3)</f>
        <v>0</v>
      </c>
      <c r="BL143" s="13" t="s">
        <v>169</v>
      </c>
      <c r="BM143" s="151" t="s">
        <v>170</v>
      </c>
    </row>
    <row r="144" spans="2:65" s="1" customFormat="1" ht="16.5" customHeight="1">
      <c r="B144" s="139"/>
      <c r="C144" s="140" t="s">
        <v>92</v>
      </c>
      <c r="D144" s="140" t="s">
        <v>165</v>
      </c>
      <c r="E144" s="141" t="s">
        <v>171</v>
      </c>
      <c r="F144" s="142" t="s">
        <v>172</v>
      </c>
      <c r="G144" s="143" t="s">
        <v>168</v>
      </c>
      <c r="H144" s="144">
        <v>185.49600000000001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45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169</v>
      </c>
      <c r="AT144" s="151" t="s">
        <v>165</v>
      </c>
      <c r="AU144" s="151" t="s">
        <v>92</v>
      </c>
      <c r="AY144" s="13" t="s">
        <v>163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92</v>
      </c>
      <c r="BK144" s="153">
        <f t="shared" si="9"/>
        <v>0</v>
      </c>
      <c r="BL144" s="13" t="s">
        <v>169</v>
      </c>
      <c r="BM144" s="151" t="s">
        <v>173</v>
      </c>
    </row>
    <row r="145" spans="2:65" s="1" customFormat="1" ht="21.75" customHeight="1">
      <c r="B145" s="139"/>
      <c r="C145" s="140" t="s">
        <v>174</v>
      </c>
      <c r="D145" s="140" t="s">
        <v>165</v>
      </c>
      <c r="E145" s="141" t="s">
        <v>175</v>
      </c>
      <c r="F145" s="142" t="s">
        <v>176</v>
      </c>
      <c r="G145" s="143" t="s">
        <v>168</v>
      </c>
      <c r="H145" s="144">
        <v>33.878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45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169</v>
      </c>
      <c r="AT145" s="151" t="s">
        <v>165</v>
      </c>
      <c r="AU145" s="151" t="s">
        <v>92</v>
      </c>
      <c r="AY145" s="13" t="s">
        <v>163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92</v>
      </c>
      <c r="BK145" s="153">
        <f t="shared" si="9"/>
        <v>0</v>
      </c>
      <c r="BL145" s="13" t="s">
        <v>169</v>
      </c>
      <c r="BM145" s="151" t="s">
        <v>177</v>
      </c>
    </row>
    <row r="146" spans="2:65" s="1" customFormat="1" ht="21.75" customHeight="1">
      <c r="B146" s="139"/>
      <c r="C146" s="140" t="s">
        <v>169</v>
      </c>
      <c r="D146" s="140" t="s">
        <v>165</v>
      </c>
      <c r="E146" s="141" t="s">
        <v>178</v>
      </c>
      <c r="F146" s="142" t="s">
        <v>179</v>
      </c>
      <c r="G146" s="143" t="s">
        <v>168</v>
      </c>
      <c r="H146" s="144">
        <v>33.878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169</v>
      </c>
      <c r="AT146" s="151" t="s">
        <v>165</v>
      </c>
      <c r="AU146" s="151" t="s">
        <v>92</v>
      </c>
      <c r="AY146" s="13" t="s">
        <v>163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92</v>
      </c>
      <c r="BK146" s="153">
        <f t="shared" si="9"/>
        <v>0</v>
      </c>
      <c r="BL146" s="13" t="s">
        <v>169</v>
      </c>
      <c r="BM146" s="151" t="s">
        <v>180</v>
      </c>
    </row>
    <row r="147" spans="2:65" s="1" customFormat="1" ht="16.5" customHeight="1">
      <c r="B147" s="139"/>
      <c r="C147" s="140" t="s">
        <v>181</v>
      </c>
      <c r="D147" s="140" t="s">
        <v>165</v>
      </c>
      <c r="E147" s="141" t="s">
        <v>182</v>
      </c>
      <c r="F147" s="142" t="s">
        <v>183</v>
      </c>
      <c r="G147" s="143" t="s">
        <v>168</v>
      </c>
      <c r="H147" s="144">
        <v>219.374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169</v>
      </c>
      <c r="AT147" s="151" t="s">
        <v>165</v>
      </c>
      <c r="AU147" s="151" t="s">
        <v>92</v>
      </c>
      <c r="AY147" s="13" t="s">
        <v>163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92</v>
      </c>
      <c r="BK147" s="153">
        <f t="shared" si="9"/>
        <v>0</v>
      </c>
      <c r="BL147" s="13" t="s">
        <v>169</v>
      </c>
      <c r="BM147" s="151" t="s">
        <v>184</v>
      </c>
    </row>
    <row r="148" spans="2:65" s="1" customFormat="1" ht="16.5" customHeight="1">
      <c r="B148" s="139"/>
      <c r="C148" s="140" t="s">
        <v>185</v>
      </c>
      <c r="D148" s="140" t="s">
        <v>165</v>
      </c>
      <c r="E148" s="141" t="s">
        <v>186</v>
      </c>
      <c r="F148" s="142" t="s">
        <v>187</v>
      </c>
      <c r="G148" s="143" t="s">
        <v>168</v>
      </c>
      <c r="H148" s="144">
        <v>219.374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169</v>
      </c>
      <c r="AT148" s="151" t="s">
        <v>165</v>
      </c>
      <c r="AU148" s="151" t="s">
        <v>92</v>
      </c>
      <c r="AY148" s="13" t="s">
        <v>163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92</v>
      </c>
      <c r="BK148" s="153">
        <f t="shared" si="9"/>
        <v>0</v>
      </c>
      <c r="BL148" s="13" t="s">
        <v>169</v>
      </c>
      <c r="BM148" s="151" t="s">
        <v>188</v>
      </c>
    </row>
    <row r="149" spans="2:65" s="1" customFormat="1" ht="21.75" customHeight="1">
      <c r="B149" s="139"/>
      <c r="C149" s="140" t="s">
        <v>189</v>
      </c>
      <c r="D149" s="140" t="s">
        <v>165</v>
      </c>
      <c r="E149" s="141" t="s">
        <v>190</v>
      </c>
      <c r="F149" s="142" t="s">
        <v>191</v>
      </c>
      <c r="G149" s="143" t="s">
        <v>168</v>
      </c>
      <c r="H149" s="144">
        <v>29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169</v>
      </c>
      <c r="AT149" s="151" t="s">
        <v>165</v>
      </c>
      <c r="AU149" s="151" t="s">
        <v>92</v>
      </c>
      <c r="AY149" s="13" t="s">
        <v>163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92</v>
      </c>
      <c r="BK149" s="153">
        <f t="shared" si="9"/>
        <v>0</v>
      </c>
      <c r="BL149" s="13" t="s">
        <v>169</v>
      </c>
      <c r="BM149" s="151" t="s">
        <v>192</v>
      </c>
    </row>
    <row r="150" spans="2:65" s="11" customFormat="1" ht="22.9" customHeight="1">
      <c r="B150" s="127"/>
      <c r="D150" s="128" t="s">
        <v>78</v>
      </c>
      <c r="E150" s="137" t="s">
        <v>92</v>
      </c>
      <c r="F150" s="137" t="s">
        <v>193</v>
      </c>
      <c r="I150" s="130"/>
      <c r="J150" s="138">
        <f>BK150</f>
        <v>0</v>
      </c>
      <c r="L150" s="127"/>
      <c r="M150" s="132"/>
      <c r="P150" s="133">
        <f>SUM(P151:P158)</f>
        <v>0</v>
      </c>
      <c r="R150" s="133">
        <f>SUM(R151:R158)</f>
        <v>0</v>
      </c>
      <c r="T150" s="134">
        <f>SUM(T151:T158)</f>
        <v>0</v>
      </c>
      <c r="AR150" s="128" t="s">
        <v>86</v>
      </c>
      <c r="AT150" s="135" t="s">
        <v>78</v>
      </c>
      <c r="AU150" s="135" t="s">
        <v>86</v>
      </c>
      <c r="AY150" s="128" t="s">
        <v>163</v>
      </c>
      <c r="BK150" s="136">
        <f>SUM(BK151:BK158)</f>
        <v>0</v>
      </c>
    </row>
    <row r="151" spans="2:65" s="1" customFormat="1" ht="16.5" customHeight="1">
      <c r="B151" s="139"/>
      <c r="C151" s="140" t="s">
        <v>173</v>
      </c>
      <c r="D151" s="140" t="s">
        <v>165</v>
      </c>
      <c r="E151" s="141" t="s">
        <v>194</v>
      </c>
      <c r="F151" s="142" t="s">
        <v>195</v>
      </c>
      <c r="G151" s="143" t="s">
        <v>196</v>
      </c>
      <c r="H151" s="144">
        <v>108.283</v>
      </c>
      <c r="I151" s="145"/>
      <c r="J151" s="144">
        <f t="shared" ref="J151:J158" si="10">ROUND(I151*H151,3)</f>
        <v>0</v>
      </c>
      <c r="K151" s="146"/>
      <c r="L151" s="28"/>
      <c r="M151" s="147" t="s">
        <v>1</v>
      </c>
      <c r="N151" s="148" t="s">
        <v>45</v>
      </c>
      <c r="P151" s="149">
        <f t="shared" ref="P151:P158" si="11">O151*H151</f>
        <v>0</v>
      </c>
      <c r="Q151" s="149">
        <v>0</v>
      </c>
      <c r="R151" s="149">
        <f t="shared" ref="R151:R158" si="12">Q151*H151</f>
        <v>0</v>
      </c>
      <c r="S151" s="149">
        <v>0</v>
      </c>
      <c r="T151" s="150">
        <f t="shared" ref="T151:T158" si="13">S151*H151</f>
        <v>0</v>
      </c>
      <c r="AR151" s="151" t="s">
        <v>169</v>
      </c>
      <c r="AT151" s="151" t="s">
        <v>165</v>
      </c>
      <c r="AU151" s="151" t="s">
        <v>92</v>
      </c>
      <c r="AY151" s="13" t="s">
        <v>163</v>
      </c>
      <c r="BE151" s="152">
        <f t="shared" ref="BE151:BE158" si="14">IF(N151="základná",J151,0)</f>
        <v>0</v>
      </c>
      <c r="BF151" s="152">
        <f t="shared" ref="BF151:BF158" si="15">IF(N151="znížená",J151,0)</f>
        <v>0</v>
      </c>
      <c r="BG151" s="152">
        <f t="shared" ref="BG151:BG158" si="16">IF(N151="zákl. prenesená",J151,0)</f>
        <v>0</v>
      </c>
      <c r="BH151" s="152">
        <f t="shared" ref="BH151:BH158" si="17">IF(N151="zníž. prenesená",J151,0)</f>
        <v>0</v>
      </c>
      <c r="BI151" s="152">
        <f t="shared" ref="BI151:BI158" si="18">IF(N151="nulová",J151,0)</f>
        <v>0</v>
      </c>
      <c r="BJ151" s="13" t="s">
        <v>92</v>
      </c>
      <c r="BK151" s="153">
        <f t="shared" ref="BK151:BK158" si="19">ROUND(I151*H151,3)</f>
        <v>0</v>
      </c>
      <c r="BL151" s="13" t="s">
        <v>169</v>
      </c>
      <c r="BM151" s="151" t="s">
        <v>7</v>
      </c>
    </row>
    <row r="152" spans="2:65" s="1" customFormat="1" ht="16.5" customHeight="1">
      <c r="B152" s="139"/>
      <c r="C152" s="140" t="s">
        <v>197</v>
      </c>
      <c r="D152" s="140" t="s">
        <v>165</v>
      </c>
      <c r="E152" s="141" t="s">
        <v>198</v>
      </c>
      <c r="F152" s="142" t="s">
        <v>199</v>
      </c>
      <c r="G152" s="143" t="s">
        <v>168</v>
      </c>
      <c r="H152" s="144">
        <v>12.994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45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169</v>
      </c>
      <c r="AT152" s="151" t="s">
        <v>165</v>
      </c>
      <c r="AU152" s="151" t="s">
        <v>92</v>
      </c>
      <c r="AY152" s="13" t="s">
        <v>163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92</v>
      </c>
      <c r="BK152" s="153">
        <f t="shared" si="19"/>
        <v>0</v>
      </c>
      <c r="BL152" s="13" t="s">
        <v>169</v>
      </c>
      <c r="BM152" s="151" t="s">
        <v>200</v>
      </c>
    </row>
    <row r="153" spans="2:65" s="1" customFormat="1" ht="16.5" customHeight="1">
      <c r="B153" s="139"/>
      <c r="C153" s="140" t="s">
        <v>177</v>
      </c>
      <c r="D153" s="140" t="s">
        <v>165</v>
      </c>
      <c r="E153" s="141" t="s">
        <v>201</v>
      </c>
      <c r="F153" s="142" t="s">
        <v>199</v>
      </c>
      <c r="G153" s="143" t="s">
        <v>168</v>
      </c>
      <c r="H153" s="144">
        <v>3.08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45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169</v>
      </c>
      <c r="AT153" s="151" t="s">
        <v>165</v>
      </c>
      <c r="AU153" s="151" t="s">
        <v>92</v>
      </c>
      <c r="AY153" s="13" t="s">
        <v>163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92</v>
      </c>
      <c r="BK153" s="153">
        <f t="shared" si="19"/>
        <v>0</v>
      </c>
      <c r="BL153" s="13" t="s">
        <v>169</v>
      </c>
      <c r="BM153" s="151" t="s">
        <v>202</v>
      </c>
    </row>
    <row r="154" spans="2:65" s="1" customFormat="1" ht="16.5" customHeight="1">
      <c r="B154" s="139"/>
      <c r="C154" s="140" t="s">
        <v>203</v>
      </c>
      <c r="D154" s="140" t="s">
        <v>165</v>
      </c>
      <c r="E154" s="141" t="s">
        <v>204</v>
      </c>
      <c r="F154" s="142" t="s">
        <v>205</v>
      </c>
      <c r="G154" s="143" t="s">
        <v>168</v>
      </c>
      <c r="H154" s="144">
        <v>31.963999999999999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45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169</v>
      </c>
      <c r="AT154" s="151" t="s">
        <v>165</v>
      </c>
      <c r="AU154" s="151" t="s">
        <v>92</v>
      </c>
      <c r="AY154" s="13" t="s">
        <v>163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92</v>
      </c>
      <c r="BK154" s="153">
        <f t="shared" si="19"/>
        <v>0</v>
      </c>
      <c r="BL154" s="13" t="s">
        <v>169</v>
      </c>
      <c r="BM154" s="151" t="s">
        <v>206</v>
      </c>
    </row>
    <row r="155" spans="2:65" s="1" customFormat="1" ht="16.5" customHeight="1">
      <c r="B155" s="139"/>
      <c r="C155" s="140" t="s">
        <v>180</v>
      </c>
      <c r="D155" s="140" t="s">
        <v>165</v>
      </c>
      <c r="E155" s="141" t="s">
        <v>207</v>
      </c>
      <c r="F155" s="142" t="s">
        <v>208</v>
      </c>
      <c r="G155" s="143" t="s">
        <v>196</v>
      </c>
      <c r="H155" s="144">
        <v>15.18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45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169</v>
      </c>
      <c r="AT155" s="151" t="s">
        <v>165</v>
      </c>
      <c r="AU155" s="151" t="s">
        <v>92</v>
      </c>
      <c r="AY155" s="13" t="s">
        <v>163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92</v>
      </c>
      <c r="BK155" s="153">
        <f t="shared" si="19"/>
        <v>0</v>
      </c>
      <c r="BL155" s="13" t="s">
        <v>169</v>
      </c>
      <c r="BM155" s="151" t="s">
        <v>209</v>
      </c>
    </row>
    <row r="156" spans="2:65" s="1" customFormat="1" ht="16.5" customHeight="1">
      <c r="B156" s="139"/>
      <c r="C156" s="140" t="s">
        <v>210</v>
      </c>
      <c r="D156" s="140" t="s">
        <v>165</v>
      </c>
      <c r="E156" s="141" t="s">
        <v>211</v>
      </c>
      <c r="F156" s="142" t="s">
        <v>212</v>
      </c>
      <c r="G156" s="143" t="s">
        <v>196</v>
      </c>
      <c r="H156" s="144">
        <v>15.18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45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169</v>
      </c>
      <c r="AT156" s="151" t="s">
        <v>165</v>
      </c>
      <c r="AU156" s="151" t="s">
        <v>92</v>
      </c>
      <c r="AY156" s="13" t="s">
        <v>163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92</v>
      </c>
      <c r="BK156" s="153">
        <f t="shared" si="19"/>
        <v>0</v>
      </c>
      <c r="BL156" s="13" t="s">
        <v>169</v>
      </c>
      <c r="BM156" s="151" t="s">
        <v>213</v>
      </c>
    </row>
    <row r="157" spans="2:65" s="1" customFormat="1" ht="24.2" customHeight="1">
      <c r="B157" s="139"/>
      <c r="C157" s="140" t="s">
        <v>184</v>
      </c>
      <c r="D157" s="140" t="s">
        <v>165</v>
      </c>
      <c r="E157" s="141" t="s">
        <v>214</v>
      </c>
      <c r="F157" s="142" t="s">
        <v>215</v>
      </c>
      <c r="G157" s="143" t="s">
        <v>216</v>
      </c>
      <c r="H157" s="144">
        <v>2.2999999999999998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45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169</v>
      </c>
      <c r="AT157" s="151" t="s">
        <v>165</v>
      </c>
      <c r="AU157" s="151" t="s">
        <v>92</v>
      </c>
      <c r="AY157" s="13" t="s">
        <v>163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92</v>
      </c>
      <c r="BK157" s="153">
        <f t="shared" si="19"/>
        <v>0</v>
      </c>
      <c r="BL157" s="13" t="s">
        <v>169</v>
      </c>
      <c r="BM157" s="151" t="s">
        <v>217</v>
      </c>
    </row>
    <row r="158" spans="2:65" s="1" customFormat="1" ht="16.5" customHeight="1">
      <c r="B158" s="139"/>
      <c r="C158" s="140" t="s">
        <v>218</v>
      </c>
      <c r="D158" s="140" t="s">
        <v>165</v>
      </c>
      <c r="E158" s="141" t="s">
        <v>219</v>
      </c>
      <c r="F158" s="142" t="s">
        <v>220</v>
      </c>
      <c r="G158" s="143" t="s">
        <v>168</v>
      </c>
      <c r="H158" s="144">
        <v>30.797999999999998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45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169</v>
      </c>
      <c r="AT158" s="151" t="s">
        <v>165</v>
      </c>
      <c r="AU158" s="151" t="s">
        <v>92</v>
      </c>
      <c r="AY158" s="13" t="s">
        <v>163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92</v>
      </c>
      <c r="BK158" s="153">
        <f t="shared" si="19"/>
        <v>0</v>
      </c>
      <c r="BL158" s="13" t="s">
        <v>169</v>
      </c>
      <c r="BM158" s="151" t="s">
        <v>221</v>
      </c>
    </row>
    <row r="159" spans="2:65" s="11" customFormat="1" ht="22.9" customHeight="1">
      <c r="B159" s="127"/>
      <c r="D159" s="128" t="s">
        <v>78</v>
      </c>
      <c r="E159" s="137" t="s">
        <v>174</v>
      </c>
      <c r="F159" s="137" t="s">
        <v>222</v>
      </c>
      <c r="I159" s="130"/>
      <c r="J159" s="138">
        <f>BK159</f>
        <v>0</v>
      </c>
      <c r="L159" s="127"/>
      <c r="M159" s="132"/>
      <c r="P159" s="133">
        <f>SUM(P160:P162)</f>
        <v>0</v>
      </c>
      <c r="R159" s="133">
        <f>SUM(R160:R162)</f>
        <v>2.9719931999999996</v>
      </c>
      <c r="T159" s="134">
        <f>SUM(T160:T162)</f>
        <v>0</v>
      </c>
      <c r="AR159" s="128" t="s">
        <v>86</v>
      </c>
      <c r="AT159" s="135" t="s">
        <v>78</v>
      </c>
      <c r="AU159" s="135" t="s">
        <v>86</v>
      </c>
      <c r="AY159" s="128" t="s">
        <v>163</v>
      </c>
      <c r="BK159" s="136">
        <f>SUM(BK160:BK162)</f>
        <v>0</v>
      </c>
    </row>
    <row r="160" spans="2:65" s="1" customFormat="1" ht="33" customHeight="1">
      <c r="B160" s="139"/>
      <c r="C160" s="140" t="s">
        <v>188</v>
      </c>
      <c r="D160" s="140" t="s">
        <v>165</v>
      </c>
      <c r="E160" s="141" t="s">
        <v>223</v>
      </c>
      <c r="F160" s="142" t="s">
        <v>224</v>
      </c>
      <c r="G160" s="143" t="s">
        <v>196</v>
      </c>
      <c r="H160" s="144">
        <v>40.26</v>
      </c>
      <c r="I160" s="145"/>
      <c r="J160" s="144">
        <f>ROUND(I160*H160,3)</f>
        <v>0</v>
      </c>
      <c r="K160" s="146"/>
      <c r="L160" s="28"/>
      <c r="M160" s="147" t="s">
        <v>1</v>
      </c>
      <c r="N160" s="148" t="s">
        <v>45</v>
      </c>
      <c r="P160" s="149">
        <f>O160*H160</f>
        <v>0</v>
      </c>
      <c r="Q160" s="149">
        <v>7.3819999999999997E-2</v>
      </c>
      <c r="R160" s="149">
        <f>Q160*H160</f>
        <v>2.9719931999999996</v>
      </c>
      <c r="S160" s="149">
        <v>0</v>
      </c>
      <c r="T160" s="150">
        <f>S160*H160</f>
        <v>0</v>
      </c>
      <c r="AR160" s="151" t="s">
        <v>169</v>
      </c>
      <c r="AT160" s="151" t="s">
        <v>165</v>
      </c>
      <c r="AU160" s="151" t="s">
        <v>92</v>
      </c>
      <c r="AY160" s="13" t="s">
        <v>163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3" t="s">
        <v>92</v>
      </c>
      <c r="BK160" s="153">
        <f>ROUND(I160*H160,3)</f>
        <v>0</v>
      </c>
      <c r="BL160" s="13" t="s">
        <v>169</v>
      </c>
      <c r="BM160" s="151" t="s">
        <v>225</v>
      </c>
    </row>
    <row r="161" spans="2:65" s="1" customFormat="1" ht="24.2" customHeight="1">
      <c r="B161" s="139"/>
      <c r="C161" s="140" t="s">
        <v>226</v>
      </c>
      <c r="D161" s="140" t="s">
        <v>165</v>
      </c>
      <c r="E161" s="141" t="s">
        <v>227</v>
      </c>
      <c r="F161" s="142" t="s">
        <v>228</v>
      </c>
      <c r="G161" s="143" t="s">
        <v>168</v>
      </c>
      <c r="H161" s="144">
        <v>10.356999999999999</v>
      </c>
      <c r="I161" s="145"/>
      <c r="J161" s="144">
        <f>ROUND(I161*H161,3)</f>
        <v>0</v>
      </c>
      <c r="K161" s="146"/>
      <c r="L161" s="28"/>
      <c r="M161" s="147" t="s">
        <v>1</v>
      </c>
      <c r="N161" s="148" t="s">
        <v>45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169</v>
      </c>
      <c r="AT161" s="151" t="s">
        <v>165</v>
      </c>
      <c r="AU161" s="151" t="s">
        <v>92</v>
      </c>
      <c r="AY161" s="13" t="s">
        <v>163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3" t="s">
        <v>92</v>
      </c>
      <c r="BK161" s="153">
        <f>ROUND(I161*H161,3)</f>
        <v>0</v>
      </c>
      <c r="BL161" s="13" t="s">
        <v>169</v>
      </c>
      <c r="BM161" s="151" t="s">
        <v>229</v>
      </c>
    </row>
    <row r="162" spans="2:65" s="1" customFormat="1" ht="16.5" customHeight="1">
      <c r="B162" s="139"/>
      <c r="C162" s="140" t="s">
        <v>192</v>
      </c>
      <c r="D162" s="140" t="s">
        <v>165</v>
      </c>
      <c r="E162" s="141" t="s">
        <v>230</v>
      </c>
      <c r="F162" s="142" t="s">
        <v>231</v>
      </c>
      <c r="G162" s="143" t="s">
        <v>216</v>
      </c>
      <c r="H162" s="144">
        <v>0.41399999999999998</v>
      </c>
      <c r="I162" s="145"/>
      <c r="J162" s="144">
        <f>ROUND(I162*H162,3)</f>
        <v>0</v>
      </c>
      <c r="K162" s="146"/>
      <c r="L162" s="28"/>
      <c r="M162" s="147" t="s">
        <v>1</v>
      </c>
      <c r="N162" s="148" t="s">
        <v>45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169</v>
      </c>
      <c r="AT162" s="151" t="s">
        <v>165</v>
      </c>
      <c r="AU162" s="151" t="s">
        <v>92</v>
      </c>
      <c r="AY162" s="13" t="s">
        <v>163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3" t="s">
        <v>92</v>
      </c>
      <c r="BK162" s="153">
        <f>ROUND(I162*H162,3)</f>
        <v>0</v>
      </c>
      <c r="BL162" s="13" t="s">
        <v>169</v>
      </c>
      <c r="BM162" s="151" t="s">
        <v>232</v>
      </c>
    </row>
    <row r="163" spans="2:65" s="11" customFormat="1" ht="22.9" customHeight="1">
      <c r="B163" s="127"/>
      <c r="D163" s="128" t="s">
        <v>78</v>
      </c>
      <c r="E163" s="137" t="s">
        <v>169</v>
      </c>
      <c r="F163" s="137" t="s">
        <v>233</v>
      </c>
      <c r="I163" s="130"/>
      <c r="J163" s="138">
        <f>BK163</f>
        <v>0</v>
      </c>
      <c r="L163" s="127"/>
      <c r="M163" s="132"/>
      <c r="P163" s="133">
        <f>SUM(P164:P167)</f>
        <v>0</v>
      </c>
      <c r="R163" s="133">
        <f>SUM(R164:R167)</f>
        <v>0</v>
      </c>
      <c r="T163" s="134">
        <f>SUM(T164:T167)</f>
        <v>0</v>
      </c>
      <c r="AR163" s="128" t="s">
        <v>86</v>
      </c>
      <c r="AT163" s="135" t="s">
        <v>78</v>
      </c>
      <c r="AU163" s="135" t="s">
        <v>86</v>
      </c>
      <c r="AY163" s="128" t="s">
        <v>163</v>
      </c>
      <c r="BK163" s="136">
        <f>SUM(BK164:BK167)</f>
        <v>0</v>
      </c>
    </row>
    <row r="164" spans="2:65" s="1" customFormat="1" ht="24.2" customHeight="1">
      <c r="B164" s="139"/>
      <c r="C164" s="140" t="s">
        <v>234</v>
      </c>
      <c r="D164" s="140" t="s">
        <v>165</v>
      </c>
      <c r="E164" s="141" t="s">
        <v>235</v>
      </c>
      <c r="F164" s="142" t="s">
        <v>236</v>
      </c>
      <c r="G164" s="143" t="s">
        <v>168</v>
      </c>
      <c r="H164" s="144">
        <v>2.988</v>
      </c>
      <c r="I164" s="145"/>
      <c r="J164" s="144">
        <f>ROUND(I164*H164,3)</f>
        <v>0</v>
      </c>
      <c r="K164" s="146"/>
      <c r="L164" s="28"/>
      <c r="M164" s="147" t="s">
        <v>1</v>
      </c>
      <c r="N164" s="148" t="s">
        <v>45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169</v>
      </c>
      <c r="AT164" s="151" t="s">
        <v>165</v>
      </c>
      <c r="AU164" s="151" t="s">
        <v>92</v>
      </c>
      <c r="AY164" s="13" t="s">
        <v>163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92</v>
      </c>
      <c r="BK164" s="153">
        <f>ROUND(I164*H164,3)</f>
        <v>0</v>
      </c>
      <c r="BL164" s="13" t="s">
        <v>169</v>
      </c>
      <c r="BM164" s="151" t="s">
        <v>237</v>
      </c>
    </row>
    <row r="165" spans="2:65" s="1" customFormat="1" ht="16.5" customHeight="1">
      <c r="B165" s="139"/>
      <c r="C165" s="140" t="s">
        <v>7</v>
      </c>
      <c r="D165" s="140" t="s">
        <v>165</v>
      </c>
      <c r="E165" s="141" t="s">
        <v>238</v>
      </c>
      <c r="F165" s="142" t="s">
        <v>239</v>
      </c>
      <c r="G165" s="143" t="s">
        <v>196</v>
      </c>
      <c r="H165" s="144">
        <v>29.58</v>
      </c>
      <c r="I165" s="145"/>
      <c r="J165" s="144">
        <f>ROUND(I165*H165,3)</f>
        <v>0</v>
      </c>
      <c r="K165" s="146"/>
      <c r="L165" s="28"/>
      <c r="M165" s="147" t="s">
        <v>1</v>
      </c>
      <c r="N165" s="148" t="s">
        <v>45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169</v>
      </c>
      <c r="AT165" s="151" t="s">
        <v>165</v>
      </c>
      <c r="AU165" s="151" t="s">
        <v>92</v>
      </c>
      <c r="AY165" s="13" t="s">
        <v>163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92</v>
      </c>
      <c r="BK165" s="153">
        <f>ROUND(I165*H165,3)</f>
        <v>0</v>
      </c>
      <c r="BL165" s="13" t="s">
        <v>169</v>
      </c>
      <c r="BM165" s="151" t="s">
        <v>240</v>
      </c>
    </row>
    <row r="166" spans="2:65" s="1" customFormat="1" ht="21.75" customHeight="1">
      <c r="B166" s="139"/>
      <c r="C166" s="140" t="s">
        <v>241</v>
      </c>
      <c r="D166" s="140" t="s">
        <v>165</v>
      </c>
      <c r="E166" s="141" t="s">
        <v>242</v>
      </c>
      <c r="F166" s="142" t="s">
        <v>243</v>
      </c>
      <c r="G166" s="143" t="s">
        <v>196</v>
      </c>
      <c r="H166" s="144">
        <v>29.58</v>
      </c>
      <c r="I166" s="145"/>
      <c r="J166" s="144">
        <f>ROUND(I166*H166,3)</f>
        <v>0</v>
      </c>
      <c r="K166" s="146"/>
      <c r="L166" s="28"/>
      <c r="M166" s="147" t="s">
        <v>1</v>
      </c>
      <c r="N166" s="148" t="s">
        <v>45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169</v>
      </c>
      <c r="AT166" s="151" t="s">
        <v>165</v>
      </c>
      <c r="AU166" s="151" t="s">
        <v>92</v>
      </c>
      <c r="AY166" s="13" t="s">
        <v>163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92</v>
      </c>
      <c r="BK166" s="153">
        <f>ROUND(I166*H166,3)</f>
        <v>0</v>
      </c>
      <c r="BL166" s="13" t="s">
        <v>169</v>
      </c>
      <c r="BM166" s="151" t="s">
        <v>244</v>
      </c>
    </row>
    <row r="167" spans="2:65" s="1" customFormat="1" ht="16.5" customHeight="1">
      <c r="B167" s="139"/>
      <c r="C167" s="140" t="s">
        <v>200</v>
      </c>
      <c r="D167" s="140" t="s">
        <v>165</v>
      </c>
      <c r="E167" s="141" t="s">
        <v>245</v>
      </c>
      <c r="F167" s="142" t="s">
        <v>246</v>
      </c>
      <c r="G167" s="143" t="s">
        <v>216</v>
      </c>
      <c r="H167" s="144">
        <v>0.12</v>
      </c>
      <c r="I167" s="145"/>
      <c r="J167" s="144">
        <f>ROUND(I167*H167,3)</f>
        <v>0</v>
      </c>
      <c r="K167" s="146"/>
      <c r="L167" s="28"/>
      <c r="M167" s="147" t="s">
        <v>1</v>
      </c>
      <c r="N167" s="148" t="s">
        <v>45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169</v>
      </c>
      <c r="AT167" s="151" t="s">
        <v>165</v>
      </c>
      <c r="AU167" s="151" t="s">
        <v>92</v>
      </c>
      <c r="AY167" s="13" t="s">
        <v>163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92</v>
      </c>
      <c r="BK167" s="153">
        <f>ROUND(I167*H167,3)</f>
        <v>0</v>
      </c>
      <c r="BL167" s="13" t="s">
        <v>169</v>
      </c>
      <c r="BM167" s="151" t="s">
        <v>247</v>
      </c>
    </row>
    <row r="168" spans="2:65" s="11" customFormat="1" ht="22.9" customHeight="1">
      <c r="B168" s="127"/>
      <c r="D168" s="128" t="s">
        <v>78</v>
      </c>
      <c r="E168" s="137" t="s">
        <v>185</v>
      </c>
      <c r="F168" s="137" t="s">
        <v>248</v>
      </c>
      <c r="I168" s="130"/>
      <c r="J168" s="138">
        <f>BK168</f>
        <v>0</v>
      </c>
      <c r="L168" s="127"/>
      <c r="M168" s="132"/>
      <c r="P168" s="133">
        <f>SUM(P169:P170)</f>
        <v>0</v>
      </c>
      <c r="R168" s="133">
        <f>SUM(R169:R170)</f>
        <v>0</v>
      </c>
      <c r="T168" s="134">
        <f>SUM(T169:T170)</f>
        <v>0</v>
      </c>
      <c r="AR168" s="128" t="s">
        <v>86</v>
      </c>
      <c r="AT168" s="135" t="s">
        <v>78</v>
      </c>
      <c r="AU168" s="135" t="s">
        <v>86</v>
      </c>
      <c r="AY168" s="128" t="s">
        <v>163</v>
      </c>
      <c r="BK168" s="136">
        <f>SUM(BK169:BK170)</f>
        <v>0</v>
      </c>
    </row>
    <row r="169" spans="2:65" s="1" customFormat="1" ht="24.2" customHeight="1">
      <c r="B169" s="139"/>
      <c r="C169" s="140" t="s">
        <v>249</v>
      </c>
      <c r="D169" s="140" t="s">
        <v>165</v>
      </c>
      <c r="E169" s="141" t="s">
        <v>250</v>
      </c>
      <c r="F169" s="142" t="s">
        <v>251</v>
      </c>
      <c r="G169" s="143" t="s">
        <v>168</v>
      </c>
      <c r="H169" s="144">
        <v>5.4139999999999997</v>
      </c>
      <c r="I169" s="145"/>
      <c r="J169" s="144">
        <f>ROUND(I169*H169,3)</f>
        <v>0</v>
      </c>
      <c r="K169" s="146"/>
      <c r="L169" s="28"/>
      <c r="M169" s="147" t="s">
        <v>1</v>
      </c>
      <c r="N169" s="148" t="s">
        <v>45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169</v>
      </c>
      <c r="AT169" s="151" t="s">
        <v>165</v>
      </c>
      <c r="AU169" s="151" t="s">
        <v>92</v>
      </c>
      <c r="AY169" s="13" t="s">
        <v>163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92</v>
      </c>
      <c r="BK169" s="153">
        <f>ROUND(I169*H169,3)</f>
        <v>0</v>
      </c>
      <c r="BL169" s="13" t="s">
        <v>169</v>
      </c>
      <c r="BM169" s="151" t="s">
        <v>252</v>
      </c>
    </row>
    <row r="170" spans="2:65" s="1" customFormat="1" ht="21.75" customHeight="1">
      <c r="B170" s="139"/>
      <c r="C170" s="140" t="s">
        <v>202</v>
      </c>
      <c r="D170" s="140" t="s">
        <v>165</v>
      </c>
      <c r="E170" s="141" t="s">
        <v>253</v>
      </c>
      <c r="F170" s="142" t="s">
        <v>254</v>
      </c>
      <c r="G170" s="143" t="s">
        <v>255</v>
      </c>
      <c r="H170" s="144">
        <v>14</v>
      </c>
      <c r="I170" s="145"/>
      <c r="J170" s="144">
        <f>ROUND(I170*H170,3)</f>
        <v>0</v>
      </c>
      <c r="K170" s="146"/>
      <c r="L170" s="28"/>
      <c r="M170" s="147" t="s">
        <v>1</v>
      </c>
      <c r="N170" s="148" t="s">
        <v>45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169</v>
      </c>
      <c r="AT170" s="151" t="s">
        <v>165</v>
      </c>
      <c r="AU170" s="151" t="s">
        <v>92</v>
      </c>
      <c r="AY170" s="13" t="s">
        <v>163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92</v>
      </c>
      <c r="BK170" s="153">
        <f>ROUND(I170*H170,3)</f>
        <v>0</v>
      </c>
      <c r="BL170" s="13" t="s">
        <v>169</v>
      </c>
      <c r="BM170" s="151" t="s">
        <v>256</v>
      </c>
    </row>
    <row r="171" spans="2:65" s="11" customFormat="1" ht="22.9" customHeight="1">
      <c r="B171" s="127"/>
      <c r="D171" s="128" t="s">
        <v>78</v>
      </c>
      <c r="E171" s="137" t="s">
        <v>197</v>
      </c>
      <c r="F171" s="137" t="s">
        <v>257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0</v>
      </c>
      <c r="T171" s="134">
        <f>T172</f>
        <v>0</v>
      </c>
      <c r="AR171" s="128" t="s">
        <v>86</v>
      </c>
      <c r="AT171" s="135" t="s">
        <v>78</v>
      </c>
      <c r="AU171" s="135" t="s">
        <v>86</v>
      </c>
      <c r="AY171" s="128" t="s">
        <v>163</v>
      </c>
      <c r="BK171" s="136">
        <f>BK172</f>
        <v>0</v>
      </c>
    </row>
    <row r="172" spans="2:65" s="1" customFormat="1" ht="21.75" customHeight="1">
      <c r="B172" s="139"/>
      <c r="C172" s="140" t="s">
        <v>258</v>
      </c>
      <c r="D172" s="140" t="s">
        <v>165</v>
      </c>
      <c r="E172" s="141" t="s">
        <v>259</v>
      </c>
      <c r="F172" s="142" t="s">
        <v>260</v>
      </c>
      <c r="G172" s="143" t="s">
        <v>216</v>
      </c>
      <c r="H172" s="144">
        <v>227.04499999999999</v>
      </c>
      <c r="I172" s="145"/>
      <c r="J172" s="144">
        <f>ROUND(I172*H172,3)</f>
        <v>0</v>
      </c>
      <c r="K172" s="146"/>
      <c r="L172" s="28"/>
      <c r="M172" s="147" t="s">
        <v>1</v>
      </c>
      <c r="N172" s="148" t="s">
        <v>45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169</v>
      </c>
      <c r="AT172" s="151" t="s">
        <v>165</v>
      </c>
      <c r="AU172" s="151" t="s">
        <v>92</v>
      </c>
      <c r="AY172" s="13" t="s">
        <v>163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92</v>
      </c>
      <c r="BK172" s="153">
        <f>ROUND(I172*H172,3)</f>
        <v>0</v>
      </c>
      <c r="BL172" s="13" t="s">
        <v>169</v>
      </c>
      <c r="BM172" s="151" t="s">
        <v>261</v>
      </c>
    </row>
    <row r="173" spans="2:65" s="11" customFormat="1" ht="25.9" customHeight="1">
      <c r="B173" s="127"/>
      <c r="D173" s="128" t="s">
        <v>78</v>
      </c>
      <c r="E173" s="129" t="s">
        <v>262</v>
      </c>
      <c r="F173" s="129" t="s">
        <v>263</v>
      </c>
      <c r="I173" s="130"/>
      <c r="J173" s="131">
        <f>BK173</f>
        <v>0</v>
      </c>
      <c r="L173" s="127"/>
      <c r="M173" s="132"/>
      <c r="P173" s="133">
        <f>P174+P185+P200+P206</f>
        <v>0</v>
      </c>
      <c r="R173" s="133">
        <f>R174+R185+R200+R206</f>
        <v>0</v>
      </c>
      <c r="T173" s="134">
        <f>T174+T185+T200+T206</f>
        <v>0</v>
      </c>
      <c r="AR173" s="128" t="s">
        <v>92</v>
      </c>
      <c r="AT173" s="135" t="s">
        <v>78</v>
      </c>
      <c r="AU173" s="135" t="s">
        <v>79</v>
      </c>
      <c r="AY173" s="128" t="s">
        <v>163</v>
      </c>
      <c r="BK173" s="136">
        <f>BK174+BK185+BK200+BK206</f>
        <v>0</v>
      </c>
    </row>
    <row r="174" spans="2:65" s="11" customFormat="1" ht="22.9" customHeight="1">
      <c r="B174" s="127"/>
      <c r="D174" s="128" t="s">
        <v>78</v>
      </c>
      <c r="E174" s="137" t="s">
        <v>264</v>
      </c>
      <c r="F174" s="137" t="s">
        <v>265</v>
      </c>
      <c r="I174" s="130"/>
      <c r="J174" s="138">
        <f>BK174</f>
        <v>0</v>
      </c>
      <c r="L174" s="127"/>
      <c r="M174" s="132"/>
      <c r="P174" s="133">
        <f>P175</f>
        <v>0</v>
      </c>
      <c r="R174" s="133">
        <f>R175</f>
        <v>0</v>
      </c>
      <c r="T174" s="134">
        <f>T175</f>
        <v>0</v>
      </c>
      <c r="AR174" s="128" t="s">
        <v>92</v>
      </c>
      <c r="AT174" s="135" t="s">
        <v>78</v>
      </c>
      <c r="AU174" s="135" t="s">
        <v>86</v>
      </c>
      <c r="AY174" s="128" t="s">
        <v>163</v>
      </c>
      <c r="BK174" s="136">
        <f>BK175</f>
        <v>0</v>
      </c>
    </row>
    <row r="175" spans="2:65" s="11" customFormat="1" ht="20.85" customHeight="1">
      <c r="B175" s="127"/>
      <c r="D175" s="128" t="s">
        <v>78</v>
      </c>
      <c r="E175" s="137" t="s">
        <v>266</v>
      </c>
      <c r="F175" s="137" t="s">
        <v>267</v>
      </c>
      <c r="I175" s="130"/>
      <c r="J175" s="138">
        <f>BK175</f>
        <v>0</v>
      </c>
      <c r="L175" s="127"/>
      <c r="M175" s="132"/>
      <c r="P175" s="133">
        <f>SUM(P176:P184)</f>
        <v>0</v>
      </c>
      <c r="R175" s="133">
        <f>SUM(R176:R184)</f>
        <v>0</v>
      </c>
      <c r="T175" s="134">
        <f>SUM(T176:T184)</f>
        <v>0</v>
      </c>
      <c r="AR175" s="128" t="s">
        <v>92</v>
      </c>
      <c r="AT175" s="135" t="s">
        <v>78</v>
      </c>
      <c r="AU175" s="135" t="s">
        <v>92</v>
      </c>
      <c r="AY175" s="128" t="s">
        <v>163</v>
      </c>
      <c r="BK175" s="136">
        <f>SUM(BK176:BK184)</f>
        <v>0</v>
      </c>
    </row>
    <row r="176" spans="2:65" s="1" customFormat="1" ht="24.2" customHeight="1">
      <c r="B176" s="139"/>
      <c r="C176" s="140" t="s">
        <v>206</v>
      </c>
      <c r="D176" s="140" t="s">
        <v>165</v>
      </c>
      <c r="E176" s="141" t="s">
        <v>268</v>
      </c>
      <c r="F176" s="142" t="s">
        <v>269</v>
      </c>
      <c r="G176" s="143" t="s">
        <v>196</v>
      </c>
      <c r="H176" s="144">
        <v>128.1</v>
      </c>
      <c r="I176" s="145"/>
      <c r="J176" s="144">
        <f t="shared" ref="J176:J184" si="20">ROUND(I176*H176,3)</f>
        <v>0</v>
      </c>
      <c r="K176" s="146"/>
      <c r="L176" s="28"/>
      <c r="M176" s="147" t="s">
        <v>1</v>
      </c>
      <c r="N176" s="148" t="s">
        <v>45</v>
      </c>
      <c r="P176" s="149">
        <f t="shared" ref="P176:P184" si="21">O176*H176</f>
        <v>0</v>
      </c>
      <c r="Q176" s="149">
        <v>0</v>
      </c>
      <c r="R176" s="149">
        <f t="shared" ref="R176:R184" si="22">Q176*H176</f>
        <v>0</v>
      </c>
      <c r="S176" s="149">
        <v>0</v>
      </c>
      <c r="T176" s="150">
        <f t="shared" ref="T176:T184" si="23">S176*H176</f>
        <v>0</v>
      </c>
      <c r="AR176" s="151" t="s">
        <v>169</v>
      </c>
      <c r="AT176" s="151" t="s">
        <v>165</v>
      </c>
      <c r="AU176" s="151" t="s">
        <v>174</v>
      </c>
      <c r="AY176" s="13" t="s">
        <v>163</v>
      </c>
      <c r="BE176" s="152">
        <f t="shared" ref="BE176:BE184" si="24">IF(N176="základná",J176,0)</f>
        <v>0</v>
      </c>
      <c r="BF176" s="152">
        <f t="shared" ref="BF176:BF184" si="25">IF(N176="znížená",J176,0)</f>
        <v>0</v>
      </c>
      <c r="BG176" s="152">
        <f t="shared" ref="BG176:BG184" si="26">IF(N176="zákl. prenesená",J176,0)</f>
        <v>0</v>
      </c>
      <c r="BH176" s="152">
        <f t="shared" ref="BH176:BH184" si="27">IF(N176="zníž. prenesená",J176,0)</f>
        <v>0</v>
      </c>
      <c r="BI176" s="152">
        <f t="shared" ref="BI176:BI184" si="28">IF(N176="nulová",J176,0)</f>
        <v>0</v>
      </c>
      <c r="BJ176" s="13" t="s">
        <v>92</v>
      </c>
      <c r="BK176" s="153">
        <f t="shared" ref="BK176:BK184" si="29">ROUND(I176*H176,3)</f>
        <v>0</v>
      </c>
      <c r="BL176" s="13" t="s">
        <v>169</v>
      </c>
      <c r="BM176" s="151" t="s">
        <v>270</v>
      </c>
    </row>
    <row r="177" spans="2:65" s="1" customFormat="1" ht="24.2" customHeight="1">
      <c r="B177" s="139"/>
      <c r="C177" s="140" t="s">
        <v>271</v>
      </c>
      <c r="D177" s="140" t="s">
        <v>165</v>
      </c>
      <c r="E177" s="141" t="s">
        <v>272</v>
      </c>
      <c r="F177" s="142" t="s">
        <v>273</v>
      </c>
      <c r="G177" s="143" t="s">
        <v>196</v>
      </c>
      <c r="H177" s="144">
        <v>77.099999999999994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45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169</v>
      </c>
      <c r="AT177" s="151" t="s">
        <v>165</v>
      </c>
      <c r="AU177" s="151" t="s">
        <v>174</v>
      </c>
      <c r="AY177" s="13" t="s">
        <v>163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92</v>
      </c>
      <c r="BK177" s="153">
        <f t="shared" si="29"/>
        <v>0</v>
      </c>
      <c r="BL177" s="13" t="s">
        <v>169</v>
      </c>
      <c r="BM177" s="151" t="s">
        <v>274</v>
      </c>
    </row>
    <row r="178" spans="2:65" s="1" customFormat="1" ht="16.5" customHeight="1">
      <c r="B178" s="139"/>
      <c r="C178" s="154" t="s">
        <v>209</v>
      </c>
      <c r="D178" s="154" t="s">
        <v>275</v>
      </c>
      <c r="E178" s="155" t="s">
        <v>276</v>
      </c>
      <c r="F178" s="156" t="s">
        <v>277</v>
      </c>
      <c r="G178" s="157" t="s">
        <v>216</v>
      </c>
      <c r="H178" s="158">
        <v>0.71799999999999997</v>
      </c>
      <c r="I178" s="159"/>
      <c r="J178" s="158">
        <f t="shared" si="20"/>
        <v>0</v>
      </c>
      <c r="K178" s="160"/>
      <c r="L178" s="161"/>
      <c r="M178" s="162" t="s">
        <v>1</v>
      </c>
      <c r="N178" s="163" t="s">
        <v>45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173</v>
      </c>
      <c r="AT178" s="151" t="s">
        <v>275</v>
      </c>
      <c r="AU178" s="151" t="s">
        <v>174</v>
      </c>
      <c r="AY178" s="13" t="s">
        <v>163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92</v>
      </c>
      <c r="BK178" s="153">
        <f t="shared" si="29"/>
        <v>0</v>
      </c>
      <c r="BL178" s="13" t="s">
        <v>169</v>
      </c>
      <c r="BM178" s="151" t="s">
        <v>278</v>
      </c>
    </row>
    <row r="179" spans="2:65" s="1" customFormat="1" ht="16.5" customHeight="1">
      <c r="B179" s="139"/>
      <c r="C179" s="140" t="s">
        <v>279</v>
      </c>
      <c r="D179" s="140" t="s">
        <v>165</v>
      </c>
      <c r="E179" s="141" t="s">
        <v>280</v>
      </c>
      <c r="F179" s="142" t="s">
        <v>281</v>
      </c>
      <c r="G179" s="143" t="s">
        <v>196</v>
      </c>
      <c r="H179" s="144">
        <v>109.5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45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169</v>
      </c>
      <c r="AT179" s="151" t="s">
        <v>165</v>
      </c>
      <c r="AU179" s="151" t="s">
        <v>174</v>
      </c>
      <c r="AY179" s="13" t="s">
        <v>163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92</v>
      </c>
      <c r="BK179" s="153">
        <f t="shared" si="29"/>
        <v>0</v>
      </c>
      <c r="BL179" s="13" t="s">
        <v>169</v>
      </c>
      <c r="BM179" s="151" t="s">
        <v>282</v>
      </c>
    </row>
    <row r="180" spans="2:65" s="1" customFormat="1" ht="16.5" customHeight="1">
      <c r="B180" s="139"/>
      <c r="C180" s="154" t="s">
        <v>213</v>
      </c>
      <c r="D180" s="154" t="s">
        <v>275</v>
      </c>
      <c r="E180" s="155" t="s">
        <v>283</v>
      </c>
      <c r="F180" s="156" t="s">
        <v>284</v>
      </c>
      <c r="G180" s="157" t="s">
        <v>196</v>
      </c>
      <c r="H180" s="158">
        <v>114.97499999999999</v>
      </c>
      <c r="I180" s="159"/>
      <c r="J180" s="158">
        <f t="shared" si="20"/>
        <v>0</v>
      </c>
      <c r="K180" s="160"/>
      <c r="L180" s="161"/>
      <c r="M180" s="162" t="s">
        <v>1</v>
      </c>
      <c r="N180" s="163" t="s">
        <v>45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173</v>
      </c>
      <c r="AT180" s="151" t="s">
        <v>275</v>
      </c>
      <c r="AU180" s="151" t="s">
        <v>174</v>
      </c>
      <c r="AY180" s="13" t="s">
        <v>163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92</v>
      </c>
      <c r="BK180" s="153">
        <f t="shared" si="29"/>
        <v>0</v>
      </c>
      <c r="BL180" s="13" t="s">
        <v>169</v>
      </c>
      <c r="BM180" s="151" t="s">
        <v>285</v>
      </c>
    </row>
    <row r="181" spans="2:65" s="1" customFormat="1" ht="21.75" customHeight="1">
      <c r="B181" s="139"/>
      <c r="C181" s="140" t="s">
        <v>286</v>
      </c>
      <c r="D181" s="140" t="s">
        <v>165</v>
      </c>
      <c r="E181" s="141" t="s">
        <v>287</v>
      </c>
      <c r="F181" s="142" t="s">
        <v>288</v>
      </c>
      <c r="G181" s="143" t="s">
        <v>196</v>
      </c>
      <c r="H181" s="144">
        <v>128.1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45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169</v>
      </c>
      <c r="AT181" s="151" t="s">
        <v>165</v>
      </c>
      <c r="AU181" s="151" t="s">
        <v>174</v>
      </c>
      <c r="AY181" s="13" t="s">
        <v>163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92</v>
      </c>
      <c r="BK181" s="153">
        <f t="shared" si="29"/>
        <v>0</v>
      </c>
      <c r="BL181" s="13" t="s">
        <v>169</v>
      </c>
      <c r="BM181" s="151" t="s">
        <v>289</v>
      </c>
    </row>
    <row r="182" spans="2:65" s="1" customFormat="1" ht="21.75" customHeight="1">
      <c r="B182" s="139"/>
      <c r="C182" s="140" t="s">
        <v>217</v>
      </c>
      <c r="D182" s="140" t="s">
        <v>165</v>
      </c>
      <c r="E182" s="141" t="s">
        <v>290</v>
      </c>
      <c r="F182" s="142" t="s">
        <v>291</v>
      </c>
      <c r="G182" s="143" t="s">
        <v>196</v>
      </c>
      <c r="H182" s="144">
        <v>77.099999999999994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45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169</v>
      </c>
      <c r="AT182" s="151" t="s">
        <v>165</v>
      </c>
      <c r="AU182" s="151" t="s">
        <v>174</v>
      </c>
      <c r="AY182" s="13" t="s">
        <v>163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92</v>
      </c>
      <c r="BK182" s="153">
        <f t="shared" si="29"/>
        <v>0</v>
      </c>
      <c r="BL182" s="13" t="s">
        <v>169</v>
      </c>
      <c r="BM182" s="151" t="s">
        <v>292</v>
      </c>
    </row>
    <row r="183" spans="2:65" s="1" customFormat="1" ht="16.5" customHeight="1">
      <c r="B183" s="139"/>
      <c r="C183" s="154" t="s">
        <v>293</v>
      </c>
      <c r="D183" s="154" t="s">
        <v>275</v>
      </c>
      <c r="E183" s="155" t="s">
        <v>294</v>
      </c>
      <c r="F183" s="156" t="s">
        <v>295</v>
      </c>
      <c r="G183" s="157" t="s">
        <v>196</v>
      </c>
      <c r="H183" s="158">
        <v>246.24</v>
      </c>
      <c r="I183" s="159"/>
      <c r="J183" s="158">
        <f t="shared" si="20"/>
        <v>0</v>
      </c>
      <c r="K183" s="160"/>
      <c r="L183" s="161"/>
      <c r="M183" s="162" t="s">
        <v>1</v>
      </c>
      <c r="N183" s="163" t="s">
        <v>45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173</v>
      </c>
      <c r="AT183" s="151" t="s">
        <v>275</v>
      </c>
      <c r="AU183" s="151" t="s">
        <v>174</v>
      </c>
      <c r="AY183" s="13" t="s">
        <v>163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92</v>
      </c>
      <c r="BK183" s="153">
        <f t="shared" si="29"/>
        <v>0</v>
      </c>
      <c r="BL183" s="13" t="s">
        <v>169</v>
      </c>
      <c r="BM183" s="151" t="s">
        <v>296</v>
      </c>
    </row>
    <row r="184" spans="2:65" s="1" customFormat="1" ht="24.2" customHeight="1">
      <c r="B184" s="139"/>
      <c r="C184" s="140" t="s">
        <v>221</v>
      </c>
      <c r="D184" s="140" t="s">
        <v>165</v>
      </c>
      <c r="E184" s="141" t="s">
        <v>297</v>
      </c>
      <c r="F184" s="142" t="s">
        <v>298</v>
      </c>
      <c r="G184" s="143" t="s">
        <v>299</v>
      </c>
      <c r="H184" s="145"/>
      <c r="I184" s="145"/>
      <c r="J184" s="144">
        <f t="shared" si="20"/>
        <v>0</v>
      </c>
      <c r="K184" s="146"/>
      <c r="L184" s="28"/>
      <c r="M184" s="147" t="s">
        <v>1</v>
      </c>
      <c r="N184" s="148" t="s">
        <v>45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169</v>
      </c>
      <c r="AT184" s="151" t="s">
        <v>165</v>
      </c>
      <c r="AU184" s="151" t="s">
        <v>174</v>
      </c>
      <c r="AY184" s="13" t="s">
        <v>163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92</v>
      </c>
      <c r="BK184" s="153">
        <f t="shared" si="29"/>
        <v>0</v>
      </c>
      <c r="BL184" s="13" t="s">
        <v>169</v>
      </c>
      <c r="BM184" s="151" t="s">
        <v>300</v>
      </c>
    </row>
    <row r="185" spans="2:65" s="11" customFormat="1" ht="22.9" customHeight="1">
      <c r="B185" s="127"/>
      <c r="D185" s="128" t="s">
        <v>78</v>
      </c>
      <c r="E185" s="137" t="s">
        <v>301</v>
      </c>
      <c r="F185" s="137" t="s">
        <v>302</v>
      </c>
      <c r="I185" s="130"/>
      <c r="J185" s="138">
        <f>BK185</f>
        <v>0</v>
      </c>
      <c r="L185" s="127"/>
      <c r="M185" s="132"/>
      <c r="P185" s="133">
        <f>P186+P189</f>
        <v>0</v>
      </c>
      <c r="R185" s="133">
        <f>R186+R189</f>
        <v>0</v>
      </c>
      <c r="T185" s="134">
        <f>T186+T189</f>
        <v>0</v>
      </c>
      <c r="AR185" s="128" t="s">
        <v>92</v>
      </c>
      <c r="AT185" s="135" t="s">
        <v>78</v>
      </c>
      <c r="AU185" s="135" t="s">
        <v>86</v>
      </c>
      <c r="AY185" s="128" t="s">
        <v>163</v>
      </c>
      <c r="BK185" s="136">
        <f>BK186+BK189</f>
        <v>0</v>
      </c>
    </row>
    <row r="186" spans="2:65" s="11" customFormat="1" ht="20.85" customHeight="1">
      <c r="B186" s="127"/>
      <c r="D186" s="128" t="s">
        <v>78</v>
      </c>
      <c r="E186" s="137" t="s">
        <v>303</v>
      </c>
      <c r="F186" s="137" t="s">
        <v>304</v>
      </c>
      <c r="I186" s="130"/>
      <c r="J186" s="138">
        <f>BK186</f>
        <v>0</v>
      </c>
      <c r="L186" s="127"/>
      <c r="M186" s="132"/>
      <c r="P186" s="133">
        <f>SUM(P187:P188)</f>
        <v>0</v>
      </c>
      <c r="R186" s="133">
        <f>SUM(R187:R188)</f>
        <v>0</v>
      </c>
      <c r="T186" s="134">
        <f>SUM(T187:T188)</f>
        <v>0</v>
      </c>
      <c r="AR186" s="128" t="s">
        <v>92</v>
      </c>
      <c r="AT186" s="135" t="s">
        <v>78</v>
      </c>
      <c r="AU186" s="135" t="s">
        <v>92</v>
      </c>
      <c r="AY186" s="128" t="s">
        <v>163</v>
      </c>
      <c r="BK186" s="136">
        <f>SUM(BK187:BK188)</f>
        <v>0</v>
      </c>
    </row>
    <row r="187" spans="2:65" s="1" customFormat="1" ht="16.5" customHeight="1">
      <c r="B187" s="139"/>
      <c r="C187" s="140" t="s">
        <v>305</v>
      </c>
      <c r="D187" s="140" t="s">
        <v>165</v>
      </c>
      <c r="E187" s="141" t="s">
        <v>306</v>
      </c>
      <c r="F187" s="142" t="s">
        <v>307</v>
      </c>
      <c r="G187" s="143" t="s">
        <v>308</v>
      </c>
      <c r="H187" s="144">
        <v>1</v>
      </c>
      <c r="I187" s="145"/>
      <c r="J187" s="144">
        <f>ROUND(I187*H187,3)</f>
        <v>0</v>
      </c>
      <c r="K187" s="146"/>
      <c r="L187" s="28"/>
      <c r="M187" s="147" t="s">
        <v>1</v>
      </c>
      <c r="N187" s="148" t="s">
        <v>45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169</v>
      </c>
      <c r="AT187" s="151" t="s">
        <v>165</v>
      </c>
      <c r="AU187" s="151" t="s">
        <v>174</v>
      </c>
      <c r="AY187" s="13" t="s">
        <v>163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92</v>
      </c>
      <c r="BK187" s="153">
        <f>ROUND(I187*H187,3)</f>
        <v>0</v>
      </c>
      <c r="BL187" s="13" t="s">
        <v>169</v>
      </c>
      <c r="BM187" s="151" t="s">
        <v>309</v>
      </c>
    </row>
    <row r="188" spans="2:65" s="1" customFormat="1" ht="24.2" customHeight="1">
      <c r="B188" s="139"/>
      <c r="C188" s="140" t="s">
        <v>229</v>
      </c>
      <c r="D188" s="140" t="s">
        <v>165</v>
      </c>
      <c r="E188" s="141" t="s">
        <v>310</v>
      </c>
      <c r="F188" s="142" t="s">
        <v>311</v>
      </c>
      <c r="G188" s="143" t="s">
        <v>299</v>
      </c>
      <c r="H188" s="145"/>
      <c r="I188" s="145"/>
      <c r="J188" s="144">
        <f>ROUND(I188*H188,3)</f>
        <v>0</v>
      </c>
      <c r="K188" s="146"/>
      <c r="L188" s="28"/>
      <c r="M188" s="147" t="s">
        <v>1</v>
      </c>
      <c r="N188" s="148" t="s">
        <v>45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169</v>
      </c>
      <c r="AT188" s="151" t="s">
        <v>165</v>
      </c>
      <c r="AU188" s="151" t="s">
        <v>174</v>
      </c>
      <c r="AY188" s="13" t="s">
        <v>163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92</v>
      </c>
      <c r="BK188" s="153">
        <f>ROUND(I188*H188,3)</f>
        <v>0</v>
      </c>
      <c r="BL188" s="13" t="s">
        <v>169</v>
      </c>
      <c r="BM188" s="151" t="s">
        <v>312</v>
      </c>
    </row>
    <row r="189" spans="2:65" s="11" customFormat="1" ht="20.85" customHeight="1">
      <c r="B189" s="127"/>
      <c r="D189" s="128" t="s">
        <v>78</v>
      </c>
      <c r="E189" s="137" t="s">
        <v>313</v>
      </c>
      <c r="F189" s="137" t="s">
        <v>314</v>
      </c>
      <c r="I189" s="130"/>
      <c r="J189" s="138">
        <f>BK189</f>
        <v>0</v>
      </c>
      <c r="L189" s="127"/>
      <c r="M189" s="132"/>
      <c r="P189" s="133">
        <f>SUM(P190:P199)</f>
        <v>0</v>
      </c>
      <c r="R189" s="133">
        <f>SUM(R190:R199)</f>
        <v>0</v>
      </c>
      <c r="T189" s="134">
        <f>SUM(T190:T199)</f>
        <v>0</v>
      </c>
      <c r="AR189" s="128" t="s">
        <v>92</v>
      </c>
      <c r="AT189" s="135" t="s">
        <v>78</v>
      </c>
      <c r="AU189" s="135" t="s">
        <v>92</v>
      </c>
      <c r="AY189" s="128" t="s">
        <v>163</v>
      </c>
      <c r="BK189" s="136">
        <f>SUM(BK190:BK199)</f>
        <v>0</v>
      </c>
    </row>
    <row r="190" spans="2:65" s="1" customFormat="1" ht="16.5" customHeight="1">
      <c r="B190" s="139"/>
      <c r="C190" s="140" t="s">
        <v>315</v>
      </c>
      <c r="D190" s="140" t="s">
        <v>165</v>
      </c>
      <c r="E190" s="141" t="s">
        <v>316</v>
      </c>
      <c r="F190" s="142" t="s">
        <v>317</v>
      </c>
      <c r="G190" s="143" t="s">
        <v>196</v>
      </c>
      <c r="H190" s="144">
        <v>168.3</v>
      </c>
      <c r="I190" s="145"/>
      <c r="J190" s="144">
        <f t="shared" ref="J190:J199" si="30">ROUND(I190*H190,3)</f>
        <v>0</v>
      </c>
      <c r="K190" s="146"/>
      <c r="L190" s="28"/>
      <c r="M190" s="147" t="s">
        <v>1</v>
      </c>
      <c r="N190" s="148" t="s">
        <v>45</v>
      </c>
      <c r="P190" s="149">
        <f t="shared" ref="P190:P199" si="31">O190*H190</f>
        <v>0</v>
      </c>
      <c r="Q190" s="149">
        <v>0</v>
      </c>
      <c r="R190" s="149">
        <f t="shared" ref="R190:R199" si="32">Q190*H190</f>
        <v>0</v>
      </c>
      <c r="S190" s="149">
        <v>0</v>
      </c>
      <c r="T190" s="150">
        <f t="shared" ref="T190:T199" si="33">S190*H190</f>
        <v>0</v>
      </c>
      <c r="AR190" s="151" t="s">
        <v>169</v>
      </c>
      <c r="AT190" s="151" t="s">
        <v>165</v>
      </c>
      <c r="AU190" s="151" t="s">
        <v>174</v>
      </c>
      <c r="AY190" s="13" t="s">
        <v>163</v>
      </c>
      <c r="BE190" s="152">
        <f t="shared" ref="BE190:BE199" si="34">IF(N190="základná",J190,0)</f>
        <v>0</v>
      </c>
      <c r="BF190" s="152">
        <f t="shared" ref="BF190:BF199" si="35">IF(N190="znížená",J190,0)</f>
        <v>0</v>
      </c>
      <c r="BG190" s="152">
        <f t="shared" ref="BG190:BG199" si="36">IF(N190="zákl. prenesená",J190,0)</f>
        <v>0</v>
      </c>
      <c r="BH190" s="152">
        <f t="shared" ref="BH190:BH199" si="37">IF(N190="zníž. prenesená",J190,0)</f>
        <v>0</v>
      </c>
      <c r="BI190" s="152">
        <f t="shared" ref="BI190:BI199" si="38">IF(N190="nulová",J190,0)</f>
        <v>0</v>
      </c>
      <c r="BJ190" s="13" t="s">
        <v>92</v>
      </c>
      <c r="BK190" s="153">
        <f t="shared" ref="BK190:BK199" si="39">ROUND(I190*H190,3)</f>
        <v>0</v>
      </c>
      <c r="BL190" s="13" t="s">
        <v>169</v>
      </c>
      <c r="BM190" s="151" t="s">
        <v>301</v>
      </c>
    </row>
    <row r="191" spans="2:65" s="1" customFormat="1" ht="16.5" customHeight="1">
      <c r="B191" s="139"/>
      <c r="C191" s="154" t="s">
        <v>232</v>
      </c>
      <c r="D191" s="154" t="s">
        <v>275</v>
      </c>
      <c r="E191" s="155" t="s">
        <v>318</v>
      </c>
      <c r="F191" s="156" t="s">
        <v>319</v>
      </c>
      <c r="G191" s="157" t="s">
        <v>196</v>
      </c>
      <c r="H191" s="158">
        <v>185.13</v>
      </c>
      <c r="I191" s="159"/>
      <c r="J191" s="158">
        <f t="shared" si="30"/>
        <v>0</v>
      </c>
      <c r="K191" s="160"/>
      <c r="L191" s="161"/>
      <c r="M191" s="162" t="s">
        <v>1</v>
      </c>
      <c r="N191" s="163" t="s">
        <v>45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173</v>
      </c>
      <c r="AT191" s="151" t="s">
        <v>275</v>
      </c>
      <c r="AU191" s="151" t="s">
        <v>174</v>
      </c>
      <c r="AY191" s="13" t="s">
        <v>163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92</v>
      </c>
      <c r="BK191" s="153">
        <f t="shared" si="39"/>
        <v>0</v>
      </c>
      <c r="BL191" s="13" t="s">
        <v>169</v>
      </c>
      <c r="BM191" s="151" t="s">
        <v>320</v>
      </c>
    </row>
    <row r="192" spans="2:65" s="1" customFormat="1" ht="24.2" customHeight="1">
      <c r="B192" s="139"/>
      <c r="C192" s="140" t="s">
        <v>321</v>
      </c>
      <c r="D192" s="140" t="s">
        <v>165</v>
      </c>
      <c r="E192" s="141" t="s">
        <v>322</v>
      </c>
      <c r="F192" s="142" t="s">
        <v>323</v>
      </c>
      <c r="G192" s="143" t="s">
        <v>196</v>
      </c>
      <c r="H192" s="144">
        <v>170.73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45</v>
      </c>
      <c r="P192" s="149">
        <f t="shared" si="31"/>
        <v>0</v>
      </c>
      <c r="Q192" s="149">
        <v>0</v>
      </c>
      <c r="R192" s="149">
        <f t="shared" si="32"/>
        <v>0</v>
      </c>
      <c r="S192" s="149">
        <v>0</v>
      </c>
      <c r="T192" s="150">
        <f t="shared" si="33"/>
        <v>0</v>
      </c>
      <c r="AR192" s="151" t="s">
        <v>169</v>
      </c>
      <c r="AT192" s="151" t="s">
        <v>165</v>
      </c>
      <c r="AU192" s="151" t="s">
        <v>174</v>
      </c>
      <c r="AY192" s="13" t="s">
        <v>163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92</v>
      </c>
      <c r="BK192" s="153">
        <f t="shared" si="39"/>
        <v>0</v>
      </c>
      <c r="BL192" s="13" t="s">
        <v>169</v>
      </c>
      <c r="BM192" s="151" t="s">
        <v>324</v>
      </c>
    </row>
    <row r="193" spans="2:65" s="1" customFormat="1" ht="16.5" customHeight="1">
      <c r="B193" s="139"/>
      <c r="C193" s="154" t="s">
        <v>237</v>
      </c>
      <c r="D193" s="154" t="s">
        <v>275</v>
      </c>
      <c r="E193" s="155" t="s">
        <v>325</v>
      </c>
      <c r="F193" s="156" t="s">
        <v>326</v>
      </c>
      <c r="G193" s="157" t="s">
        <v>327</v>
      </c>
      <c r="H193" s="158">
        <v>187.803</v>
      </c>
      <c r="I193" s="159"/>
      <c r="J193" s="158">
        <f t="shared" si="30"/>
        <v>0</v>
      </c>
      <c r="K193" s="160"/>
      <c r="L193" s="161"/>
      <c r="M193" s="162" t="s">
        <v>1</v>
      </c>
      <c r="N193" s="163" t="s">
        <v>45</v>
      </c>
      <c r="P193" s="149">
        <f t="shared" si="31"/>
        <v>0</v>
      </c>
      <c r="Q193" s="149">
        <v>0</v>
      </c>
      <c r="R193" s="149">
        <f t="shared" si="32"/>
        <v>0</v>
      </c>
      <c r="S193" s="149">
        <v>0</v>
      </c>
      <c r="T193" s="150">
        <f t="shared" si="33"/>
        <v>0</v>
      </c>
      <c r="AR193" s="151" t="s">
        <v>173</v>
      </c>
      <c r="AT193" s="151" t="s">
        <v>275</v>
      </c>
      <c r="AU193" s="151" t="s">
        <v>174</v>
      </c>
      <c r="AY193" s="13" t="s">
        <v>163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92</v>
      </c>
      <c r="BK193" s="153">
        <f t="shared" si="39"/>
        <v>0</v>
      </c>
      <c r="BL193" s="13" t="s">
        <v>169</v>
      </c>
      <c r="BM193" s="151" t="s">
        <v>328</v>
      </c>
    </row>
    <row r="194" spans="2:65" s="1" customFormat="1" ht="16.5" customHeight="1">
      <c r="B194" s="139"/>
      <c r="C194" s="140" t="s">
        <v>329</v>
      </c>
      <c r="D194" s="140" t="s">
        <v>165</v>
      </c>
      <c r="E194" s="141" t="s">
        <v>330</v>
      </c>
      <c r="F194" s="142" t="s">
        <v>331</v>
      </c>
      <c r="G194" s="143" t="s">
        <v>308</v>
      </c>
      <c r="H194" s="144">
        <v>1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45</v>
      </c>
      <c r="P194" s="149">
        <f t="shared" si="31"/>
        <v>0</v>
      </c>
      <c r="Q194" s="149">
        <v>0</v>
      </c>
      <c r="R194" s="149">
        <f t="shared" si="32"/>
        <v>0</v>
      </c>
      <c r="S194" s="149">
        <v>0</v>
      </c>
      <c r="T194" s="150">
        <f t="shared" si="33"/>
        <v>0</v>
      </c>
      <c r="AR194" s="151" t="s">
        <v>169</v>
      </c>
      <c r="AT194" s="151" t="s">
        <v>165</v>
      </c>
      <c r="AU194" s="151" t="s">
        <v>174</v>
      </c>
      <c r="AY194" s="13" t="s">
        <v>163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92</v>
      </c>
      <c r="BK194" s="153">
        <f t="shared" si="39"/>
        <v>0</v>
      </c>
      <c r="BL194" s="13" t="s">
        <v>169</v>
      </c>
      <c r="BM194" s="151" t="s">
        <v>332</v>
      </c>
    </row>
    <row r="195" spans="2:65" s="1" customFormat="1" ht="21.75" customHeight="1">
      <c r="B195" s="139"/>
      <c r="C195" s="140" t="s">
        <v>240</v>
      </c>
      <c r="D195" s="140" t="s">
        <v>165</v>
      </c>
      <c r="E195" s="141" t="s">
        <v>333</v>
      </c>
      <c r="F195" s="142" t="s">
        <v>334</v>
      </c>
      <c r="G195" s="143" t="s">
        <v>327</v>
      </c>
      <c r="H195" s="144">
        <v>3</v>
      </c>
      <c r="I195" s="145"/>
      <c r="J195" s="144">
        <f t="shared" si="30"/>
        <v>0</v>
      </c>
      <c r="K195" s="146"/>
      <c r="L195" s="28"/>
      <c r="M195" s="147" t="s">
        <v>1</v>
      </c>
      <c r="N195" s="148" t="s">
        <v>45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169</v>
      </c>
      <c r="AT195" s="151" t="s">
        <v>165</v>
      </c>
      <c r="AU195" s="151" t="s">
        <v>174</v>
      </c>
      <c r="AY195" s="13" t="s">
        <v>163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92</v>
      </c>
      <c r="BK195" s="153">
        <f t="shared" si="39"/>
        <v>0</v>
      </c>
      <c r="BL195" s="13" t="s">
        <v>169</v>
      </c>
      <c r="BM195" s="151" t="s">
        <v>335</v>
      </c>
    </row>
    <row r="196" spans="2:65" s="1" customFormat="1" ht="24.2" customHeight="1">
      <c r="B196" s="139"/>
      <c r="C196" s="140" t="s">
        <v>336</v>
      </c>
      <c r="D196" s="140" t="s">
        <v>165</v>
      </c>
      <c r="E196" s="141" t="s">
        <v>337</v>
      </c>
      <c r="F196" s="142" t="s">
        <v>338</v>
      </c>
      <c r="G196" s="143" t="s">
        <v>327</v>
      </c>
      <c r="H196" s="144">
        <v>1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45</v>
      </c>
      <c r="P196" s="149">
        <f t="shared" si="31"/>
        <v>0</v>
      </c>
      <c r="Q196" s="149">
        <v>0</v>
      </c>
      <c r="R196" s="149">
        <f t="shared" si="32"/>
        <v>0</v>
      </c>
      <c r="S196" s="149">
        <v>0</v>
      </c>
      <c r="T196" s="150">
        <f t="shared" si="33"/>
        <v>0</v>
      </c>
      <c r="AR196" s="151" t="s">
        <v>169</v>
      </c>
      <c r="AT196" s="151" t="s">
        <v>165</v>
      </c>
      <c r="AU196" s="151" t="s">
        <v>174</v>
      </c>
      <c r="AY196" s="13" t="s">
        <v>163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92</v>
      </c>
      <c r="BK196" s="153">
        <f t="shared" si="39"/>
        <v>0</v>
      </c>
      <c r="BL196" s="13" t="s">
        <v>169</v>
      </c>
      <c r="BM196" s="151" t="s">
        <v>339</v>
      </c>
    </row>
    <row r="197" spans="2:65" s="1" customFormat="1" ht="24.2" customHeight="1">
      <c r="B197" s="139"/>
      <c r="C197" s="140" t="s">
        <v>244</v>
      </c>
      <c r="D197" s="140" t="s">
        <v>165</v>
      </c>
      <c r="E197" s="141" t="s">
        <v>340</v>
      </c>
      <c r="F197" s="142" t="s">
        <v>341</v>
      </c>
      <c r="G197" s="143" t="s">
        <v>327</v>
      </c>
      <c r="H197" s="144">
        <v>1</v>
      </c>
      <c r="I197" s="145"/>
      <c r="J197" s="144">
        <f t="shared" si="30"/>
        <v>0</v>
      </c>
      <c r="K197" s="146"/>
      <c r="L197" s="28"/>
      <c r="M197" s="147" t="s">
        <v>1</v>
      </c>
      <c r="N197" s="148" t="s">
        <v>45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169</v>
      </c>
      <c r="AT197" s="151" t="s">
        <v>165</v>
      </c>
      <c r="AU197" s="151" t="s">
        <v>174</v>
      </c>
      <c r="AY197" s="13" t="s">
        <v>163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92</v>
      </c>
      <c r="BK197" s="153">
        <f t="shared" si="39"/>
        <v>0</v>
      </c>
      <c r="BL197" s="13" t="s">
        <v>169</v>
      </c>
      <c r="BM197" s="151" t="s">
        <v>342</v>
      </c>
    </row>
    <row r="198" spans="2:65" s="1" customFormat="1" ht="24.2" customHeight="1">
      <c r="B198" s="139"/>
      <c r="C198" s="140" t="s">
        <v>343</v>
      </c>
      <c r="D198" s="140" t="s">
        <v>165</v>
      </c>
      <c r="E198" s="141" t="s">
        <v>344</v>
      </c>
      <c r="F198" s="142" t="s">
        <v>345</v>
      </c>
      <c r="G198" s="143" t="s">
        <v>327</v>
      </c>
      <c r="H198" s="144">
        <v>1</v>
      </c>
      <c r="I198" s="145"/>
      <c r="J198" s="144">
        <f t="shared" si="30"/>
        <v>0</v>
      </c>
      <c r="K198" s="146"/>
      <c r="L198" s="28"/>
      <c r="M198" s="147" t="s">
        <v>1</v>
      </c>
      <c r="N198" s="148" t="s">
        <v>45</v>
      </c>
      <c r="P198" s="149">
        <f t="shared" si="31"/>
        <v>0</v>
      </c>
      <c r="Q198" s="149">
        <v>0</v>
      </c>
      <c r="R198" s="149">
        <f t="shared" si="32"/>
        <v>0</v>
      </c>
      <c r="S198" s="149">
        <v>0</v>
      </c>
      <c r="T198" s="150">
        <f t="shared" si="33"/>
        <v>0</v>
      </c>
      <c r="AR198" s="151" t="s">
        <v>169</v>
      </c>
      <c r="AT198" s="151" t="s">
        <v>165</v>
      </c>
      <c r="AU198" s="151" t="s">
        <v>174</v>
      </c>
      <c r="AY198" s="13" t="s">
        <v>163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92</v>
      </c>
      <c r="BK198" s="153">
        <f t="shared" si="39"/>
        <v>0</v>
      </c>
      <c r="BL198" s="13" t="s">
        <v>169</v>
      </c>
      <c r="BM198" s="151" t="s">
        <v>346</v>
      </c>
    </row>
    <row r="199" spans="2:65" s="1" customFormat="1" ht="24.2" customHeight="1">
      <c r="B199" s="139"/>
      <c r="C199" s="140" t="s">
        <v>247</v>
      </c>
      <c r="D199" s="140" t="s">
        <v>165</v>
      </c>
      <c r="E199" s="141" t="s">
        <v>347</v>
      </c>
      <c r="F199" s="142" t="s">
        <v>348</v>
      </c>
      <c r="G199" s="143" t="s">
        <v>299</v>
      </c>
      <c r="H199" s="145"/>
      <c r="I199" s="145"/>
      <c r="J199" s="144">
        <f t="shared" si="30"/>
        <v>0</v>
      </c>
      <c r="K199" s="146"/>
      <c r="L199" s="28"/>
      <c r="M199" s="147" t="s">
        <v>1</v>
      </c>
      <c r="N199" s="148" t="s">
        <v>45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AR199" s="151" t="s">
        <v>169</v>
      </c>
      <c r="AT199" s="151" t="s">
        <v>165</v>
      </c>
      <c r="AU199" s="151" t="s">
        <v>174</v>
      </c>
      <c r="AY199" s="13" t="s">
        <v>163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92</v>
      </c>
      <c r="BK199" s="153">
        <f t="shared" si="39"/>
        <v>0</v>
      </c>
      <c r="BL199" s="13" t="s">
        <v>169</v>
      </c>
      <c r="BM199" s="151" t="s">
        <v>349</v>
      </c>
    </row>
    <row r="200" spans="2:65" s="11" customFormat="1" ht="22.9" customHeight="1">
      <c r="B200" s="127"/>
      <c r="D200" s="128" t="s">
        <v>78</v>
      </c>
      <c r="E200" s="137" t="s">
        <v>350</v>
      </c>
      <c r="F200" s="137" t="s">
        <v>351</v>
      </c>
      <c r="I200" s="130"/>
      <c r="J200" s="138">
        <f>BK200</f>
        <v>0</v>
      </c>
      <c r="L200" s="127"/>
      <c r="M200" s="132"/>
      <c r="P200" s="133">
        <f>P201</f>
        <v>0</v>
      </c>
      <c r="R200" s="133">
        <f>R201</f>
        <v>0</v>
      </c>
      <c r="T200" s="134">
        <f>T201</f>
        <v>0</v>
      </c>
      <c r="AR200" s="128" t="s">
        <v>92</v>
      </c>
      <c r="AT200" s="135" t="s">
        <v>78</v>
      </c>
      <c r="AU200" s="135" t="s">
        <v>86</v>
      </c>
      <c r="AY200" s="128" t="s">
        <v>163</v>
      </c>
      <c r="BK200" s="136">
        <f>BK201</f>
        <v>0</v>
      </c>
    </row>
    <row r="201" spans="2:65" s="11" customFormat="1" ht="20.85" customHeight="1">
      <c r="B201" s="127"/>
      <c r="D201" s="128" t="s">
        <v>78</v>
      </c>
      <c r="E201" s="137" t="s">
        <v>352</v>
      </c>
      <c r="F201" s="137" t="s">
        <v>353</v>
      </c>
      <c r="I201" s="130"/>
      <c r="J201" s="138">
        <f>BK201</f>
        <v>0</v>
      </c>
      <c r="L201" s="127"/>
      <c r="M201" s="132"/>
      <c r="P201" s="133">
        <f>SUM(P202:P205)</f>
        <v>0</v>
      </c>
      <c r="R201" s="133">
        <f>SUM(R202:R205)</f>
        <v>0</v>
      </c>
      <c r="T201" s="134">
        <f>SUM(T202:T205)</f>
        <v>0</v>
      </c>
      <c r="AR201" s="128" t="s">
        <v>92</v>
      </c>
      <c r="AT201" s="135" t="s">
        <v>78</v>
      </c>
      <c r="AU201" s="135" t="s">
        <v>92</v>
      </c>
      <c r="AY201" s="128" t="s">
        <v>163</v>
      </c>
      <c r="BK201" s="136">
        <f>SUM(BK202:BK205)</f>
        <v>0</v>
      </c>
    </row>
    <row r="202" spans="2:65" s="1" customFormat="1" ht="16.5" customHeight="1">
      <c r="B202" s="139"/>
      <c r="C202" s="140" t="s">
        <v>354</v>
      </c>
      <c r="D202" s="140" t="s">
        <v>165</v>
      </c>
      <c r="E202" s="141" t="s">
        <v>355</v>
      </c>
      <c r="F202" s="142" t="s">
        <v>356</v>
      </c>
      <c r="G202" s="143" t="s">
        <v>255</v>
      </c>
      <c r="H202" s="144">
        <v>45</v>
      </c>
      <c r="I202" s="145"/>
      <c r="J202" s="144">
        <f>ROUND(I202*H202,3)</f>
        <v>0</v>
      </c>
      <c r="K202" s="146"/>
      <c r="L202" s="28"/>
      <c r="M202" s="147" t="s">
        <v>1</v>
      </c>
      <c r="N202" s="148" t="s">
        <v>45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169</v>
      </c>
      <c r="AT202" s="151" t="s">
        <v>165</v>
      </c>
      <c r="AU202" s="151" t="s">
        <v>174</v>
      </c>
      <c r="AY202" s="13" t="s">
        <v>163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92</v>
      </c>
      <c r="BK202" s="153">
        <f>ROUND(I202*H202,3)</f>
        <v>0</v>
      </c>
      <c r="BL202" s="13" t="s">
        <v>169</v>
      </c>
      <c r="BM202" s="151" t="s">
        <v>357</v>
      </c>
    </row>
    <row r="203" spans="2:65" s="1" customFormat="1" ht="16.5" customHeight="1">
      <c r="B203" s="139"/>
      <c r="C203" s="140" t="s">
        <v>252</v>
      </c>
      <c r="D203" s="140" t="s">
        <v>165</v>
      </c>
      <c r="E203" s="141" t="s">
        <v>358</v>
      </c>
      <c r="F203" s="142" t="s">
        <v>359</v>
      </c>
      <c r="G203" s="143" t="s">
        <v>196</v>
      </c>
      <c r="H203" s="144">
        <v>108.283</v>
      </c>
      <c r="I203" s="145"/>
      <c r="J203" s="144">
        <f>ROUND(I203*H203,3)</f>
        <v>0</v>
      </c>
      <c r="K203" s="146"/>
      <c r="L203" s="28"/>
      <c r="M203" s="147" t="s">
        <v>1</v>
      </c>
      <c r="N203" s="148" t="s">
        <v>45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169</v>
      </c>
      <c r="AT203" s="151" t="s">
        <v>165</v>
      </c>
      <c r="AU203" s="151" t="s">
        <v>174</v>
      </c>
      <c r="AY203" s="13" t="s">
        <v>163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92</v>
      </c>
      <c r="BK203" s="153">
        <f>ROUND(I203*H203,3)</f>
        <v>0</v>
      </c>
      <c r="BL203" s="13" t="s">
        <v>169</v>
      </c>
      <c r="BM203" s="151" t="s">
        <v>360</v>
      </c>
    </row>
    <row r="204" spans="2:65" s="1" customFormat="1" ht="16.5" customHeight="1">
      <c r="B204" s="139"/>
      <c r="C204" s="154" t="s">
        <v>361</v>
      </c>
      <c r="D204" s="154" t="s">
        <v>275</v>
      </c>
      <c r="E204" s="155" t="s">
        <v>362</v>
      </c>
      <c r="F204" s="156" t="s">
        <v>363</v>
      </c>
      <c r="G204" s="157" t="s">
        <v>196</v>
      </c>
      <c r="H204" s="158">
        <v>123.14700000000001</v>
      </c>
      <c r="I204" s="159"/>
      <c r="J204" s="158">
        <f>ROUND(I204*H204,3)</f>
        <v>0</v>
      </c>
      <c r="K204" s="160"/>
      <c r="L204" s="161"/>
      <c r="M204" s="162" t="s">
        <v>1</v>
      </c>
      <c r="N204" s="163" t="s">
        <v>45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173</v>
      </c>
      <c r="AT204" s="151" t="s">
        <v>275</v>
      </c>
      <c r="AU204" s="151" t="s">
        <v>174</v>
      </c>
      <c r="AY204" s="13" t="s">
        <v>163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92</v>
      </c>
      <c r="BK204" s="153">
        <f>ROUND(I204*H204,3)</f>
        <v>0</v>
      </c>
      <c r="BL204" s="13" t="s">
        <v>169</v>
      </c>
      <c r="BM204" s="151" t="s">
        <v>364</v>
      </c>
    </row>
    <row r="205" spans="2:65" s="1" customFormat="1" ht="24.2" customHeight="1">
      <c r="B205" s="139"/>
      <c r="C205" s="140" t="s">
        <v>256</v>
      </c>
      <c r="D205" s="140" t="s">
        <v>165</v>
      </c>
      <c r="E205" s="141" t="s">
        <v>365</v>
      </c>
      <c r="F205" s="142" t="s">
        <v>366</v>
      </c>
      <c r="G205" s="143" t="s">
        <v>299</v>
      </c>
      <c r="H205" s="145"/>
      <c r="I205" s="145"/>
      <c r="J205" s="144">
        <f>ROUND(I205*H205,3)</f>
        <v>0</v>
      </c>
      <c r="K205" s="146"/>
      <c r="L205" s="28"/>
      <c r="M205" s="147" t="s">
        <v>1</v>
      </c>
      <c r="N205" s="148" t="s">
        <v>45</v>
      </c>
      <c r="P205" s="149">
        <f>O205*H205</f>
        <v>0</v>
      </c>
      <c r="Q205" s="149">
        <v>0</v>
      </c>
      <c r="R205" s="149">
        <f>Q205*H205</f>
        <v>0</v>
      </c>
      <c r="S205" s="149">
        <v>0</v>
      </c>
      <c r="T205" s="150">
        <f>S205*H205</f>
        <v>0</v>
      </c>
      <c r="AR205" s="151" t="s">
        <v>169</v>
      </c>
      <c r="AT205" s="151" t="s">
        <v>165</v>
      </c>
      <c r="AU205" s="151" t="s">
        <v>174</v>
      </c>
      <c r="AY205" s="13" t="s">
        <v>163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3" t="s">
        <v>92</v>
      </c>
      <c r="BK205" s="153">
        <f>ROUND(I205*H205,3)</f>
        <v>0</v>
      </c>
      <c r="BL205" s="13" t="s">
        <v>169</v>
      </c>
      <c r="BM205" s="151" t="s">
        <v>367</v>
      </c>
    </row>
    <row r="206" spans="2:65" s="11" customFormat="1" ht="22.9" customHeight="1">
      <c r="B206" s="127"/>
      <c r="D206" s="128" t="s">
        <v>78</v>
      </c>
      <c r="E206" s="137" t="s">
        <v>320</v>
      </c>
      <c r="F206" s="137" t="s">
        <v>368</v>
      </c>
      <c r="I206" s="130"/>
      <c r="J206" s="138">
        <f>BK206</f>
        <v>0</v>
      </c>
      <c r="L206" s="127"/>
      <c r="M206" s="132"/>
      <c r="P206" s="133">
        <f>P207</f>
        <v>0</v>
      </c>
      <c r="R206" s="133">
        <f>R207</f>
        <v>0</v>
      </c>
      <c r="T206" s="134">
        <f>T207</f>
        <v>0</v>
      </c>
      <c r="AR206" s="128" t="s">
        <v>92</v>
      </c>
      <c r="AT206" s="135" t="s">
        <v>78</v>
      </c>
      <c r="AU206" s="135" t="s">
        <v>86</v>
      </c>
      <c r="AY206" s="128" t="s">
        <v>163</v>
      </c>
      <c r="BK206" s="136">
        <f>BK207</f>
        <v>0</v>
      </c>
    </row>
    <row r="207" spans="2:65" s="11" customFormat="1" ht="20.85" customHeight="1">
      <c r="B207" s="127"/>
      <c r="D207" s="128" t="s">
        <v>78</v>
      </c>
      <c r="E207" s="137" t="s">
        <v>369</v>
      </c>
      <c r="F207" s="137" t="s">
        <v>370</v>
      </c>
      <c r="I207" s="130"/>
      <c r="J207" s="138">
        <f>BK207</f>
        <v>0</v>
      </c>
      <c r="L207" s="127"/>
      <c r="M207" s="132"/>
      <c r="P207" s="133">
        <f>P208</f>
        <v>0</v>
      </c>
      <c r="R207" s="133">
        <f>R208</f>
        <v>0</v>
      </c>
      <c r="T207" s="134">
        <f>T208</f>
        <v>0</v>
      </c>
      <c r="AR207" s="128" t="s">
        <v>92</v>
      </c>
      <c r="AT207" s="135" t="s">
        <v>78</v>
      </c>
      <c r="AU207" s="135" t="s">
        <v>92</v>
      </c>
      <c r="AY207" s="128" t="s">
        <v>163</v>
      </c>
      <c r="BK207" s="136">
        <f>BK208</f>
        <v>0</v>
      </c>
    </row>
    <row r="208" spans="2:65" s="1" customFormat="1" ht="16.5" customHeight="1">
      <c r="B208" s="139"/>
      <c r="C208" s="140" t="s">
        <v>371</v>
      </c>
      <c r="D208" s="140" t="s">
        <v>165</v>
      </c>
      <c r="E208" s="141" t="s">
        <v>372</v>
      </c>
      <c r="F208" s="142" t="s">
        <v>373</v>
      </c>
      <c r="G208" s="143" t="s">
        <v>308</v>
      </c>
      <c r="H208" s="144">
        <v>1</v>
      </c>
      <c r="I208" s="145"/>
      <c r="J208" s="144">
        <f>ROUND(I208*H208,3)</f>
        <v>0</v>
      </c>
      <c r="K208" s="146"/>
      <c r="L208" s="28"/>
      <c r="M208" s="147" t="s">
        <v>1</v>
      </c>
      <c r="N208" s="148" t="s">
        <v>45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169</v>
      </c>
      <c r="AT208" s="151" t="s">
        <v>165</v>
      </c>
      <c r="AU208" s="151" t="s">
        <v>174</v>
      </c>
      <c r="AY208" s="13" t="s">
        <v>163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92</v>
      </c>
      <c r="BK208" s="153">
        <f>ROUND(I208*H208,3)</f>
        <v>0</v>
      </c>
      <c r="BL208" s="13" t="s">
        <v>169</v>
      </c>
      <c r="BM208" s="151" t="s">
        <v>374</v>
      </c>
    </row>
    <row r="209" spans="2:65" s="11" customFormat="1" ht="25.9" customHeight="1">
      <c r="B209" s="127"/>
      <c r="D209" s="128" t="s">
        <v>78</v>
      </c>
      <c r="E209" s="129" t="s">
        <v>275</v>
      </c>
      <c r="F209" s="129" t="s">
        <v>375</v>
      </c>
      <c r="I209" s="130"/>
      <c r="J209" s="131">
        <f>BK209</f>
        <v>0</v>
      </c>
      <c r="L209" s="127"/>
      <c r="M209" s="132"/>
      <c r="P209" s="133">
        <f>P210+P214</f>
        <v>0</v>
      </c>
      <c r="R209" s="133">
        <f>R210+R214</f>
        <v>0</v>
      </c>
      <c r="T209" s="134">
        <f>T210+T214</f>
        <v>0</v>
      </c>
      <c r="AR209" s="128" t="s">
        <v>174</v>
      </c>
      <c r="AT209" s="135" t="s">
        <v>78</v>
      </c>
      <c r="AU209" s="135" t="s">
        <v>79</v>
      </c>
      <c r="AY209" s="128" t="s">
        <v>163</v>
      </c>
      <c r="BK209" s="136">
        <f>BK210+BK214</f>
        <v>0</v>
      </c>
    </row>
    <row r="210" spans="2:65" s="11" customFormat="1" ht="22.9" customHeight="1">
      <c r="B210" s="127"/>
      <c r="D210" s="128" t="s">
        <v>78</v>
      </c>
      <c r="E210" s="137" t="s">
        <v>376</v>
      </c>
      <c r="F210" s="137" t="s">
        <v>377</v>
      </c>
      <c r="I210" s="130"/>
      <c r="J210" s="138">
        <f>BK210</f>
        <v>0</v>
      </c>
      <c r="L210" s="127"/>
      <c r="M210" s="132"/>
      <c r="P210" s="133">
        <f>SUM(P211:P213)</f>
        <v>0</v>
      </c>
      <c r="R210" s="133">
        <f>SUM(R211:R213)</f>
        <v>0</v>
      </c>
      <c r="T210" s="134">
        <f>SUM(T211:T213)</f>
        <v>0</v>
      </c>
      <c r="AR210" s="128" t="s">
        <v>174</v>
      </c>
      <c r="AT210" s="135" t="s">
        <v>78</v>
      </c>
      <c r="AU210" s="135" t="s">
        <v>86</v>
      </c>
      <c r="AY210" s="128" t="s">
        <v>163</v>
      </c>
      <c r="BK210" s="136">
        <f>SUM(BK211:BK213)</f>
        <v>0</v>
      </c>
    </row>
    <row r="211" spans="2:65" s="1" customFormat="1" ht="16.5" customHeight="1">
      <c r="B211" s="139"/>
      <c r="C211" s="140" t="s">
        <v>261</v>
      </c>
      <c r="D211" s="140" t="s">
        <v>165</v>
      </c>
      <c r="E211" s="141" t="s">
        <v>378</v>
      </c>
      <c r="F211" s="142" t="s">
        <v>379</v>
      </c>
      <c r="G211" s="143" t="s">
        <v>380</v>
      </c>
      <c r="H211" s="144">
        <v>11887.2</v>
      </c>
      <c r="I211" s="145"/>
      <c r="J211" s="144">
        <f>ROUND(I211*H211,3)</f>
        <v>0</v>
      </c>
      <c r="K211" s="146"/>
      <c r="L211" s="28"/>
      <c r="M211" s="147" t="s">
        <v>1</v>
      </c>
      <c r="N211" s="148" t="s">
        <v>45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169</v>
      </c>
      <c r="AT211" s="151" t="s">
        <v>165</v>
      </c>
      <c r="AU211" s="151" t="s">
        <v>92</v>
      </c>
      <c r="AY211" s="13" t="s">
        <v>163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3" t="s">
        <v>92</v>
      </c>
      <c r="BK211" s="153">
        <f>ROUND(I211*H211,3)</f>
        <v>0</v>
      </c>
      <c r="BL211" s="13" t="s">
        <v>169</v>
      </c>
      <c r="BM211" s="151" t="s">
        <v>381</v>
      </c>
    </row>
    <row r="212" spans="2:65" s="1" customFormat="1" ht="16.5" customHeight="1">
      <c r="B212" s="139"/>
      <c r="C212" s="154" t="s">
        <v>382</v>
      </c>
      <c r="D212" s="154" t="s">
        <v>275</v>
      </c>
      <c r="E212" s="155" t="s">
        <v>383</v>
      </c>
      <c r="F212" s="156" t="s">
        <v>384</v>
      </c>
      <c r="G212" s="157" t="s">
        <v>380</v>
      </c>
      <c r="H212" s="158">
        <v>11887.2</v>
      </c>
      <c r="I212" s="159"/>
      <c r="J212" s="158">
        <f>ROUND(I212*H212,3)</f>
        <v>0</v>
      </c>
      <c r="K212" s="160"/>
      <c r="L212" s="161"/>
      <c r="M212" s="162" t="s">
        <v>1</v>
      </c>
      <c r="N212" s="163" t="s">
        <v>45</v>
      </c>
      <c r="P212" s="149">
        <f>O212*H212</f>
        <v>0</v>
      </c>
      <c r="Q212" s="149">
        <v>0</v>
      </c>
      <c r="R212" s="149">
        <f>Q212*H212</f>
        <v>0</v>
      </c>
      <c r="S212" s="149">
        <v>0</v>
      </c>
      <c r="T212" s="150">
        <f>S212*H212</f>
        <v>0</v>
      </c>
      <c r="AR212" s="151" t="s">
        <v>173</v>
      </c>
      <c r="AT212" s="151" t="s">
        <v>275</v>
      </c>
      <c r="AU212" s="151" t="s">
        <v>92</v>
      </c>
      <c r="AY212" s="13" t="s">
        <v>163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3" t="s">
        <v>92</v>
      </c>
      <c r="BK212" s="153">
        <f>ROUND(I212*H212,3)</f>
        <v>0</v>
      </c>
      <c r="BL212" s="13" t="s">
        <v>169</v>
      </c>
      <c r="BM212" s="151" t="s">
        <v>385</v>
      </c>
    </row>
    <row r="213" spans="2:65" s="1" customFormat="1" ht="21.75" customHeight="1">
      <c r="B213" s="139"/>
      <c r="C213" s="154" t="s">
        <v>270</v>
      </c>
      <c r="D213" s="154" t="s">
        <v>275</v>
      </c>
      <c r="E213" s="155" t="s">
        <v>386</v>
      </c>
      <c r="F213" s="156" t="s">
        <v>387</v>
      </c>
      <c r="G213" s="157" t="s">
        <v>308</v>
      </c>
      <c r="H213" s="158">
        <v>1</v>
      </c>
      <c r="I213" s="159"/>
      <c r="J213" s="158">
        <f>ROUND(I213*H213,3)</f>
        <v>0</v>
      </c>
      <c r="K213" s="160"/>
      <c r="L213" s="161"/>
      <c r="M213" s="162" t="s">
        <v>1</v>
      </c>
      <c r="N213" s="163" t="s">
        <v>45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173</v>
      </c>
      <c r="AT213" s="151" t="s">
        <v>275</v>
      </c>
      <c r="AU213" s="151" t="s">
        <v>92</v>
      </c>
      <c r="AY213" s="13" t="s">
        <v>163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3" t="s">
        <v>92</v>
      </c>
      <c r="BK213" s="153">
        <f>ROUND(I213*H213,3)</f>
        <v>0</v>
      </c>
      <c r="BL213" s="13" t="s">
        <v>169</v>
      </c>
      <c r="BM213" s="151" t="s">
        <v>388</v>
      </c>
    </row>
    <row r="214" spans="2:65" s="11" customFormat="1" ht="22.9" customHeight="1">
      <c r="B214" s="127"/>
      <c r="D214" s="128" t="s">
        <v>78</v>
      </c>
      <c r="E214" s="137" t="s">
        <v>389</v>
      </c>
      <c r="F214" s="137" t="s">
        <v>390</v>
      </c>
      <c r="I214" s="130"/>
      <c r="J214" s="138">
        <f>BK214</f>
        <v>0</v>
      </c>
      <c r="L214" s="127"/>
      <c r="M214" s="132"/>
      <c r="P214" s="133">
        <f>SUM(P215:P218)</f>
        <v>0</v>
      </c>
      <c r="R214" s="133">
        <f>SUM(R215:R218)</f>
        <v>0</v>
      </c>
      <c r="T214" s="134">
        <f>SUM(T215:T218)</f>
        <v>0</v>
      </c>
      <c r="AR214" s="128" t="s">
        <v>169</v>
      </c>
      <c r="AT214" s="135" t="s">
        <v>78</v>
      </c>
      <c r="AU214" s="135" t="s">
        <v>86</v>
      </c>
      <c r="AY214" s="128" t="s">
        <v>163</v>
      </c>
      <c r="BK214" s="136">
        <f>SUM(BK215:BK218)</f>
        <v>0</v>
      </c>
    </row>
    <row r="215" spans="2:65" s="1" customFormat="1" ht="16.5" customHeight="1">
      <c r="B215" s="139"/>
      <c r="C215" s="140" t="s">
        <v>391</v>
      </c>
      <c r="D215" s="140" t="s">
        <v>165</v>
      </c>
      <c r="E215" s="141" t="s">
        <v>392</v>
      </c>
      <c r="F215" s="142" t="s">
        <v>393</v>
      </c>
      <c r="G215" s="143" t="s">
        <v>308</v>
      </c>
      <c r="H215" s="144">
        <v>1</v>
      </c>
      <c r="I215" s="145"/>
      <c r="J215" s="144">
        <f>ROUND(I215*H215,3)</f>
        <v>0</v>
      </c>
      <c r="K215" s="146"/>
      <c r="L215" s="28"/>
      <c r="M215" s="147" t="s">
        <v>1</v>
      </c>
      <c r="N215" s="148" t="s">
        <v>45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169</v>
      </c>
      <c r="AT215" s="151" t="s">
        <v>165</v>
      </c>
      <c r="AU215" s="151" t="s">
        <v>92</v>
      </c>
      <c r="AY215" s="13" t="s">
        <v>163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3" t="s">
        <v>92</v>
      </c>
      <c r="BK215" s="153">
        <f>ROUND(I215*H215,3)</f>
        <v>0</v>
      </c>
      <c r="BL215" s="13" t="s">
        <v>169</v>
      </c>
      <c r="BM215" s="151" t="s">
        <v>394</v>
      </c>
    </row>
    <row r="216" spans="2:65" s="1" customFormat="1" ht="16.5" customHeight="1">
      <c r="B216" s="139"/>
      <c r="C216" s="140" t="s">
        <v>274</v>
      </c>
      <c r="D216" s="140" t="s">
        <v>165</v>
      </c>
      <c r="E216" s="141" t="s">
        <v>395</v>
      </c>
      <c r="F216" s="142" t="s">
        <v>396</v>
      </c>
      <c r="G216" s="143" t="s">
        <v>299</v>
      </c>
      <c r="H216" s="145"/>
      <c r="I216" s="145"/>
      <c r="J216" s="144">
        <f>ROUND(I216*H216,3)</f>
        <v>0</v>
      </c>
      <c r="K216" s="146"/>
      <c r="L216" s="28"/>
      <c r="M216" s="147" t="s">
        <v>1</v>
      </c>
      <c r="N216" s="148" t="s">
        <v>45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169</v>
      </c>
      <c r="AT216" s="151" t="s">
        <v>165</v>
      </c>
      <c r="AU216" s="151" t="s">
        <v>92</v>
      </c>
      <c r="AY216" s="13" t="s">
        <v>163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92</v>
      </c>
      <c r="BK216" s="153">
        <f>ROUND(I216*H216,3)</f>
        <v>0</v>
      </c>
      <c r="BL216" s="13" t="s">
        <v>169</v>
      </c>
      <c r="BM216" s="151" t="s">
        <v>397</v>
      </c>
    </row>
    <row r="217" spans="2:65" s="1" customFormat="1" ht="24.2" customHeight="1">
      <c r="B217" s="139"/>
      <c r="C217" s="140" t="s">
        <v>398</v>
      </c>
      <c r="D217" s="140" t="s">
        <v>165</v>
      </c>
      <c r="E217" s="141" t="s">
        <v>399</v>
      </c>
      <c r="F217" s="142" t="s">
        <v>400</v>
      </c>
      <c r="G217" s="143" t="s">
        <v>380</v>
      </c>
      <c r="H217" s="144">
        <v>11887.2</v>
      </c>
      <c r="I217" s="145"/>
      <c r="J217" s="144">
        <f>ROUND(I217*H217,3)</f>
        <v>0</v>
      </c>
      <c r="K217" s="146"/>
      <c r="L217" s="28"/>
      <c r="M217" s="147" t="s">
        <v>1</v>
      </c>
      <c r="N217" s="148" t="s">
        <v>45</v>
      </c>
      <c r="P217" s="149">
        <f>O217*H217</f>
        <v>0</v>
      </c>
      <c r="Q217" s="149">
        <v>0</v>
      </c>
      <c r="R217" s="149">
        <f>Q217*H217</f>
        <v>0</v>
      </c>
      <c r="S217" s="149">
        <v>0</v>
      </c>
      <c r="T217" s="150">
        <f>S217*H217</f>
        <v>0</v>
      </c>
      <c r="AR217" s="151" t="s">
        <v>169</v>
      </c>
      <c r="AT217" s="151" t="s">
        <v>165</v>
      </c>
      <c r="AU217" s="151" t="s">
        <v>92</v>
      </c>
      <c r="AY217" s="13" t="s">
        <v>163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3" t="s">
        <v>92</v>
      </c>
      <c r="BK217" s="153">
        <f>ROUND(I217*H217,3)</f>
        <v>0</v>
      </c>
      <c r="BL217" s="13" t="s">
        <v>169</v>
      </c>
      <c r="BM217" s="151" t="s">
        <v>401</v>
      </c>
    </row>
    <row r="218" spans="2:65" s="1" customFormat="1" ht="16.5" customHeight="1">
      <c r="B218" s="139"/>
      <c r="C218" s="140" t="s">
        <v>278</v>
      </c>
      <c r="D218" s="140" t="s">
        <v>165</v>
      </c>
      <c r="E218" s="141" t="s">
        <v>402</v>
      </c>
      <c r="F218" s="142" t="s">
        <v>403</v>
      </c>
      <c r="G218" s="143" t="s">
        <v>404</v>
      </c>
      <c r="H218" s="144">
        <v>60</v>
      </c>
      <c r="I218" s="145"/>
      <c r="J218" s="144">
        <f>ROUND(I218*H218,3)</f>
        <v>0</v>
      </c>
      <c r="K218" s="146"/>
      <c r="L218" s="28"/>
      <c r="M218" s="164" t="s">
        <v>1</v>
      </c>
      <c r="N218" s="165" t="s">
        <v>45</v>
      </c>
      <c r="O218" s="166"/>
      <c r="P218" s="167">
        <f>O218*H218</f>
        <v>0</v>
      </c>
      <c r="Q218" s="167">
        <v>0</v>
      </c>
      <c r="R218" s="167">
        <f>Q218*H218</f>
        <v>0</v>
      </c>
      <c r="S218" s="167">
        <v>0</v>
      </c>
      <c r="T218" s="168">
        <f>S218*H218</f>
        <v>0</v>
      </c>
      <c r="AR218" s="151" t="s">
        <v>169</v>
      </c>
      <c r="AT218" s="151" t="s">
        <v>165</v>
      </c>
      <c r="AU218" s="151" t="s">
        <v>92</v>
      </c>
      <c r="AY218" s="13" t="s">
        <v>163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3" t="s">
        <v>92</v>
      </c>
      <c r="BK218" s="153">
        <f>ROUND(I218*H218,3)</f>
        <v>0</v>
      </c>
      <c r="BL218" s="13" t="s">
        <v>169</v>
      </c>
      <c r="BM218" s="151" t="s">
        <v>405</v>
      </c>
    </row>
    <row r="219" spans="2:65" s="1" customFormat="1" ht="6.95" customHeight="1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28"/>
    </row>
  </sheetData>
  <autoFilter ref="C139:K218" xr:uid="{00000000-0009-0000-0000-000001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6"/>
  <sheetViews>
    <sheetView showGridLines="0" showZeros="0" topLeftCell="A76" workbookViewId="0">
      <selection activeCell="V86" sqref="V86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6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121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406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ROUND(J125,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ROUND((SUM(BE125:BE225)),  2)</f>
        <v>0</v>
      </c>
      <c r="G35" s="96"/>
      <c r="H35" s="96"/>
      <c r="I35" s="97">
        <v>0.2</v>
      </c>
      <c r="J35" s="95">
        <f>ROUND(((SUM(BE125:BE225))*I35),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ROUND((SUM(BF125:BF225)),  2)</f>
        <v>0</v>
      </c>
      <c r="G36" s="96"/>
      <c r="H36" s="96"/>
      <c r="I36" s="97">
        <v>0.2</v>
      </c>
      <c r="J36" s="95">
        <f>ROUND(((SUM(BF125:BF225))*I36),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ROUND((SUM(BG125:BG225)),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ROUND((SUM(BH125:BH225)),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ROUND((SUM(BI125:BI225)),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121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 xml:space="preserve">02 - Elektroinštalácia 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J125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146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407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899999999999999" customHeight="1">
      <c r="B101" s="114"/>
      <c r="D101" s="115" t="s">
        <v>408</v>
      </c>
      <c r="E101" s="116"/>
      <c r="F101" s="116"/>
      <c r="G101" s="116"/>
      <c r="H101" s="116"/>
      <c r="I101" s="116"/>
      <c r="J101" s="117">
        <f>J160</f>
        <v>0</v>
      </c>
      <c r="L101" s="114"/>
    </row>
    <row r="102" spans="2:47" s="9" customFormat="1" ht="19.899999999999999" customHeight="1">
      <c r="B102" s="114"/>
      <c r="D102" s="115" t="s">
        <v>409</v>
      </c>
      <c r="E102" s="116"/>
      <c r="F102" s="116"/>
      <c r="G102" s="116"/>
      <c r="H102" s="116"/>
      <c r="I102" s="116"/>
      <c r="J102" s="117">
        <f>J169</f>
        <v>0</v>
      </c>
      <c r="L102" s="114"/>
    </row>
    <row r="103" spans="2:47" s="9" customFormat="1" ht="19.899999999999999" customHeight="1">
      <c r="B103" s="114"/>
      <c r="D103" s="115" t="s">
        <v>410</v>
      </c>
      <c r="E103" s="116"/>
      <c r="F103" s="116"/>
      <c r="G103" s="116"/>
      <c r="H103" s="116"/>
      <c r="I103" s="116"/>
      <c r="J103" s="117">
        <f>J216</f>
        <v>0</v>
      </c>
      <c r="L103" s="114"/>
    </row>
    <row r="104" spans="2:47" s="1" customFormat="1" ht="21.75" customHeight="1">
      <c r="B104" s="28"/>
      <c r="L104" s="28"/>
    </row>
    <row r="105" spans="2:47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4.95" customHeight="1">
      <c r="B110" s="28"/>
      <c r="C110" s="17" t="s">
        <v>149</v>
      </c>
      <c r="L110" s="28"/>
    </row>
    <row r="111" spans="2:47" s="1" customFormat="1" ht="6.95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16.5" customHeight="1">
      <c r="B113" s="28"/>
      <c r="E113" s="222" t="str">
        <f>E7</f>
        <v>ROZŠÍRENIE AREÁLU MOKAS a.s.,  Selešťany</v>
      </c>
      <c r="F113" s="223"/>
      <c r="G113" s="223"/>
      <c r="H113" s="223"/>
      <c r="L113" s="28"/>
    </row>
    <row r="114" spans="2:65" ht="12" customHeight="1">
      <c r="B114" s="16"/>
      <c r="C114" s="23" t="s">
        <v>120</v>
      </c>
      <c r="L114" s="16"/>
    </row>
    <row r="115" spans="2:65" s="1" customFormat="1" ht="16.5" customHeight="1">
      <c r="B115" s="28"/>
      <c r="E115" s="222" t="s">
        <v>121</v>
      </c>
      <c r="F115" s="221"/>
      <c r="G115" s="221"/>
      <c r="H115" s="221"/>
      <c r="L115" s="28"/>
    </row>
    <row r="116" spans="2:65" s="1" customFormat="1" ht="12" customHeight="1">
      <c r="B116" s="28"/>
      <c r="C116" s="23" t="s">
        <v>122</v>
      </c>
      <c r="L116" s="28"/>
    </row>
    <row r="117" spans="2:65" s="1" customFormat="1" ht="16.5" customHeight="1">
      <c r="B117" s="28"/>
      <c r="E117" s="216" t="str">
        <f>E11</f>
        <v xml:space="preserve">02 - Elektroinštalácia </v>
      </c>
      <c r="F117" s="221"/>
      <c r="G117" s="221"/>
      <c r="H117" s="22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K.Ú: Záhorce, parc.č. 2200/1</v>
      </c>
      <c r="I119" s="23" t="s">
        <v>20</v>
      </c>
      <c r="J119" s="51" t="str">
        <f>IF(J14="","",J14)</f>
        <v>7. 3. 2022</v>
      </c>
      <c r="L119" s="28"/>
    </row>
    <row r="120" spans="2:65" s="1" customFormat="1" ht="6.95" customHeight="1">
      <c r="B120" s="28"/>
      <c r="L120" s="28"/>
    </row>
    <row r="121" spans="2:65" s="1" customFormat="1" ht="25.7" customHeight="1">
      <c r="B121" s="28"/>
      <c r="C121" s="23" t="s">
        <v>22</v>
      </c>
      <c r="F121" s="21" t="str">
        <f>E17</f>
        <v>MOKAS, a.s., Selešťany 69, Záhorce, PSČ:  991 06</v>
      </c>
      <c r="I121" s="23" t="s">
        <v>30</v>
      </c>
      <c r="J121" s="26" t="str">
        <f>E23</f>
        <v>Sírius company s.r.o., Balog nad Ipľom</v>
      </c>
      <c r="L121" s="28"/>
    </row>
    <row r="122" spans="2:65" s="1" customFormat="1" ht="25.7" customHeight="1">
      <c r="B122" s="28"/>
      <c r="C122" s="23" t="s">
        <v>28</v>
      </c>
      <c r="F122" s="21" t="str">
        <f>IF(E20="","",E20)</f>
        <v>Vyplň údaj</v>
      </c>
      <c r="I122" s="23" t="s">
        <v>36</v>
      </c>
      <c r="J122" s="26" t="str">
        <f>E26</f>
        <v>Sírius company s.r.o., Športová 40/10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150</v>
      </c>
      <c r="D124" s="120" t="s">
        <v>64</v>
      </c>
      <c r="E124" s="120" t="s">
        <v>60</v>
      </c>
      <c r="F124" s="120" t="s">
        <v>61</v>
      </c>
      <c r="G124" s="120" t="s">
        <v>151</v>
      </c>
      <c r="H124" s="120" t="s">
        <v>152</v>
      </c>
      <c r="I124" s="120" t="s">
        <v>153</v>
      </c>
      <c r="J124" s="121" t="s">
        <v>126</v>
      </c>
      <c r="K124" s="122" t="s">
        <v>154</v>
      </c>
      <c r="L124" s="118"/>
      <c r="M124" s="57" t="s">
        <v>1</v>
      </c>
      <c r="N124" s="58" t="s">
        <v>43</v>
      </c>
      <c r="O124" s="58" t="s">
        <v>155</v>
      </c>
      <c r="P124" s="58" t="s">
        <v>156</v>
      </c>
      <c r="Q124" s="58" t="s">
        <v>157</v>
      </c>
      <c r="R124" s="58" t="s">
        <v>158</v>
      </c>
      <c r="S124" s="58" t="s">
        <v>159</v>
      </c>
      <c r="T124" s="59" t="s">
        <v>160</v>
      </c>
    </row>
    <row r="125" spans="2:65" s="1" customFormat="1" ht="22.9" customHeight="1">
      <c r="B125" s="28"/>
      <c r="C125" s="62" t="s">
        <v>127</v>
      </c>
      <c r="J125" s="123">
        <f>BK125</f>
        <v>0</v>
      </c>
      <c r="L125" s="28"/>
      <c r="M125" s="60"/>
      <c r="N125" s="52"/>
      <c r="O125" s="52"/>
      <c r="P125" s="124">
        <f>P126</f>
        <v>0</v>
      </c>
      <c r="Q125" s="52"/>
      <c r="R125" s="124">
        <f>R126</f>
        <v>1.70933</v>
      </c>
      <c r="S125" s="52"/>
      <c r="T125" s="125">
        <f>T126</f>
        <v>0</v>
      </c>
      <c r="AT125" s="13" t="s">
        <v>78</v>
      </c>
      <c r="AU125" s="13" t="s">
        <v>128</v>
      </c>
      <c r="BK125" s="126">
        <f>BK126</f>
        <v>0</v>
      </c>
    </row>
    <row r="126" spans="2:65" s="11" customFormat="1" ht="25.9" customHeight="1">
      <c r="B126" s="127"/>
      <c r="D126" s="128" t="s">
        <v>78</v>
      </c>
      <c r="E126" s="129" t="s">
        <v>275</v>
      </c>
      <c r="F126" s="129" t="s">
        <v>375</v>
      </c>
      <c r="I126" s="130"/>
      <c r="J126" s="131">
        <f>BK126</f>
        <v>0</v>
      </c>
      <c r="L126" s="127"/>
      <c r="M126" s="132"/>
      <c r="P126" s="133">
        <f>P127+P160+P169+P216</f>
        <v>0</v>
      </c>
      <c r="R126" s="133">
        <f>R127+R160+R169+R216</f>
        <v>1.70933</v>
      </c>
      <c r="T126" s="134">
        <f>T127+T160+T169+T216</f>
        <v>0</v>
      </c>
      <c r="AR126" s="128" t="s">
        <v>174</v>
      </c>
      <c r="AT126" s="135" t="s">
        <v>78</v>
      </c>
      <c r="AU126" s="135" t="s">
        <v>79</v>
      </c>
      <c r="AY126" s="128" t="s">
        <v>163</v>
      </c>
      <c r="BK126" s="136">
        <f>BK127+BK160+BK169+BK216</f>
        <v>0</v>
      </c>
    </row>
    <row r="127" spans="2:65" s="11" customFormat="1" ht="22.9" customHeight="1">
      <c r="B127" s="127"/>
      <c r="D127" s="128" t="s">
        <v>78</v>
      </c>
      <c r="E127" s="137" t="s">
        <v>411</v>
      </c>
      <c r="F127" s="137" t="s">
        <v>412</v>
      </c>
      <c r="I127" s="130"/>
      <c r="J127" s="138">
        <f>BK127</f>
        <v>0</v>
      </c>
      <c r="L127" s="127"/>
      <c r="M127" s="132"/>
      <c r="P127" s="133">
        <f>SUM(P128:P159)</f>
        <v>0</v>
      </c>
      <c r="R127" s="133">
        <f>SUM(R128:R159)</f>
        <v>6.5600000000000006E-2</v>
      </c>
      <c r="T127" s="134">
        <f>SUM(T128:T159)</f>
        <v>0</v>
      </c>
      <c r="AR127" s="128" t="s">
        <v>174</v>
      </c>
      <c r="AT127" s="135" t="s">
        <v>78</v>
      </c>
      <c r="AU127" s="135" t="s">
        <v>86</v>
      </c>
      <c r="AY127" s="128" t="s">
        <v>163</v>
      </c>
      <c r="BK127" s="136">
        <f>SUM(BK128:BK159)</f>
        <v>0</v>
      </c>
    </row>
    <row r="128" spans="2:65" s="1" customFormat="1" ht="24.2" customHeight="1">
      <c r="B128" s="139"/>
      <c r="C128" s="140" t="s">
        <v>86</v>
      </c>
      <c r="D128" s="140" t="s">
        <v>165</v>
      </c>
      <c r="E128" s="141" t="s">
        <v>413</v>
      </c>
      <c r="F128" s="142" t="s">
        <v>414</v>
      </c>
      <c r="G128" s="143" t="s">
        <v>415</v>
      </c>
      <c r="H128" s="144">
        <v>80</v>
      </c>
      <c r="I128" s="145"/>
      <c r="J128" s="144">
        <f t="shared" ref="J128:J159" si="0">ROUND(I128*H128,3)</f>
        <v>0</v>
      </c>
      <c r="K128" s="146"/>
      <c r="L128" s="28"/>
      <c r="M128" s="147" t="s">
        <v>1</v>
      </c>
      <c r="N128" s="148" t="s">
        <v>45</v>
      </c>
      <c r="P128" s="149">
        <f t="shared" ref="P128:P159" si="1">O128*H128</f>
        <v>0</v>
      </c>
      <c r="Q128" s="149">
        <v>0</v>
      </c>
      <c r="R128" s="149">
        <f t="shared" ref="R128:R159" si="2">Q128*H128</f>
        <v>0</v>
      </c>
      <c r="S128" s="149">
        <v>0</v>
      </c>
      <c r="T128" s="150">
        <f t="shared" ref="T128:T159" si="3">S128*H128</f>
        <v>0</v>
      </c>
      <c r="AR128" s="151" t="s">
        <v>289</v>
      </c>
      <c r="AT128" s="151" t="s">
        <v>165</v>
      </c>
      <c r="AU128" s="151" t="s">
        <v>92</v>
      </c>
      <c r="AY128" s="13" t="s">
        <v>163</v>
      </c>
      <c r="BE128" s="152">
        <f t="shared" ref="BE128:BE159" si="4">IF(N128="základná",J128,0)</f>
        <v>0</v>
      </c>
      <c r="BF128" s="152">
        <f t="shared" ref="BF128:BF159" si="5">IF(N128="znížená",J128,0)</f>
        <v>0</v>
      </c>
      <c r="BG128" s="152">
        <f t="shared" ref="BG128:BG159" si="6">IF(N128="zákl. prenesená",J128,0)</f>
        <v>0</v>
      </c>
      <c r="BH128" s="152">
        <f t="shared" ref="BH128:BH159" si="7">IF(N128="zníž. prenesená",J128,0)</f>
        <v>0</v>
      </c>
      <c r="BI128" s="152">
        <f t="shared" ref="BI128:BI159" si="8">IF(N128="nulová",J128,0)</f>
        <v>0</v>
      </c>
      <c r="BJ128" s="13" t="s">
        <v>92</v>
      </c>
      <c r="BK128" s="153">
        <f t="shared" ref="BK128:BK159" si="9">ROUND(I128*H128,3)</f>
        <v>0</v>
      </c>
      <c r="BL128" s="13" t="s">
        <v>289</v>
      </c>
      <c r="BM128" s="151" t="s">
        <v>416</v>
      </c>
    </row>
    <row r="129" spans="2:65" s="1" customFormat="1" ht="24.2" customHeight="1">
      <c r="B129" s="139"/>
      <c r="C129" s="140" t="s">
        <v>92</v>
      </c>
      <c r="D129" s="140" t="s">
        <v>165</v>
      </c>
      <c r="E129" s="141" t="s">
        <v>417</v>
      </c>
      <c r="F129" s="142" t="s">
        <v>418</v>
      </c>
      <c r="G129" s="143" t="s">
        <v>415</v>
      </c>
      <c r="H129" s="144">
        <v>24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45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289</v>
      </c>
      <c r="AT129" s="151" t="s">
        <v>165</v>
      </c>
      <c r="AU129" s="151" t="s">
        <v>92</v>
      </c>
      <c r="AY129" s="13" t="s">
        <v>163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92</v>
      </c>
      <c r="BK129" s="153">
        <f t="shared" si="9"/>
        <v>0</v>
      </c>
      <c r="BL129" s="13" t="s">
        <v>289</v>
      </c>
      <c r="BM129" s="151" t="s">
        <v>419</v>
      </c>
    </row>
    <row r="130" spans="2:65" s="1" customFormat="1" ht="24.2" customHeight="1">
      <c r="B130" s="139"/>
      <c r="C130" s="140" t="s">
        <v>174</v>
      </c>
      <c r="D130" s="140" t="s">
        <v>165</v>
      </c>
      <c r="E130" s="141" t="s">
        <v>420</v>
      </c>
      <c r="F130" s="142" t="s">
        <v>421</v>
      </c>
      <c r="G130" s="143" t="s">
        <v>415</v>
      </c>
      <c r="H130" s="144">
        <v>10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45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289</v>
      </c>
      <c r="AT130" s="151" t="s">
        <v>165</v>
      </c>
      <c r="AU130" s="151" t="s">
        <v>92</v>
      </c>
      <c r="AY130" s="13" t="s">
        <v>163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92</v>
      </c>
      <c r="BK130" s="153">
        <f t="shared" si="9"/>
        <v>0</v>
      </c>
      <c r="BL130" s="13" t="s">
        <v>289</v>
      </c>
      <c r="BM130" s="151" t="s">
        <v>422</v>
      </c>
    </row>
    <row r="131" spans="2:65" s="1" customFormat="1" ht="33" customHeight="1">
      <c r="B131" s="139"/>
      <c r="C131" s="140" t="s">
        <v>169</v>
      </c>
      <c r="D131" s="140" t="s">
        <v>165</v>
      </c>
      <c r="E131" s="141" t="s">
        <v>423</v>
      </c>
      <c r="F131" s="142" t="s">
        <v>424</v>
      </c>
      <c r="G131" s="143" t="s">
        <v>415</v>
      </c>
      <c r="H131" s="144">
        <v>6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45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289</v>
      </c>
      <c r="AT131" s="151" t="s">
        <v>165</v>
      </c>
      <c r="AU131" s="151" t="s">
        <v>92</v>
      </c>
      <c r="AY131" s="13" t="s">
        <v>163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92</v>
      </c>
      <c r="BK131" s="153">
        <f t="shared" si="9"/>
        <v>0</v>
      </c>
      <c r="BL131" s="13" t="s">
        <v>289</v>
      </c>
      <c r="BM131" s="151" t="s">
        <v>425</v>
      </c>
    </row>
    <row r="132" spans="2:65" s="1" customFormat="1" ht="16.5" customHeight="1">
      <c r="B132" s="139"/>
      <c r="C132" s="154" t="s">
        <v>181</v>
      </c>
      <c r="D132" s="154" t="s">
        <v>275</v>
      </c>
      <c r="E132" s="155" t="s">
        <v>426</v>
      </c>
      <c r="F132" s="156" t="s">
        <v>427</v>
      </c>
      <c r="G132" s="157" t="s">
        <v>415</v>
      </c>
      <c r="H132" s="158">
        <v>6</v>
      </c>
      <c r="I132" s="159"/>
      <c r="J132" s="158">
        <f t="shared" si="0"/>
        <v>0</v>
      </c>
      <c r="K132" s="160"/>
      <c r="L132" s="161"/>
      <c r="M132" s="162" t="s">
        <v>1</v>
      </c>
      <c r="N132" s="163" t="s">
        <v>45</v>
      </c>
      <c r="P132" s="149">
        <f t="shared" si="1"/>
        <v>0</v>
      </c>
      <c r="Q132" s="149">
        <v>6.0000000000000002E-5</v>
      </c>
      <c r="R132" s="149">
        <f t="shared" si="2"/>
        <v>3.6000000000000002E-4</v>
      </c>
      <c r="S132" s="149">
        <v>0</v>
      </c>
      <c r="T132" s="150">
        <f t="shared" si="3"/>
        <v>0</v>
      </c>
      <c r="AR132" s="151" t="s">
        <v>428</v>
      </c>
      <c r="AT132" s="151" t="s">
        <v>275</v>
      </c>
      <c r="AU132" s="151" t="s">
        <v>92</v>
      </c>
      <c r="AY132" s="13" t="s">
        <v>163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92</v>
      </c>
      <c r="BK132" s="153">
        <f t="shared" si="9"/>
        <v>0</v>
      </c>
      <c r="BL132" s="13" t="s">
        <v>289</v>
      </c>
      <c r="BM132" s="151" t="s">
        <v>429</v>
      </c>
    </row>
    <row r="133" spans="2:65" s="1" customFormat="1" ht="24.2" customHeight="1">
      <c r="B133" s="139"/>
      <c r="C133" s="140" t="s">
        <v>185</v>
      </c>
      <c r="D133" s="140" t="s">
        <v>165</v>
      </c>
      <c r="E133" s="141" t="s">
        <v>430</v>
      </c>
      <c r="F133" s="142" t="s">
        <v>431</v>
      </c>
      <c r="G133" s="143" t="s">
        <v>415</v>
      </c>
      <c r="H133" s="144">
        <v>5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289</v>
      </c>
      <c r="AT133" s="151" t="s">
        <v>165</v>
      </c>
      <c r="AU133" s="151" t="s">
        <v>92</v>
      </c>
      <c r="AY133" s="13" t="s">
        <v>163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92</v>
      </c>
      <c r="BK133" s="153">
        <f t="shared" si="9"/>
        <v>0</v>
      </c>
      <c r="BL133" s="13" t="s">
        <v>289</v>
      </c>
      <c r="BM133" s="151" t="s">
        <v>432</v>
      </c>
    </row>
    <row r="134" spans="2:65" s="1" customFormat="1" ht="16.5" customHeight="1">
      <c r="B134" s="139"/>
      <c r="C134" s="154" t="s">
        <v>189</v>
      </c>
      <c r="D134" s="154" t="s">
        <v>275</v>
      </c>
      <c r="E134" s="155" t="s">
        <v>433</v>
      </c>
      <c r="F134" s="156" t="s">
        <v>434</v>
      </c>
      <c r="G134" s="157" t="s">
        <v>415</v>
      </c>
      <c r="H134" s="158">
        <v>5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1E-4</v>
      </c>
      <c r="R134" s="149">
        <f t="shared" si="2"/>
        <v>5.0000000000000001E-4</v>
      </c>
      <c r="S134" s="149">
        <v>0</v>
      </c>
      <c r="T134" s="150">
        <f t="shared" si="3"/>
        <v>0</v>
      </c>
      <c r="AR134" s="151" t="s">
        <v>428</v>
      </c>
      <c r="AT134" s="151" t="s">
        <v>275</v>
      </c>
      <c r="AU134" s="151" t="s">
        <v>92</v>
      </c>
      <c r="AY134" s="13" t="s">
        <v>163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92</v>
      </c>
      <c r="BK134" s="153">
        <f t="shared" si="9"/>
        <v>0</v>
      </c>
      <c r="BL134" s="13" t="s">
        <v>289</v>
      </c>
      <c r="BM134" s="151" t="s">
        <v>435</v>
      </c>
    </row>
    <row r="135" spans="2:65" s="1" customFormat="1" ht="24.2" customHeight="1">
      <c r="B135" s="139"/>
      <c r="C135" s="140" t="s">
        <v>173</v>
      </c>
      <c r="D135" s="140" t="s">
        <v>165</v>
      </c>
      <c r="E135" s="141" t="s">
        <v>436</v>
      </c>
      <c r="F135" s="142" t="s">
        <v>437</v>
      </c>
      <c r="G135" s="143" t="s">
        <v>415</v>
      </c>
      <c r="H135" s="144">
        <v>12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289</v>
      </c>
      <c r="AT135" s="151" t="s">
        <v>165</v>
      </c>
      <c r="AU135" s="151" t="s">
        <v>92</v>
      </c>
      <c r="AY135" s="13" t="s">
        <v>163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92</v>
      </c>
      <c r="BK135" s="153">
        <f t="shared" si="9"/>
        <v>0</v>
      </c>
      <c r="BL135" s="13" t="s">
        <v>289</v>
      </c>
      <c r="BM135" s="151" t="s">
        <v>438</v>
      </c>
    </row>
    <row r="136" spans="2:65" s="1" customFormat="1" ht="16.5" customHeight="1">
      <c r="B136" s="139"/>
      <c r="C136" s="154" t="s">
        <v>197</v>
      </c>
      <c r="D136" s="154" t="s">
        <v>275</v>
      </c>
      <c r="E136" s="155" t="s">
        <v>439</v>
      </c>
      <c r="F136" s="156" t="s">
        <v>440</v>
      </c>
      <c r="G136" s="157" t="s">
        <v>415</v>
      </c>
      <c r="H136" s="158">
        <v>12</v>
      </c>
      <c r="I136" s="159"/>
      <c r="J136" s="158">
        <f t="shared" si="0"/>
        <v>0</v>
      </c>
      <c r="K136" s="160"/>
      <c r="L136" s="161"/>
      <c r="M136" s="162" t="s">
        <v>1</v>
      </c>
      <c r="N136" s="163" t="s">
        <v>45</v>
      </c>
      <c r="P136" s="149">
        <f t="shared" si="1"/>
        <v>0</v>
      </c>
      <c r="Q136" s="149">
        <v>6.0000000000000002E-5</v>
      </c>
      <c r="R136" s="149">
        <f t="shared" si="2"/>
        <v>7.2000000000000005E-4</v>
      </c>
      <c r="S136" s="149">
        <v>0</v>
      </c>
      <c r="T136" s="150">
        <f t="shared" si="3"/>
        <v>0</v>
      </c>
      <c r="AR136" s="151" t="s">
        <v>428</v>
      </c>
      <c r="AT136" s="151" t="s">
        <v>275</v>
      </c>
      <c r="AU136" s="151" t="s">
        <v>92</v>
      </c>
      <c r="AY136" s="13" t="s">
        <v>163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92</v>
      </c>
      <c r="BK136" s="153">
        <f t="shared" si="9"/>
        <v>0</v>
      </c>
      <c r="BL136" s="13" t="s">
        <v>289</v>
      </c>
      <c r="BM136" s="151" t="s">
        <v>441</v>
      </c>
    </row>
    <row r="137" spans="2:65" s="1" customFormat="1" ht="24.2" customHeight="1">
      <c r="B137" s="139"/>
      <c r="C137" s="140" t="s">
        <v>177</v>
      </c>
      <c r="D137" s="140" t="s">
        <v>165</v>
      </c>
      <c r="E137" s="141" t="s">
        <v>442</v>
      </c>
      <c r="F137" s="142" t="s">
        <v>443</v>
      </c>
      <c r="G137" s="143" t="s">
        <v>415</v>
      </c>
      <c r="H137" s="144">
        <v>12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289</v>
      </c>
      <c r="AT137" s="151" t="s">
        <v>165</v>
      </c>
      <c r="AU137" s="151" t="s">
        <v>92</v>
      </c>
      <c r="AY137" s="13" t="s">
        <v>163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92</v>
      </c>
      <c r="BK137" s="153">
        <f t="shared" si="9"/>
        <v>0</v>
      </c>
      <c r="BL137" s="13" t="s">
        <v>289</v>
      </c>
      <c r="BM137" s="151" t="s">
        <v>444</v>
      </c>
    </row>
    <row r="138" spans="2:65" s="1" customFormat="1" ht="16.5" customHeight="1">
      <c r="B138" s="139"/>
      <c r="C138" s="154" t="s">
        <v>203</v>
      </c>
      <c r="D138" s="154" t="s">
        <v>275</v>
      </c>
      <c r="E138" s="155" t="s">
        <v>445</v>
      </c>
      <c r="F138" s="156" t="s">
        <v>446</v>
      </c>
      <c r="G138" s="157" t="s">
        <v>415</v>
      </c>
      <c r="H138" s="158">
        <v>12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1E-4</v>
      </c>
      <c r="R138" s="149">
        <f t="shared" si="2"/>
        <v>1.2000000000000001E-3</v>
      </c>
      <c r="S138" s="149">
        <v>0</v>
      </c>
      <c r="T138" s="150">
        <f t="shared" si="3"/>
        <v>0</v>
      </c>
      <c r="AR138" s="151" t="s">
        <v>428</v>
      </c>
      <c r="AT138" s="151" t="s">
        <v>275</v>
      </c>
      <c r="AU138" s="151" t="s">
        <v>92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289</v>
      </c>
      <c r="BM138" s="151" t="s">
        <v>447</v>
      </c>
    </row>
    <row r="139" spans="2:65" s="1" customFormat="1" ht="24.2" customHeight="1">
      <c r="B139" s="139"/>
      <c r="C139" s="140" t="s">
        <v>180</v>
      </c>
      <c r="D139" s="140" t="s">
        <v>165</v>
      </c>
      <c r="E139" s="141" t="s">
        <v>448</v>
      </c>
      <c r="F139" s="142" t="s">
        <v>449</v>
      </c>
      <c r="G139" s="143" t="s">
        <v>415</v>
      </c>
      <c r="H139" s="144">
        <v>6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289</v>
      </c>
      <c r="AT139" s="151" t="s">
        <v>165</v>
      </c>
      <c r="AU139" s="151" t="s">
        <v>92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289</v>
      </c>
      <c r="BM139" s="151" t="s">
        <v>450</v>
      </c>
    </row>
    <row r="140" spans="2:65" s="1" customFormat="1" ht="16.5" customHeight="1">
      <c r="B140" s="139"/>
      <c r="C140" s="154" t="s">
        <v>210</v>
      </c>
      <c r="D140" s="154" t="s">
        <v>275</v>
      </c>
      <c r="E140" s="155" t="s">
        <v>451</v>
      </c>
      <c r="F140" s="156" t="s">
        <v>452</v>
      </c>
      <c r="G140" s="157" t="s">
        <v>415</v>
      </c>
      <c r="H140" s="158">
        <v>6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6.9999999999999994E-5</v>
      </c>
      <c r="R140" s="149">
        <f t="shared" si="2"/>
        <v>4.1999999999999996E-4</v>
      </c>
      <c r="S140" s="149">
        <v>0</v>
      </c>
      <c r="T140" s="150">
        <f t="shared" si="3"/>
        <v>0</v>
      </c>
      <c r="AR140" s="151" t="s">
        <v>428</v>
      </c>
      <c r="AT140" s="151" t="s">
        <v>275</v>
      </c>
      <c r="AU140" s="151" t="s">
        <v>92</v>
      </c>
      <c r="AY140" s="13" t="s">
        <v>163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92</v>
      </c>
      <c r="BK140" s="153">
        <f t="shared" si="9"/>
        <v>0</v>
      </c>
      <c r="BL140" s="13" t="s">
        <v>289</v>
      </c>
      <c r="BM140" s="151" t="s">
        <v>453</v>
      </c>
    </row>
    <row r="141" spans="2:65" s="1" customFormat="1" ht="33" customHeight="1">
      <c r="B141" s="139"/>
      <c r="C141" s="140" t="s">
        <v>184</v>
      </c>
      <c r="D141" s="140" t="s">
        <v>165</v>
      </c>
      <c r="E141" s="141" t="s">
        <v>454</v>
      </c>
      <c r="F141" s="142" t="s">
        <v>455</v>
      </c>
      <c r="G141" s="143" t="s">
        <v>415</v>
      </c>
      <c r="H141" s="144">
        <v>6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289</v>
      </c>
      <c r="AT141" s="151" t="s">
        <v>165</v>
      </c>
      <c r="AU141" s="151" t="s">
        <v>92</v>
      </c>
      <c r="AY141" s="13" t="s">
        <v>163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92</v>
      </c>
      <c r="BK141" s="153">
        <f t="shared" si="9"/>
        <v>0</v>
      </c>
      <c r="BL141" s="13" t="s">
        <v>289</v>
      </c>
      <c r="BM141" s="151" t="s">
        <v>456</v>
      </c>
    </row>
    <row r="142" spans="2:65" s="1" customFormat="1" ht="24.2" customHeight="1">
      <c r="B142" s="139"/>
      <c r="C142" s="140" t="s">
        <v>218</v>
      </c>
      <c r="D142" s="140" t="s">
        <v>165</v>
      </c>
      <c r="E142" s="141" t="s">
        <v>457</v>
      </c>
      <c r="F142" s="142" t="s">
        <v>458</v>
      </c>
      <c r="G142" s="143" t="s">
        <v>415</v>
      </c>
      <c r="H142" s="144">
        <v>10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45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289</v>
      </c>
      <c r="AT142" s="151" t="s">
        <v>165</v>
      </c>
      <c r="AU142" s="151" t="s">
        <v>92</v>
      </c>
      <c r="AY142" s="13" t="s">
        <v>163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92</v>
      </c>
      <c r="BK142" s="153">
        <f t="shared" si="9"/>
        <v>0</v>
      </c>
      <c r="BL142" s="13" t="s">
        <v>289</v>
      </c>
      <c r="BM142" s="151" t="s">
        <v>459</v>
      </c>
    </row>
    <row r="143" spans="2:65" s="1" customFormat="1" ht="24.2" customHeight="1">
      <c r="B143" s="139"/>
      <c r="C143" s="154" t="s">
        <v>188</v>
      </c>
      <c r="D143" s="154" t="s">
        <v>275</v>
      </c>
      <c r="E143" s="155" t="s">
        <v>460</v>
      </c>
      <c r="F143" s="156" t="s">
        <v>461</v>
      </c>
      <c r="G143" s="157" t="s">
        <v>415</v>
      </c>
      <c r="H143" s="158">
        <v>10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1.8E-3</v>
      </c>
      <c r="R143" s="149">
        <f t="shared" si="2"/>
        <v>1.7999999999999999E-2</v>
      </c>
      <c r="S143" s="149">
        <v>0</v>
      </c>
      <c r="T143" s="150">
        <f t="shared" si="3"/>
        <v>0</v>
      </c>
      <c r="AR143" s="151" t="s">
        <v>428</v>
      </c>
      <c r="AT143" s="151" t="s">
        <v>275</v>
      </c>
      <c r="AU143" s="151" t="s">
        <v>92</v>
      </c>
      <c r="AY143" s="13" t="s">
        <v>163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92</v>
      </c>
      <c r="BK143" s="153">
        <f t="shared" si="9"/>
        <v>0</v>
      </c>
      <c r="BL143" s="13" t="s">
        <v>289</v>
      </c>
      <c r="BM143" s="151" t="s">
        <v>462</v>
      </c>
    </row>
    <row r="144" spans="2:65" s="1" customFormat="1" ht="33" customHeight="1">
      <c r="B144" s="139"/>
      <c r="C144" s="140" t="s">
        <v>226</v>
      </c>
      <c r="D144" s="140" t="s">
        <v>165</v>
      </c>
      <c r="E144" s="141" t="s">
        <v>463</v>
      </c>
      <c r="F144" s="142" t="s">
        <v>464</v>
      </c>
      <c r="G144" s="143" t="s">
        <v>415</v>
      </c>
      <c r="H144" s="144">
        <v>10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45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289</v>
      </c>
      <c r="AT144" s="151" t="s">
        <v>165</v>
      </c>
      <c r="AU144" s="151" t="s">
        <v>92</v>
      </c>
      <c r="AY144" s="13" t="s">
        <v>163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92</v>
      </c>
      <c r="BK144" s="153">
        <f t="shared" si="9"/>
        <v>0</v>
      </c>
      <c r="BL144" s="13" t="s">
        <v>289</v>
      </c>
      <c r="BM144" s="151" t="s">
        <v>465</v>
      </c>
    </row>
    <row r="145" spans="2:65" s="1" customFormat="1" ht="21.75" customHeight="1">
      <c r="B145" s="139"/>
      <c r="C145" s="154" t="s">
        <v>192</v>
      </c>
      <c r="D145" s="154" t="s">
        <v>275</v>
      </c>
      <c r="E145" s="155" t="s">
        <v>466</v>
      </c>
      <c r="F145" s="156" t="s">
        <v>467</v>
      </c>
      <c r="G145" s="157" t="s">
        <v>415</v>
      </c>
      <c r="H145" s="158">
        <v>10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1.6999999999999999E-3</v>
      </c>
      <c r="R145" s="149">
        <f t="shared" si="2"/>
        <v>1.6999999999999998E-2</v>
      </c>
      <c r="S145" s="149">
        <v>0</v>
      </c>
      <c r="T145" s="150">
        <f t="shared" si="3"/>
        <v>0</v>
      </c>
      <c r="AR145" s="151" t="s">
        <v>428</v>
      </c>
      <c r="AT145" s="151" t="s">
        <v>275</v>
      </c>
      <c r="AU145" s="151" t="s">
        <v>92</v>
      </c>
      <c r="AY145" s="13" t="s">
        <v>163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92</v>
      </c>
      <c r="BK145" s="153">
        <f t="shared" si="9"/>
        <v>0</v>
      </c>
      <c r="BL145" s="13" t="s">
        <v>289</v>
      </c>
      <c r="BM145" s="151" t="s">
        <v>468</v>
      </c>
    </row>
    <row r="146" spans="2:65" s="1" customFormat="1" ht="33" customHeight="1">
      <c r="B146" s="139"/>
      <c r="C146" s="140" t="s">
        <v>234</v>
      </c>
      <c r="D146" s="140" t="s">
        <v>165</v>
      </c>
      <c r="E146" s="141" t="s">
        <v>463</v>
      </c>
      <c r="F146" s="142" t="s">
        <v>464</v>
      </c>
      <c r="G146" s="143" t="s">
        <v>415</v>
      </c>
      <c r="H146" s="144">
        <v>10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289</v>
      </c>
      <c r="AT146" s="151" t="s">
        <v>165</v>
      </c>
      <c r="AU146" s="151" t="s">
        <v>92</v>
      </c>
      <c r="AY146" s="13" t="s">
        <v>163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92</v>
      </c>
      <c r="BK146" s="153">
        <f t="shared" si="9"/>
        <v>0</v>
      </c>
      <c r="BL146" s="13" t="s">
        <v>289</v>
      </c>
      <c r="BM146" s="151" t="s">
        <v>469</v>
      </c>
    </row>
    <row r="147" spans="2:65" s="1" customFormat="1" ht="21.75" customHeight="1">
      <c r="B147" s="139"/>
      <c r="C147" s="154" t="s">
        <v>7</v>
      </c>
      <c r="D147" s="154" t="s">
        <v>275</v>
      </c>
      <c r="E147" s="155" t="s">
        <v>470</v>
      </c>
      <c r="F147" s="156" t="s">
        <v>471</v>
      </c>
      <c r="G147" s="157" t="s">
        <v>415</v>
      </c>
      <c r="H147" s="158">
        <v>10</v>
      </c>
      <c r="I147" s="159"/>
      <c r="J147" s="158">
        <f t="shared" si="0"/>
        <v>0</v>
      </c>
      <c r="K147" s="160"/>
      <c r="L147" s="161"/>
      <c r="M147" s="162" t="s">
        <v>1</v>
      </c>
      <c r="N147" s="163" t="s">
        <v>45</v>
      </c>
      <c r="P147" s="149">
        <f t="shared" si="1"/>
        <v>0</v>
      </c>
      <c r="Q147" s="149">
        <v>1.9E-3</v>
      </c>
      <c r="R147" s="149">
        <f t="shared" si="2"/>
        <v>1.9E-2</v>
      </c>
      <c r="S147" s="149">
        <v>0</v>
      </c>
      <c r="T147" s="150">
        <f t="shared" si="3"/>
        <v>0</v>
      </c>
      <c r="AR147" s="151" t="s">
        <v>428</v>
      </c>
      <c r="AT147" s="151" t="s">
        <v>275</v>
      </c>
      <c r="AU147" s="151" t="s">
        <v>92</v>
      </c>
      <c r="AY147" s="13" t="s">
        <v>163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92</v>
      </c>
      <c r="BK147" s="153">
        <f t="shared" si="9"/>
        <v>0</v>
      </c>
      <c r="BL147" s="13" t="s">
        <v>289</v>
      </c>
      <c r="BM147" s="151" t="s">
        <v>472</v>
      </c>
    </row>
    <row r="148" spans="2:65" s="1" customFormat="1" ht="16.5" customHeight="1">
      <c r="B148" s="139"/>
      <c r="C148" s="140" t="s">
        <v>241</v>
      </c>
      <c r="D148" s="140" t="s">
        <v>165</v>
      </c>
      <c r="E148" s="141" t="s">
        <v>473</v>
      </c>
      <c r="F148" s="142" t="s">
        <v>474</v>
      </c>
      <c r="G148" s="143" t="s">
        <v>415</v>
      </c>
      <c r="H148" s="144">
        <v>3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289</v>
      </c>
      <c r="AT148" s="151" t="s">
        <v>165</v>
      </c>
      <c r="AU148" s="151" t="s">
        <v>92</v>
      </c>
      <c r="AY148" s="13" t="s">
        <v>163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92</v>
      </c>
      <c r="BK148" s="153">
        <f t="shared" si="9"/>
        <v>0</v>
      </c>
      <c r="BL148" s="13" t="s">
        <v>289</v>
      </c>
      <c r="BM148" s="151" t="s">
        <v>475</v>
      </c>
    </row>
    <row r="149" spans="2:65" s="1" customFormat="1" ht="16.5" customHeight="1">
      <c r="B149" s="139"/>
      <c r="C149" s="154" t="s">
        <v>200</v>
      </c>
      <c r="D149" s="154" t="s">
        <v>275</v>
      </c>
      <c r="E149" s="155" t="s">
        <v>476</v>
      </c>
      <c r="F149" s="156" t="s">
        <v>477</v>
      </c>
      <c r="G149" s="157" t="s">
        <v>415</v>
      </c>
      <c r="H149" s="158">
        <v>3</v>
      </c>
      <c r="I149" s="159"/>
      <c r="J149" s="158">
        <f t="shared" si="0"/>
        <v>0</v>
      </c>
      <c r="K149" s="160"/>
      <c r="L149" s="161"/>
      <c r="M149" s="162" t="s">
        <v>1</v>
      </c>
      <c r="N149" s="163" t="s">
        <v>45</v>
      </c>
      <c r="P149" s="149">
        <f t="shared" si="1"/>
        <v>0</v>
      </c>
      <c r="Q149" s="149">
        <v>1.4E-3</v>
      </c>
      <c r="R149" s="149">
        <f t="shared" si="2"/>
        <v>4.1999999999999997E-3</v>
      </c>
      <c r="S149" s="149">
        <v>0</v>
      </c>
      <c r="T149" s="150">
        <f t="shared" si="3"/>
        <v>0</v>
      </c>
      <c r="AR149" s="151" t="s">
        <v>428</v>
      </c>
      <c r="AT149" s="151" t="s">
        <v>275</v>
      </c>
      <c r="AU149" s="151" t="s">
        <v>92</v>
      </c>
      <c r="AY149" s="13" t="s">
        <v>163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92</v>
      </c>
      <c r="BK149" s="153">
        <f t="shared" si="9"/>
        <v>0</v>
      </c>
      <c r="BL149" s="13" t="s">
        <v>289</v>
      </c>
      <c r="BM149" s="151" t="s">
        <v>478</v>
      </c>
    </row>
    <row r="150" spans="2:65" s="1" customFormat="1" ht="24.2" customHeight="1">
      <c r="B150" s="139"/>
      <c r="C150" s="140" t="s">
        <v>249</v>
      </c>
      <c r="D150" s="140" t="s">
        <v>165</v>
      </c>
      <c r="E150" s="141" t="s">
        <v>479</v>
      </c>
      <c r="F150" s="142" t="s">
        <v>480</v>
      </c>
      <c r="G150" s="143" t="s">
        <v>415</v>
      </c>
      <c r="H150" s="144">
        <v>6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289</v>
      </c>
      <c r="AT150" s="151" t="s">
        <v>165</v>
      </c>
      <c r="AU150" s="151" t="s">
        <v>92</v>
      </c>
      <c r="AY150" s="13" t="s">
        <v>163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92</v>
      </c>
      <c r="BK150" s="153">
        <f t="shared" si="9"/>
        <v>0</v>
      </c>
      <c r="BL150" s="13" t="s">
        <v>289</v>
      </c>
      <c r="BM150" s="151" t="s">
        <v>481</v>
      </c>
    </row>
    <row r="151" spans="2:65" s="1" customFormat="1" ht="24.2" customHeight="1">
      <c r="B151" s="139"/>
      <c r="C151" s="154" t="s">
        <v>202</v>
      </c>
      <c r="D151" s="154" t="s">
        <v>275</v>
      </c>
      <c r="E151" s="155" t="s">
        <v>482</v>
      </c>
      <c r="F151" s="156" t="s">
        <v>483</v>
      </c>
      <c r="G151" s="157" t="s">
        <v>415</v>
      </c>
      <c r="H151" s="158">
        <v>6</v>
      </c>
      <c r="I151" s="159"/>
      <c r="J151" s="158">
        <f t="shared" si="0"/>
        <v>0</v>
      </c>
      <c r="K151" s="160"/>
      <c r="L151" s="161"/>
      <c r="M151" s="162" t="s">
        <v>1</v>
      </c>
      <c r="N151" s="163" t="s">
        <v>45</v>
      </c>
      <c r="P151" s="149">
        <f t="shared" si="1"/>
        <v>0</v>
      </c>
      <c r="Q151" s="149">
        <v>6.9999999999999999E-4</v>
      </c>
      <c r="R151" s="149">
        <f t="shared" si="2"/>
        <v>4.1999999999999997E-3</v>
      </c>
      <c r="S151" s="149">
        <v>0</v>
      </c>
      <c r="T151" s="150">
        <f t="shared" si="3"/>
        <v>0</v>
      </c>
      <c r="AR151" s="151" t="s">
        <v>428</v>
      </c>
      <c r="AT151" s="151" t="s">
        <v>275</v>
      </c>
      <c r="AU151" s="151" t="s">
        <v>92</v>
      </c>
      <c r="AY151" s="13" t="s">
        <v>163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92</v>
      </c>
      <c r="BK151" s="153">
        <f t="shared" si="9"/>
        <v>0</v>
      </c>
      <c r="BL151" s="13" t="s">
        <v>289</v>
      </c>
      <c r="BM151" s="151" t="s">
        <v>484</v>
      </c>
    </row>
    <row r="152" spans="2:65" s="1" customFormat="1" ht="21.75" customHeight="1">
      <c r="B152" s="139"/>
      <c r="C152" s="140" t="s">
        <v>258</v>
      </c>
      <c r="D152" s="140" t="s">
        <v>165</v>
      </c>
      <c r="E152" s="141" t="s">
        <v>485</v>
      </c>
      <c r="F152" s="142" t="s">
        <v>486</v>
      </c>
      <c r="G152" s="143" t="s">
        <v>415</v>
      </c>
      <c r="H152" s="144">
        <v>6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45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289</v>
      </c>
      <c r="AT152" s="151" t="s">
        <v>165</v>
      </c>
      <c r="AU152" s="151" t="s">
        <v>92</v>
      </c>
      <c r="AY152" s="13" t="s">
        <v>163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92</v>
      </c>
      <c r="BK152" s="153">
        <f t="shared" si="9"/>
        <v>0</v>
      </c>
      <c r="BL152" s="13" t="s">
        <v>289</v>
      </c>
      <c r="BM152" s="151" t="s">
        <v>487</v>
      </c>
    </row>
    <row r="153" spans="2:65" s="1" customFormat="1" ht="16.5" customHeight="1">
      <c r="B153" s="139"/>
      <c r="C153" s="140" t="s">
        <v>206</v>
      </c>
      <c r="D153" s="140" t="s">
        <v>165</v>
      </c>
      <c r="E153" s="141" t="s">
        <v>488</v>
      </c>
      <c r="F153" s="142" t="s">
        <v>489</v>
      </c>
      <c r="G153" s="143" t="s">
        <v>415</v>
      </c>
      <c r="H153" s="144">
        <v>3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45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289</v>
      </c>
      <c r="AT153" s="151" t="s">
        <v>165</v>
      </c>
      <c r="AU153" s="151" t="s">
        <v>92</v>
      </c>
      <c r="AY153" s="13" t="s">
        <v>163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92</v>
      </c>
      <c r="BK153" s="153">
        <f t="shared" si="9"/>
        <v>0</v>
      </c>
      <c r="BL153" s="13" t="s">
        <v>289</v>
      </c>
      <c r="BM153" s="151" t="s">
        <v>490</v>
      </c>
    </row>
    <row r="154" spans="2:65" s="1" customFormat="1" ht="16.5" customHeight="1">
      <c r="B154" s="139"/>
      <c r="C154" s="140" t="s">
        <v>271</v>
      </c>
      <c r="D154" s="140" t="s">
        <v>165</v>
      </c>
      <c r="E154" s="141" t="s">
        <v>491</v>
      </c>
      <c r="F154" s="142" t="s">
        <v>492</v>
      </c>
      <c r="G154" s="143" t="s">
        <v>415</v>
      </c>
      <c r="H154" s="144">
        <v>20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45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289</v>
      </c>
      <c r="AT154" s="151" t="s">
        <v>165</v>
      </c>
      <c r="AU154" s="151" t="s">
        <v>92</v>
      </c>
      <c r="AY154" s="13" t="s">
        <v>163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92</v>
      </c>
      <c r="BK154" s="153">
        <f t="shared" si="9"/>
        <v>0</v>
      </c>
      <c r="BL154" s="13" t="s">
        <v>289</v>
      </c>
      <c r="BM154" s="151" t="s">
        <v>493</v>
      </c>
    </row>
    <row r="155" spans="2:65" s="1" customFormat="1" ht="16.5" customHeight="1">
      <c r="B155" s="139"/>
      <c r="C155" s="140" t="s">
        <v>209</v>
      </c>
      <c r="D155" s="140" t="s">
        <v>165</v>
      </c>
      <c r="E155" s="141" t="s">
        <v>494</v>
      </c>
      <c r="F155" s="142" t="s">
        <v>495</v>
      </c>
      <c r="G155" s="143" t="s">
        <v>415</v>
      </c>
      <c r="H155" s="144">
        <v>10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45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289</v>
      </c>
      <c r="AT155" s="151" t="s">
        <v>165</v>
      </c>
      <c r="AU155" s="151" t="s">
        <v>92</v>
      </c>
      <c r="AY155" s="13" t="s">
        <v>163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92</v>
      </c>
      <c r="BK155" s="153">
        <f t="shared" si="9"/>
        <v>0</v>
      </c>
      <c r="BL155" s="13" t="s">
        <v>289</v>
      </c>
      <c r="BM155" s="151" t="s">
        <v>496</v>
      </c>
    </row>
    <row r="156" spans="2:65" s="1" customFormat="1" ht="16.5" customHeight="1">
      <c r="B156" s="139"/>
      <c r="C156" s="140" t="s">
        <v>279</v>
      </c>
      <c r="D156" s="140" t="s">
        <v>165</v>
      </c>
      <c r="E156" s="141" t="s">
        <v>497</v>
      </c>
      <c r="F156" s="142" t="s">
        <v>498</v>
      </c>
      <c r="G156" s="143" t="s">
        <v>415</v>
      </c>
      <c r="H156" s="144">
        <v>10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45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289</v>
      </c>
      <c r="AT156" s="151" t="s">
        <v>165</v>
      </c>
      <c r="AU156" s="151" t="s">
        <v>92</v>
      </c>
      <c r="AY156" s="13" t="s">
        <v>163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92</v>
      </c>
      <c r="BK156" s="153">
        <f t="shared" si="9"/>
        <v>0</v>
      </c>
      <c r="BL156" s="13" t="s">
        <v>289</v>
      </c>
      <c r="BM156" s="151" t="s">
        <v>499</v>
      </c>
    </row>
    <row r="157" spans="2:65" s="1" customFormat="1" ht="16.5" customHeight="1">
      <c r="B157" s="139"/>
      <c r="C157" s="140" t="s">
        <v>213</v>
      </c>
      <c r="D157" s="140" t="s">
        <v>165</v>
      </c>
      <c r="E157" s="141" t="s">
        <v>500</v>
      </c>
      <c r="F157" s="142" t="s">
        <v>501</v>
      </c>
      <c r="G157" s="143" t="s">
        <v>502</v>
      </c>
      <c r="H157" s="144">
        <v>1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45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289</v>
      </c>
      <c r="AT157" s="151" t="s">
        <v>165</v>
      </c>
      <c r="AU157" s="151" t="s">
        <v>92</v>
      </c>
      <c r="AY157" s="13" t="s">
        <v>163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92</v>
      </c>
      <c r="BK157" s="153">
        <f t="shared" si="9"/>
        <v>0</v>
      </c>
      <c r="BL157" s="13" t="s">
        <v>289</v>
      </c>
      <c r="BM157" s="151" t="s">
        <v>503</v>
      </c>
    </row>
    <row r="158" spans="2:65" s="1" customFormat="1" ht="16.5" customHeight="1">
      <c r="B158" s="139"/>
      <c r="C158" s="140" t="s">
        <v>286</v>
      </c>
      <c r="D158" s="140" t="s">
        <v>165</v>
      </c>
      <c r="E158" s="141" t="s">
        <v>504</v>
      </c>
      <c r="F158" s="142" t="s">
        <v>505</v>
      </c>
      <c r="G158" s="143" t="s">
        <v>299</v>
      </c>
      <c r="H158" s="145"/>
      <c r="I158" s="145"/>
      <c r="J158" s="144">
        <f t="shared" si="0"/>
        <v>0</v>
      </c>
      <c r="K158" s="146"/>
      <c r="L158" s="28"/>
      <c r="M158" s="147" t="s">
        <v>1</v>
      </c>
      <c r="N158" s="148" t="s">
        <v>45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289</v>
      </c>
      <c r="AT158" s="151" t="s">
        <v>165</v>
      </c>
      <c r="AU158" s="151" t="s">
        <v>92</v>
      </c>
      <c r="AY158" s="13" t="s">
        <v>163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92</v>
      </c>
      <c r="BK158" s="153">
        <f t="shared" si="9"/>
        <v>0</v>
      </c>
      <c r="BL158" s="13" t="s">
        <v>289</v>
      </c>
      <c r="BM158" s="151" t="s">
        <v>506</v>
      </c>
    </row>
    <row r="159" spans="2:65" s="1" customFormat="1" ht="16.5" customHeight="1">
      <c r="B159" s="139"/>
      <c r="C159" s="140" t="s">
        <v>217</v>
      </c>
      <c r="D159" s="140" t="s">
        <v>165</v>
      </c>
      <c r="E159" s="141" t="s">
        <v>507</v>
      </c>
      <c r="F159" s="142" t="s">
        <v>508</v>
      </c>
      <c r="G159" s="143" t="s">
        <v>299</v>
      </c>
      <c r="H159" s="145"/>
      <c r="I159" s="145"/>
      <c r="J159" s="144">
        <f t="shared" si="0"/>
        <v>0</v>
      </c>
      <c r="K159" s="146"/>
      <c r="L159" s="28"/>
      <c r="M159" s="147" t="s">
        <v>1</v>
      </c>
      <c r="N159" s="148" t="s">
        <v>45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289</v>
      </c>
      <c r="AT159" s="151" t="s">
        <v>165</v>
      </c>
      <c r="AU159" s="151" t="s">
        <v>92</v>
      </c>
      <c r="AY159" s="13" t="s">
        <v>163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92</v>
      </c>
      <c r="BK159" s="153">
        <f t="shared" si="9"/>
        <v>0</v>
      </c>
      <c r="BL159" s="13" t="s">
        <v>289</v>
      </c>
      <c r="BM159" s="151" t="s">
        <v>509</v>
      </c>
    </row>
    <row r="160" spans="2:65" s="11" customFormat="1" ht="22.9" customHeight="1">
      <c r="B160" s="127"/>
      <c r="D160" s="128" t="s">
        <v>78</v>
      </c>
      <c r="E160" s="137" t="s">
        <v>510</v>
      </c>
      <c r="F160" s="137" t="s">
        <v>511</v>
      </c>
      <c r="I160" s="130"/>
      <c r="J160" s="138">
        <f>BK160</f>
        <v>0</v>
      </c>
      <c r="L160" s="127"/>
      <c r="M160" s="132"/>
      <c r="P160" s="133">
        <f>SUM(P161:P168)</f>
        <v>0</v>
      </c>
      <c r="R160" s="133">
        <f>SUM(R161:R168)</f>
        <v>7.8750000000000001E-3</v>
      </c>
      <c r="T160" s="134">
        <f>SUM(T161:T168)</f>
        <v>0</v>
      </c>
      <c r="AR160" s="128" t="s">
        <v>174</v>
      </c>
      <c r="AT160" s="135" t="s">
        <v>78</v>
      </c>
      <c r="AU160" s="135" t="s">
        <v>86</v>
      </c>
      <c r="AY160" s="128" t="s">
        <v>163</v>
      </c>
      <c r="BK160" s="136">
        <f>SUM(BK161:BK168)</f>
        <v>0</v>
      </c>
    </row>
    <row r="161" spans="2:65" s="1" customFormat="1" ht="16.5" customHeight="1">
      <c r="B161" s="139"/>
      <c r="C161" s="140" t="s">
        <v>293</v>
      </c>
      <c r="D161" s="140" t="s">
        <v>165</v>
      </c>
      <c r="E161" s="141" t="s">
        <v>512</v>
      </c>
      <c r="F161" s="142" t="s">
        <v>513</v>
      </c>
      <c r="G161" s="143" t="s">
        <v>255</v>
      </c>
      <c r="H161" s="144">
        <v>7.5</v>
      </c>
      <c r="I161" s="145"/>
      <c r="J161" s="144">
        <f t="shared" ref="J161:J168" si="10">ROUND(I161*H161,3)</f>
        <v>0</v>
      </c>
      <c r="K161" s="146"/>
      <c r="L161" s="28"/>
      <c r="M161" s="147" t="s">
        <v>1</v>
      </c>
      <c r="N161" s="148" t="s">
        <v>45</v>
      </c>
      <c r="P161" s="149">
        <f t="shared" ref="P161:P168" si="11">O161*H161</f>
        <v>0</v>
      </c>
      <c r="Q161" s="149">
        <v>0</v>
      </c>
      <c r="R161" s="149">
        <f t="shared" ref="R161:R168" si="12">Q161*H161</f>
        <v>0</v>
      </c>
      <c r="S161" s="149">
        <v>0</v>
      </c>
      <c r="T161" s="150">
        <f t="shared" ref="T161:T168" si="13">S161*H161</f>
        <v>0</v>
      </c>
      <c r="AR161" s="151" t="s">
        <v>289</v>
      </c>
      <c r="AT161" s="151" t="s">
        <v>165</v>
      </c>
      <c r="AU161" s="151" t="s">
        <v>92</v>
      </c>
      <c r="AY161" s="13" t="s">
        <v>163</v>
      </c>
      <c r="BE161" s="152">
        <f t="shared" ref="BE161:BE168" si="14">IF(N161="základná",J161,0)</f>
        <v>0</v>
      </c>
      <c r="BF161" s="152">
        <f t="shared" ref="BF161:BF168" si="15">IF(N161="znížená",J161,0)</f>
        <v>0</v>
      </c>
      <c r="BG161" s="152">
        <f t="shared" ref="BG161:BG168" si="16">IF(N161="zákl. prenesená",J161,0)</f>
        <v>0</v>
      </c>
      <c r="BH161" s="152">
        <f t="shared" ref="BH161:BH168" si="17">IF(N161="zníž. prenesená",J161,0)</f>
        <v>0</v>
      </c>
      <c r="BI161" s="152">
        <f t="shared" ref="BI161:BI168" si="18">IF(N161="nulová",J161,0)</f>
        <v>0</v>
      </c>
      <c r="BJ161" s="13" t="s">
        <v>92</v>
      </c>
      <c r="BK161" s="153">
        <f t="shared" ref="BK161:BK168" si="19">ROUND(I161*H161,3)</f>
        <v>0</v>
      </c>
      <c r="BL161" s="13" t="s">
        <v>289</v>
      </c>
      <c r="BM161" s="151" t="s">
        <v>514</v>
      </c>
    </row>
    <row r="162" spans="2:65" s="1" customFormat="1" ht="16.5" customHeight="1">
      <c r="B162" s="139"/>
      <c r="C162" s="154" t="s">
        <v>221</v>
      </c>
      <c r="D162" s="154" t="s">
        <v>275</v>
      </c>
      <c r="E162" s="155" t="s">
        <v>515</v>
      </c>
      <c r="F162" s="156" t="s">
        <v>516</v>
      </c>
      <c r="G162" s="157" t="s">
        <v>255</v>
      </c>
      <c r="H162" s="158">
        <v>7.5</v>
      </c>
      <c r="I162" s="159"/>
      <c r="J162" s="158">
        <f t="shared" si="10"/>
        <v>0</v>
      </c>
      <c r="K162" s="160"/>
      <c r="L162" s="161"/>
      <c r="M162" s="162" t="s">
        <v>1</v>
      </c>
      <c r="N162" s="163" t="s">
        <v>45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428</v>
      </c>
      <c r="AT162" s="151" t="s">
        <v>275</v>
      </c>
      <c r="AU162" s="151" t="s">
        <v>92</v>
      </c>
      <c r="AY162" s="13" t="s">
        <v>163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92</v>
      </c>
      <c r="BK162" s="153">
        <f t="shared" si="19"/>
        <v>0</v>
      </c>
      <c r="BL162" s="13" t="s">
        <v>289</v>
      </c>
      <c r="BM162" s="151" t="s">
        <v>517</v>
      </c>
    </row>
    <row r="163" spans="2:65" s="1" customFormat="1" ht="16.5" customHeight="1">
      <c r="B163" s="139"/>
      <c r="C163" s="140" t="s">
        <v>305</v>
      </c>
      <c r="D163" s="140" t="s">
        <v>165</v>
      </c>
      <c r="E163" s="141" t="s">
        <v>518</v>
      </c>
      <c r="F163" s="142" t="s">
        <v>519</v>
      </c>
      <c r="G163" s="143" t="s">
        <v>415</v>
      </c>
      <c r="H163" s="144">
        <v>1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45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289</v>
      </c>
      <c r="AT163" s="151" t="s">
        <v>165</v>
      </c>
      <c r="AU163" s="151" t="s">
        <v>92</v>
      </c>
      <c r="AY163" s="13" t="s">
        <v>163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92</v>
      </c>
      <c r="BK163" s="153">
        <f t="shared" si="19"/>
        <v>0</v>
      </c>
      <c r="BL163" s="13" t="s">
        <v>289</v>
      </c>
      <c r="BM163" s="151" t="s">
        <v>520</v>
      </c>
    </row>
    <row r="164" spans="2:65" s="1" customFormat="1" ht="16.5" customHeight="1">
      <c r="B164" s="139"/>
      <c r="C164" s="154" t="s">
        <v>229</v>
      </c>
      <c r="D164" s="154" t="s">
        <v>275</v>
      </c>
      <c r="E164" s="155" t="s">
        <v>521</v>
      </c>
      <c r="F164" s="156" t="s">
        <v>522</v>
      </c>
      <c r="G164" s="157" t="s">
        <v>415</v>
      </c>
      <c r="H164" s="158">
        <v>1</v>
      </c>
      <c r="I164" s="159"/>
      <c r="J164" s="158">
        <f t="shared" si="10"/>
        <v>0</v>
      </c>
      <c r="K164" s="160"/>
      <c r="L164" s="161"/>
      <c r="M164" s="162" t="s">
        <v>1</v>
      </c>
      <c r="N164" s="163" t="s">
        <v>45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428</v>
      </c>
      <c r="AT164" s="151" t="s">
        <v>275</v>
      </c>
      <c r="AU164" s="151" t="s">
        <v>92</v>
      </c>
      <c r="AY164" s="13" t="s">
        <v>163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92</v>
      </c>
      <c r="BK164" s="153">
        <f t="shared" si="19"/>
        <v>0</v>
      </c>
      <c r="BL164" s="13" t="s">
        <v>289</v>
      </c>
      <c r="BM164" s="151" t="s">
        <v>523</v>
      </c>
    </row>
    <row r="165" spans="2:65" s="1" customFormat="1" ht="21.75" customHeight="1">
      <c r="B165" s="139"/>
      <c r="C165" s="140" t="s">
        <v>315</v>
      </c>
      <c r="D165" s="140" t="s">
        <v>165</v>
      </c>
      <c r="E165" s="141" t="s">
        <v>524</v>
      </c>
      <c r="F165" s="142" t="s">
        <v>525</v>
      </c>
      <c r="G165" s="143" t="s">
        <v>255</v>
      </c>
      <c r="H165" s="144">
        <v>7.5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45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289</v>
      </c>
      <c r="AT165" s="151" t="s">
        <v>165</v>
      </c>
      <c r="AU165" s="151" t="s">
        <v>92</v>
      </c>
      <c r="AY165" s="13" t="s">
        <v>163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92</v>
      </c>
      <c r="BK165" s="153">
        <f t="shared" si="19"/>
        <v>0</v>
      </c>
      <c r="BL165" s="13" t="s">
        <v>289</v>
      </c>
      <c r="BM165" s="151" t="s">
        <v>526</v>
      </c>
    </row>
    <row r="166" spans="2:65" s="1" customFormat="1" ht="16.5" customHeight="1">
      <c r="B166" s="139"/>
      <c r="C166" s="154" t="s">
        <v>232</v>
      </c>
      <c r="D166" s="154" t="s">
        <v>275</v>
      </c>
      <c r="E166" s="155" t="s">
        <v>527</v>
      </c>
      <c r="F166" s="156" t="s">
        <v>528</v>
      </c>
      <c r="G166" s="157" t="s">
        <v>255</v>
      </c>
      <c r="H166" s="158">
        <v>7.5</v>
      </c>
      <c r="I166" s="159"/>
      <c r="J166" s="158">
        <f t="shared" si="10"/>
        <v>0</v>
      </c>
      <c r="K166" s="160"/>
      <c r="L166" s="161"/>
      <c r="M166" s="162" t="s">
        <v>1</v>
      </c>
      <c r="N166" s="163" t="s">
        <v>45</v>
      </c>
      <c r="P166" s="149">
        <f t="shared" si="11"/>
        <v>0</v>
      </c>
      <c r="Q166" s="149">
        <v>1.0499999999999999E-3</v>
      </c>
      <c r="R166" s="149">
        <f t="shared" si="12"/>
        <v>7.8750000000000001E-3</v>
      </c>
      <c r="S166" s="149">
        <v>0</v>
      </c>
      <c r="T166" s="150">
        <f t="shared" si="13"/>
        <v>0</v>
      </c>
      <c r="AR166" s="151" t="s">
        <v>529</v>
      </c>
      <c r="AT166" s="151" t="s">
        <v>275</v>
      </c>
      <c r="AU166" s="151" t="s">
        <v>92</v>
      </c>
      <c r="AY166" s="13" t="s">
        <v>163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92</v>
      </c>
      <c r="BK166" s="153">
        <f t="shared" si="19"/>
        <v>0</v>
      </c>
      <c r="BL166" s="13" t="s">
        <v>529</v>
      </c>
      <c r="BM166" s="151" t="s">
        <v>530</v>
      </c>
    </row>
    <row r="167" spans="2:65" s="1" customFormat="1" ht="16.5" customHeight="1">
      <c r="B167" s="139"/>
      <c r="C167" s="140" t="s">
        <v>321</v>
      </c>
      <c r="D167" s="140" t="s">
        <v>165</v>
      </c>
      <c r="E167" s="141" t="s">
        <v>531</v>
      </c>
      <c r="F167" s="142" t="s">
        <v>532</v>
      </c>
      <c r="G167" s="143" t="s">
        <v>299</v>
      </c>
      <c r="H167" s="145"/>
      <c r="I167" s="145"/>
      <c r="J167" s="144">
        <f t="shared" si="10"/>
        <v>0</v>
      </c>
      <c r="K167" s="146"/>
      <c r="L167" s="28"/>
      <c r="M167" s="147" t="s">
        <v>1</v>
      </c>
      <c r="N167" s="148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289</v>
      </c>
      <c r="AT167" s="151" t="s">
        <v>165</v>
      </c>
      <c r="AU167" s="151" t="s">
        <v>92</v>
      </c>
      <c r="AY167" s="13" t="s">
        <v>163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92</v>
      </c>
      <c r="BK167" s="153">
        <f t="shared" si="19"/>
        <v>0</v>
      </c>
      <c r="BL167" s="13" t="s">
        <v>289</v>
      </c>
      <c r="BM167" s="151" t="s">
        <v>533</v>
      </c>
    </row>
    <row r="168" spans="2:65" s="1" customFormat="1" ht="16.5" customHeight="1">
      <c r="B168" s="139"/>
      <c r="C168" s="140" t="s">
        <v>237</v>
      </c>
      <c r="D168" s="140" t="s">
        <v>165</v>
      </c>
      <c r="E168" s="141" t="s">
        <v>534</v>
      </c>
      <c r="F168" s="142" t="s">
        <v>535</v>
      </c>
      <c r="G168" s="143" t="s">
        <v>299</v>
      </c>
      <c r="H168" s="145"/>
      <c r="I168" s="145"/>
      <c r="J168" s="144">
        <f t="shared" si="10"/>
        <v>0</v>
      </c>
      <c r="K168" s="146"/>
      <c r="L168" s="28"/>
      <c r="M168" s="147" t="s">
        <v>1</v>
      </c>
      <c r="N168" s="148" t="s">
        <v>45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289</v>
      </c>
      <c r="AT168" s="151" t="s">
        <v>165</v>
      </c>
      <c r="AU168" s="151" t="s">
        <v>92</v>
      </c>
      <c r="AY168" s="13" t="s">
        <v>163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92</v>
      </c>
      <c r="BK168" s="153">
        <f t="shared" si="19"/>
        <v>0</v>
      </c>
      <c r="BL168" s="13" t="s">
        <v>289</v>
      </c>
      <c r="BM168" s="151" t="s">
        <v>536</v>
      </c>
    </row>
    <row r="169" spans="2:65" s="11" customFormat="1" ht="22.9" customHeight="1">
      <c r="B169" s="127"/>
      <c r="D169" s="128" t="s">
        <v>78</v>
      </c>
      <c r="E169" s="137" t="s">
        <v>537</v>
      </c>
      <c r="F169" s="137" t="s">
        <v>538</v>
      </c>
      <c r="I169" s="130"/>
      <c r="J169" s="138">
        <f>BK169</f>
        <v>0</v>
      </c>
      <c r="L169" s="127"/>
      <c r="M169" s="132"/>
      <c r="P169" s="133">
        <f>SUM(P170:P215)</f>
        <v>0</v>
      </c>
      <c r="R169" s="133">
        <f>SUM(R170:R215)</f>
        <v>0.18428</v>
      </c>
      <c r="T169" s="134">
        <f>SUM(T170:T215)</f>
        <v>0</v>
      </c>
      <c r="AR169" s="128" t="s">
        <v>174</v>
      </c>
      <c r="AT169" s="135" t="s">
        <v>78</v>
      </c>
      <c r="AU169" s="135" t="s">
        <v>86</v>
      </c>
      <c r="AY169" s="128" t="s">
        <v>163</v>
      </c>
      <c r="BK169" s="136">
        <f>SUM(BK170:BK215)</f>
        <v>0</v>
      </c>
    </row>
    <row r="170" spans="2:65" s="1" customFormat="1" ht="21.75" customHeight="1">
      <c r="B170" s="139"/>
      <c r="C170" s="140" t="s">
        <v>329</v>
      </c>
      <c r="D170" s="140" t="s">
        <v>165</v>
      </c>
      <c r="E170" s="141" t="s">
        <v>539</v>
      </c>
      <c r="F170" s="142" t="s">
        <v>540</v>
      </c>
      <c r="G170" s="143" t="s">
        <v>255</v>
      </c>
      <c r="H170" s="144">
        <v>5</v>
      </c>
      <c r="I170" s="145"/>
      <c r="J170" s="144">
        <f t="shared" ref="J170:J215" si="20">ROUND(I170*H170,3)</f>
        <v>0</v>
      </c>
      <c r="K170" s="146"/>
      <c r="L170" s="28"/>
      <c r="M170" s="147" t="s">
        <v>1</v>
      </c>
      <c r="N170" s="148" t="s">
        <v>45</v>
      </c>
      <c r="P170" s="149">
        <f t="shared" ref="P170:P215" si="21">O170*H170</f>
        <v>0</v>
      </c>
      <c r="Q170" s="149">
        <v>0</v>
      </c>
      <c r="R170" s="149">
        <f t="shared" ref="R170:R215" si="22">Q170*H170</f>
        <v>0</v>
      </c>
      <c r="S170" s="149">
        <v>0</v>
      </c>
      <c r="T170" s="150">
        <f t="shared" ref="T170:T215" si="23">S170*H170</f>
        <v>0</v>
      </c>
      <c r="AR170" s="151" t="s">
        <v>289</v>
      </c>
      <c r="AT170" s="151" t="s">
        <v>165</v>
      </c>
      <c r="AU170" s="151" t="s">
        <v>92</v>
      </c>
      <c r="AY170" s="13" t="s">
        <v>163</v>
      </c>
      <c r="BE170" s="152">
        <f t="shared" ref="BE170:BE215" si="24">IF(N170="základná",J170,0)</f>
        <v>0</v>
      </c>
      <c r="BF170" s="152">
        <f t="shared" ref="BF170:BF215" si="25">IF(N170="znížená",J170,0)</f>
        <v>0</v>
      </c>
      <c r="BG170" s="152">
        <f t="shared" ref="BG170:BG215" si="26">IF(N170="zákl. prenesená",J170,0)</f>
        <v>0</v>
      </c>
      <c r="BH170" s="152">
        <f t="shared" ref="BH170:BH215" si="27">IF(N170="zníž. prenesená",J170,0)</f>
        <v>0</v>
      </c>
      <c r="BI170" s="152">
        <f t="shared" ref="BI170:BI215" si="28">IF(N170="nulová",J170,0)</f>
        <v>0</v>
      </c>
      <c r="BJ170" s="13" t="s">
        <v>92</v>
      </c>
      <c r="BK170" s="153">
        <f t="shared" ref="BK170:BK215" si="29">ROUND(I170*H170,3)</f>
        <v>0</v>
      </c>
      <c r="BL170" s="13" t="s">
        <v>289</v>
      </c>
      <c r="BM170" s="151" t="s">
        <v>541</v>
      </c>
    </row>
    <row r="171" spans="2:65" s="1" customFormat="1" ht="16.5" customHeight="1">
      <c r="B171" s="139"/>
      <c r="C171" s="154" t="s">
        <v>240</v>
      </c>
      <c r="D171" s="154" t="s">
        <v>275</v>
      </c>
      <c r="E171" s="155" t="s">
        <v>542</v>
      </c>
      <c r="F171" s="156" t="s">
        <v>543</v>
      </c>
      <c r="G171" s="157" t="s">
        <v>380</v>
      </c>
      <c r="H171" s="158">
        <v>3</v>
      </c>
      <c r="I171" s="159"/>
      <c r="J171" s="158">
        <f t="shared" si="20"/>
        <v>0</v>
      </c>
      <c r="K171" s="160"/>
      <c r="L171" s="161"/>
      <c r="M171" s="162" t="s">
        <v>1</v>
      </c>
      <c r="N171" s="163" t="s">
        <v>45</v>
      </c>
      <c r="P171" s="149">
        <f t="shared" si="21"/>
        <v>0</v>
      </c>
      <c r="Q171" s="149">
        <v>1E-3</v>
      </c>
      <c r="R171" s="149">
        <f t="shared" si="22"/>
        <v>3.0000000000000001E-3</v>
      </c>
      <c r="S171" s="149">
        <v>0</v>
      </c>
      <c r="T171" s="150">
        <f t="shared" si="23"/>
        <v>0</v>
      </c>
      <c r="AR171" s="151" t="s">
        <v>428</v>
      </c>
      <c r="AT171" s="151" t="s">
        <v>275</v>
      </c>
      <c r="AU171" s="151" t="s">
        <v>92</v>
      </c>
      <c r="AY171" s="13" t="s">
        <v>163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92</v>
      </c>
      <c r="BK171" s="153">
        <f t="shared" si="29"/>
        <v>0</v>
      </c>
      <c r="BL171" s="13" t="s">
        <v>289</v>
      </c>
      <c r="BM171" s="151" t="s">
        <v>544</v>
      </c>
    </row>
    <row r="172" spans="2:65" s="1" customFormat="1" ht="21.75" customHeight="1">
      <c r="B172" s="139"/>
      <c r="C172" s="140" t="s">
        <v>336</v>
      </c>
      <c r="D172" s="140" t="s">
        <v>165</v>
      </c>
      <c r="E172" s="141" t="s">
        <v>545</v>
      </c>
      <c r="F172" s="142" t="s">
        <v>546</v>
      </c>
      <c r="G172" s="143" t="s">
        <v>255</v>
      </c>
      <c r="H172" s="144">
        <v>130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45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289</v>
      </c>
      <c r="AT172" s="151" t="s">
        <v>165</v>
      </c>
      <c r="AU172" s="151" t="s">
        <v>92</v>
      </c>
      <c r="AY172" s="13" t="s">
        <v>163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92</v>
      </c>
      <c r="BK172" s="153">
        <f t="shared" si="29"/>
        <v>0</v>
      </c>
      <c r="BL172" s="13" t="s">
        <v>289</v>
      </c>
      <c r="BM172" s="151" t="s">
        <v>547</v>
      </c>
    </row>
    <row r="173" spans="2:65" s="1" customFormat="1" ht="16.5" customHeight="1">
      <c r="B173" s="139"/>
      <c r="C173" s="154" t="s">
        <v>244</v>
      </c>
      <c r="D173" s="154" t="s">
        <v>275</v>
      </c>
      <c r="E173" s="155" t="s">
        <v>548</v>
      </c>
      <c r="F173" s="156" t="s">
        <v>549</v>
      </c>
      <c r="G173" s="157" t="s">
        <v>380</v>
      </c>
      <c r="H173" s="158">
        <v>62</v>
      </c>
      <c r="I173" s="159"/>
      <c r="J173" s="158">
        <f t="shared" si="20"/>
        <v>0</v>
      </c>
      <c r="K173" s="160"/>
      <c r="L173" s="161"/>
      <c r="M173" s="162" t="s">
        <v>1</v>
      </c>
      <c r="N173" s="163" t="s">
        <v>45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428</v>
      </c>
      <c r="AT173" s="151" t="s">
        <v>275</v>
      </c>
      <c r="AU173" s="151" t="s">
        <v>92</v>
      </c>
      <c r="AY173" s="13" t="s">
        <v>163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92</v>
      </c>
      <c r="BK173" s="153">
        <f t="shared" si="29"/>
        <v>0</v>
      </c>
      <c r="BL173" s="13" t="s">
        <v>289</v>
      </c>
      <c r="BM173" s="151" t="s">
        <v>550</v>
      </c>
    </row>
    <row r="174" spans="2:65" s="1" customFormat="1" ht="16.5" customHeight="1">
      <c r="B174" s="139"/>
      <c r="C174" s="140" t="s">
        <v>343</v>
      </c>
      <c r="D174" s="140" t="s">
        <v>165</v>
      </c>
      <c r="E174" s="141" t="s">
        <v>551</v>
      </c>
      <c r="F174" s="142" t="s">
        <v>552</v>
      </c>
      <c r="G174" s="143" t="s">
        <v>415</v>
      </c>
      <c r="H174" s="144">
        <v>20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45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289</v>
      </c>
      <c r="AT174" s="151" t="s">
        <v>165</v>
      </c>
      <c r="AU174" s="151" t="s">
        <v>92</v>
      </c>
      <c r="AY174" s="13" t="s">
        <v>163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92</v>
      </c>
      <c r="BK174" s="153">
        <f t="shared" si="29"/>
        <v>0</v>
      </c>
      <c r="BL174" s="13" t="s">
        <v>289</v>
      </c>
      <c r="BM174" s="151" t="s">
        <v>553</v>
      </c>
    </row>
    <row r="175" spans="2:65" s="1" customFormat="1" ht="24.2" customHeight="1">
      <c r="B175" s="139"/>
      <c r="C175" s="154" t="s">
        <v>247</v>
      </c>
      <c r="D175" s="154" t="s">
        <v>275</v>
      </c>
      <c r="E175" s="155" t="s">
        <v>554</v>
      </c>
      <c r="F175" s="156" t="s">
        <v>555</v>
      </c>
      <c r="G175" s="157" t="s">
        <v>415</v>
      </c>
      <c r="H175" s="158">
        <v>20</v>
      </c>
      <c r="I175" s="159"/>
      <c r="J175" s="158">
        <f t="shared" si="20"/>
        <v>0</v>
      </c>
      <c r="K175" s="160"/>
      <c r="L175" s="161"/>
      <c r="M175" s="162" t="s">
        <v>1</v>
      </c>
      <c r="N175" s="163" t="s">
        <v>45</v>
      </c>
      <c r="P175" s="149">
        <f t="shared" si="21"/>
        <v>0</v>
      </c>
      <c r="Q175" s="149">
        <v>1.4999999999999999E-4</v>
      </c>
      <c r="R175" s="149">
        <f t="shared" si="22"/>
        <v>2.9999999999999996E-3</v>
      </c>
      <c r="S175" s="149">
        <v>0</v>
      </c>
      <c r="T175" s="150">
        <f t="shared" si="23"/>
        <v>0</v>
      </c>
      <c r="AR175" s="151" t="s">
        <v>428</v>
      </c>
      <c r="AT175" s="151" t="s">
        <v>275</v>
      </c>
      <c r="AU175" s="151" t="s">
        <v>92</v>
      </c>
      <c r="AY175" s="13" t="s">
        <v>163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92</v>
      </c>
      <c r="BK175" s="153">
        <f t="shared" si="29"/>
        <v>0</v>
      </c>
      <c r="BL175" s="13" t="s">
        <v>289</v>
      </c>
      <c r="BM175" s="151" t="s">
        <v>556</v>
      </c>
    </row>
    <row r="176" spans="2:65" s="1" customFormat="1" ht="16.5" customHeight="1">
      <c r="B176" s="139"/>
      <c r="C176" s="140" t="s">
        <v>354</v>
      </c>
      <c r="D176" s="140" t="s">
        <v>165</v>
      </c>
      <c r="E176" s="141" t="s">
        <v>557</v>
      </c>
      <c r="F176" s="142" t="s">
        <v>558</v>
      </c>
      <c r="G176" s="143" t="s">
        <v>415</v>
      </c>
      <c r="H176" s="144">
        <v>2</v>
      </c>
      <c r="I176" s="145"/>
      <c r="J176" s="144">
        <f t="shared" si="20"/>
        <v>0</v>
      </c>
      <c r="K176" s="146"/>
      <c r="L176" s="28"/>
      <c r="M176" s="147" t="s">
        <v>1</v>
      </c>
      <c r="N176" s="148" t="s">
        <v>45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289</v>
      </c>
      <c r="AT176" s="151" t="s">
        <v>165</v>
      </c>
      <c r="AU176" s="151" t="s">
        <v>92</v>
      </c>
      <c r="AY176" s="13" t="s">
        <v>163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92</v>
      </c>
      <c r="BK176" s="153">
        <f t="shared" si="29"/>
        <v>0</v>
      </c>
      <c r="BL176" s="13" t="s">
        <v>289</v>
      </c>
      <c r="BM176" s="151" t="s">
        <v>559</v>
      </c>
    </row>
    <row r="177" spans="2:65" s="1" customFormat="1" ht="24.2" customHeight="1">
      <c r="B177" s="139"/>
      <c r="C177" s="154" t="s">
        <v>252</v>
      </c>
      <c r="D177" s="154" t="s">
        <v>275</v>
      </c>
      <c r="E177" s="155" t="s">
        <v>560</v>
      </c>
      <c r="F177" s="156" t="s">
        <v>561</v>
      </c>
      <c r="G177" s="157" t="s">
        <v>415</v>
      </c>
      <c r="H177" s="158">
        <v>2</v>
      </c>
      <c r="I177" s="159"/>
      <c r="J177" s="158">
        <f t="shared" si="20"/>
        <v>0</v>
      </c>
      <c r="K177" s="160"/>
      <c r="L177" s="161"/>
      <c r="M177" s="162" t="s">
        <v>1</v>
      </c>
      <c r="N177" s="163" t="s">
        <v>45</v>
      </c>
      <c r="P177" s="149">
        <f t="shared" si="21"/>
        <v>0</v>
      </c>
      <c r="Q177" s="149">
        <v>4.1999999999999997E-3</v>
      </c>
      <c r="R177" s="149">
        <f t="shared" si="22"/>
        <v>8.3999999999999995E-3</v>
      </c>
      <c r="S177" s="149">
        <v>0</v>
      </c>
      <c r="T177" s="150">
        <f t="shared" si="23"/>
        <v>0</v>
      </c>
      <c r="AR177" s="151" t="s">
        <v>428</v>
      </c>
      <c r="AT177" s="151" t="s">
        <v>275</v>
      </c>
      <c r="AU177" s="151" t="s">
        <v>92</v>
      </c>
      <c r="AY177" s="13" t="s">
        <v>163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92</v>
      </c>
      <c r="BK177" s="153">
        <f t="shared" si="29"/>
        <v>0</v>
      </c>
      <c r="BL177" s="13" t="s">
        <v>289</v>
      </c>
      <c r="BM177" s="151" t="s">
        <v>562</v>
      </c>
    </row>
    <row r="178" spans="2:65" s="1" customFormat="1" ht="16.5" customHeight="1">
      <c r="B178" s="139"/>
      <c r="C178" s="140" t="s">
        <v>361</v>
      </c>
      <c r="D178" s="140" t="s">
        <v>165</v>
      </c>
      <c r="E178" s="141" t="s">
        <v>563</v>
      </c>
      <c r="F178" s="142" t="s">
        <v>564</v>
      </c>
      <c r="G178" s="143" t="s">
        <v>415</v>
      </c>
      <c r="H178" s="144">
        <v>4</v>
      </c>
      <c r="I178" s="145"/>
      <c r="J178" s="144">
        <f t="shared" si="20"/>
        <v>0</v>
      </c>
      <c r="K178" s="146"/>
      <c r="L178" s="28"/>
      <c r="M178" s="147" t="s">
        <v>1</v>
      </c>
      <c r="N178" s="148" t="s">
        <v>45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289</v>
      </c>
      <c r="AT178" s="151" t="s">
        <v>165</v>
      </c>
      <c r="AU178" s="151" t="s">
        <v>92</v>
      </c>
      <c r="AY178" s="13" t="s">
        <v>163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92</v>
      </c>
      <c r="BK178" s="153">
        <f t="shared" si="29"/>
        <v>0</v>
      </c>
      <c r="BL178" s="13" t="s">
        <v>289</v>
      </c>
      <c r="BM178" s="151" t="s">
        <v>565</v>
      </c>
    </row>
    <row r="179" spans="2:65" s="1" customFormat="1" ht="24.2" customHeight="1">
      <c r="B179" s="139"/>
      <c r="C179" s="154" t="s">
        <v>256</v>
      </c>
      <c r="D179" s="154" t="s">
        <v>275</v>
      </c>
      <c r="E179" s="155" t="s">
        <v>566</v>
      </c>
      <c r="F179" s="156" t="s">
        <v>567</v>
      </c>
      <c r="G179" s="157" t="s">
        <v>415</v>
      </c>
      <c r="H179" s="158">
        <v>2</v>
      </c>
      <c r="I179" s="159"/>
      <c r="J179" s="158">
        <f t="shared" si="20"/>
        <v>0</v>
      </c>
      <c r="K179" s="160"/>
      <c r="L179" s="161"/>
      <c r="M179" s="162" t="s">
        <v>1</v>
      </c>
      <c r="N179" s="163" t="s">
        <v>45</v>
      </c>
      <c r="P179" s="149">
        <f t="shared" si="21"/>
        <v>0</v>
      </c>
      <c r="Q179" s="149">
        <v>1.23E-3</v>
      </c>
      <c r="R179" s="149">
        <f t="shared" si="22"/>
        <v>2.4599999999999999E-3</v>
      </c>
      <c r="S179" s="149">
        <v>0</v>
      </c>
      <c r="T179" s="150">
        <f t="shared" si="23"/>
        <v>0</v>
      </c>
      <c r="AR179" s="151" t="s">
        <v>428</v>
      </c>
      <c r="AT179" s="151" t="s">
        <v>275</v>
      </c>
      <c r="AU179" s="151" t="s">
        <v>92</v>
      </c>
      <c r="AY179" s="13" t="s">
        <v>163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92</v>
      </c>
      <c r="BK179" s="153">
        <f t="shared" si="29"/>
        <v>0</v>
      </c>
      <c r="BL179" s="13" t="s">
        <v>289</v>
      </c>
      <c r="BM179" s="151" t="s">
        <v>568</v>
      </c>
    </row>
    <row r="180" spans="2:65" s="1" customFormat="1" ht="24.2" customHeight="1">
      <c r="B180" s="139"/>
      <c r="C180" s="154" t="s">
        <v>371</v>
      </c>
      <c r="D180" s="154" t="s">
        <v>275</v>
      </c>
      <c r="E180" s="155" t="s">
        <v>569</v>
      </c>
      <c r="F180" s="156" t="s">
        <v>570</v>
      </c>
      <c r="G180" s="157" t="s">
        <v>415</v>
      </c>
      <c r="H180" s="158">
        <v>2</v>
      </c>
      <c r="I180" s="159"/>
      <c r="J180" s="158">
        <f t="shared" si="20"/>
        <v>0</v>
      </c>
      <c r="K180" s="160"/>
      <c r="L180" s="161"/>
      <c r="M180" s="162" t="s">
        <v>1</v>
      </c>
      <c r="N180" s="163" t="s">
        <v>45</v>
      </c>
      <c r="P180" s="149">
        <f t="shared" si="21"/>
        <v>0</v>
      </c>
      <c r="Q180" s="149">
        <v>2.2599999999999999E-3</v>
      </c>
      <c r="R180" s="149">
        <f t="shared" si="22"/>
        <v>4.5199999999999997E-3</v>
      </c>
      <c r="S180" s="149">
        <v>0</v>
      </c>
      <c r="T180" s="150">
        <f t="shared" si="23"/>
        <v>0</v>
      </c>
      <c r="AR180" s="151" t="s">
        <v>428</v>
      </c>
      <c r="AT180" s="151" t="s">
        <v>275</v>
      </c>
      <c r="AU180" s="151" t="s">
        <v>92</v>
      </c>
      <c r="AY180" s="13" t="s">
        <v>163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92</v>
      </c>
      <c r="BK180" s="153">
        <f t="shared" si="29"/>
        <v>0</v>
      </c>
      <c r="BL180" s="13" t="s">
        <v>289</v>
      </c>
      <c r="BM180" s="151" t="s">
        <v>571</v>
      </c>
    </row>
    <row r="181" spans="2:65" s="1" customFormat="1" ht="16.5" customHeight="1">
      <c r="B181" s="139"/>
      <c r="C181" s="140" t="s">
        <v>261</v>
      </c>
      <c r="D181" s="140" t="s">
        <v>165</v>
      </c>
      <c r="E181" s="141" t="s">
        <v>572</v>
      </c>
      <c r="F181" s="142" t="s">
        <v>573</v>
      </c>
      <c r="G181" s="143" t="s">
        <v>415</v>
      </c>
      <c r="H181" s="144">
        <v>4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45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289</v>
      </c>
      <c r="AT181" s="151" t="s">
        <v>165</v>
      </c>
      <c r="AU181" s="151" t="s">
        <v>92</v>
      </c>
      <c r="AY181" s="13" t="s">
        <v>163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92</v>
      </c>
      <c r="BK181" s="153">
        <f t="shared" si="29"/>
        <v>0</v>
      </c>
      <c r="BL181" s="13" t="s">
        <v>289</v>
      </c>
      <c r="BM181" s="151" t="s">
        <v>574</v>
      </c>
    </row>
    <row r="182" spans="2:65" s="1" customFormat="1" ht="24.2" customHeight="1">
      <c r="B182" s="139"/>
      <c r="C182" s="154" t="s">
        <v>382</v>
      </c>
      <c r="D182" s="154" t="s">
        <v>275</v>
      </c>
      <c r="E182" s="155" t="s">
        <v>575</v>
      </c>
      <c r="F182" s="156" t="s">
        <v>576</v>
      </c>
      <c r="G182" s="157" t="s">
        <v>415</v>
      </c>
      <c r="H182" s="158">
        <v>2</v>
      </c>
      <c r="I182" s="159"/>
      <c r="J182" s="158">
        <f t="shared" si="20"/>
        <v>0</v>
      </c>
      <c r="K182" s="160"/>
      <c r="L182" s="161"/>
      <c r="M182" s="162" t="s">
        <v>1</v>
      </c>
      <c r="N182" s="163" t="s">
        <v>45</v>
      </c>
      <c r="P182" s="149">
        <f t="shared" si="21"/>
        <v>0</v>
      </c>
      <c r="Q182" s="149">
        <v>1.7000000000000001E-4</v>
      </c>
      <c r="R182" s="149">
        <f t="shared" si="22"/>
        <v>3.4000000000000002E-4</v>
      </c>
      <c r="S182" s="149">
        <v>0</v>
      </c>
      <c r="T182" s="150">
        <f t="shared" si="23"/>
        <v>0</v>
      </c>
      <c r="AR182" s="151" t="s">
        <v>428</v>
      </c>
      <c r="AT182" s="151" t="s">
        <v>275</v>
      </c>
      <c r="AU182" s="151" t="s">
        <v>92</v>
      </c>
      <c r="AY182" s="13" t="s">
        <v>163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92</v>
      </c>
      <c r="BK182" s="153">
        <f t="shared" si="29"/>
        <v>0</v>
      </c>
      <c r="BL182" s="13" t="s">
        <v>289</v>
      </c>
      <c r="BM182" s="151" t="s">
        <v>577</v>
      </c>
    </row>
    <row r="183" spans="2:65" s="1" customFormat="1" ht="24.2" customHeight="1">
      <c r="B183" s="139"/>
      <c r="C183" s="154" t="s">
        <v>270</v>
      </c>
      <c r="D183" s="154" t="s">
        <v>275</v>
      </c>
      <c r="E183" s="155" t="s">
        <v>578</v>
      </c>
      <c r="F183" s="156" t="s">
        <v>579</v>
      </c>
      <c r="G183" s="157" t="s">
        <v>415</v>
      </c>
      <c r="H183" s="158">
        <v>2</v>
      </c>
      <c r="I183" s="159"/>
      <c r="J183" s="158">
        <f t="shared" si="20"/>
        <v>0</v>
      </c>
      <c r="K183" s="160"/>
      <c r="L183" s="161"/>
      <c r="M183" s="162" t="s">
        <v>1</v>
      </c>
      <c r="N183" s="163" t="s">
        <v>45</v>
      </c>
      <c r="P183" s="149">
        <f t="shared" si="21"/>
        <v>0</v>
      </c>
      <c r="Q183" s="149">
        <v>3.3E-4</v>
      </c>
      <c r="R183" s="149">
        <f t="shared" si="22"/>
        <v>6.6E-4</v>
      </c>
      <c r="S183" s="149">
        <v>0</v>
      </c>
      <c r="T183" s="150">
        <f t="shared" si="23"/>
        <v>0</v>
      </c>
      <c r="AR183" s="151" t="s">
        <v>428</v>
      </c>
      <c r="AT183" s="151" t="s">
        <v>275</v>
      </c>
      <c r="AU183" s="151" t="s">
        <v>92</v>
      </c>
      <c r="AY183" s="13" t="s">
        <v>163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92</v>
      </c>
      <c r="BK183" s="153">
        <f t="shared" si="29"/>
        <v>0</v>
      </c>
      <c r="BL183" s="13" t="s">
        <v>289</v>
      </c>
      <c r="BM183" s="151" t="s">
        <v>580</v>
      </c>
    </row>
    <row r="184" spans="2:65" s="1" customFormat="1" ht="21.75" customHeight="1">
      <c r="B184" s="139"/>
      <c r="C184" s="140" t="s">
        <v>391</v>
      </c>
      <c r="D184" s="140" t="s">
        <v>165</v>
      </c>
      <c r="E184" s="141" t="s">
        <v>581</v>
      </c>
      <c r="F184" s="142" t="s">
        <v>582</v>
      </c>
      <c r="G184" s="143" t="s">
        <v>415</v>
      </c>
      <c r="H184" s="144">
        <v>22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45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289</v>
      </c>
      <c r="AT184" s="151" t="s">
        <v>165</v>
      </c>
      <c r="AU184" s="151" t="s">
        <v>92</v>
      </c>
      <c r="AY184" s="13" t="s">
        <v>163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92</v>
      </c>
      <c r="BK184" s="153">
        <f t="shared" si="29"/>
        <v>0</v>
      </c>
      <c r="BL184" s="13" t="s">
        <v>289</v>
      </c>
      <c r="BM184" s="151" t="s">
        <v>583</v>
      </c>
    </row>
    <row r="185" spans="2:65" s="1" customFormat="1" ht="24.2" customHeight="1">
      <c r="B185" s="139"/>
      <c r="C185" s="154" t="s">
        <v>274</v>
      </c>
      <c r="D185" s="154" t="s">
        <v>275</v>
      </c>
      <c r="E185" s="155" t="s">
        <v>584</v>
      </c>
      <c r="F185" s="156" t="s">
        <v>585</v>
      </c>
      <c r="G185" s="157" t="s">
        <v>415</v>
      </c>
      <c r="H185" s="158">
        <v>22</v>
      </c>
      <c r="I185" s="159"/>
      <c r="J185" s="158">
        <f t="shared" si="20"/>
        <v>0</v>
      </c>
      <c r="K185" s="160"/>
      <c r="L185" s="161"/>
      <c r="M185" s="162" t="s">
        <v>1</v>
      </c>
      <c r="N185" s="163" t="s">
        <v>45</v>
      </c>
      <c r="P185" s="149">
        <f t="shared" si="21"/>
        <v>0</v>
      </c>
      <c r="Q185" s="149">
        <v>2.2000000000000001E-4</v>
      </c>
      <c r="R185" s="149">
        <f t="shared" si="22"/>
        <v>4.8400000000000006E-3</v>
      </c>
      <c r="S185" s="149">
        <v>0</v>
      </c>
      <c r="T185" s="150">
        <f t="shared" si="23"/>
        <v>0</v>
      </c>
      <c r="AR185" s="151" t="s">
        <v>428</v>
      </c>
      <c r="AT185" s="151" t="s">
        <v>275</v>
      </c>
      <c r="AU185" s="151" t="s">
        <v>92</v>
      </c>
      <c r="AY185" s="13" t="s">
        <v>163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92</v>
      </c>
      <c r="BK185" s="153">
        <f t="shared" si="29"/>
        <v>0</v>
      </c>
      <c r="BL185" s="13" t="s">
        <v>289</v>
      </c>
      <c r="BM185" s="151" t="s">
        <v>586</v>
      </c>
    </row>
    <row r="186" spans="2:65" s="1" customFormat="1" ht="16.5" customHeight="1">
      <c r="B186" s="139"/>
      <c r="C186" s="140" t="s">
        <v>398</v>
      </c>
      <c r="D186" s="140" t="s">
        <v>165</v>
      </c>
      <c r="E186" s="141" t="s">
        <v>587</v>
      </c>
      <c r="F186" s="142" t="s">
        <v>588</v>
      </c>
      <c r="G186" s="143" t="s">
        <v>415</v>
      </c>
      <c r="H186" s="144">
        <v>92</v>
      </c>
      <c r="I186" s="145"/>
      <c r="J186" s="144">
        <f t="shared" si="20"/>
        <v>0</v>
      </c>
      <c r="K186" s="146"/>
      <c r="L186" s="28"/>
      <c r="M186" s="147" t="s">
        <v>1</v>
      </c>
      <c r="N186" s="148" t="s">
        <v>45</v>
      </c>
      <c r="P186" s="149">
        <f t="shared" si="21"/>
        <v>0</v>
      </c>
      <c r="Q186" s="149">
        <v>0</v>
      </c>
      <c r="R186" s="149">
        <f t="shared" si="22"/>
        <v>0</v>
      </c>
      <c r="S186" s="149">
        <v>0</v>
      </c>
      <c r="T186" s="150">
        <f t="shared" si="23"/>
        <v>0</v>
      </c>
      <c r="AR186" s="151" t="s">
        <v>289</v>
      </c>
      <c r="AT186" s="151" t="s">
        <v>165</v>
      </c>
      <c r="AU186" s="151" t="s">
        <v>92</v>
      </c>
      <c r="AY186" s="13" t="s">
        <v>163</v>
      </c>
      <c r="BE186" s="152">
        <f t="shared" si="24"/>
        <v>0</v>
      </c>
      <c r="BF186" s="152">
        <f t="shared" si="25"/>
        <v>0</v>
      </c>
      <c r="BG186" s="152">
        <f t="shared" si="26"/>
        <v>0</v>
      </c>
      <c r="BH186" s="152">
        <f t="shared" si="27"/>
        <v>0</v>
      </c>
      <c r="BI186" s="152">
        <f t="shared" si="28"/>
        <v>0</v>
      </c>
      <c r="BJ186" s="13" t="s">
        <v>92</v>
      </c>
      <c r="BK186" s="153">
        <f t="shared" si="29"/>
        <v>0</v>
      </c>
      <c r="BL186" s="13" t="s">
        <v>289</v>
      </c>
      <c r="BM186" s="151" t="s">
        <v>589</v>
      </c>
    </row>
    <row r="187" spans="2:65" s="1" customFormat="1" ht="24.2" customHeight="1">
      <c r="B187" s="139"/>
      <c r="C187" s="154" t="s">
        <v>278</v>
      </c>
      <c r="D187" s="154" t="s">
        <v>275</v>
      </c>
      <c r="E187" s="155" t="s">
        <v>590</v>
      </c>
      <c r="F187" s="156" t="s">
        <v>591</v>
      </c>
      <c r="G187" s="157" t="s">
        <v>415</v>
      </c>
      <c r="H187" s="158">
        <v>92</v>
      </c>
      <c r="I187" s="159"/>
      <c r="J187" s="158">
        <f t="shared" si="20"/>
        <v>0</v>
      </c>
      <c r="K187" s="160"/>
      <c r="L187" s="161"/>
      <c r="M187" s="162" t="s">
        <v>1</v>
      </c>
      <c r="N187" s="163" t="s">
        <v>45</v>
      </c>
      <c r="P187" s="149">
        <f t="shared" si="21"/>
        <v>0</v>
      </c>
      <c r="Q187" s="149">
        <v>1.6000000000000001E-4</v>
      </c>
      <c r="R187" s="149">
        <f t="shared" si="22"/>
        <v>1.472E-2</v>
      </c>
      <c r="S187" s="149">
        <v>0</v>
      </c>
      <c r="T187" s="150">
        <f t="shared" si="23"/>
        <v>0</v>
      </c>
      <c r="AR187" s="151" t="s">
        <v>428</v>
      </c>
      <c r="AT187" s="151" t="s">
        <v>275</v>
      </c>
      <c r="AU187" s="151" t="s">
        <v>92</v>
      </c>
      <c r="AY187" s="13" t="s">
        <v>163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3" t="s">
        <v>92</v>
      </c>
      <c r="BK187" s="153">
        <f t="shared" si="29"/>
        <v>0</v>
      </c>
      <c r="BL187" s="13" t="s">
        <v>289</v>
      </c>
      <c r="BM187" s="151" t="s">
        <v>592</v>
      </c>
    </row>
    <row r="188" spans="2:65" s="1" customFormat="1" ht="16.5" customHeight="1">
      <c r="B188" s="139"/>
      <c r="C188" s="140" t="s">
        <v>593</v>
      </c>
      <c r="D188" s="140" t="s">
        <v>165</v>
      </c>
      <c r="E188" s="141" t="s">
        <v>594</v>
      </c>
      <c r="F188" s="142" t="s">
        <v>595</v>
      </c>
      <c r="G188" s="143" t="s">
        <v>415</v>
      </c>
      <c r="H188" s="144">
        <v>22</v>
      </c>
      <c r="I188" s="145"/>
      <c r="J188" s="144">
        <f t="shared" si="20"/>
        <v>0</v>
      </c>
      <c r="K188" s="146"/>
      <c r="L188" s="28"/>
      <c r="M188" s="147" t="s">
        <v>1</v>
      </c>
      <c r="N188" s="148" t="s">
        <v>45</v>
      </c>
      <c r="P188" s="149">
        <f t="shared" si="21"/>
        <v>0</v>
      </c>
      <c r="Q188" s="149">
        <v>0</v>
      </c>
      <c r="R188" s="149">
        <f t="shared" si="22"/>
        <v>0</v>
      </c>
      <c r="S188" s="149">
        <v>0</v>
      </c>
      <c r="T188" s="150">
        <f t="shared" si="23"/>
        <v>0</v>
      </c>
      <c r="AR188" s="151" t="s">
        <v>289</v>
      </c>
      <c r="AT188" s="151" t="s">
        <v>165</v>
      </c>
      <c r="AU188" s="151" t="s">
        <v>92</v>
      </c>
      <c r="AY188" s="13" t="s">
        <v>163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3" t="s">
        <v>92</v>
      </c>
      <c r="BK188" s="153">
        <f t="shared" si="29"/>
        <v>0</v>
      </c>
      <c r="BL188" s="13" t="s">
        <v>289</v>
      </c>
      <c r="BM188" s="151" t="s">
        <v>596</v>
      </c>
    </row>
    <row r="189" spans="2:65" s="1" customFormat="1" ht="24.2" customHeight="1">
      <c r="B189" s="139"/>
      <c r="C189" s="154" t="s">
        <v>282</v>
      </c>
      <c r="D189" s="154" t="s">
        <v>275</v>
      </c>
      <c r="E189" s="155" t="s">
        <v>597</v>
      </c>
      <c r="F189" s="156" t="s">
        <v>598</v>
      </c>
      <c r="G189" s="157" t="s">
        <v>415</v>
      </c>
      <c r="H189" s="158">
        <v>22</v>
      </c>
      <c r="I189" s="159"/>
      <c r="J189" s="158">
        <f t="shared" si="20"/>
        <v>0</v>
      </c>
      <c r="K189" s="160"/>
      <c r="L189" s="161"/>
      <c r="M189" s="162" t="s">
        <v>1</v>
      </c>
      <c r="N189" s="163" t="s">
        <v>45</v>
      </c>
      <c r="P189" s="149">
        <f t="shared" si="21"/>
        <v>0</v>
      </c>
      <c r="Q189" s="149">
        <v>2.9E-4</v>
      </c>
      <c r="R189" s="149">
        <f t="shared" si="22"/>
        <v>6.3800000000000003E-3</v>
      </c>
      <c r="S189" s="149">
        <v>0</v>
      </c>
      <c r="T189" s="150">
        <f t="shared" si="23"/>
        <v>0</v>
      </c>
      <c r="AR189" s="151" t="s">
        <v>428</v>
      </c>
      <c r="AT189" s="151" t="s">
        <v>275</v>
      </c>
      <c r="AU189" s="151" t="s">
        <v>92</v>
      </c>
      <c r="AY189" s="13" t="s">
        <v>163</v>
      </c>
      <c r="BE189" s="152">
        <f t="shared" si="24"/>
        <v>0</v>
      </c>
      <c r="BF189" s="152">
        <f t="shared" si="25"/>
        <v>0</v>
      </c>
      <c r="BG189" s="152">
        <f t="shared" si="26"/>
        <v>0</v>
      </c>
      <c r="BH189" s="152">
        <f t="shared" si="27"/>
        <v>0</v>
      </c>
      <c r="BI189" s="152">
        <f t="shared" si="28"/>
        <v>0</v>
      </c>
      <c r="BJ189" s="13" t="s">
        <v>92</v>
      </c>
      <c r="BK189" s="153">
        <f t="shared" si="29"/>
        <v>0</v>
      </c>
      <c r="BL189" s="13" t="s">
        <v>289</v>
      </c>
      <c r="BM189" s="151" t="s">
        <v>599</v>
      </c>
    </row>
    <row r="190" spans="2:65" s="1" customFormat="1" ht="16.5" customHeight="1">
      <c r="B190" s="139"/>
      <c r="C190" s="140" t="s">
        <v>600</v>
      </c>
      <c r="D190" s="140" t="s">
        <v>165</v>
      </c>
      <c r="E190" s="141" t="s">
        <v>601</v>
      </c>
      <c r="F190" s="142" t="s">
        <v>602</v>
      </c>
      <c r="G190" s="143" t="s">
        <v>415</v>
      </c>
      <c r="H190" s="144">
        <v>6</v>
      </c>
      <c r="I190" s="145"/>
      <c r="J190" s="144">
        <f t="shared" si="20"/>
        <v>0</v>
      </c>
      <c r="K190" s="146"/>
      <c r="L190" s="28"/>
      <c r="M190" s="147" t="s">
        <v>1</v>
      </c>
      <c r="N190" s="148" t="s">
        <v>45</v>
      </c>
      <c r="P190" s="149">
        <f t="shared" si="21"/>
        <v>0</v>
      </c>
      <c r="Q190" s="149">
        <v>0</v>
      </c>
      <c r="R190" s="149">
        <f t="shared" si="22"/>
        <v>0</v>
      </c>
      <c r="S190" s="149">
        <v>0</v>
      </c>
      <c r="T190" s="150">
        <f t="shared" si="23"/>
        <v>0</v>
      </c>
      <c r="AR190" s="151" t="s">
        <v>289</v>
      </c>
      <c r="AT190" s="151" t="s">
        <v>165</v>
      </c>
      <c r="AU190" s="151" t="s">
        <v>92</v>
      </c>
      <c r="AY190" s="13" t="s">
        <v>163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3" t="s">
        <v>92</v>
      </c>
      <c r="BK190" s="153">
        <f t="shared" si="29"/>
        <v>0</v>
      </c>
      <c r="BL190" s="13" t="s">
        <v>289</v>
      </c>
      <c r="BM190" s="151" t="s">
        <v>603</v>
      </c>
    </row>
    <row r="191" spans="2:65" s="1" customFormat="1" ht="24.2" customHeight="1">
      <c r="B191" s="139"/>
      <c r="C191" s="154" t="s">
        <v>285</v>
      </c>
      <c r="D191" s="154" t="s">
        <v>275</v>
      </c>
      <c r="E191" s="155" t="s">
        <v>604</v>
      </c>
      <c r="F191" s="156" t="s">
        <v>605</v>
      </c>
      <c r="G191" s="157" t="s">
        <v>415</v>
      </c>
      <c r="H191" s="158">
        <v>6</v>
      </c>
      <c r="I191" s="159"/>
      <c r="J191" s="158">
        <f t="shared" si="20"/>
        <v>0</v>
      </c>
      <c r="K191" s="160"/>
      <c r="L191" s="161"/>
      <c r="M191" s="162" t="s">
        <v>1</v>
      </c>
      <c r="N191" s="163" t="s">
        <v>45</v>
      </c>
      <c r="P191" s="149">
        <f t="shared" si="21"/>
        <v>0</v>
      </c>
      <c r="Q191" s="149">
        <v>1.7000000000000001E-4</v>
      </c>
      <c r="R191" s="149">
        <f t="shared" si="22"/>
        <v>1.0200000000000001E-3</v>
      </c>
      <c r="S191" s="149">
        <v>0</v>
      </c>
      <c r="T191" s="150">
        <f t="shared" si="23"/>
        <v>0</v>
      </c>
      <c r="AR191" s="151" t="s">
        <v>428</v>
      </c>
      <c r="AT191" s="151" t="s">
        <v>275</v>
      </c>
      <c r="AU191" s="151" t="s">
        <v>92</v>
      </c>
      <c r="AY191" s="13" t="s">
        <v>163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3" t="s">
        <v>92</v>
      </c>
      <c r="BK191" s="153">
        <f t="shared" si="29"/>
        <v>0</v>
      </c>
      <c r="BL191" s="13" t="s">
        <v>289</v>
      </c>
      <c r="BM191" s="151" t="s">
        <v>606</v>
      </c>
    </row>
    <row r="192" spans="2:65" s="1" customFormat="1" ht="16.5" customHeight="1">
      <c r="B192" s="139"/>
      <c r="C192" s="140" t="s">
        <v>607</v>
      </c>
      <c r="D192" s="140" t="s">
        <v>165</v>
      </c>
      <c r="E192" s="141" t="s">
        <v>608</v>
      </c>
      <c r="F192" s="142" t="s">
        <v>609</v>
      </c>
      <c r="G192" s="143" t="s">
        <v>415</v>
      </c>
      <c r="H192" s="144">
        <v>6</v>
      </c>
      <c r="I192" s="145"/>
      <c r="J192" s="144">
        <f t="shared" si="20"/>
        <v>0</v>
      </c>
      <c r="K192" s="146"/>
      <c r="L192" s="28"/>
      <c r="M192" s="147" t="s">
        <v>1</v>
      </c>
      <c r="N192" s="148" t="s">
        <v>45</v>
      </c>
      <c r="P192" s="149">
        <f t="shared" si="21"/>
        <v>0</v>
      </c>
      <c r="Q192" s="149">
        <v>0</v>
      </c>
      <c r="R192" s="149">
        <f t="shared" si="22"/>
        <v>0</v>
      </c>
      <c r="S192" s="149">
        <v>0</v>
      </c>
      <c r="T192" s="150">
        <f t="shared" si="23"/>
        <v>0</v>
      </c>
      <c r="AR192" s="151" t="s">
        <v>289</v>
      </c>
      <c r="AT192" s="151" t="s">
        <v>165</v>
      </c>
      <c r="AU192" s="151" t="s">
        <v>92</v>
      </c>
      <c r="AY192" s="13" t="s">
        <v>163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92</v>
      </c>
      <c r="BK192" s="153">
        <f t="shared" si="29"/>
        <v>0</v>
      </c>
      <c r="BL192" s="13" t="s">
        <v>289</v>
      </c>
      <c r="BM192" s="151" t="s">
        <v>610</v>
      </c>
    </row>
    <row r="193" spans="2:65" s="1" customFormat="1" ht="16.5" customHeight="1">
      <c r="B193" s="139"/>
      <c r="C193" s="154" t="s">
        <v>289</v>
      </c>
      <c r="D193" s="154" t="s">
        <v>275</v>
      </c>
      <c r="E193" s="155" t="s">
        <v>611</v>
      </c>
      <c r="F193" s="156" t="s">
        <v>612</v>
      </c>
      <c r="G193" s="157" t="s">
        <v>415</v>
      </c>
      <c r="H193" s="158">
        <v>6</v>
      </c>
      <c r="I193" s="159"/>
      <c r="J193" s="158">
        <f t="shared" si="20"/>
        <v>0</v>
      </c>
      <c r="K193" s="160"/>
      <c r="L193" s="161"/>
      <c r="M193" s="162" t="s">
        <v>1</v>
      </c>
      <c r="N193" s="163" t="s">
        <v>45</v>
      </c>
      <c r="P193" s="149">
        <f t="shared" si="21"/>
        <v>0</v>
      </c>
      <c r="Q193" s="149">
        <v>8.4000000000000003E-4</v>
      </c>
      <c r="R193" s="149">
        <f t="shared" si="22"/>
        <v>5.0400000000000002E-3</v>
      </c>
      <c r="S193" s="149">
        <v>0</v>
      </c>
      <c r="T193" s="150">
        <f t="shared" si="23"/>
        <v>0</v>
      </c>
      <c r="AR193" s="151" t="s">
        <v>428</v>
      </c>
      <c r="AT193" s="151" t="s">
        <v>275</v>
      </c>
      <c r="AU193" s="151" t="s">
        <v>92</v>
      </c>
      <c r="AY193" s="13" t="s">
        <v>163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92</v>
      </c>
      <c r="BK193" s="153">
        <f t="shared" si="29"/>
        <v>0</v>
      </c>
      <c r="BL193" s="13" t="s">
        <v>289</v>
      </c>
      <c r="BM193" s="151" t="s">
        <v>613</v>
      </c>
    </row>
    <row r="194" spans="2:65" s="1" customFormat="1" ht="16.5" customHeight="1">
      <c r="B194" s="139"/>
      <c r="C194" s="140" t="s">
        <v>614</v>
      </c>
      <c r="D194" s="140" t="s">
        <v>165</v>
      </c>
      <c r="E194" s="141" t="s">
        <v>615</v>
      </c>
      <c r="F194" s="142" t="s">
        <v>616</v>
      </c>
      <c r="G194" s="143" t="s">
        <v>415</v>
      </c>
      <c r="H194" s="144">
        <v>60</v>
      </c>
      <c r="I194" s="145"/>
      <c r="J194" s="144">
        <f t="shared" si="20"/>
        <v>0</v>
      </c>
      <c r="K194" s="146"/>
      <c r="L194" s="28"/>
      <c r="M194" s="147" t="s">
        <v>1</v>
      </c>
      <c r="N194" s="148" t="s">
        <v>45</v>
      </c>
      <c r="P194" s="149">
        <f t="shared" si="21"/>
        <v>0</v>
      </c>
      <c r="Q194" s="149">
        <v>0</v>
      </c>
      <c r="R194" s="149">
        <f t="shared" si="22"/>
        <v>0</v>
      </c>
      <c r="S194" s="149">
        <v>0</v>
      </c>
      <c r="T194" s="150">
        <f t="shared" si="23"/>
        <v>0</v>
      </c>
      <c r="AR194" s="151" t="s">
        <v>289</v>
      </c>
      <c r="AT194" s="151" t="s">
        <v>165</v>
      </c>
      <c r="AU194" s="151" t="s">
        <v>92</v>
      </c>
      <c r="AY194" s="13" t="s">
        <v>163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92</v>
      </c>
      <c r="BK194" s="153">
        <f t="shared" si="29"/>
        <v>0</v>
      </c>
      <c r="BL194" s="13" t="s">
        <v>289</v>
      </c>
      <c r="BM194" s="151" t="s">
        <v>617</v>
      </c>
    </row>
    <row r="195" spans="2:65" s="1" customFormat="1" ht="21.75" customHeight="1">
      <c r="B195" s="139"/>
      <c r="C195" s="154" t="s">
        <v>292</v>
      </c>
      <c r="D195" s="154" t="s">
        <v>275</v>
      </c>
      <c r="E195" s="155" t="s">
        <v>618</v>
      </c>
      <c r="F195" s="156" t="s">
        <v>619</v>
      </c>
      <c r="G195" s="157" t="s">
        <v>415</v>
      </c>
      <c r="H195" s="158">
        <v>60</v>
      </c>
      <c r="I195" s="159"/>
      <c r="J195" s="158">
        <f t="shared" si="20"/>
        <v>0</v>
      </c>
      <c r="K195" s="160"/>
      <c r="L195" s="161"/>
      <c r="M195" s="162" t="s">
        <v>1</v>
      </c>
      <c r="N195" s="163" t="s">
        <v>45</v>
      </c>
      <c r="P195" s="149">
        <f t="shared" si="21"/>
        <v>0</v>
      </c>
      <c r="Q195" s="149">
        <v>1.8000000000000001E-4</v>
      </c>
      <c r="R195" s="149">
        <f t="shared" si="22"/>
        <v>1.0800000000000001E-2</v>
      </c>
      <c r="S195" s="149">
        <v>0</v>
      </c>
      <c r="T195" s="150">
        <f t="shared" si="23"/>
        <v>0</v>
      </c>
      <c r="AR195" s="151" t="s">
        <v>428</v>
      </c>
      <c r="AT195" s="151" t="s">
        <v>275</v>
      </c>
      <c r="AU195" s="151" t="s">
        <v>92</v>
      </c>
      <c r="AY195" s="13" t="s">
        <v>163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92</v>
      </c>
      <c r="BK195" s="153">
        <f t="shared" si="29"/>
        <v>0</v>
      </c>
      <c r="BL195" s="13" t="s">
        <v>289</v>
      </c>
      <c r="BM195" s="151" t="s">
        <v>620</v>
      </c>
    </row>
    <row r="196" spans="2:65" s="1" customFormat="1" ht="16.5" customHeight="1">
      <c r="B196" s="139"/>
      <c r="C196" s="140" t="s">
        <v>621</v>
      </c>
      <c r="D196" s="140" t="s">
        <v>165</v>
      </c>
      <c r="E196" s="141" t="s">
        <v>622</v>
      </c>
      <c r="F196" s="142" t="s">
        <v>623</v>
      </c>
      <c r="G196" s="143" t="s">
        <v>415</v>
      </c>
      <c r="H196" s="144">
        <v>6</v>
      </c>
      <c r="I196" s="145"/>
      <c r="J196" s="144">
        <f t="shared" si="20"/>
        <v>0</v>
      </c>
      <c r="K196" s="146"/>
      <c r="L196" s="28"/>
      <c r="M196" s="147" t="s">
        <v>1</v>
      </c>
      <c r="N196" s="148" t="s">
        <v>45</v>
      </c>
      <c r="P196" s="149">
        <f t="shared" si="21"/>
        <v>0</v>
      </c>
      <c r="Q196" s="149">
        <v>0</v>
      </c>
      <c r="R196" s="149">
        <f t="shared" si="22"/>
        <v>0</v>
      </c>
      <c r="S196" s="149">
        <v>0</v>
      </c>
      <c r="T196" s="150">
        <f t="shared" si="23"/>
        <v>0</v>
      </c>
      <c r="AR196" s="151" t="s">
        <v>289</v>
      </c>
      <c r="AT196" s="151" t="s">
        <v>165</v>
      </c>
      <c r="AU196" s="151" t="s">
        <v>92</v>
      </c>
      <c r="AY196" s="13" t="s">
        <v>163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92</v>
      </c>
      <c r="BK196" s="153">
        <f t="shared" si="29"/>
        <v>0</v>
      </c>
      <c r="BL196" s="13" t="s">
        <v>289</v>
      </c>
      <c r="BM196" s="151" t="s">
        <v>624</v>
      </c>
    </row>
    <row r="197" spans="2:65" s="1" customFormat="1" ht="16.5" customHeight="1">
      <c r="B197" s="139"/>
      <c r="C197" s="154" t="s">
        <v>296</v>
      </c>
      <c r="D197" s="154" t="s">
        <v>275</v>
      </c>
      <c r="E197" s="155" t="s">
        <v>625</v>
      </c>
      <c r="F197" s="156" t="s">
        <v>626</v>
      </c>
      <c r="G197" s="157" t="s">
        <v>415</v>
      </c>
      <c r="H197" s="158">
        <v>6</v>
      </c>
      <c r="I197" s="159"/>
      <c r="J197" s="158">
        <f t="shared" si="20"/>
        <v>0</v>
      </c>
      <c r="K197" s="160"/>
      <c r="L197" s="161"/>
      <c r="M197" s="162" t="s">
        <v>1</v>
      </c>
      <c r="N197" s="163" t="s">
        <v>45</v>
      </c>
      <c r="P197" s="149">
        <f t="shared" si="21"/>
        <v>0</v>
      </c>
      <c r="Q197" s="149">
        <v>0</v>
      </c>
      <c r="R197" s="149">
        <f t="shared" si="22"/>
        <v>0</v>
      </c>
      <c r="S197" s="149">
        <v>0</v>
      </c>
      <c r="T197" s="150">
        <f t="shared" si="23"/>
        <v>0</v>
      </c>
      <c r="AR197" s="151" t="s">
        <v>428</v>
      </c>
      <c r="AT197" s="151" t="s">
        <v>275</v>
      </c>
      <c r="AU197" s="151" t="s">
        <v>92</v>
      </c>
      <c r="AY197" s="13" t="s">
        <v>163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92</v>
      </c>
      <c r="BK197" s="153">
        <f t="shared" si="29"/>
        <v>0</v>
      </c>
      <c r="BL197" s="13" t="s">
        <v>289</v>
      </c>
      <c r="BM197" s="151" t="s">
        <v>627</v>
      </c>
    </row>
    <row r="198" spans="2:65" s="1" customFormat="1" ht="21.75" customHeight="1">
      <c r="B198" s="139"/>
      <c r="C198" s="140" t="s">
        <v>628</v>
      </c>
      <c r="D198" s="140" t="s">
        <v>165</v>
      </c>
      <c r="E198" s="141" t="s">
        <v>629</v>
      </c>
      <c r="F198" s="142" t="s">
        <v>630</v>
      </c>
      <c r="G198" s="143" t="s">
        <v>415</v>
      </c>
      <c r="H198" s="144">
        <v>12</v>
      </c>
      <c r="I198" s="145"/>
      <c r="J198" s="144">
        <f t="shared" si="20"/>
        <v>0</v>
      </c>
      <c r="K198" s="146"/>
      <c r="L198" s="28"/>
      <c r="M198" s="147" t="s">
        <v>1</v>
      </c>
      <c r="N198" s="148" t="s">
        <v>45</v>
      </c>
      <c r="P198" s="149">
        <f t="shared" si="21"/>
        <v>0</v>
      </c>
      <c r="Q198" s="149">
        <v>0</v>
      </c>
      <c r="R198" s="149">
        <f t="shared" si="22"/>
        <v>0</v>
      </c>
      <c r="S198" s="149">
        <v>0</v>
      </c>
      <c r="T198" s="150">
        <f t="shared" si="23"/>
        <v>0</v>
      </c>
      <c r="AR198" s="151" t="s">
        <v>289</v>
      </c>
      <c r="AT198" s="151" t="s">
        <v>165</v>
      </c>
      <c r="AU198" s="151" t="s">
        <v>92</v>
      </c>
      <c r="AY198" s="13" t="s">
        <v>163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92</v>
      </c>
      <c r="BK198" s="153">
        <f t="shared" si="29"/>
        <v>0</v>
      </c>
      <c r="BL198" s="13" t="s">
        <v>289</v>
      </c>
      <c r="BM198" s="151" t="s">
        <v>631</v>
      </c>
    </row>
    <row r="199" spans="2:65" s="1" customFormat="1" ht="16.5" customHeight="1">
      <c r="B199" s="139"/>
      <c r="C199" s="154" t="s">
        <v>300</v>
      </c>
      <c r="D199" s="154" t="s">
        <v>275</v>
      </c>
      <c r="E199" s="155" t="s">
        <v>632</v>
      </c>
      <c r="F199" s="156" t="s">
        <v>633</v>
      </c>
      <c r="G199" s="157" t="s">
        <v>415</v>
      </c>
      <c r="H199" s="158">
        <v>12</v>
      </c>
      <c r="I199" s="159"/>
      <c r="J199" s="158">
        <f t="shared" si="20"/>
        <v>0</v>
      </c>
      <c r="K199" s="160"/>
      <c r="L199" s="161"/>
      <c r="M199" s="162" t="s">
        <v>1</v>
      </c>
      <c r="N199" s="163" t="s">
        <v>45</v>
      </c>
      <c r="P199" s="149">
        <f t="shared" si="21"/>
        <v>0</v>
      </c>
      <c r="Q199" s="149">
        <v>0</v>
      </c>
      <c r="R199" s="149">
        <f t="shared" si="22"/>
        <v>0</v>
      </c>
      <c r="S199" s="149">
        <v>0</v>
      </c>
      <c r="T199" s="150">
        <f t="shared" si="23"/>
        <v>0</v>
      </c>
      <c r="AR199" s="151" t="s">
        <v>428</v>
      </c>
      <c r="AT199" s="151" t="s">
        <v>275</v>
      </c>
      <c r="AU199" s="151" t="s">
        <v>92</v>
      </c>
      <c r="AY199" s="13" t="s">
        <v>163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92</v>
      </c>
      <c r="BK199" s="153">
        <f t="shared" si="29"/>
        <v>0</v>
      </c>
      <c r="BL199" s="13" t="s">
        <v>289</v>
      </c>
      <c r="BM199" s="151" t="s">
        <v>634</v>
      </c>
    </row>
    <row r="200" spans="2:65" s="1" customFormat="1" ht="16.5" customHeight="1">
      <c r="B200" s="139"/>
      <c r="C200" s="140" t="s">
        <v>264</v>
      </c>
      <c r="D200" s="140" t="s">
        <v>165</v>
      </c>
      <c r="E200" s="141" t="s">
        <v>635</v>
      </c>
      <c r="F200" s="142" t="s">
        <v>636</v>
      </c>
      <c r="G200" s="143" t="s">
        <v>415</v>
      </c>
      <c r="H200" s="144">
        <v>12</v>
      </c>
      <c r="I200" s="145"/>
      <c r="J200" s="144">
        <f t="shared" si="20"/>
        <v>0</v>
      </c>
      <c r="K200" s="146"/>
      <c r="L200" s="28"/>
      <c r="M200" s="147" t="s">
        <v>1</v>
      </c>
      <c r="N200" s="148" t="s">
        <v>45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289</v>
      </c>
      <c r="AT200" s="151" t="s">
        <v>165</v>
      </c>
      <c r="AU200" s="151" t="s">
        <v>92</v>
      </c>
      <c r="AY200" s="13" t="s">
        <v>163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92</v>
      </c>
      <c r="BK200" s="153">
        <f t="shared" si="29"/>
        <v>0</v>
      </c>
      <c r="BL200" s="13" t="s">
        <v>289</v>
      </c>
      <c r="BM200" s="151" t="s">
        <v>637</v>
      </c>
    </row>
    <row r="201" spans="2:65" s="1" customFormat="1" ht="24.2" customHeight="1">
      <c r="B201" s="139"/>
      <c r="C201" s="154" t="s">
        <v>309</v>
      </c>
      <c r="D201" s="154" t="s">
        <v>275</v>
      </c>
      <c r="E201" s="155" t="s">
        <v>638</v>
      </c>
      <c r="F201" s="156" t="s">
        <v>639</v>
      </c>
      <c r="G201" s="157" t="s">
        <v>415</v>
      </c>
      <c r="H201" s="158">
        <v>12</v>
      </c>
      <c r="I201" s="159"/>
      <c r="J201" s="158">
        <f t="shared" si="20"/>
        <v>0</v>
      </c>
      <c r="K201" s="160"/>
      <c r="L201" s="161"/>
      <c r="M201" s="162" t="s">
        <v>1</v>
      </c>
      <c r="N201" s="163" t="s">
        <v>45</v>
      </c>
      <c r="P201" s="149">
        <f t="shared" si="21"/>
        <v>0</v>
      </c>
      <c r="Q201" s="149">
        <v>7.9299999999999995E-3</v>
      </c>
      <c r="R201" s="149">
        <f t="shared" si="22"/>
        <v>9.5159999999999995E-2</v>
      </c>
      <c r="S201" s="149">
        <v>0</v>
      </c>
      <c r="T201" s="150">
        <f t="shared" si="23"/>
        <v>0</v>
      </c>
      <c r="AR201" s="151" t="s">
        <v>428</v>
      </c>
      <c r="AT201" s="151" t="s">
        <v>275</v>
      </c>
      <c r="AU201" s="151" t="s">
        <v>92</v>
      </c>
      <c r="AY201" s="13" t="s">
        <v>163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92</v>
      </c>
      <c r="BK201" s="153">
        <f t="shared" si="29"/>
        <v>0</v>
      </c>
      <c r="BL201" s="13" t="s">
        <v>289</v>
      </c>
      <c r="BM201" s="151" t="s">
        <v>640</v>
      </c>
    </row>
    <row r="202" spans="2:65" s="1" customFormat="1" ht="21.75" customHeight="1">
      <c r="B202" s="139"/>
      <c r="C202" s="140" t="s">
        <v>641</v>
      </c>
      <c r="D202" s="140" t="s">
        <v>165</v>
      </c>
      <c r="E202" s="141" t="s">
        <v>642</v>
      </c>
      <c r="F202" s="142" t="s">
        <v>643</v>
      </c>
      <c r="G202" s="143" t="s">
        <v>415</v>
      </c>
      <c r="H202" s="144">
        <v>6</v>
      </c>
      <c r="I202" s="145"/>
      <c r="J202" s="144">
        <f t="shared" si="20"/>
        <v>0</v>
      </c>
      <c r="K202" s="146"/>
      <c r="L202" s="28"/>
      <c r="M202" s="147" t="s">
        <v>1</v>
      </c>
      <c r="N202" s="148" t="s">
        <v>45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289</v>
      </c>
      <c r="AT202" s="151" t="s">
        <v>165</v>
      </c>
      <c r="AU202" s="151" t="s">
        <v>92</v>
      </c>
      <c r="AY202" s="13" t="s">
        <v>163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92</v>
      </c>
      <c r="BK202" s="153">
        <f t="shared" si="29"/>
        <v>0</v>
      </c>
      <c r="BL202" s="13" t="s">
        <v>289</v>
      </c>
      <c r="BM202" s="151" t="s">
        <v>644</v>
      </c>
    </row>
    <row r="203" spans="2:65" s="1" customFormat="1" ht="16.5" customHeight="1">
      <c r="B203" s="139"/>
      <c r="C203" s="154" t="s">
        <v>312</v>
      </c>
      <c r="D203" s="154" t="s">
        <v>275</v>
      </c>
      <c r="E203" s="155" t="s">
        <v>645</v>
      </c>
      <c r="F203" s="156" t="s">
        <v>646</v>
      </c>
      <c r="G203" s="157" t="s">
        <v>415</v>
      </c>
      <c r="H203" s="158">
        <v>6</v>
      </c>
      <c r="I203" s="159"/>
      <c r="J203" s="158">
        <f t="shared" si="20"/>
        <v>0</v>
      </c>
      <c r="K203" s="160"/>
      <c r="L203" s="161"/>
      <c r="M203" s="162" t="s">
        <v>1</v>
      </c>
      <c r="N203" s="163" t="s">
        <v>45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428</v>
      </c>
      <c r="AT203" s="151" t="s">
        <v>275</v>
      </c>
      <c r="AU203" s="151" t="s">
        <v>92</v>
      </c>
      <c r="AY203" s="13" t="s">
        <v>163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92</v>
      </c>
      <c r="BK203" s="153">
        <f t="shared" si="29"/>
        <v>0</v>
      </c>
      <c r="BL203" s="13" t="s">
        <v>289</v>
      </c>
      <c r="BM203" s="151" t="s">
        <v>647</v>
      </c>
    </row>
    <row r="204" spans="2:65" s="1" customFormat="1" ht="24.2" customHeight="1">
      <c r="B204" s="139"/>
      <c r="C204" s="140" t="s">
        <v>648</v>
      </c>
      <c r="D204" s="140" t="s">
        <v>165</v>
      </c>
      <c r="E204" s="141" t="s">
        <v>649</v>
      </c>
      <c r="F204" s="142" t="s">
        <v>650</v>
      </c>
      <c r="G204" s="143" t="s">
        <v>415</v>
      </c>
      <c r="H204" s="144">
        <v>92</v>
      </c>
      <c r="I204" s="145"/>
      <c r="J204" s="144">
        <f t="shared" si="20"/>
        <v>0</v>
      </c>
      <c r="K204" s="146"/>
      <c r="L204" s="28"/>
      <c r="M204" s="147" t="s">
        <v>1</v>
      </c>
      <c r="N204" s="148" t="s">
        <v>45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289</v>
      </c>
      <c r="AT204" s="151" t="s">
        <v>165</v>
      </c>
      <c r="AU204" s="151" t="s">
        <v>92</v>
      </c>
      <c r="AY204" s="13" t="s">
        <v>163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92</v>
      </c>
      <c r="BK204" s="153">
        <f t="shared" si="29"/>
        <v>0</v>
      </c>
      <c r="BL204" s="13" t="s">
        <v>289</v>
      </c>
      <c r="BM204" s="151" t="s">
        <v>651</v>
      </c>
    </row>
    <row r="205" spans="2:65" s="1" customFormat="1" ht="24.2" customHeight="1">
      <c r="B205" s="139"/>
      <c r="C205" s="154" t="s">
        <v>301</v>
      </c>
      <c r="D205" s="154" t="s">
        <v>275</v>
      </c>
      <c r="E205" s="155" t="s">
        <v>652</v>
      </c>
      <c r="F205" s="156" t="s">
        <v>653</v>
      </c>
      <c r="G205" s="157" t="s">
        <v>415</v>
      </c>
      <c r="H205" s="158">
        <v>70</v>
      </c>
      <c r="I205" s="159"/>
      <c r="J205" s="158">
        <f t="shared" si="20"/>
        <v>0</v>
      </c>
      <c r="K205" s="160"/>
      <c r="L205" s="161"/>
      <c r="M205" s="162" t="s">
        <v>1</v>
      </c>
      <c r="N205" s="163" t="s">
        <v>45</v>
      </c>
      <c r="P205" s="149">
        <f t="shared" si="21"/>
        <v>0</v>
      </c>
      <c r="Q205" s="149">
        <v>1.8000000000000001E-4</v>
      </c>
      <c r="R205" s="149">
        <f t="shared" si="22"/>
        <v>1.26E-2</v>
      </c>
      <c r="S205" s="149">
        <v>0</v>
      </c>
      <c r="T205" s="150">
        <f t="shared" si="23"/>
        <v>0</v>
      </c>
      <c r="AR205" s="151" t="s">
        <v>428</v>
      </c>
      <c r="AT205" s="151" t="s">
        <v>275</v>
      </c>
      <c r="AU205" s="151" t="s">
        <v>92</v>
      </c>
      <c r="AY205" s="13" t="s">
        <v>163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92</v>
      </c>
      <c r="BK205" s="153">
        <f t="shared" si="29"/>
        <v>0</v>
      </c>
      <c r="BL205" s="13" t="s">
        <v>289</v>
      </c>
      <c r="BM205" s="151" t="s">
        <v>654</v>
      </c>
    </row>
    <row r="206" spans="2:65" s="1" customFormat="1" ht="24.2" customHeight="1">
      <c r="B206" s="139"/>
      <c r="C206" s="154" t="s">
        <v>350</v>
      </c>
      <c r="D206" s="154" t="s">
        <v>275</v>
      </c>
      <c r="E206" s="155" t="s">
        <v>655</v>
      </c>
      <c r="F206" s="156" t="s">
        <v>656</v>
      </c>
      <c r="G206" s="157" t="s">
        <v>415</v>
      </c>
      <c r="H206" s="158">
        <v>22</v>
      </c>
      <c r="I206" s="159"/>
      <c r="J206" s="158">
        <f t="shared" si="20"/>
        <v>0</v>
      </c>
      <c r="K206" s="160"/>
      <c r="L206" s="161"/>
      <c r="M206" s="162" t="s">
        <v>1</v>
      </c>
      <c r="N206" s="163" t="s">
        <v>45</v>
      </c>
      <c r="P206" s="149">
        <f t="shared" si="21"/>
        <v>0</v>
      </c>
      <c r="Q206" s="149">
        <v>2.4000000000000001E-4</v>
      </c>
      <c r="R206" s="149">
        <f t="shared" si="22"/>
        <v>5.28E-3</v>
      </c>
      <c r="S206" s="149">
        <v>0</v>
      </c>
      <c r="T206" s="150">
        <f t="shared" si="23"/>
        <v>0</v>
      </c>
      <c r="AR206" s="151" t="s">
        <v>428</v>
      </c>
      <c r="AT206" s="151" t="s">
        <v>275</v>
      </c>
      <c r="AU206" s="151" t="s">
        <v>92</v>
      </c>
      <c r="AY206" s="13" t="s">
        <v>163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92</v>
      </c>
      <c r="BK206" s="153">
        <f t="shared" si="29"/>
        <v>0</v>
      </c>
      <c r="BL206" s="13" t="s">
        <v>289</v>
      </c>
      <c r="BM206" s="151" t="s">
        <v>657</v>
      </c>
    </row>
    <row r="207" spans="2:65" s="1" customFormat="1" ht="16.5" customHeight="1">
      <c r="B207" s="139"/>
      <c r="C207" s="140" t="s">
        <v>320</v>
      </c>
      <c r="D207" s="140" t="s">
        <v>165</v>
      </c>
      <c r="E207" s="141" t="s">
        <v>658</v>
      </c>
      <c r="F207" s="142" t="s">
        <v>659</v>
      </c>
      <c r="G207" s="143" t="s">
        <v>415</v>
      </c>
      <c r="H207" s="144">
        <v>8</v>
      </c>
      <c r="I207" s="145"/>
      <c r="J207" s="144">
        <f t="shared" si="20"/>
        <v>0</v>
      </c>
      <c r="K207" s="146"/>
      <c r="L207" s="28"/>
      <c r="M207" s="147" t="s">
        <v>1</v>
      </c>
      <c r="N207" s="148" t="s">
        <v>45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289</v>
      </c>
      <c r="AT207" s="151" t="s">
        <v>165</v>
      </c>
      <c r="AU207" s="151" t="s">
        <v>92</v>
      </c>
      <c r="AY207" s="13" t="s">
        <v>163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92</v>
      </c>
      <c r="BK207" s="153">
        <f t="shared" si="29"/>
        <v>0</v>
      </c>
      <c r="BL207" s="13" t="s">
        <v>289</v>
      </c>
      <c r="BM207" s="151" t="s">
        <v>660</v>
      </c>
    </row>
    <row r="208" spans="2:65" s="1" customFormat="1" ht="24.2" customHeight="1">
      <c r="B208" s="139"/>
      <c r="C208" s="154" t="s">
        <v>661</v>
      </c>
      <c r="D208" s="154" t="s">
        <v>275</v>
      </c>
      <c r="E208" s="155" t="s">
        <v>662</v>
      </c>
      <c r="F208" s="156" t="s">
        <v>663</v>
      </c>
      <c r="G208" s="157" t="s">
        <v>415</v>
      </c>
      <c r="H208" s="158">
        <v>8</v>
      </c>
      <c r="I208" s="159"/>
      <c r="J208" s="158">
        <f t="shared" si="20"/>
        <v>0</v>
      </c>
      <c r="K208" s="160"/>
      <c r="L208" s="161"/>
      <c r="M208" s="162" t="s">
        <v>1</v>
      </c>
      <c r="N208" s="163" t="s">
        <v>45</v>
      </c>
      <c r="P208" s="149">
        <f t="shared" si="21"/>
        <v>0</v>
      </c>
      <c r="Q208" s="149">
        <v>1.6000000000000001E-4</v>
      </c>
      <c r="R208" s="149">
        <f t="shared" si="22"/>
        <v>1.2800000000000001E-3</v>
      </c>
      <c r="S208" s="149">
        <v>0</v>
      </c>
      <c r="T208" s="150">
        <f t="shared" si="23"/>
        <v>0</v>
      </c>
      <c r="AR208" s="151" t="s">
        <v>428</v>
      </c>
      <c r="AT208" s="151" t="s">
        <v>275</v>
      </c>
      <c r="AU208" s="151" t="s">
        <v>92</v>
      </c>
      <c r="AY208" s="13" t="s">
        <v>163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92</v>
      </c>
      <c r="BK208" s="153">
        <f t="shared" si="29"/>
        <v>0</v>
      </c>
      <c r="BL208" s="13" t="s">
        <v>289</v>
      </c>
      <c r="BM208" s="151" t="s">
        <v>664</v>
      </c>
    </row>
    <row r="209" spans="2:65" s="1" customFormat="1" ht="16.5" customHeight="1">
      <c r="B209" s="139"/>
      <c r="C209" s="140" t="s">
        <v>324</v>
      </c>
      <c r="D209" s="140" t="s">
        <v>165</v>
      </c>
      <c r="E209" s="141" t="s">
        <v>665</v>
      </c>
      <c r="F209" s="142" t="s">
        <v>666</v>
      </c>
      <c r="G209" s="143" t="s">
        <v>415</v>
      </c>
      <c r="H209" s="144">
        <v>7</v>
      </c>
      <c r="I209" s="145"/>
      <c r="J209" s="144">
        <f t="shared" si="20"/>
        <v>0</v>
      </c>
      <c r="K209" s="146"/>
      <c r="L209" s="28"/>
      <c r="M209" s="147" t="s">
        <v>1</v>
      </c>
      <c r="N209" s="148" t="s">
        <v>45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289</v>
      </c>
      <c r="AT209" s="151" t="s">
        <v>165</v>
      </c>
      <c r="AU209" s="151" t="s">
        <v>92</v>
      </c>
      <c r="AY209" s="13" t="s">
        <v>163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92</v>
      </c>
      <c r="BK209" s="153">
        <f t="shared" si="29"/>
        <v>0</v>
      </c>
      <c r="BL209" s="13" t="s">
        <v>289</v>
      </c>
      <c r="BM209" s="151" t="s">
        <v>667</v>
      </c>
    </row>
    <row r="210" spans="2:65" s="1" customFormat="1" ht="21.75" customHeight="1">
      <c r="B210" s="139"/>
      <c r="C210" s="154" t="s">
        <v>668</v>
      </c>
      <c r="D210" s="154" t="s">
        <v>275</v>
      </c>
      <c r="E210" s="155" t="s">
        <v>669</v>
      </c>
      <c r="F210" s="156" t="s">
        <v>670</v>
      </c>
      <c r="G210" s="157" t="s">
        <v>415</v>
      </c>
      <c r="H210" s="158">
        <v>7</v>
      </c>
      <c r="I210" s="159"/>
      <c r="J210" s="158">
        <f t="shared" si="20"/>
        <v>0</v>
      </c>
      <c r="K210" s="160"/>
      <c r="L210" s="161"/>
      <c r="M210" s="162" t="s">
        <v>1</v>
      </c>
      <c r="N210" s="163" t="s">
        <v>45</v>
      </c>
      <c r="P210" s="149">
        <f t="shared" si="21"/>
        <v>0</v>
      </c>
      <c r="Q210" s="149">
        <v>1.3999999999999999E-4</v>
      </c>
      <c r="R210" s="149">
        <f t="shared" si="22"/>
        <v>9.7999999999999997E-4</v>
      </c>
      <c r="S210" s="149">
        <v>0</v>
      </c>
      <c r="T210" s="150">
        <f t="shared" si="23"/>
        <v>0</v>
      </c>
      <c r="AR210" s="151" t="s">
        <v>428</v>
      </c>
      <c r="AT210" s="151" t="s">
        <v>275</v>
      </c>
      <c r="AU210" s="151" t="s">
        <v>92</v>
      </c>
      <c r="AY210" s="13" t="s">
        <v>163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92</v>
      </c>
      <c r="BK210" s="153">
        <f t="shared" si="29"/>
        <v>0</v>
      </c>
      <c r="BL210" s="13" t="s">
        <v>289</v>
      </c>
      <c r="BM210" s="151" t="s">
        <v>671</v>
      </c>
    </row>
    <row r="211" spans="2:65" s="1" customFormat="1" ht="33" customHeight="1">
      <c r="B211" s="139"/>
      <c r="C211" s="140" t="s">
        <v>328</v>
      </c>
      <c r="D211" s="140" t="s">
        <v>165</v>
      </c>
      <c r="E211" s="141" t="s">
        <v>672</v>
      </c>
      <c r="F211" s="142" t="s">
        <v>673</v>
      </c>
      <c r="G211" s="143" t="s">
        <v>255</v>
      </c>
      <c r="H211" s="144">
        <v>190</v>
      </c>
      <c r="I211" s="145"/>
      <c r="J211" s="144">
        <f t="shared" si="20"/>
        <v>0</v>
      </c>
      <c r="K211" s="146"/>
      <c r="L211" s="28"/>
      <c r="M211" s="147" t="s">
        <v>1</v>
      </c>
      <c r="N211" s="148" t="s">
        <v>45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289</v>
      </c>
      <c r="AT211" s="151" t="s">
        <v>165</v>
      </c>
      <c r="AU211" s="151" t="s">
        <v>92</v>
      </c>
      <c r="AY211" s="13" t="s">
        <v>163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92</v>
      </c>
      <c r="BK211" s="153">
        <f t="shared" si="29"/>
        <v>0</v>
      </c>
      <c r="BL211" s="13" t="s">
        <v>289</v>
      </c>
      <c r="BM211" s="151" t="s">
        <v>674</v>
      </c>
    </row>
    <row r="212" spans="2:65" s="1" customFormat="1" ht="16.5" customHeight="1">
      <c r="B212" s="139"/>
      <c r="C212" s="154" t="s">
        <v>675</v>
      </c>
      <c r="D212" s="154" t="s">
        <v>275</v>
      </c>
      <c r="E212" s="155" t="s">
        <v>676</v>
      </c>
      <c r="F212" s="156" t="s">
        <v>677</v>
      </c>
      <c r="G212" s="157" t="s">
        <v>255</v>
      </c>
      <c r="H212" s="158">
        <v>190</v>
      </c>
      <c r="I212" s="159"/>
      <c r="J212" s="158">
        <f t="shared" si="20"/>
        <v>0</v>
      </c>
      <c r="K212" s="160"/>
      <c r="L212" s="161"/>
      <c r="M212" s="162" t="s">
        <v>1</v>
      </c>
      <c r="N212" s="163" t="s">
        <v>45</v>
      </c>
      <c r="P212" s="149">
        <f t="shared" si="21"/>
        <v>0</v>
      </c>
      <c r="Q212" s="149">
        <v>2.0000000000000002E-5</v>
      </c>
      <c r="R212" s="149">
        <f t="shared" si="22"/>
        <v>3.8000000000000004E-3</v>
      </c>
      <c r="S212" s="149">
        <v>0</v>
      </c>
      <c r="T212" s="150">
        <f t="shared" si="23"/>
        <v>0</v>
      </c>
      <c r="AR212" s="151" t="s">
        <v>428</v>
      </c>
      <c r="AT212" s="151" t="s">
        <v>275</v>
      </c>
      <c r="AU212" s="151" t="s">
        <v>92</v>
      </c>
      <c r="AY212" s="13" t="s">
        <v>163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92</v>
      </c>
      <c r="BK212" s="153">
        <f t="shared" si="29"/>
        <v>0</v>
      </c>
      <c r="BL212" s="13" t="s">
        <v>289</v>
      </c>
      <c r="BM212" s="151" t="s">
        <v>678</v>
      </c>
    </row>
    <row r="213" spans="2:65" s="1" customFormat="1" ht="16.5" customHeight="1">
      <c r="B213" s="139"/>
      <c r="C213" s="140" t="s">
        <v>332</v>
      </c>
      <c r="D213" s="140" t="s">
        <v>165</v>
      </c>
      <c r="E213" s="141" t="s">
        <v>679</v>
      </c>
      <c r="F213" s="142" t="s">
        <v>680</v>
      </c>
      <c r="G213" s="143" t="s">
        <v>681</v>
      </c>
      <c r="H213" s="144">
        <v>1</v>
      </c>
      <c r="I213" s="145"/>
      <c r="J213" s="144">
        <f t="shared" si="20"/>
        <v>0</v>
      </c>
      <c r="K213" s="146"/>
      <c r="L213" s="28"/>
      <c r="M213" s="147" t="s">
        <v>1</v>
      </c>
      <c r="N213" s="148" t="s">
        <v>45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0</v>
      </c>
      <c r="T213" s="150">
        <f t="shared" si="23"/>
        <v>0</v>
      </c>
      <c r="AR213" s="151" t="s">
        <v>289</v>
      </c>
      <c r="AT213" s="151" t="s">
        <v>165</v>
      </c>
      <c r="AU213" s="151" t="s">
        <v>92</v>
      </c>
      <c r="AY213" s="13" t="s">
        <v>163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3" t="s">
        <v>92</v>
      </c>
      <c r="BK213" s="153">
        <f t="shared" si="29"/>
        <v>0</v>
      </c>
      <c r="BL213" s="13" t="s">
        <v>289</v>
      </c>
      <c r="BM213" s="151" t="s">
        <v>682</v>
      </c>
    </row>
    <row r="214" spans="2:65" s="1" customFormat="1" ht="16.5" customHeight="1">
      <c r="B214" s="139"/>
      <c r="C214" s="140" t="s">
        <v>683</v>
      </c>
      <c r="D214" s="140" t="s">
        <v>165</v>
      </c>
      <c r="E214" s="141" t="s">
        <v>684</v>
      </c>
      <c r="F214" s="142" t="s">
        <v>507</v>
      </c>
      <c r="G214" s="143" t="s">
        <v>299</v>
      </c>
      <c r="H214" s="145"/>
      <c r="I214" s="145"/>
      <c r="J214" s="144">
        <f t="shared" si="20"/>
        <v>0</v>
      </c>
      <c r="K214" s="146"/>
      <c r="L214" s="28"/>
      <c r="M214" s="147" t="s">
        <v>1</v>
      </c>
      <c r="N214" s="148" t="s">
        <v>45</v>
      </c>
      <c r="P214" s="149">
        <f t="shared" si="21"/>
        <v>0</v>
      </c>
      <c r="Q214" s="149">
        <v>0</v>
      </c>
      <c r="R214" s="149">
        <f t="shared" si="22"/>
        <v>0</v>
      </c>
      <c r="S214" s="149">
        <v>0</v>
      </c>
      <c r="T214" s="150">
        <f t="shared" si="23"/>
        <v>0</v>
      </c>
      <c r="AR214" s="151" t="s">
        <v>289</v>
      </c>
      <c r="AT214" s="151" t="s">
        <v>165</v>
      </c>
      <c r="AU214" s="151" t="s">
        <v>92</v>
      </c>
      <c r="AY214" s="13" t="s">
        <v>163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3" t="s">
        <v>92</v>
      </c>
      <c r="BK214" s="153">
        <f t="shared" si="29"/>
        <v>0</v>
      </c>
      <c r="BL214" s="13" t="s">
        <v>289</v>
      </c>
      <c r="BM214" s="151" t="s">
        <v>685</v>
      </c>
    </row>
    <row r="215" spans="2:65" s="1" customFormat="1" ht="16.5" customHeight="1">
      <c r="B215" s="139"/>
      <c r="C215" s="140" t="s">
        <v>686</v>
      </c>
      <c r="D215" s="140" t="s">
        <v>165</v>
      </c>
      <c r="E215" s="141" t="s">
        <v>687</v>
      </c>
      <c r="F215" s="142" t="s">
        <v>688</v>
      </c>
      <c r="G215" s="143" t="s">
        <v>689</v>
      </c>
      <c r="H215" s="144">
        <v>10</v>
      </c>
      <c r="I215" s="145"/>
      <c r="J215" s="144">
        <f t="shared" si="20"/>
        <v>0</v>
      </c>
      <c r="K215" s="146"/>
      <c r="L215" s="28"/>
      <c r="M215" s="147" t="s">
        <v>1</v>
      </c>
      <c r="N215" s="148" t="s">
        <v>45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0</v>
      </c>
      <c r="T215" s="150">
        <f t="shared" si="23"/>
        <v>0</v>
      </c>
      <c r="AR215" s="151" t="s">
        <v>289</v>
      </c>
      <c r="AT215" s="151" t="s">
        <v>165</v>
      </c>
      <c r="AU215" s="151" t="s">
        <v>92</v>
      </c>
      <c r="AY215" s="13" t="s">
        <v>163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3" t="s">
        <v>92</v>
      </c>
      <c r="BK215" s="153">
        <f t="shared" si="29"/>
        <v>0</v>
      </c>
      <c r="BL215" s="13" t="s">
        <v>289</v>
      </c>
      <c r="BM215" s="151" t="s">
        <v>690</v>
      </c>
    </row>
    <row r="216" spans="2:65" s="11" customFormat="1" ht="22.9" customHeight="1">
      <c r="B216" s="127"/>
      <c r="D216" s="128" t="s">
        <v>78</v>
      </c>
      <c r="E216" s="137" t="s">
        <v>691</v>
      </c>
      <c r="F216" s="137" t="s">
        <v>692</v>
      </c>
      <c r="I216" s="130"/>
      <c r="J216" s="138">
        <f>BK216</f>
        <v>0</v>
      </c>
      <c r="L216" s="127"/>
      <c r="M216" s="132"/>
      <c r="P216" s="133">
        <f>SUM(P217:P225)</f>
        <v>0</v>
      </c>
      <c r="R216" s="133">
        <f>SUM(R217:R225)</f>
        <v>1.4515750000000001</v>
      </c>
      <c r="T216" s="134">
        <f>SUM(T217:T225)</f>
        <v>0</v>
      </c>
      <c r="AR216" s="128" t="s">
        <v>174</v>
      </c>
      <c r="AT216" s="135" t="s">
        <v>78</v>
      </c>
      <c r="AU216" s="135" t="s">
        <v>86</v>
      </c>
      <c r="AY216" s="128" t="s">
        <v>163</v>
      </c>
      <c r="BK216" s="136">
        <f>SUM(BK217:BK225)</f>
        <v>0</v>
      </c>
    </row>
    <row r="217" spans="2:65" s="1" customFormat="1" ht="33" customHeight="1">
      <c r="B217" s="139"/>
      <c r="C217" s="140" t="s">
        <v>693</v>
      </c>
      <c r="D217" s="140" t="s">
        <v>165</v>
      </c>
      <c r="E217" s="141" t="s">
        <v>694</v>
      </c>
      <c r="F217" s="142" t="s">
        <v>695</v>
      </c>
      <c r="G217" s="143" t="s">
        <v>696</v>
      </c>
      <c r="H217" s="144">
        <v>8.0000000000000002E-3</v>
      </c>
      <c r="I217" s="145"/>
      <c r="J217" s="144">
        <f t="shared" ref="J217:J225" si="30">ROUND(I217*H217,3)</f>
        <v>0</v>
      </c>
      <c r="K217" s="146"/>
      <c r="L217" s="28"/>
      <c r="M217" s="147" t="s">
        <v>1</v>
      </c>
      <c r="N217" s="148" t="s">
        <v>45</v>
      </c>
      <c r="P217" s="149">
        <f t="shared" ref="P217:P225" si="31">O217*H217</f>
        <v>0</v>
      </c>
      <c r="Q217" s="149">
        <v>0</v>
      </c>
      <c r="R217" s="149">
        <f t="shared" ref="R217:R225" si="32">Q217*H217</f>
        <v>0</v>
      </c>
      <c r="S217" s="149">
        <v>0</v>
      </c>
      <c r="T217" s="150">
        <f t="shared" ref="T217:T225" si="33">S217*H217</f>
        <v>0</v>
      </c>
      <c r="AR217" s="151" t="s">
        <v>289</v>
      </c>
      <c r="AT217" s="151" t="s">
        <v>165</v>
      </c>
      <c r="AU217" s="151" t="s">
        <v>92</v>
      </c>
      <c r="AY217" s="13" t="s">
        <v>163</v>
      </c>
      <c r="BE217" s="152">
        <f t="shared" ref="BE217:BE225" si="34">IF(N217="základná",J217,0)</f>
        <v>0</v>
      </c>
      <c r="BF217" s="152">
        <f t="shared" ref="BF217:BF225" si="35">IF(N217="znížená",J217,0)</f>
        <v>0</v>
      </c>
      <c r="BG217" s="152">
        <f t="shared" ref="BG217:BG225" si="36">IF(N217="zákl. prenesená",J217,0)</f>
        <v>0</v>
      </c>
      <c r="BH217" s="152">
        <f t="shared" ref="BH217:BH225" si="37">IF(N217="zníž. prenesená",J217,0)</f>
        <v>0</v>
      </c>
      <c r="BI217" s="152">
        <f t="shared" ref="BI217:BI225" si="38">IF(N217="nulová",J217,0)</f>
        <v>0</v>
      </c>
      <c r="BJ217" s="13" t="s">
        <v>92</v>
      </c>
      <c r="BK217" s="153">
        <f t="shared" ref="BK217:BK225" si="39">ROUND(I217*H217,3)</f>
        <v>0</v>
      </c>
      <c r="BL217" s="13" t="s">
        <v>289</v>
      </c>
      <c r="BM217" s="151" t="s">
        <v>697</v>
      </c>
    </row>
    <row r="218" spans="2:65" s="1" customFormat="1" ht="24.2" customHeight="1">
      <c r="B218" s="139"/>
      <c r="C218" s="140" t="s">
        <v>339</v>
      </c>
      <c r="D218" s="140" t="s">
        <v>165</v>
      </c>
      <c r="E218" s="141" t="s">
        <v>698</v>
      </c>
      <c r="F218" s="142" t="s">
        <v>699</v>
      </c>
      <c r="G218" s="143" t="s">
        <v>255</v>
      </c>
      <c r="H218" s="144">
        <v>7.5</v>
      </c>
      <c r="I218" s="145"/>
      <c r="J218" s="144">
        <f t="shared" si="30"/>
        <v>0</v>
      </c>
      <c r="K218" s="146"/>
      <c r="L218" s="28"/>
      <c r="M218" s="147" t="s">
        <v>1</v>
      </c>
      <c r="N218" s="148" t="s">
        <v>45</v>
      </c>
      <c r="P218" s="149">
        <f t="shared" si="31"/>
        <v>0</v>
      </c>
      <c r="Q218" s="149">
        <v>0</v>
      </c>
      <c r="R218" s="149">
        <f t="shared" si="32"/>
        <v>0</v>
      </c>
      <c r="S218" s="149">
        <v>0</v>
      </c>
      <c r="T218" s="150">
        <f t="shared" si="33"/>
        <v>0</v>
      </c>
      <c r="AR218" s="151" t="s">
        <v>289</v>
      </c>
      <c r="AT218" s="151" t="s">
        <v>165</v>
      </c>
      <c r="AU218" s="151" t="s">
        <v>92</v>
      </c>
      <c r="AY218" s="13" t="s">
        <v>163</v>
      </c>
      <c r="BE218" s="152">
        <f t="shared" si="34"/>
        <v>0</v>
      </c>
      <c r="BF218" s="152">
        <f t="shared" si="35"/>
        <v>0</v>
      </c>
      <c r="BG218" s="152">
        <f t="shared" si="36"/>
        <v>0</v>
      </c>
      <c r="BH218" s="152">
        <f t="shared" si="37"/>
        <v>0</v>
      </c>
      <c r="BI218" s="152">
        <f t="shared" si="38"/>
        <v>0</v>
      </c>
      <c r="BJ218" s="13" t="s">
        <v>92</v>
      </c>
      <c r="BK218" s="153">
        <f t="shared" si="39"/>
        <v>0</v>
      </c>
      <c r="BL218" s="13" t="s">
        <v>289</v>
      </c>
      <c r="BM218" s="151" t="s">
        <v>700</v>
      </c>
    </row>
    <row r="219" spans="2:65" s="1" customFormat="1" ht="24.2" customHeight="1">
      <c r="B219" s="139"/>
      <c r="C219" s="140" t="s">
        <v>701</v>
      </c>
      <c r="D219" s="140" t="s">
        <v>165</v>
      </c>
      <c r="E219" s="141" t="s">
        <v>702</v>
      </c>
      <c r="F219" s="142" t="s">
        <v>703</v>
      </c>
      <c r="G219" s="143" t="s">
        <v>255</v>
      </c>
      <c r="H219" s="144">
        <v>7.5</v>
      </c>
      <c r="I219" s="145"/>
      <c r="J219" s="144">
        <f t="shared" si="30"/>
        <v>0</v>
      </c>
      <c r="K219" s="146"/>
      <c r="L219" s="28"/>
      <c r="M219" s="147" t="s">
        <v>1</v>
      </c>
      <c r="N219" s="148" t="s">
        <v>45</v>
      </c>
      <c r="P219" s="149">
        <f t="shared" si="31"/>
        <v>0</v>
      </c>
      <c r="Q219" s="149">
        <v>0</v>
      </c>
      <c r="R219" s="149">
        <f t="shared" si="32"/>
        <v>0</v>
      </c>
      <c r="S219" s="149">
        <v>0</v>
      </c>
      <c r="T219" s="150">
        <f t="shared" si="33"/>
        <v>0</v>
      </c>
      <c r="AR219" s="151" t="s">
        <v>289</v>
      </c>
      <c r="AT219" s="151" t="s">
        <v>165</v>
      </c>
      <c r="AU219" s="151" t="s">
        <v>92</v>
      </c>
      <c r="AY219" s="13" t="s">
        <v>163</v>
      </c>
      <c r="BE219" s="152">
        <f t="shared" si="34"/>
        <v>0</v>
      </c>
      <c r="BF219" s="152">
        <f t="shared" si="35"/>
        <v>0</v>
      </c>
      <c r="BG219" s="152">
        <f t="shared" si="36"/>
        <v>0</v>
      </c>
      <c r="BH219" s="152">
        <f t="shared" si="37"/>
        <v>0</v>
      </c>
      <c r="BI219" s="152">
        <f t="shared" si="38"/>
        <v>0</v>
      </c>
      <c r="BJ219" s="13" t="s">
        <v>92</v>
      </c>
      <c r="BK219" s="153">
        <f t="shared" si="39"/>
        <v>0</v>
      </c>
      <c r="BL219" s="13" t="s">
        <v>289</v>
      </c>
      <c r="BM219" s="151" t="s">
        <v>704</v>
      </c>
    </row>
    <row r="220" spans="2:65" s="1" customFormat="1" ht="16.5" customHeight="1">
      <c r="B220" s="139"/>
      <c r="C220" s="154" t="s">
        <v>346</v>
      </c>
      <c r="D220" s="154" t="s">
        <v>275</v>
      </c>
      <c r="E220" s="155" t="s">
        <v>705</v>
      </c>
      <c r="F220" s="156" t="s">
        <v>706</v>
      </c>
      <c r="G220" s="157" t="s">
        <v>216</v>
      </c>
      <c r="H220" s="158">
        <v>1.45</v>
      </c>
      <c r="I220" s="159"/>
      <c r="J220" s="158">
        <f t="shared" si="30"/>
        <v>0</v>
      </c>
      <c r="K220" s="160"/>
      <c r="L220" s="161"/>
      <c r="M220" s="162" t="s">
        <v>1</v>
      </c>
      <c r="N220" s="163" t="s">
        <v>45</v>
      </c>
      <c r="P220" s="149">
        <f t="shared" si="31"/>
        <v>0</v>
      </c>
      <c r="Q220" s="149">
        <v>1</v>
      </c>
      <c r="R220" s="149">
        <f t="shared" si="32"/>
        <v>1.45</v>
      </c>
      <c r="S220" s="149">
        <v>0</v>
      </c>
      <c r="T220" s="150">
        <f t="shared" si="33"/>
        <v>0</v>
      </c>
      <c r="AR220" s="151" t="s">
        <v>428</v>
      </c>
      <c r="AT220" s="151" t="s">
        <v>275</v>
      </c>
      <c r="AU220" s="151" t="s">
        <v>92</v>
      </c>
      <c r="AY220" s="13" t="s">
        <v>163</v>
      </c>
      <c r="BE220" s="152">
        <f t="shared" si="34"/>
        <v>0</v>
      </c>
      <c r="BF220" s="152">
        <f t="shared" si="35"/>
        <v>0</v>
      </c>
      <c r="BG220" s="152">
        <f t="shared" si="36"/>
        <v>0</v>
      </c>
      <c r="BH220" s="152">
        <f t="shared" si="37"/>
        <v>0</v>
      </c>
      <c r="BI220" s="152">
        <f t="shared" si="38"/>
        <v>0</v>
      </c>
      <c r="BJ220" s="13" t="s">
        <v>92</v>
      </c>
      <c r="BK220" s="153">
        <f t="shared" si="39"/>
        <v>0</v>
      </c>
      <c r="BL220" s="13" t="s">
        <v>289</v>
      </c>
      <c r="BM220" s="151" t="s">
        <v>707</v>
      </c>
    </row>
    <row r="221" spans="2:65" s="1" customFormat="1" ht="24.2" customHeight="1">
      <c r="B221" s="139"/>
      <c r="C221" s="140" t="s">
        <v>708</v>
      </c>
      <c r="D221" s="140" t="s">
        <v>165</v>
      </c>
      <c r="E221" s="141" t="s">
        <v>709</v>
      </c>
      <c r="F221" s="142" t="s">
        <v>710</v>
      </c>
      <c r="G221" s="143" t="s">
        <v>255</v>
      </c>
      <c r="H221" s="144">
        <v>7.5</v>
      </c>
      <c r="I221" s="145"/>
      <c r="J221" s="144">
        <f t="shared" si="30"/>
        <v>0</v>
      </c>
      <c r="K221" s="146"/>
      <c r="L221" s="28"/>
      <c r="M221" s="147" t="s">
        <v>1</v>
      </c>
      <c r="N221" s="148" t="s">
        <v>45</v>
      </c>
      <c r="P221" s="149">
        <f t="shared" si="31"/>
        <v>0</v>
      </c>
      <c r="Q221" s="149">
        <v>0</v>
      </c>
      <c r="R221" s="149">
        <f t="shared" si="32"/>
        <v>0</v>
      </c>
      <c r="S221" s="149">
        <v>0</v>
      </c>
      <c r="T221" s="150">
        <f t="shared" si="33"/>
        <v>0</v>
      </c>
      <c r="AR221" s="151" t="s">
        <v>289</v>
      </c>
      <c r="AT221" s="151" t="s">
        <v>165</v>
      </c>
      <c r="AU221" s="151" t="s">
        <v>92</v>
      </c>
      <c r="AY221" s="13" t="s">
        <v>163</v>
      </c>
      <c r="BE221" s="152">
        <f t="shared" si="34"/>
        <v>0</v>
      </c>
      <c r="BF221" s="152">
        <f t="shared" si="35"/>
        <v>0</v>
      </c>
      <c r="BG221" s="152">
        <f t="shared" si="36"/>
        <v>0</v>
      </c>
      <c r="BH221" s="152">
        <f t="shared" si="37"/>
        <v>0</v>
      </c>
      <c r="BI221" s="152">
        <f t="shared" si="38"/>
        <v>0</v>
      </c>
      <c r="BJ221" s="13" t="s">
        <v>92</v>
      </c>
      <c r="BK221" s="153">
        <f t="shared" si="39"/>
        <v>0</v>
      </c>
      <c r="BL221" s="13" t="s">
        <v>289</v>
      </c>
      <c r="BM221" s="151" t="s">
        <v>711</v>
      </c>
    </row>
    <row r="222" spans="2:65" s="1" customFormat="1" ht="16.5" customHeight="1">
      <c r="B222" s="139"/>
      <c r="C222" s="154" t="s">
        <v>349</v>
      </c>
      <c r="D222" s="154" t="s">
        <v>275</v>
      </c>
      <c r="E222" s="155" t="s">
        <v>712</v>
      </c>
      <c r="F222" s="156" t="s">
        <v>713</v>
      </c>
      <c r="G222" s="157" t="s">
        <v>255</v>
      </c>
      <c r="H222" s="158">
        <v>7.5</v>
      </c>
      <c r="I222" s="159"/>
      <c r="J222" s="158">
        <f t="shared" si="30"/>
        <v>0</v>
      </c>
      <c r="K222" s="160"/>
      <c r="L222" s="161"/>
      <c r="M222" s="162" t="s">
        <v>1</v>
      </c>
      <c r="N222" s="163" t="s">
        <v>45</v>
      </c>
      <c r="P222" s="149">
        <f t="shared" si="31"/>
        <v>0</v>
      </c>
      <c r="Q222" s="149">
        <v>2.1000000000000001E-4</v>
      </c>
      <c r="R222" s="149">
        <f t="shared" si="32"/>
        <v>1.575E-3</v>
      </c>
      <c r="S222" s="149">
        <v>0</v>
      </c>
      <c r="T222" s="150">
        <f t="shared" si="33"/>
        <v>0</v>
      </c>
      <c r="AR222" s="151" t="s">
        <v>428</v>
      </c>
      <c r="AT222" s="151" t="s">
        <v>275</v>
      </c>
      <c r="AU222" s="151" t="s">
        <v>92</v>
      </c>
      <c r="AY222" s="13" t="s">
        <v>163</v>
      </c>
      <c r="BE222" s="152">
        <f t="shared" si="34"/>
        <v>0</v>
      </c>
      <c r="BF222" s="152">
        <f t="shared" si="35"/>
        <v>0</v>
      </c>
      <c r="BG222" s="152">
        <f t="shared" si="36"/>
        <v>0</v>
      </c>
      <c r="BH222" s="152">
        <f t="shared" si="37"/>
        <v>0</v>
      </c>
      <c r="BI222" s="152">
        <f t="shared" si="38"/>
        <v>0</v>
      </c>
      <c r="BJ222" s="13" t="s">
        <v>92</v>
      </c>
      <c r="BK222" s="153">
        <f t="shared" si="39"/>
        <v>0</v>
      </c>
      <c r="BL222" s="13" t="s">
        <v>289</v>
      </c>
      <c r="BM222" s="151" t="s">
        <v>714</v>
      </c>
    </row>
    <row r="223" spans="2:65" s="1" customFormat="1" ht="24.2" customHeight="1">
      <c r="B223" s="139"/>
      <c r="C223" s="140" t="s">
        <v>715</v>
      </c>
      <c r="D223" s="140" t="s">
        <v>165</v>
      </c>
      <c r="E223" s="141" t="s">
        <v>716</v>
      </c>
      <c r="F223" s="142" t="s">
        <v>717</v>
      </c>
      <c r="G223" s="143" t="s">
        <v>255</v>
      </c>
      <c r="H223" s="144">
        <v>7.5</v>
      </c>
      <c r="I223" s="145"/>
      <c r="J223" s="144">
        <f t="shared" si="30"/>
        <v>0</v>
      </c>
      <c r="K223" s="146"/>
      <c r="L223" s="28"/>
      <c r="M223" s="147" t="s">
        <v>1</v>
      </c>
      <c r="N223" s="148" t="s">
        <v>45</v>
      </c>
      <c r="P223" s="149">
        <f t="shared" si="31"/>
        <v>0</v>
      </c>
      <c r="Q223" s="149">
        <v>0</v>
      </c>
      <c r="R223" s="149">
        <f t="shared" si="32"/>
        <v>0</v>
      </c>
      <c r="S223" s="149">
        <v>0</v>
      </c>
      <c r="T223" s="150">
        <f t="shared" si="33"/>
        <v>0</v>
      </c>
      <c r="AR223" s="151" t="s">
        <v>289</v>
      </c>
      <c r="AT223" s="151" t="s">
        <v>165</v>
      </c>
      <c r="AU223" s="151" t="s">
        <v>92</v>
      </c>
      <c r="AY223" s="13" t="s">
        <v>163</v>
      </c>
      <c r="BE223" s="152">
        <f t="shared" si="34"/>
        <v>0</v>
      </c>
      <c r="BF223" s="152">
        <f t="shared" si="35"/>
        <v>0</v>
      </c>
      <c r="BG223" s="152">
        <f t="shared" si="36"/>
        <v>0</v>
      </c>
      <c r="BH223" s="152">
        <f t="shared" si="37"/>
        <v>0</v>
      </c>
      <c r="BI223" s="152">
        <f t="shared" si="38"/>
        <v>0</v>
      </c>
      <c r="BJ223" s="13" t="s">
        <v>92</v>
      </c>
      <c r="BK223" s="153">
        <f t="shared" si="39"/>
        <v>0</v>
      </c>
      <c r="BL223" s="13" t="s">
        <v>289</v>
      </c>
      <c r="BM223" s="151" t="s">
        <v>718</v>
      </c>
    </row>
    <row r="224" spans="2:65" s="1" customFormat="1" ht="16.5" customHeight="1">
      <c r="B224" s="139"/>
      <c r="C224" s="140" t="s">
        <v>357</v>
      </c>
      <c r="D224" s="140" t="s">
        <v>165</v>
      </c>
      <c r="E224" s="141" t="s">
        <v>719</v>
      </c>
      <c r="F224" s="142" t="s">
        <v>720</v>
      </c>
      <c r="G224" s="143" t="s">
        <v>196</v>
      </c>
      <c r="H224" s="144">
        <v>3.75</v>
      </c>
      <c r="I224" s="145"/>
      <c r="J224" s="144">
        <f t="shared" si="30"/>
        <v>0</v>
      </c>
      <c r="K224" s="146"/>
      <c r="L224" s="28"/>
      <c r="M224" s="147" t="s">
        <v>1</v>
      </c>
      <c r="N224" s="148" t="s">
        <v>45</v>
      </c>
      <c r="P224" s="149">
        <f t="shared" si="31"/>
        <v>0</v>
      </c>
      <c r="Q224" s="149">
        <v>0</v>
      </c>
      <c r="R224" s="149">
        <f t="shared" si="32"/>
        <v>0</v>
      </c>
      <c r="S224" s="149">
        <v>0</v>
      </c>
      <c r="T224" s="150">
        <f t="shared" si="33"/>
        <v>0</v>
      </c>
      <c r="AR224" s="151" t="s">
        <v>289</v>
      </c>
      <c r="AT224" s="151" t="s">
        <v>165</v>
      </c>
      <c r="AU224" s="151" t="s">
        <v>92</v>
      </c>
      <c r="AY224" s="13" t="s">
        <v>163</v>
      </c>
      <c r="BE224" s="152">
        <f t="shared" si="34"/>
        <v>0</v>
      </c>
      <c r="BF224" s="152">
        <f t="shared" si="35"/>
        <v>0</v>
      </c>
      <c r="BG224" s="152">
        <f t="shared" si="36"/>
        <v>0</v>
      </c>
      <c r="BH224" s="152">
        <f t="shared" si="37"/>
        <v>0</v>
      </c>
      <c r="BI224" s="152">
        <f t="shared" si="38"/>
        <v>0</v>
      </c>
      <c r="BJ224" s="13" t="s">
        <v>92</v>
      </c>
      <c r="BK224" s="153">
        <f t="shared" si="39"/>
        <v>0</v>
      </c>
      <c r="BL224" s="13" t="s">
        <v>289</v>
      </c>
      <c r="BM224" s="151" t="s">
        <v>721</v>
      </c>
    </row>
    <row r="225" spans="2:65" s="1" customFormat="1" ht="16.5" customHeight="1">
      <c r="B225" s="139"/>
      <c r="C225" s="140" t="s">
        <v>722</v>
      </c>
      <c r="D225" s="140" t="s">
        <v>165</v>
      </c>
      <c r="E225" s="141" t="s">
        <v>723</v>
      </c>
      <c r="F225" s="142" t="s">
        <v>724</v>
      </c>
      <c r="G225" s="143" t="s">
        <v>415</v>
      </c>
      <c r="H225" s="144">
        <v>6</v>
      </c>
      <c r="I225" s="145"/>
      <c r="J225" s="144">
        <f t="shared" si="30"/>
        <v>0</v>
      </c>
      <c r="K225" s="146"/>
      <c r="L225" s="28"/>
      <c r="M225" s="164" t="s">
        <v>1</v>
      </c>
      <c r="N225" s="165" t="s">
        <v>45</v>
      </c>
      <c r="O225" s="166"/>
      <c r="P225" s="167">
        <f t="shared" si="31"/>
        <v>0</v>
      </c>
      <c r="Q225" s="167">
        <v>0</v>
      </c>
      <c r="R225" s="167">
        <f t="shared" si="32"/>
        <v>0</v>
      </c>
      <c r="S225" s="167">
        <v>0</v>
      </c>
      <c r="T225" s="168">
        <f t="shared" si="33"/>
        <v>0</v>
      </c>
      <c r="AR225" s="151" t="s">
        <v>289</v>
      </c>
      <c r="AT225" s="151" t="s">
        <v>165</v>
      </c>
      <c r="AU225" s="151" t="s">
        <v>92</v>
      </c>
      <c r="AY225" s="13" t="s">
        <v>163</v>
      </c>
      <c r="BE225" s="152">
        <f t="shared" si="34"/>
        <v>0</v>
      </c>
      <c r="BF225" s="152">
        <f t="shared" si="35"/>
        <v>0</v>
      </c>
      <c r="BG225" s="152">
        <f t="shared" si="36"/>
        <v>0</v>
      </c>
      <c r="BH225" s="152">
        <f t="shared" si="37"/>
        <v>0</v>
      </c>
      <c r="BI225" s="152">
        <f t="shared" si="38"/>
        <v>0</v>
      </c>
      <c r="BJ225" s="13" t="s">
        <v>92</v>
      </c>
      <c r="BK225" s="153">
        <f t="shared" si="39"/>
        <v>0</v>
      </c>
      <c r="BL225" s="13" t="s">
        <v>289</v>
      </c>
      <c r="BM225" s="151" t="s">
        <v>725</v>
      </c>
    </row>
    <row r="226" spans="2:65" s="1" customFormat="1" ht="6.95" customHeight="1">
      <c r="B226" s="43"/>
      <c r="C226" s="44"/>
      <c r="D226" s="44"/>
      <c r="E226" s="44"/>
      <c r="F226" s="44"/>
      <c r="G226" s="44"/>
      <c r="H226" s="44"/>
      <c r="I226" s="44"/>
      <c r="J226" s="44"/>
      <c r="K226" s="44"/>
      <c r="L226" s="28"/>
    </row>
  </sheetData>
  <autoFilter ref="C124:K225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1"/>
  <sheetViews>
    <sheetView showGridLines="0" showZeros="0" topLeftCell="A109" workbookViewId="0">
      <selection activeCell="V124" sqref="V124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7.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726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123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ROUND(J131,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ROUND((SUM(BE131:BE180)),  2)</f>
        <v>0</v>
      </c>
      <c r="G35" s="96"/>
      <c r="H35" s="96"/>
      <c r="I35" s="97">
        <v>0.2</v>
      </c>
      <c r="J35" s="95">
        <f>ROUND(((SUM(BE131:BE180))*I35),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ROUND((SUM(BF131:BF180)),  2)</f>
        <v>0</v>
      </c>
      <c r="G36" s="96"/>
      <c r="H36" s="96"/>
      <c r="I36" s="97">
        <v>0.2</v>
      </c>
      <c r="J36" s="95">
        <f>ROUND(((SUM(BF131:BF180))*I36),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ROUND((SUM(BG131:BG180)),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ROUND((SUM(BH131:BH180)),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ROUND((SUM(BI131:BI180)),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726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>01 - Stavebná časť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J131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9" customFormat="1" ht="19.899999999999999" customHeight="1">
      <c r="B100" s="114"/>
      <c r="D100" s="115" t="s">
        <v>130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47" s="9" customFormat="1" ht="19.899999999999999" customHeight="1">
      <c r="B101" s="114"/>
      <c r="D101" s="115" t="s">
        <v>727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134</v>
      </c>
      <c r="E102" s="116"/>
      <c r="F102" s="116"/>
      <c r="G102" s="116"/>
      <c r="H102" s="116"/>
      <c r="I102" s="116"/>
      <c r="J102" s="117">
        <f>J151</f>
        <v>0</v>
      </c>
      <c r="L102" s="114"/>
    </row>
    <row r="103" spans="2:47" s="9" customFormat="1" ht="19.899999999999999" customHeight="1">
      <c r="B103" s="114"/>
      <c r="D103" s="115" t="s">
        <v>135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8" customFormat="1" ht="24.95" customHeight="1">
      <c r="B104" s="110"/>
      <c r="D104" s="111" t="s">
        <v>136</v>
      </c>
      <c r="E104" s="112"/>
      <c r="F104" s="112"/>
      <c r="G104" s="112"/>
      <c r="H104" s="112"/>
      <c r="I104" s="112"/>
      <c r="J104" s="113">
        <f>J164</f>
        <v>0</v>
      </c>
      <c r="L104" s="110"/>
    </row>
    <row r="105" spans="2:47" s="9" customFormat="1" ht="19.899999999999999" customHeight="1">
      <c r="B105" s="114"/>
      <c r="D105" s="115" t="s">
        <v>137</v>
      </c>
      <c r="E105" s="116"/>
      <c r="F105" s="116"/>
      <c r="G105" s="116"/>
      <c r="H105" s="116"/>
      <c r="I105" s="116"/>
      <c r="J105" s="117">
        <f>J165</f>
        <v>0</v>
      </c>
      <c r="L105" s="114"/>
    </row>
    <row r="106" spans="2:47" s="9" customFormat="1" ht="14.85" customHeight="1">
      <c r="B106" s="114"/>
      <c r="D106" s="115" t="s">
        <v>728</v>
      </c>
      <c r="E106" s="116"/>
      <c r="F106" s="116"/>
      <c r="G106" s="116"/>
      <c r="H106" s="116"/>
      <c r="I106" s="116"/>
      <c r="J106" s="117">
        <f>J166</f>
        <v>0</v>
      </c>
      <c r="L106" s="114"/>
    </row>
    <row r="107" spans="2:47" s="9" customFormat="1" ht="19.899999999999999" customHeight="1">
      <c r="B107" s="114"/>
      <c r="D107" s="115" t="s">
        <v>139</v>
      </c>
      <c r="E107" s="116"/>
      <c r="F107" s="116"/>
      <c r="G107" s="116"/>
      <c r="H107" s="116"/>
      <c r="I107" s="116"/>
      <c r="J107" s="117">
        <f>J169</f>
        <v>0</v>
      </c>
      <c r="L107" s="114"/>
    </row>
    <row r="108" spans="2:47" s="9" customFormat="1" ht="14.85" customHeight="1">
      <c r="B108" s="114"/>
      <c r="D108" s="115" t="s">
        <v>140</v>
      </c>
      <c r="E108" s="116"/>
      <c r="F108" s="116"/>
      <c r="G108" s="116"/>
      <c r="H108" s="116"/>
      <c r="I108" s="116"/>
      <c r="J108" s="117">
        <f>J170</f>
        <v>0</v>
      </c>
      <c r="L108" s="114"/>
    </row>
    <row r="109" spans="2:47" s="9" customFormat="1" ht="14.85" customHeight="1">
      <c r="B109" s="114"/>
      <c r="D109" s="115" t="s">
        <v>141</v>
      </c>
      <c r="E109" s="116"/>
      <c r="F109" s="116"/>
      <c r="G109" s="116"/>
      <c r="H109" s="116"/>
      <c r="I109" s="116"/>
      <c r="J109" s="117">
        <f>J175</f>
        <v>0</v>
      </c>
      <c r="L109" s="114"/>
    </row>
    <row r="110" spans="2:47" s="1" customFormat="1" ht="21.75" customHeight="1">
      <c r="B110" s="28"/>
      <c r="L110" s="28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4.95" customHeight="1">
      <c r="B116" s="28"/>
      <c r="C116" s="17" t="s">
        <v>149</v>
      </c>
      <c r="L116" s="28"/>
    </row>
    <row r="117" spans="2:12" s="1" customFormat="1" ht="6.95" customHeight="1">
      <c r="B117" s="28"/>
      <c r="L117" s="28"/>
    </row>
    <row r="118" spans="2:12" s="1" customFormat="1" ht="12" customHeight="1">
      <c r="B118" s="28"/>
      <c r="C118" s="23" t="s">
        <v>14</v>
      </c>
      <c r="L118" s="28"/>
    </row>
    <row r="119" spans="2:12" s="1" customFormat="1" ht="16.5" customHeight="1">
      <c r="B119" s="28"/>
      <c r="E119" s="222" t="str">
        <f>E7</f>
        <v>ROZŠÍRENIE AREÁLU MOKAS a.s.,  Selešťany</v>
      </c>
      <c r="F119" s="223"/>
      <c r="G119" s="223"/>
      <c r="H119" s="223"/>
      <c r="L119" s="28"/>
    </row>
    <row r="120" spans="2:12" ht="12" customHeight="1">
      <c r="B120" s="16"/>
      <c r="C120" s="23" t="s">
        <v>120</v>
      </c>
      <c r="L120" s="16"/>
    </row>
    <row r="121" spans="2:12" s="1" customFormat="1" ht="16.5" customHeight="1">
      <c r="B121" s="28"/>
      <c r="E121" s="222" t="s">
        <v>726</v>
      </c>
      <c r="F121" s="221"/>
      <c r="G121" s="221"/>
      <c r="H121" s="221"/>
      <c r="L121" s="28"/>
    </row>
    <row r="122" spans="2:12" s="1" customFormat="1" ht="12" customHeight="1">
      <c r="B122" s="28"/>
      <c r="C122" s="23" t="s">
        <v>122</v>
      </c>
      <c r="L122" s="28"/>
    </row>
    <row r="123" spans="2:12" s="1" customFormat="1" ht="16.5" customHeight="1">
      <c r="B123" s="28"/>
      <c r="E123" s="216" t="str">
        <f>E11</f>
        <v>01 - Stavebná časť</v>
      </c>
      <c r="F123" s="221"/>
      <c r="G123" s="221"/>
      <c r="H123" s="221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F14</f>
        <v>K.Ú: Záhorce, parc.č. 2200/1</v>
      </c>
      <c r="I125" s="23" t="s">
        <v>20</v>
      </c>
      <c r="J125" s="51" t="str">
        <f>IF(J14="","",J14)</f>
        <v>7. 3. 2022</v>
      </c>
      <c r="L125" s="28"/>
    </row>
    <row r="126" spans="2:12" s="1" customFormat="1" ht="6.95" customHeight="1">
      <c r="B126" s="28"/>
      <c r="L126" s="28"/>
    </row>
    <row r="127" spans="2:12" s="1" customFormat="1" ht="25.7" customHeight="1">
      <c r="B127" s="28"/>
      <c r="C127" s="23" t="s">
        <v>22</v>
      </c>
      <c r="F127" s="21" t="str">
        <f>E17</f>
        <v>MOKAS, a.s., Selešťany 69, Záhorce, PSČ:  991 06</v>
      </c>
      <c r="I127" s="23" t="s">
        <v>30</v>
      </c>
      <c r="J127" s="26" t="str">
        <f>E23</f>
        <v>Sírius company s.r.o., Balog nad Ipľom</v>
      </c>
      <c r="L127" s="28"/>
    </row>
    <row r="128" spans="2:12" s="1" customFormat="1" ht="25.7" customHeight="1">
      <c r="B128" s="28"/>
      <c r="C128" s="23" t="s">
        <v>28</v>
      </c>
      <c r="F128" s="21" t="str">
        <f>IF(E20="","",E20)</f>
        <v>Vyplň údaj</v>
      </c>
      <c r="I128" s="23" t="s">
        <v>36</v>
      </c>
      <c r="J128" s="26" t="str">
        <f>E26</f>
        <v>Sírius company s.r.o., Športová 40/10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8"/>
      <c r="C130" s="119" t="s">
        <v>150</v>
      </c>
      <c r="D130" s="120" t="s">
        <v>64</v>
      </c>
      <c r="E130" s="120" t="s">
        <v>60</v>
      </c>
      <c r="F130" s="120" t="s">
        <v>61</v>
      </c>
      <c r="G130" s="120" t="s">
        <v>151</v>
      </c>
      <c r="H130" s="120" t="s">
        <v>152</v>
      </c>
      <c r="I130" s="120" t="s">
        <v>153</v>
      </c>
      <c r="J130" s="121" t="s">
        <v>126</v>
      </c>
      <c r="K130" s="122" t="s">
        <v>154</v>
      </c>
      <c r="L130" s="118"/>
      <c r="M130" s="57" t="s">
        <v>1</v>
      </c>
      <c r="N130" s="58" t="s">
        <v>43</v>
      </c>
      <c r="O130" s="58" t="s">
        <v>155</v>
      </c>
      <c r="P130" s="58" t="s">
        <v>156</v>
      </c>
      <c r="Q130" s="58" t="s">
        <v>157</v>
      </c>
      <c r="R130" s="58" t="s">
        <v>158</v>
      </c>
      <c r="S130" s="58" t="s">
        <v>159</v>
      </c>
      <c r="T130" s="59" t="s">
        <v>160</v>
      </c>
    </row>
    <row r="131" spans="2:65" s="1" customFormat="1" ht="22.9" customHeight="1">
      <c r="B131" s="28"/>
      <c r="C131" s="62" t="s">
        <v>127</v>
      </c>
      <c r="J131" s="123">
        <f>BK131</f>
        <v>0</v>
      </c>
      <c r="L131" s="28"/>
      <c r="M131" s="60"/>
      <c r="N131" s="52"/>
      <c r="O131" s="52"/>
      <c r="P131" s="124">
        <f>P132+P164</f>
        <v>0</v>
      </c>
      <c r="Q131" s="52"/>
      <c r="R131" s="124">
        <f>R132+R164</f>
        <v>101.29566817</v>
      </c>
      <c r="S131" s="52"/>
      <c r="T131" s="125">
        <f>T132+T164</f>
        <v>0</v>
      </c>
      <c r="AT131" s="13" t="s">
        <v>78</v>
      </c>
      <c r="AU131" s="13" t="s">
        <v>128</v>
      </c>
      <c r="BK131" s="126">
        <f>BK132+BK164</f>
        <v>0</v>
      </c>
    </row>
    <row r="132" spans="2:65" s="11" customFormat="1" ht="25.9" customHeight="1">
      <c r="B132" s="127"/>
      <c r="D132" s="128" t="s">
        <v>78</v>
      </c>
      <c r="E132" s="129" t="s">
        <v>161</v>
      </c>
      <c r="F132" s="129" t="s">
        <v>162</v>
      </c>
      <c r="I132" s="130"/>
      <c r="J132" s="131">
        <f>BK132</f>
        <v>0</v>
      </c>
      <c r="L132" s="127"/>
      <c r="M132" s="132"/>
      <c r="P132" s="133">
        <f>P133+P140+P151+P153</f>
        <v>0</v>
      </c>
      <c r="R132" s="133">
        <f>R133+R140+R151+R153</f>
        <v>95.301458220000001</v>
      </c>
      <c r="T132" s="134">
        <f>T133+T140+T151+T153</f>
        <v>0</v>
      </c>
      <c r="AR132" s="128" t="s">
        <v>86</v>
      </c>
      <c r="AT132" s="135" t="s">
        <v>78</v>
      </c>
      <c r="AU132" s="135" t="s">
        <v>79</v>
      </c>
      <c r="AY132" s="128" t="s">
        <v>163</v>
      </c>
      <c r="BK132" s="136">
        <f>BK133+BK140+BK151+BK153</f>
        <v>0</v>
      </c>
    </row>
    <row r="133" spans="2:65" s="11" customFormat="1" ht="22.9" customHeight="1">
      <c r="B133" s="127"/>
      <c r="D133" s="128" t="s">
        <v>78</v>
      </c>
      <c r="E133" s="137" t="s">
        <v>86</v>
      </c>
      <c r="F133" s="137" t="s">
        <v>164</v>
      </c>
      <c r="I133" s="130"/>
      <c r="J133" s="138">
        <f>BK133</f>
        <v>0</v>
      </c>
      <c r="L133" s="127"/>
      <c r="M133" s="132"/>
      <c r="P133" s="133">
        <f>SUM(P134:P139)</f>
        <v>0</v>
      </c>
      <c r="R133" s="133">
        <f>SUM(R134:R139)</f>
        <v>0</v>
      </c>
      <c r="T133" s="134">
        <f>SUM(T134:T139)</f>
        <v>0</v>
      </c>
      <c r="AR133" s="128" t="s">
        <v>86</v>
      </c>
      <c r="AT133" s="135" t="s">
        <v>78</v>
      </c>
      <c r="AU133" s="135" t="s">
        <v>86</v>
      </c>
      <c r="AY133" s="128" t="s">
        <v>163</v>
      </c>
      <c r="BK133" s="136">
        <f>SUM(BK134:BK139)</f>
        <v>0</v>
      </c>
    </row>
    <row r="134" spans="2:65" s="1" customFormat="1" ht="37.9" customHeight="1">
      <c r="B134" s="139"/>
      <c r="C134" s="140" t="s">
        <v>86</v>
      </c>
      <c r="D134" s="140" t="s">
        <v>165</v>
      </c>
      <c r="E134" s="141" t="s">
        <v>729</v>
      </c>
      <c r="F134" s="142" t="s">
        <v>730</v>
      </c>
      <c r="G134" s="143" t="s">
        <v>196</v>
      </c>
      <c r="H134" s="144">
        <v>78</v>
      </c>
      <c r="I134" s="145"/>
      <c r="J134" s="144">
        <f t="shared" ref="J134:J139" si="0">ROUND(I134*H134,3)</f>
        <v>0</v>
      </c>
      <c r="K134" s="146"/>
      <c r="L134" s="28"/>
      <c r="M134" s="147" t="s">
        <v>1</v>
      </c>
      <c r="N134" s="148" t="s">
        <v>45</v>
      </c>
      <c r="P134" s="149">
        <f t="shared" ref="P134:P139" si="1">O134*H134</f>
        <v>0</v>
      </c>
      <c r="Q134" s="149">
        <v>0</v>
      </c>
      <c r="R134" s="149">
        <f t="shared" ref="R134:R139" si="2">Q134*H134</f>
        <v>0</v>
      </c>
      <c r="S134" s="149">
        <v>0</v>
      </c>
      <c r="T134" s="150">
        <f t="shared" ref="T134:T139" si="3">S134*H134</f>
        <v>0</v>
      </c>
      <c r="AR134" s="151" t="s">
        <v>169</v>
      </c>
      <c r="AT134" s="151" t="s">
        <v>165</v>
      </c>
      <c r="AU134" s="151" t="s">
        <v>92</v>
      </c>
      <c r="AY134" s="13" t="s">
        <v>163</v>
      </c>
      <c r="BE134" s="152">
        <f t="shared" ref="BE134:BE139" si="4">IF(N134="základná",J134,0)</f>
        <v>0</v>
      </c>
      <c r="BF134" s="152">
        <f t="shared" ref="BF134:BF139" si="5">IF(N134="znížená",J134,0)</f>
        <v>0</v>
      </c>
      <c r="BG134" s="152">
        <f t="shared" ref="BG134:BG139" si="6">IF(N134="zákl. prenesená",J134,0)</f>
        <v>0</v>
      </c>
      <c r="BH134" s="152">
        <f t="shared" ref="BH134:BH139" si="7">IF(N134="zníž. prenesená",J134,0)</f>
        <v>0</v>
      </c>
      <c r="BI134" s="152">
        <f t="shared" ref="BI134:BI139" si="8">IF(N134="nulová",J134,0)</f>
        <v>0</v>
      </c>
      <c r="BJ134" s="13" t="s">
        <v>92</v>
      </c>
      <c r="BK134" s="153">
        <f t="shared" ref="BK134:BK139" si="9">ROUND(I134*H134,3)</f>
        <v>0</v>
      </c>
      <c r="BL134" s="13" t="s">
        <v>169</v>
      </c>
      <c r="BM134" s="151" t="s">
        <v>731</v>
      </c>
    </row>
    <row r="135" spans="2:65" s="1" customFormat="1" ht="24.2" customHeight="1">
      <c r="B135" s="139"/>
      <c r="C135" s="140" t="s">
        <v>92</v>
      </c>
      <c r="D135" s="140" t="s">
        <v>165</v>
      </c>
      <c r="E135" s="141" t="s">
        <v>166</v>
      </c>
      <c r="F135" s="142" t="s">
        <v>167</v>
      </c>
      <c r="G135" s="143" t="s">
        <v>168</v>
      </c>
      <c r="H135" s="144">
        <v>15.6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45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169</v>
      </c>
      <c r="AT135" s="151" t="s">
        <v>165</v>
      </c>
      <c r="AU135" s="151" t="s">
        <v>92</v>
      </c>
      <c r="AY135" s="13" t="s">
        <v>163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92</v>
      </c>
      <c r="BK135" s="153">
        <f t="shared" si="9"/>
        <v>0</v>
      </c>
      <c r="BL135" s="13" t="s">
        <v>169</v>
      </c>
      <c r="BM135" s="151" t="s">
        <v>732</v>
      </c>
    </row>
    <row r="136" spans="2:65" s="1" customFormat="1" ht="24.2" customHeight="1">
      <c r="B136" s="139"/>
      <c r="C136" s="140" t="s">
        <v>174</v>
      </c>
      <c r="D136" s="140" t="s">
        <v>165</v>
      </c>
      <c r="E136" s="141" t="s">
        <v>733</v>
      </c>
      <c r="F136" s="142" t="s">
        <v>734</v>
      </c>
      <c r="G136" s="143" t="s">
        <v>168</v>
      </c>
      <c r="H136" s="144">
        <v>15.6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169</v>
      </c>
      <c r="AT136" s="151" t="s">
        <v>165</v>
      </c>
      <c r="AU136" s="151" t="s">
        <v>92</v>
      </c>
      <c r="AY136" s="13" t="s">
        <v>163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92</v>
      </c>
      <c r="BK136" s="153">
        <f t="shared" si="9"/>
        <v>0</v>
      </c>
      <c r="BL136" s="13" t="s">
        <v>169</v>
      </c>
      <c r="BM136" s="151" t="s">
        <v>735</v>
      </c>
    </row>
    <row r="137" spans="2:65" s="1" customFormat="1" ht="21.75" customHeight="1">
      <c r="B137" s="139"/>
      <c r="C137" s="140" t="s">
        <v>169</v>
      </c>
      <c r="D137" s="140" t="s">
        <v>165</v>
      </c>
      <c r="E137" s="141" t="s">
        <v>736</v>
      </c>
      <c r="F137" s="142" t="s">
        <v>737</v>
      </c>
      <c r="G137" s="143" t="s">
        <v>168</v>
      </c>
      <c r="H137" s="144">
        <v>12.25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169</v>
      </c>
      <c r="AT137" s="151" t="s">
        <v>165</v>
      </c>
      <c r="AU137" s="151" t="s">
        <v>92</v>
      </c>
      <c r="AY137" s="13" t="s">
        <v>163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92</v>
      </c>
      <c r="BK137" s="153">
        <f t="shared" si="9"/>
        <v>0</v>
      </c>
      <c r="BL137" s="13" t="s">
        <v>169</v>
      </c>
      <c r="BM137" s="151" t="s">
        <v>738</v>
      </c>
    </row>
    <row r="138" spans="2:65" s="1" customFormat="1" ht="16.5" customHeight="1">
      <c r="B138" s="139"/>
      <c r="C138" s="140" t="s">
        <v>181</v>
      </c>
      <c r="D138" s="140" t="s">
        <v>165</v>
      </c>
      <c r="E138" s="141" t="s">
        <v>739</v>
      </c>
      <c r="F138" s="142" t="s">
        <v>740</v>
      </c>
      <c r="G138" s="143" t="s">
        <v>168</v>
      </c>
      <c r="H138" s="144">
        <v>12.25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169</v>
      </c>
      <c r="AT138" s="151" t="s">
        <v>165</v>
      </c>
      <c r="AU138" s="151" t="s">
        <v>92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169</v>
      </c>
      <c r="BM138" s="151" t="s">
        <v>741</v>
      </c>
    </row>
    <row r="139" spans="2:65" s="1" customFormat="1" ht="37.9" customHeight="1">
      <c r="B139" s="139"/>
      <c r="C139" s="140" t="s">
        <v>185</v>
      </c>
      <c r="D139" s="140" t="s">
        <v>165</v>
      </c>
      <c r="E139" s="141" t="s">
        <v>742</v>
      </c>
      <c r="F139" s="142" t="s">
        <v>743</v>
      </c>
      <c r="G139" s="143" t="s">
        <v>168</v>
      </c>
      <c r="H139" s="144">
        <v>27.85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169</v>
      </c>
      <c r="AT139" s="151" t="s">
        <v>165</v>
      </c>
      <c r="AU139" s="151" t="s">
        <v>92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169</v>
      </c>
      <c r="BM139" s="151" t="s">
        <v>744</v>
      </c>
    </row>
    <row r="140" spans="2:65" s="11" customFormat="1" ht="22.9" customHeight="1">
      <c r="B140" s="127"/>
      <c r="D140" s="128" t="s">
        <v>78</v>
      </c>
      <c r="E140" s="137" t="s">
        <v>92</v>
      </c>
      <c r="F140" s="137" t="s">
        <v>745</v>
      </c>
      <c r="I140" s="130"/>
      <c r="J140" s="138">
        <f>BK140</f>
        <v>0</v>
      </c>
      <c r="L140" s="127"/>
      <c r="M140" s="132"/>
      <c r="P140" s="133">
        <f>SUM(P141:P150)</f>
        <v>0</v>
      </c>
      <c r="R140" s="133">
        <f>SUM(R141:R150)</f>
        <v>86.222126219999993</v>
      </c>
      <c r="T140" s="134">
        <f>SUM(T141:T150)</f>
        <v>0</v>
      </c>
      <c r="AR140" s="128" t="s">
        <v>86</v>
      </c>
      <c r="AT140" s="135" t="s">
        <v>78</v>
      </c>
      <c r="AU140" s="135" t="s">
        <v>86</v>
      </c>
      <c r="AY140" s="128" t="s">
        <v>163</v>
      </c>
      <c r="BK140" s="136">
        <f>SUM(BK141:BK150)</f>
        <v>0</v>
      </c>
    </row>
    <row r="141" spans="2:65" s="1" customFormat="1" ht="33" customHeight="1">
      <c r="B141" s="139"/>
      <c r="C141" s="140" t="s">
        <v>189</v>
      </c>
      <c r="D141" s="140" t="s">
        <v>165</v>
      </c>
      <c r="E141" s="141" t="s">
        <v>746</v>
      </c>
      <c r="F141" s="142" t="s">
        <v>747</v>
      </c>
      <c r="G141" s="143" t="s">
        <v>168</v>
      </c>
      <c r="H141" s="144">
        <v>11.7</v>
      </c>
      <c r="I141" s="145"/>
      <c r="J141" s="144">
        <f t="shared" ref="J141:J150" si="10">ROUND(I141*H141,3)</f>
        <v>0</v>
      </c>
      <c r="K141" s="146"/>
      <c r="L141" s="28"/>
      <c r="M141" s="147" t="s">
        <v>1</v>
      </c>
      <c r="N141" s="148" t="s">
        <v>45</v>
      </c>
      <c r="P141" s="149">
        <f t="shared" ref="P141:P150" si="11">O141*H141</f>
        <v>0</v>
      </c>
      <c r="Q141" s="149">
        <v>2.0699999999999998</v>
      </c>
      <c r="R141" s="149">
        <f t="shared" ref="R141:R150" si="12">Q141*H141</f>
        <v>24.218999999999998</v>
      </c>
      <c r="S141" s="149">
        <v>0</v>
      </c>
      <c r="T141" s="150">
        <f t="shared" ref="T141:T150" si="13">S141*H141</f>
        <v>0</v>
      </c>
      <c r="AR141" s="151" t="s">
        <v>169</v>
      </c>
      <c r="AT141" s="151" t="s">
        <v>165</v>
      </c>
      <c r="AU141" s="151" t="s">
        <v>92</v>
      </c>
      <c r="AY141" s="13" t="s">
        <v>163</v>
      </c>
      <c r="BE141" s="152">
        <f t="shared" ref="BE141:BE150" si="14">IF(N141="základná",J141,0)</f>
        <v>0</v>
      </c>
      <c r="BF141" s="152">
        <f t="shared" ref="BF141:BF150" si="15">IF(N141="znížená",J141,0)</f>
        <v>0</v>
      </c>
      <c r="BG141" s="152">
        <f t="shared" ref="BG141:BG150" si="16">IF(N141="zákl. prenesená",J141,0)</f>
        <v>0</v>
      </c>
      <c r="BH141" s="152">
        <f t="shared" ref="BH141:BH150" si="17">IF(N141="zníž. prenesená",J141,0)</f>
        <v>0</v>
      </c>
      <c r="BI141" s="152">
        <f t="shared" ref="BI141:BI150" si="18">IF(N141="nulová",J141,0)</f>
        <v>0</v>
      </c>
      <c r="BJ141" s="13" t="s">
        <v>92</v>
      </c>
      <c r="BK141" s="153">
        <f t="shared" ref="BK141:BK150" si="19">ROUND(I141*H141,3)</f>
        <v>0</v>
      </c>
      <c r="BL141" s="13" t="s">
        <v>169</v>
      </c>
      <c r="BM141" s="151" t="s">
        <v>748</v>
      </c>
    </row>
    <row r="142" spans="2:65" s="1" customFormat="1" ht="24.2" customHeight="1">
      <c r="B142" s="139"/>
      <c r="C142" s="140" t="s">
        <v>173</v>
      </c>
      <c r="D142" s="140" t="s">
        <v>165</v>
      </c>
      <c r="E142" s="141" t="s">
        <v>749</v>
      </c>
      <c r="F142" s="142" t="s">
        <v>750</v>
      </c>
      <c r="G142" s="143" t="s">
        <v>168</v>
      </c>
      <c r="H142" s="144">
        <v>15.6</v>
      </c>
      <c r="I142" s="145"/>
      <c r="J142" s="144">
        <f t="shared" si="10"/>
        <v>0</v>
      </c>
      <c r="K142" s="146"/>
      <c r="L142" s="28"/>
      <c r="M142" s="147" t="s">
        <v>1</v>
      </c>
      <c r="N142" s="148" t="s">
        <v>45</v>
      </c>
      <c r="P142" s="149">
        <f t="shared" si="11"/>
        <v>0</v>
      </c>
      <c r="Q142" s="149">
        <v>2.2121499999999998</v>
      </c>
      <c r="R142" s="149">
        <f t="shared" si="12"/>
        <v>34.509539999999994</v>
      </c>
      <c r="S142" s="149">
        <v>0</v>
      </c>
      <c r="T142" s="150">
        <f t="shared" si="13"/>
        <v>0</v>
      </c>
      <c r="AR142" s="151" t="s">
        <v>169</v>
      </c>
      <c r="AT142" s="151" t="s">
        <v>165</v>
      </c>
      <c r="AU142" s="151" t="s">
        <v>92</v>
      </c>
      <c r="AY142" s="13" t="s">
        <v>163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92</v>
      </c>
      <c r="BK142" s="153">
        <f t="shared" si="19"/>
        <v>0</v>
      </c>
      <c r="BL142" s="13" t="s">
        <v>169</v>
      </c>
      <c r="BM142" s="151" t="s">
        <v>751</v>
      </c>
    </row>
    <row r="143" spans="2:65" s="1" customFormat="1" ht="16.5" customHeight="1">
      <c r="B143" s="139"/>
      <c r="C143" s="140" t="s">
        <v>197</v>
      </c>
      <c r="D143" s="140" t="s">
        <v>165</v>
      </c>
      <c r="E143" s="141" t="s">
        <v>752</v>
      </c>
      <c r="F143" s="142" t="s">
        <v>753</v>
      </c>
      <c r="G143" s="143" t="s">
        <v>196</v>
      </c>
      <c r="H143" s="144">
        <v>23.4</v>
      </c>
      <c r="I143" s="145"/>
      <c r="J143" s="144">
        <f t="shared" si="10"/>
        <v>0</v>
      </c>
      <c r="K143" s="146"/>
      <c r="L143" s="28"/>
      <c r="M143" s="147" t="s">
        <v>1</v>
      </c>
      <c r="N143" s="148" t="s">
        <v>45</v>
      </c>
      <c r="P143" s="149">
        <f t="shared" si="11"/>
        <v>0</v>
      </c>
      <c r="Q143" s="149">
        <v>4.13E-3</v>
      </c>
      <c r="R143" s="149">
        <f t="shared" si="12"/>
        <v>9.6641999999999992E-2</v>
      </c>
      <c r="S143" s="149">
        <v>0</v>
      </c>
      <c r="T143" s="150">
        <f t="shared" si="13"/>
        <v>0</v>
      </c>
      <c r="AR143" s="151" t="s">
        <v>169</v>
      </c>
      <c r="AT143" s="151" t="s">
        <v>165</v>
      </c>
      <c r="AU143" s="151" t="s">
        <v>92</v>
      </c>
      <c r="AY143" s="13" t="s">
        <v>163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92</v>
      </c>
      <c r="BK143" s="153">
        <f t="shared" si="19"/>
        <v>0</v>
      </c>
      <c r="BL143" s="13" t="s">
        <v>169</v>
      </c>
      <c r="BM143" s="151" t="s">
        <v>754</v>
      </c>
    </row>
    <row r="144" spans="2:65" s="1" customFormat="1" ht="16.5" customHeight="1">
      <c r="B144" s="139"/>
      <c r="C144" s="140" t="s">
        <v>177</v>
      </c>
      <c r="D144" s="140" t="s">
        <v>165</v>
      </c>
      <c r="E144" s="141" t="s">
        <v>755</v>
      </c>
      <c r="F144" s="142" t="s">
        <v>756</v>
      </c>
      <c r="G144" s="143" t="s">
        <v>196</v>
      </c>
      <c r="H144" s="144">
        <v>23.4</v>
      </c>
      <c r="I144" s="145"/>
      <c r="J144" s="144">
        <f t="shared" si="10"/>
        <v>0</v>
      </c>
      <c r="K144" s="146"/>
      <c r="L144" s="28"/>
      <c r="M144" s="147" t="s">
        <v>1</v>
      </c>
      <c r="N144" s="148" t="s">
        <v>45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169</v>
      </c>
      <c r="AT144" s="151" t="s">
        <v>165</v>
      </c>
      <c r="AU144" s="151" t="s">
        <v>92</v>
      </c>
      <c r="AY144" s="13" t="s">
        <v>163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92</v>
      </c>
      <c r="BK144" s="153">
        <f t="shared" si="19"/>
        <v>0</v>
      </c>
      <c r="BL144" s="13" t="s">
        <v>169</v>
      </c>
      <c r="BM144" s="151" t="s">
        <v>757</v>
      </c>
    </row>
    <row r="145" spans="2:65" s="1" customFormat="1" ht="16.5" customHeight="1">
      <c r="B145" s="139"/>
      <c r="C145" s="140" t="s">
        <v>203</v>
      </c>
      <c r="D145" s="140" t="s">
        <v>165</v>
      </c>
      <c r="E145" s="141" t="s">
        <v>758</v>
      </c>
      <c r="F145" s="142" t="s">
        <v>759</v>
      </c>
      <c r="G145" s="143" t="s">
        <v>216</v>
      </c>
      <c r="H145" s="144">
        <v>0.28199999999999997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45</v>
      </c>
      <c r="P145" s="149">
        <f t="shared" si="11"/>
        <v>0</v>
      </c>
      <c r="Q145" s="149">
        <v>1.20296</v>
      </c>
      <c r="R145" s="149">
        <f t="shared" si="12"/>
        <v>0.33923471999999999</v>
      </c>
      <c r="S145" s="149">
        <v>0</v>
      </c>
      <c r="T145" s="150">
        <f t="shared" si="13"/>
        <v>0</v>
      </c>
      <c r="AR145" s="151" t="s">
        <v>169</v>
      </c>
      <c r="AT145" s="151" t="s">
        <v>165</v>
      </c>
      <c r="AU145" s="151" t="s">
        <v>92</v>
      </c>
      <c r="AY145" s="13" t="s">
        <v>163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92</v>
      </c>
      <c r="BK145" s="153">
        <f t="shared" si="19"/>
        <v>0</v>
      </c>
      <c r="BL145" s="13" t="s">
        <v>169</v>
      </c>
      <c r="BM145" s="151" t="s">
        <v>760</v>
      </c>
    </row>
    <row r="146" spans="2:65" s="1" customFormat="1" ht="24.2" customHeight="1">
      <c r="B146" s="139"/>
      <c r="C146" s="140" t="s">
        <v>180</v>
      </c>
      <c r="D146" s="140" t="s">
        <v>165</v>
      </c>
      <c r="E146" s="141" t="s">
        <v>761</v>
      </c>
      <c r="F146" s="142" t="s">
        <v>762</v>
      </c>
      <c r="G146" s="143" t="s">
        <v>168</v>
      </c>
      <c r="H146" s="144">
        <v>1.35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45</v>
      </c>
      <c r="P146" s="149">
        <f t="shared" si="11"/>
        <v>0</v>
      </c>
      <c r="Q146" s="149">
        <v>2.2151299999999998</v>
      </c>
      <c r="R146" s="149">
        <f t="shared" si="12"/>
        <v>2.9904254999999997</v>
      </c>
      <c r="S146" s="149">
        <v>0</v>
      </c>
      <c r="T146" s="150">
        <f t="shared" si="13"/>
        <v>0</v>
      </c>
      <c r="AR146" s="151" t="s">
        <v>169</v>
      </c>
      <c r="AT146" s="151" t="s">
        <v>165</v>
      </c>
      <c r="AU146" s="151" t="s">
        <v>92</v>
      </c>
      <c r="AY146" s="13" t="s">
        <v>163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92</v>
      </c>
      <c r="BK146" s="153">
        <f t="shared" si="19"/>
        <v>0</v>
      </c>
      <c r="BL146" s="13" t="s">
        <v>169</v>
      </c>
      <c r="BM146" s="151" t="s">
        <v>763</v>
      </c>
    </row>
    <row r="147" spans="2:65" s="1" customFormat="1" ht="24.2" customHeight="1">
      <c r="B147" s="139"/>
      <c r="C147" s="140" t="s">
        <v>210</v>
      </c>
      <c r="D147" s="140" t="s">
        <v>165</v>
      </c>
      <c r="E147" s="141" t="s">
        <v>764</v>
      </c>
      <c r="F147" s="142" t="s">
        <v>765</v>
      </c>
      <c r="G147" s="143" t="s">
        <v>168</v>
      </c>
      <c r="H147" s="144">
        <v>10.8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45</v>
      </c>
      <c r="P147" s="149">
        <f t="shared" si="11"/>
        <v>0</v>
      </c>
      <c r="Q147" s="149">
        <v>2.2151299999999998</v>
      </c>
      <c r="R147" s="149">
        <f t="shared" si="12"/>
        <v>23.923403999999998</v>
      </c>
      <c r="S147" s="149">
        <v>0</v>
      </c>
      <c r="T147" s="150">
        <f t="shared" si="13"/>
        <v>0</v>
      </c>
      <c r="AR147" s="151" t="s">
        <v>169</v>
      </c>
      <c r="AT147" s="151" t="s">
        <v>165</v>
      </c>
      <c r="AU147" s="151" t="s">
        <v>92</v>
      </c>
      <c r="AY147" s="13" t="s">
        <v>163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92</v>
      </c>
      <c r="BK147" s="153">
        <f t="shared" si="19"/>
        <v>0</v>
      </c>
      <c r="BL147" s="13" t="s">
        <v>169</v>
      </c>
      <c r="BM147" s="151" t="s">
        <v>766</v>
      </c>
    </row>
    <row r="148" spans="2:65" s="1" customFormat="1" ht="21.75" customHeight="1">
      <c r="B148" s="139"/>
      <c r="C148" s="140" t="s">
        <v>184</v>
      </c>
      <c r="D148" s="140" t="s">
        <v>165</v>
      </c>
      <c r="E148" s="141" t="s">
        <v>767</v>
      </c>
      <c r="F148" s="142" t="s">
        <v>768</v>
      </c>
      <c r="G148" s="143" t="s">
        <v>196</v>
      </c>
      <c r="H148" s="144">
        <v>12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45</v>
      </c>
      <c r="P148" s="149">
        <f t="shared" si="11"/>
        <v>0</v>
      </c>
      <c r="Q148" s="149">
        <v>4.0699999999999998E-3</v>
      </c>
      <c r="R148" s="149">
        <f t="shared" si="12"/>
        <v>4.8839999999999995E-2</v>
      </c>
      <c r="S148" s="149">
        <v>0</v>
      </c>
      <c r="T148" s="150">
        <f t="shared" si="13"/>
        <v>0</v>
      </c>
      <c r="AR148" s="151" t="s">
        <v>169</v>
      </c>
      <c r="AT148" s="151" t="s">
        <v>165</v>
      </c>
      <c r="AU148" s="151" t="s">
        <v>92</v>
      </c>
      <c r="AY148" s="13" t="s">
        <v>163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92</v>
      </c>
      <c r="BK148" s="153">
        <f t="shared" si="19"/>
        <v>0</v>
      </c>
      <c r="BL148" s="13" t="s">
        <v>169</v>
      </c>
      <c r="BM148" s="151" t="s">
        <v>769</v>
      </c>
    </row>
    <row r="149" spans="2:65" s="1" customFormat="1" ht="24.2" customHeight="1">
      <c r="B149" s="139"/>
      <c r="C149" s="140" t="s">
        <v>218</v>
      </c>
      <c r="D149" s="140" t="s">
        <v>165</v>
      </c>
      <c r="E149" s="141" t="s">
        <v>770</v>
      </c>
      <c r="F149" s="142" t="s">
        <v>771</v>
      </c>
      <c r="G149" s="143" t="s">
        <v>196</v>
      </c>
      <c r="H149" s="144">
        <v>12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45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169</v>
      </c>
      <c r="AT149" s="151" t="s">
        <v>165</v>
      </c>
      <c r="AU149" s="151" t="s">
        <v>92</v>
      </c>
      <c r="AY149" s="13" t="s">
        <v>163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92</v>
      </c>
      <c r="BK149" s="153">
        <f t="shared" si="19"/>
        <v>0</v>
      </c>
      <c r="BL149" s="13" t="s">
        <v>169</v>
      </c>
      <c r="BM149" s="151" t="s">
        <v>772</v>
      </c>
    </row>
    <row r="150" spans="2:65" s="1" customFormat="1" ht="33" customHeight="1">
      <c r="B150" s="139"/>
      <c r="C150" s="140" t="s">
        <v>188</v>
      </c>
      <c r="D150" s="140" t="s">
        <v>165</v>
      </c>
      <c r="E150" s="141" t="s">
        <v>773</v>
      </c>
      <c r="F150" s="142" t="s">
        <v>774</v>
      </c>
      <c r="G150" s="143" t="s">
        <v>196</v>
      </c>
      <c r="H150" s="144">
        <v>27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45</v>
      </c>
      <c r="P150" s="149">
        <f t="shared" si="11"/>
        <v>0</v>
      </c>
      <c r="Q150" s="149">
        <v>3.5200000000000001E-3</v>
      </c>
      <c r="R150" s="149">
        <f t="shared" si="12"/>
        <v>9.5039999999999999E-2</v>
      </c>
      <c r="S150" s="149">
        <v>0</v>
      </c>
      <c r="T150" s="150">
        <f t="shared" si="13"/>
        <v>0</v>
      </c>
      <c r="AR150" s="151" t="s">
        <v>169</v>
      </c>
      <c r="AT150" s="151" t="s">
        <v>165</v>
      </c>
      <c r="AU150" s="151" t="s">
        <v>92</v>
      </c>
      <c r="AY150" s="13" t="s">
        <v>163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92</v>
      </c>
      <c r="BK150" s="153">
        <f t="shared" si="19"/>
        <v>0</v>
      </c>
      <c r="BL150" s="13" t="s">
        <v>169</v>
      </c>
      <c r="BM150" s="151" t="s">
        <v>775</v>
      </c>
    </row>
    <row r="151" spans="2:65" s="11" customFormat="1" ht="22.9" customHeight="1">
      <c r="B151" s="127"/>
      <c r="D151" s="128" t="s">
        <v>78</v>
      </c>
      <c r="E151" s="137" t="s">
        <v>185</v>
      </c>
      <c r="F151" s="137" t="s">
        <v>248</v>
      </c>
      <c r="I151" s="130"/>
      <c r="J151" s="138">
        <f>BK151</f>
        <v>0</v>
      </c>
      <c r="L151" s="127"/>
      <c r="M151" s="132"/>
      <c r="P151" s="133">
        <f>P152</f>
        <v>0</v>
      </c>
      <c r="R151" s="133">
        <f>R152</f>
        <v>1.4250600000000002</v>
      </c>
      <c r="T151" s="134">
        <f>T152</f>
        <v>0</v>
      </c>
      <c r="AR151" s="128" t="s">
        <v>86</v>
      </c>
      <c r="AT151" s="135" t="s">
        <v>78</v>
      </c>
      <c r="AU151" s="135" t="s">
        <v>86</v>
      </c>
      <c r="AY151" s="128" t="s">
        <v>163</v>
      </c>
      <c r="BK151" s="136">
        <f>BK152</f>
        <v>0</v>
      </c>
    </row>
    <row r="152" spans="2:65" s="1" customFormat="1" ht="24.2" customHeight="1">
      <c r="B152" s="139"/>
      <c r="C152" s="140" t="s">
        <v>226</v>
      </c>
      <c r="D152" s="140" t="s">
        <v>165</v>
      </c>
      <c r="E152" s="141" t="s">
        <v>776</v>
      </c>
      <c r="F152" s="142" t="s">
        <v>777</v>
      </c>
      <c r="G152" s="143" t="s">
        <v>196</v>
      </c>
      <c r="H152" s="144">
        <v>78</v>
      </c>
      <c r="I152" s="145"/>
      <c r="J152" s="144">
        <f>ROUND(I152*H152,3)</f>
        <v>0</v>
      </c>
      <c r="K152" s="146"/>
      <c r="L152" s="28"/>
      <c r="M152" s="147" t="s">
        <v>1</v>
      </c>
      <c r="N152" s="148" t="s">
        <v>45</v>
      </c>
      <c r="P152" s="149">
        <f>O152*H152</f>
        <v>0</v>
      </c>
      <c r="Q152" s="149">
        <v>1.8270000000000002E-2</v>
      </c>
      <c r="R152" s="149">
        <f>Q152*H152</f>
        <v>1.4250600000000002</v>
      </c>
      <c r="S152" s="149">
        <v>0</v>
      </c>
      <c r="T152" s="150">
        <f>S152*H152</f>
        <v>0</v>
      </c>
      <c r="AR152" s="151" t="s">
        <v>169</v>
      </c>
      <c r="AT152" s="151" t="s">
        <v>165</v>
      </c>
      <c r="AU152" s="151" t="s">
        <v>92</v>
      </c>
      <c r="AY152" s="13" t="s">
        <v>163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92</v>
      </c>
      <c r="BK152" s="153">
        <f>ROUND(I152*H152,3)</f>
        <v>0</v>
      </c>
      <c r="BL152" s="13" t="s">
        <v>169</v>
      </c>
      <c r="BM152" s="151" t="s">
        <v>778</v>
      </c>
    </row>
    <row r="153" spans="2:65" s="11" customFormat="1" ht="22.9" customHeight="1">
      <c r="B153" s="127"/>
      <c r="D153" s="128" t="s">
        <v>78</v>
      </c>
      <c r="E153" s="137" t="s">
        <v>197</v>
      </c>
      <c r="F153" s="137" t="s">
        <v>257</v>
      </c>
      <c r="I153" s="130"/>
      <c r="J153" s="138">
        <f>BK153</f>
        <v>0</v>
      </c>
      <c r="L153" s="127"/>
      <c r="M153" s="132"/>
      <c r="P153" s="133">
        <f>SUM(P154:P163)</f>
        <v>0</v>
      </c>
      <c r="R153" s="133">
        <f>SUM(R154:R163)</f>
        <v>7.6542720000000006</v>
      </c>
      <c r="T153" s="134">
        <f>SUM(T154:T163)</f>
        <v>0</v>
      </c>
      <c r="AR153" s="128" t="s">
        <v>86</v>
      </c>
      <c r="AT153" s="135" t="s">
        <v>78</v>
      </c>
      <c r="AU153" s="135" t="s">
        <v>86</v>
      </c>
      <c r="AY153" s="128" t="s">
        <v>163</v>
      </c>
      <c r="BK153" s="136">
        <f>SUM(BK154:BK163)</f>
        <v>0</v>
      </c>
    </row>
    <row r="154" spans="2:65" s="1" customFormat="1" ht="33" customHeight="1">
      <c r="B154" s="139"/>
      <c r="C154" s="140" t="s">
        <v>192</v>
      </c>
      <c r="D154" s="140" t="s">
        <v>165</v>
      </c>
      <c r="E154" s="141" t="s">
        <v>779</v>
      </c>
      <c r="F154" s="142" t="s">
        <v>780</v>
      </c>
      <c r="G154" s="143" t="s">
        <v>196</v>
      </c>
      <c r="H154" s="144">
        <v>148.80000000000001</v>
      </c>
      <c r="I154" s="145"/>
      <c r="J154" s="144">
        <f t="shared" ref="J154:J163" si="20">ROUND(I154*H154,3)</f>
        <v>0</v>
      </c>
      <c r="K154" s="146"/>
      <c r="L154" s="28"/>
      <c r="M154" s="147" t="s">
        <v>1</v>
      </c>
      <c r="N154" s="148" t="s">
        <v>45</v>
      </c>
      <c r="P154" s="149">
        <f t="shared" ref="P154:P163" si="21">O154*H154</f>
        <v>0</v>
      </c>
      <c r="Q154" s="149">
        <v>2.572E-2</v>
      </c>
      <c r="R154" s="149">
        <f t="shared" ref="R154:R163" si="22">Q154*H154</f>
        <v>3.8271360000000003</v>
      </c>
      <c r="S154" s="149">
        <v>0</v>
      </c>
      <c r="T154" s="150">
        <f t="shared" ref="T154:T163" si="23">S154*H154</f>
        <v>0</v>
      </c>
      <c r="AR154" s="151" t="s">
        <v>169</v>
      </c>
      <c r="AT154" s="151" t="s">
        <v>165</v>
      </c>
      <c r="AU154" s="151" t="s">
        <v>92</v>
      </c>
      <c r="AY154" s="13" t="s">
        <v>163</v>
      </c>
      <c r="BE154" s="152">
        <f t="shared" ref="BE154:BE163" si="24">IF(N154="základná",J154,0)</f>
        <v>0</v>
      </c>
      <c r="BF154" s="152">
        <f t="shared" ref="BF154:BF163" si="25">IF(N154="znížená",J154,0)</f>
        <v>0</v>
      </c>
      <c r="BG154" s="152">
        <f t="shared" ref="BG154:BG163" si="26">IF(N154="zákl. prenesená",J154,0)</f>
        <v>0</v>
      </c>
      <c r="BH154" s="152">
        <f t="shared" ref="BH154:BH163" si="27">IF(N154="zníž. prenesená",J154,0)</f>
        <v>0</v>
      </c>
      <c r="BI154" s="152">
        <f t="shared" ref="BI154:BI163" si="28">IF(N154="nulová",J154,0)</f>
        <v>0</v>
      </c>
      <c r="BJ154" s="13" t="s">
        <v>92</v>
      </c>
      <c r="BK154" s="153">
        <f t="shared" ref="BK154:BK163" si="29">ROUND(I154*H154,3)</f>
        <v>0</v>
      </c>
      <c r="BL154" s="13" t="s">
        <v>169</v>
      </c>
      <c r="BM154" s="151" t="s">
        <v>781</v>
      </c>
    </row>
    <row r="155" spans="2:65" s="1" customFormat="1" ht="44.25" customHeight="1">
      <c r="B155" s="139"/>
      <c r="C155" s="140" t="s">
        <v>234</v>
      </c>
      <c r="D155" s="140" t="s">
        <v>165</v>
      </c>
      <c r="E155" s="141" t="s">
        <v>782</v>
      </c>
      <c r="F155" s="142" t="s">
        <v>783</v>
      </c>
      <c r="G155" s="143" t="s">
        <v>196</v>
      </c>
      <c r="H155" s="144">
        <v>148.80000000000001</v>
      </c>
      <c r="I155" s="145"/>
      <c r="J155" s="144">
        <f t="shared" si="20"/>
        <v>0</v>
      </c>
      <c r="K155" s="146"/>
      <c r="L155" s="28"/>
      <c r="M155" s="147" t="s">
        <v>1</v>
      </c>
      <c r="N155" s="148" t="s">
        <v>45</v>
      </c>
      <c r="P155" s="149">
        <f t="shared" si="21"/>
        <v>0</v>
      </c>
      <c r="Q155" s="149">
        <v>0</v>
      </c>
      <c r="R155" s="149">
        <f t="shared" si="22"/>
        <v>0</v>
      </c>
      <c r="S155" s="149">
        <v>0</v>
      </c>
      <c r="T155" s="150">
        <f t="shared" si="23"/>
        <v>0</v>
      </c>
      <c r="AR155" s="151" t="s">
        <v>169</v>
      </c>
      <c r="AT155" s="151" t="s">
        <v>165</v>
      </c>
      <c r="AU155" s="151" t="s">
        <v>92</v>
      </c>
      <c r="AY155" s="13" t="s">
        <v>163</v>
      </c>
      <c r="BE155" s="152">
        <f t="shared" si="24"/>
        <v>0</v>
      </c>
      <c r="BF155" s="152">
        <f t="shared" si="25"/>
        <v>0</v>
      </c>
      <c r="BG155" s="152">
        <f t="shared" si="26"/>
        <v>0</v>
      </c>
      <c r="BH155" s="152">
        <f t="shared" si="27"/>
        <v>0</v>
      </c>
      <c r="BI155" s="152">
        <f t="shared" si="28"/>
        <v>0</v>
      </c>
      <c r="BJ155" s="13" t="s">
        <v>92</v>
      </c>
      <c r="BK155" s="153">
        <f t="shared" si="29"/>
        <v>0</v>
      </c>
      <c r="BL155" s="13" t="s">
        <v>169</v>
      </c>
      <c r="BM155" s="151" t="s">
        <v>784</v>
      </c>
    </row>
    <row r="156" spans="2:65" s="1" customFormat="1" ht="33" customHeight="1">
      <c r="B156" s="139"/>
      <c r="C156" s="140" t="s">
        <v>7</v>
      </c>
      <c r="D156" s="140" t="s">
        <v>165</v>
      </c>
      <c r="E156" s="141" t="s">
        <v>785</v>
      </c>
      <c r="F156" s="142" t="s">
        <v>786</v>
      </c>
      <c r="G156" s="143" t="s">
        <v>196</v>
      </c>
      <c r="H156" s="144">
        <v>148.80000000000001</v>
      </c>
      <c r="I156" s="145"/>
      <c r="J156" s="144">
        <f t="shared" si="20"/>
        <v>0</v>
      </c>
      <c r="K156" s="146"/>
      <c r="L156" s="28"/>
      <c r="M156" s="147" t="s">
        <v>1</v>
      </c>
      <c r="N156" s="148" t="s">
        <v>45</v>
      </c>
      <c r="P156" s="149">
        <f t="shared" si="21"/>
        <v>0</v>
      </c>
      <c r="Q156" s="149">
        <v>2.572E-2</v>
      </c>
      <c r="R156" s="149">
        <f t="shared" si="22"/>
        <v>3.8271360000000003</v>
      </c>
      <c r="S156" s="149">
        <v>0</v>
      </c>
      <c r="T156" s="150">
        <f t="shared" si="23"/>
        <v>0</v>
      </c>
      <c r="AR156" s="151" t="s">
        <v>169</v>
      </c>
      <c r="AT156" s="151" t="s">
        <v>165</v>
      </c>
      <c r="AU156" s="151" t="s">
        <v>92</v>
      </c>
      <c r="AY156" s="13" t="s">
        <v>163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3" t="s">
        <v>92</v>
      </c>
      <c r="BK156" s="153">
        <f t="shared" si="29"/>
        <v>0</v>
      </c>
      <c r="BL156" s="13" t="s">
        <v>169</v>
      </c>
      <c r="BM156" s="151" t="s">
        <v>787</v>
      </c>
    </row>
    <row r="157" spans="2:65" s="1" customFormat="1" ht="16.5" customHeight="1">
      <c r="B157" s="139"/>
      <c r="C157" s="140" t="s">
        <v>241</v>
      </c>
      <c r="D157" s="140" t="s">
        <v>165</v>
      </c>
      <c r="E157" s="141" t="s">
        <v>788</v>
      </c>
      <c r="F157" s="142" t="s">
        <v>789</v>
      </c>
      <c r="G157" s="143" t="s">
        <v>216</v>
      </c>
      <c r="H157" s="144">
        <v>1.2</v>
      </c>
      <c r="I157" s="145"/>
      <c r="J157" s="144">
        <f t="shared" si="20"/>
        <v>0</v>
      </c>
      <c r="K157" s="146"/>
      <c r="L157" s="28"/>
      <c r="M157" s="147" t="s">
        <v>1</v>
      </c>
      <c r="N157" s="148" t="s">
        <v>45</v>
      </c>
      <c r="P157" s="149">
        <f t="shared" si="21"/>
        <v>0</v>
      </c>
      <c r="Q157" s="149">
        <v>0</v>
      </c>
      <c r="R157" s="149">
        <f t="shared" si="22"/>
        <v>0</v>
      </c>
      <c r="S157" s="149">
        <v>0</v>
      </c>
      <c r="T157" s="150">
        <f t="shared" si="23"/>
        <v>0</v>
      </c>
      <c r="AR157" s="151" t="s">
        <v>169</v>
      </c>
      <c r="AT157" s="151" t="s">
        <v>165</v>
      </c>
      <c r="AU157" s="151" t="s">
        <v>92</v>
      </c>
      <c r="AY157" s="13" t="s">
        <v>163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3" t="s">
        <v>92</v>
      </c>
      <c r="BK157" s="153">
        <f t="shared" si="29"/>
        <v>0</v>
      </c>
      <c r="BL157" s="13" t="s">
        <v>169</v>
      </c>
      <c r="BM157" s="151" t="s">
        <v>790</v>
      </c>
    </row>
    <row r="158" spans="2:65" s="1" customFormat="1" ht="21.75" customHeight="1">
      <c r="B158" s="139"/>
      <c r="C158" s="140" t="s">
        <v>200</v>
      </c>
      <c r="D158" s="140" t="s">
        <v>165</v>
      </c>
      <c r="E158" s="141" t="s">
        <v>791</v>
      </c>
      <c r="F158" s="142" t="s">
        <v>792</v>
      </c>
      <c r="G158" s="143" t="s">
        <v>216</v>
      </c>
      <c r="H158" s="144">
        <v>1.2</v>
      </c>
      <c r="I158" s="145"/>
      <c r="J158" s="144">
        <f t="shared" si="20"/>
        <v>0</v>
      </c>
      <c r="K158" s="146"/>
      <c r="L158" s="28"/>
      <c r="M158" s="147" t="s">
        <v>1</v>
      </c>
      <c r="N158" s="148" t="s">
        <v>45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169</v>
      </c>
      <c r="AT158" s="151" t="s">
        <v>165</v>
      </c>
      <c r="AU158" s="151" t="s">
        <v>92</v>
      </c>
      <c r="AY158" s="13" t="s">
        <v>163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92</v>
      </c>
      <c r="BK158" s="153">
        <f t="shared" si="29"/>
        <v>0</v>
      </c>
      <c r="BL158" s="13" t="s">
        <v>169</v>
      </c>
      <c r="BM158" s="151" t="s">
        <v>793</v>
      </c>
    </row>
    <row r="159" spans="2:65" s="1" customFormat="1" ht="24.2" customHeight="1">
      <c r="B159" s="139"/>
      <c r="C159" s="140" t="s">
        <v>249</v>
      </c>
      <c r="D159" s="140" t="s">
        <v>165</v>
      </c>
      <c r="E159" s="141" t="s">
        <v>794</v>
      </c>
      <c r="F159" s="142" t="s">
        <v>795</v>
      </c>
      <c r="G159" s="143" t="s">
        <v>216</v>
      </c>
      <c r="H159" s="144">
        <v>1.2</v>
      </c>
      <c r="I159" s="145"/>
      <c r="J159" s="144">
        <f t="shared" si="20"/>
        <v>0</v>
      </c>
      <c r="K159" s="146"/>
      <c r="L159" s="28"/>
      <c r="M159" s="147" t="s">
        <v>1</v>
      </c>
      <c r="N159" s="148" t="s">
        <v>45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169</v>
      </c>
      <c r="AT159" s="151" t="s">
        <v>165</v>
      </c>
      <c r="AU159" s="151" t="s">
        <v>92</v>
      </c>
      <c r="AY159" s="13" t="s">
        <v>163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92</v>
      </c>
      <c r="BK159" s="153">
        <f t="shared" si="29"/>
        <v>0</v>
      </c>
      <c r="BL159" s="13" t="s">
        <v>169</v>
      </c>
      <c r="BM159" s="151" t="s">
        <v>796</v>
      </c>
    </row>
    <row r="160" spans="2:65" s="1" customFormat="1" ht="24.2" customHeight="1">
      <c r="B160" s="139"/>
      <c r="C160" s="140" t="s">
        <v>202</v>
      </c>
      <c r="D160" s="140" t="s">
        <v>165</v>
      </c>
      <c r="E160" s="141" t="s">
        <v>797</v>
      </c>
      <c r="F160" s="142" t="s">
        <v>798</v>
      </c>
      <c r="G160" s="143" t="s">
        <v>216</v>
      </c>
      <c r="H160" s="144">
        <v>1.2</v>
      </c>
      <c r="I160" s="145"/>
      <c r="J160" s="144">
        <f t="shared" si="20"/>
        <v>0</v>
      </c>
      <c r="K160" s="146"/>
      <c r="L160" s="28"/>
      <c r="M160" s="147" t="s">
        <v>1</v>
      </c>
      <c r="N160" s="148" t="s">
        <v>45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169</v>
      </c>
      <c r="AT160" s="151" t="s">
        <v>165</v>
      </c>
      <c r="AU160" s="151" t="s">
        <v>92</v>
      </c>
      <c r="AY160" s="13" t="s">
        <v>163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92</v>
      </c>
      <c r="BK160" s="153">
        <f t="shared" si="29"/>
        <v>0</v>
      </c>
      <c r="BL160" s="13" t="s">
        <v>169</v>
      </c>
      <c r="BM160" s="151" t="s">
        <v>799</v>
      </c>
    </row>
    <row r="161" spans="2:65" s="1" customFormat="1" ht="16.5" customHeight="1">
      <c r="B161" s="139"/>
      <c r="C161" s="140" t="s">
        <v>258</v>
      </c>
      <c r="D161" s="140" t="s">
        <v>165</v>
      </c>
      <c r="E161" s="141" t="s">
        <v>800</v>
      </c>
      <c r="F161" s="142" t="s">
        <v>801</v>
      </c>
      <c r="G161" s="143" t="s">
        <v>216</v>
      </c>
      <c r="H161" s="144">
        <v>1.2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45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169</v>
      </c>
      <c r="AT161" s="151" t="s">
        <v>165</v>
      </c>
      <c r="AU161" s="151" t="s">
        <v>92</v>
      </c>
      <c r="AY161" s="13" t="s">
        <v>163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92</v>
      </c>
      <c r="BK161" s="153">
        <f t="shared" si="29"/>
        <v>0</v>
      </c>
      <c r="BL161" s="13" t="s">
        <v>169</v>
      </c>
      <c r="BM161" s="151" t="s">
        <v>802</v>
      </c>
    </row>
    <row r="162" spans="2:65" s="1" customFormat="1" ht="24.2" customHeight="1">
      <c r="B162" s="139"/>
      <c r="C162" s="140" t="s">
        <v>206</v>
      </c>
      <c r="D162" s="140" t="s">
        <v>165</v>
      </c>
      <c r="E162" s="141" t="s">
        <v>803</v>
      </c>
      <c r="F162" s="142" t="s">
        <v>804</v>
      </c>
      <c r="G162" s="143" t="s">
        <v>216</v>
      </c>
      <c r="H162" s="144">
        <v>1.2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45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169</v>
      </c>
      <c r="AT162" s="151" t="s">
        <v>165</v>
      </c>
      <c r="AU162" s="151" t="s">
        <v>92</v>
      </c>
      <c r="AY162" s="13" t="s">
        <v>163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92</v>
      </c>
      <c r="BK162" s="153">
        <f t="shared" si="29"/>
        <v>0</v>
      </c>
      <c r="BL162" s="13" t="s">
        <v>169</v>
      </c>
      <c r="BM162" s="151" t="s">
        <v>805</v>
      </c>
    </row>
    <row r="163" spans="2:65" s="1" customFormat="1" ht="33" customHeight="1">
      <c r="B163" s="139"/>
      <c r="C163" s="140" t="s">
        <v>271</v>
      </c>
      <c r="D163" s="140" t="s">
        <v>165</v>
      </c>
      <c r="E163" s="141" t="s">
        <v>806</v>
      </c>
      <c r="F163" s="142" t="s">
        <v>807</v>
      </c>
      <c r="G163" s="143" t="s">
        <v>216</v>
      </c>
      <c r="H163" s="144">
        <v>86.856999999999999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45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169</v>
      </c>
      <c r="AT163" s="151" t="s">
        <v>165</v>
      </c>
      <c r="AU163" s="151" t="s">
        <v>92</v>
      </c>
      <c r="AY163" s="13" t="s">
        <v>163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92</v>
      </c>
      <c r="BK163" s="153">
        <f t="shared" si="29"/>
        <v>0</v>
      </c>
      <c r="BL163" s="13" t="s">
        <v>169</v>
      </c>
      <c r="BM163" s="151" t="s">
        <v>808</v>
      </c>
    </row>
    <row r="164" spans="2:65" s="11" customFormat="1" ht="25.9" customHeight="1">
      <c r="B164" s="127"/>
      <c r="D164" s="128" t="s">
        <v>78</v>
      </c>
      <c r="E164" s="129" t="s">
        <v>262</v>
      </c>
      <c r="F164" s="129" t="s">
        <v>263</v>
      </c>
      <c r="I164" s="130"/>
      <c r="J164" s="131">
        <f>BK164</f>
        <v>0</v>
      </c>
      <c r="L164" s="127"/>
      <c r="M164" s="132"/>
      <c r="P164" s="133">
        <f>P165+P169</f>
        <v>0</v>
      </c>
      <c r="R164" s="133">
        <f>R165+R169</f>
        <v>5.9942099500000001</v>
      </c>
      <c r="T164" s="134">
        <f>T165+T169</f>
        <v>0</v>
      </c>
      <c r="AR164" s="128" t="s">
        <v>92</v>
      </c>
      <c r="AT164" s="135" t="s">
        <v>78</v>
      </c>
      <c r="AU164" s="135" t="s">
        <v>79</v>
      </c>
      <c r="AY164" s="128" t="s">
        <v>163</v>
      </c>
      <c r="BK164" s="136">
        <f>BK165+BK169</f>
        <v>0</v>
      </c>
    </row>
    <row r="165" spans="2:65" s="11" customFormat="1" ht="22.9" customHeight="1">
      <c r="B165" s="127"/>
      <c r="D165" s="128" t="s">
        <v>78</v>
      </c>
      <c r="E165" s="137" t="s">
        <v>264</v>
      </c>
      <c r="F165" s="137" t="s">
        <v>265</v>
      </c>
      <c r="I165" s="130"/>
      <c r="J165" s="138">
        <f>BK165</f>
        <v>0</v>
      </c>
      <c r="L165" s="127"/>
      <c r="M165" s="132"/>
      <c r="P165" s="133">
        <f>P166</f>
        <v>0</v>
      </c>
      <c r="R165" s="133">
        <f>R166</f>
        <v>0.37362000000000001</v>
      </c>
      <c r="T165" s="134">
        <f>T166</f>
        <v>0</v>
      </c>
      <c r="AR165" s="128" t="s">
        <v>92</v>
      </c>
      <c r="AT165" s="135" t="s">
        <v>78</v>
      </c>
      <c r="AU165" s="135" t="s">
        <v>86</v>
      </c>
      <c r="AY165" s="128" t="s">
        <v>163</v>
      </c>
      <c r="BK165" s="136">
        <f>BK166</f>
        <v>0</v>
      </c>
    </row>
    <row r="166" spans="2:65" s="11" customFormat="1" ht="20.85" customHeight="1">
      <c r="B166" s="127"/>
      <c r="D166" s="128" t="s">
        <v>78</v>
      </c>
      <c r="E166" s="137" t="s">
        <v>266</v>
      </c>
      <c r="F166" s="137" t="s">
        <v>809</v>
      </c>
      <c r="I166" s="130"/>
      <c r="J166" s="138">
        <f>BK166</f>
        <v>0</v>
      </c>
      <c r="L166" s="127"/>
      <c r="M166" s="132"/>
      <c r="P166" s="133">
        <f>SUM(P167:P168)</f>
        <v>0</v>
      </c>
      <c r="R166" s="133">
        <f>SUM(R167:R168)</f>
        <v>0.37362000000000001</v>
      </c>
      <c r="T166" s="134">
        <f>SUM(T167:T168)</f>
        <v>0</v>
      </c>
      <c r="AR166" s="128" t="s">
        <v>92</v>
      </c>
      <c r="AT166" s="135" t="s">
        <v>78</v>
      </c>
      <c r="AU166" s="135" t="s">
        <v>92</v>
      </c>
      <c r="AY166" s="128" t="s">
        <v>163</v>
      </c>
      <c r="BK166" s="136">
        <f>SUM(BK167:BK168)</f>
        <v>0</v>
      </c>
    </row>
    <row r="167" spans="2:65" s="1" customFormat="1" ht="24.2" customHeight="1">
      <c r="B167" s="139"/>
      <c r="C167" s="140" t="s">
        <v>209</v>
      </c>
      <c r="D167" s="140" t="s">
        <v>165</v>
      </c>
      <c r="E167" s="141" t="s">
        <v>810</v>
      </c>
      <c r="F167" s="142" t="s">
        <v>811</v>
      </c>
      <c r="G167" s="143" t="s">
        <v>196</v>
      </c>
      <c r="H167" s="144">
        <v>78</v>
      </c>
      <c r="I167" s="145"/>
      <c r="J167" s="144">
        <f>ROUND(I167*H167,3)</f>
        <v>0</v>
      </c>
      <c r="K167" s="146"/>
      <c r="L167" s="28"/>
      <c r="M167" s="147" t="s">
        <v>1</v>
      </c>
      <c r="N167" s="148" t="s">
        <v>45</v>
      </c>
      <c r="P167" s="149">
        <f>O167*H167</f>
        <v>0</v>
      </c>
      <c r="Q167" s="149">
        <v>5.4000000000000001E-4</v>
      </c>
      <c r="R167" s="149">
        <f>Q167*H167</f>
        <v>4.2119999999999998E-2</v>
      </c>
      <c r="S167" s="149">
        <v>0</v>
      </c>
      <c r="T167" s="150">
        <f>S167*H167</f>
        <v>0</v>
      </c>
      <c r="AR167" s="151" t="s">
        <v>188</v>
      </c>
      <c r="AT167" s="151" t="s">
        <v>165</v>
      </c>
      <c r="AU167" s="151" t="s">
        <v>174</v>
      </c>
      <c r="AY167" s="13" t="s">
        <v>163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92</v>
      </c>
      <c r="BK167" s="153">
        <f>ROUND(I167*H167,3)</f>
        <v>0</v>
      </c>
      <c r="BL167" s="13" t="s">
        <v>188</v>
      </c>
      <c r="BM167" s="151" t="s">
        <v>812</v>
      </c>
    </row>
    <row r="168" spans="2:65" s="1" customFormat="1" ht="24.2" customHeight="1">
      <c r="B168" s="139"/>
      <c r="C168" s="154" t="s">
        <v>279</v>
      </c>
      <c r="D168" s="154" t="s">
        <v>275</v>
      </c>
      <c r="E168" s="155" t="s">
        <v>813</v>
      </c>
      <c r="F168" s="156" t="s">
        <v>814</v>
      </c>
      <c r="G168" s="157" t="s">
        <v>196</v>
      </c>
      <c r="H168" s="158">
        <v>78</v>
      </c>
      <c r="I168" s="159"/>
      <c r="J168" s="158">
        <f>ROUND(I168*H168,3)</f>
        <v>0</v>
      </c>
      <c r="K168" s="160"/>
      <c r="L168" s="161"/>
      <c r="M168" s="162" t="s">
        <v>1</v>
      </c>
      <c r="N168" s="163" t="s">
        <v>45</v>
      </c>
      <c r="P168" s="149">
        <f>O168*H168</f>
        <v>0</v>
      </c>
      <c r="Q168" s="149">
        <v>4.2500000000000003E-3</v>
      </c>
      <c r="R168" s="149">
        <f>Q168*H168</f>
        <v>0.33150000000000002</v>
      </c>
      <c r="S168" s="149">
        <v>0</v>
      </c>
      <c r="T168" s="150">
        <f>S168*H168</f>
        <v>0</v>
      </c>
      <c r="AR168" s="151" t="s">
        <v>217</v>
      </c>
      <c r="AT168" s="151" t="s">
        <v>275</v>
      </c>
      <c r="AU168" s="151" t="s">
        <v>174</v>
      </c>
      <c r="AY168" s="13" t="s">
        <v>163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92</v>
      </c>
      <c r="BK168" s="153">
        <f>ROUND(I168*H168,3)</f>
        <v>0</v>
      </c>
      <c r="BL168" s="13" t="s">
        <v>188</v>
      </c>
      <c r="BM168" s="151" t="s">
        <v>815</v>
      </c>
    </row>
    <row r="169" spans="2:65" s="11" customFormat="1" ht="22.9" customHeight="1">
      <c r="B169" s="127"/>
      <c r="D169" s="128" t="s">
        <v>78</v>
      </c>
      <c r="E169" s="137" t="s">
        <v>301</v>
      </c>
      <c r="F169" s="137" t="s">
        <v>302</v>
      </c>
      <c r="I169" s="130"/>
      <c r="J169" s="138">
        <f>BK169</f>
        <v>0</v>
      </c>
      <c r="L169" s="127"/>
      <c r="M169" s="132"/>
      <c r="P169" s="133">
        <f>P170+P175</f>
        <v>0</v>
      </c>
      <c r="R169" s="133">
        <f>R170+R175</f>
        <v>5.6205899500000003</v>
      </c>
      <c r="T169" s="134">
        <f>T170+T175</f>
        <v>0</v>
      </c>
      <c r="AR169" s="128" t="s">
        <v>92</v>
      </c>
      <c r="AT169" s="135" t="s">
        <v>78</v>
      </c>
      <c r="AU169" s="135" t="s">
        <v>86</v>
      </c>
      <c r="AY169" s="128" t="s">
        <v>163</v>
      </c>
      <c r="BK169" s="136">
        <f>BK170+BK175</f>
        <v>0</v>
      </c>
    </row>
    <row r="170" spans="2:65" s="11" customFormat="1" ht="20.85" customHeight="1">
      <c r="B170" s="127"/>
      <c r="D170" s="128" t="s">
        <v>78</v>
      </c>
      <c r="E170" s="137" t="s">
        <v>303</v>
      </c>
      <c r="F170" s="137" t="s">
        <v>304</v>
      </c>
      <c r="I170" s="130"/>
      <c r="J170" s="138">
        <f>BK170</f>
        <v>0</v>
      </c>
      <c r="L170" s="127"/>
      <c r="M170" s="132"/>
      <c r="P170" s="133">
        <f>SUM(P171:P174)</f>
        <v>0</v>
      </c>
      <c r="R170" s="133">
        <f>SUM(R171:R174)</f>
        <v>0.45989605000000006</v>
      </c>
      <c r="T170" s="134">
        <f>SUM(T171:T174)</f>
        <v>0</v>
      </c>
      <c r="AR170" s="128" t="s">
        <v>92</v>
      </c>
      <c r="AT170" s="135" t="s">
        <v>78</v>
      </c>
      <c r="AU170" s="135" t="s">
        <v>92</v>
      </c>
      <c r="AY170" s="128" t="s">
        <v>163</v>
      </c>
      <c r="BK170" s="136">
        <f>SUM(BK171:BK174)</f>
        <v>0</v>
      </c>
    </row>
    <row r="171" spans="2:65" s="1" customFormat="1" ht="24.2" customHeight="1">
      <c r="B171" s="139"/>
      <c r="C171" s="140" t="s">
        <v>213</v>
      </c>
      <c r="D171" s="140" t="s">
        <v>165</v>
      </c>
      <c r="E171" s="141" t="s">
        <v>816</v>
      </c>
      <c r="F171" s="142" t="s">
        <v>817</v>
      </c>
      <c r="G171" s="143" t="s">
        <v>196</v>
      </c>
      <c r="H171" s="144">
        <v>87.495000000000005</v>
      </c>
      <c r="I171" s="145"/>
      <c r="J171" s="144">
        <f>ROUND(I171*H171,3)</f>
        <v>0</v>
      </c>
      <c r="K171" s="146"/>
      <c r="L171" s="28"/>
      <c r="M171" s="147" t="s">
        <v>1</v>
      </c>
      <c r="N171" s="148" t="s">
        <v>45</v>
      </c>
      <c r="P171" s="149">
        <f>O171*H171</f>
        <v>0</v>
      </c>
      <c r="Q171" s="149">
        <v>4.79E-3</v>
      </c>
      <c r="R171" s="149">
        <f>Q171*H171</f>
        <v>0.41910105000000003</v>
      </c>
      <c r="S171" s="149">
        <v>0</v>
      </c>
      <c r="T171" s="150">
        <f>S171*H171</f>
        <v>0</v>
      </c>
      <c r="AR171" s="151" t="s">
        <v>188</v>
      </c>
      <c r="AT171" s="151" t="s">
        <v>165</v>
      </c>
      <c r="AU171" s="151" t="s">
        <v>174</v>
      </c>
      <c r="AY171" s="13" t="s">
        <v>163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92</v>
      </c>
      <c r="BK171" s="153">
        <f>ROUND(I171*H171,3)</f>
        <v>0</v>
      </c>
      <c r="BL171" s="13" t="s">
        <v>188</v>
      </c>
      <c r="BM171" s="151" t="s">
        <v>818</v>
      </c>
    </row>
    <row r="172" spans="2:65" s="1" customFormat="1" ht="24.2" customHeight="1">
      <c r="B172" s="139"/>
      <c r="C172" s="140" t="s">
        <v>286</v>
      </c>
      <c r="D172" s="140" t="s">
        <v>165</v>
      </c>
      <c r="E172" s="141" t="s">
        <v>819</v>
      </c>
      <c r="F172" s="142" t="s">
        <v>820</v>
      </c>
      <c r="G172" s="143" t="s">
        <v>255</v>
      </c>
      <c r="H172" s="144">
        <v>4.2</v>
      </c>
      <c r="I172" s="145"/>
      <c r="J172" s="144">
        <f>ROUND(I172*H172,3)</f>
        <v>0</v>
      </c>
      <c r="K172" s="146"/>
      <c r="L172" s="28"/>
      <c r="M172" s="147" t="s">
        <v>1</v>
      </c>
      <c r="N172" s="148" t="s">
        <v>45</v>
      </c>
      <c r="P172" s="149">
        <f>O172*H172</f>
        <v>0</v>
      </c>
      <c r="Q172" s="149">
        <v>2.0500000000000002E-3</v>
      </c>
      <c r="R172" s="149">
        <f>Q172*H172</f>
        <v>8.6100000000000013E-3</v>
      </c>
      <c r="S172" s="149">
        <v>0</v>
      </c>
      <c r="T172" s="150">
        <f>S172*H172</f>
        <v>0</v>
      </c>
      <c r="AR172" s="151" t="s">
        <v>188</v>
      </c>
      <c r="AT172" s="151" t="s">
        <v>165</v>
      </c>
      <c r="AU172" s="151" t="s">
        <v>174</v>
      </c>
      <c r="AY172" s="13" t="s">
        <v>163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92</v>
      </c>
      <c r="BK172" s="153">
        <f>ROUND(I172*H172,3)</f>
        <v>0</v>
      </c>
      <c r="BL172" s="13" t="s">
        <v>188</v>
      </c>
      <c r="BM172" s="151" t="s">
        <v>821</v>
      </c>
    </row>
    <row r="173" spans="2:65" s="1" customFormat="1" ht="37.9" customHeight="1">
      <c r="B173" s="139"/>
      <c r="C173" s="140" t="s">
        <v>217</v>
      </c>
      <c r="D173" s="140" t="s">
        <v>165</v>
      </c>
      <c r="E173" s="141" t="s">
        <v>822</v>
      </c>
      <c r="F173" s="142" t="s">
        <v>823</v>
      </c>
      <c r="G173" s="143" t="s">
        <v>255</v>
      </c>
      <c r="H173" s="144">
        <v>15.7</v>
      </c>
      <c r="I173" s="145"/>
      <c r="J173" s="144">
        <f>ROUND(I173*H173,3)</f>
        <v>0</v>
      </c>
      <c r="K173" s="146"/>
      <c r="L173" s="28"/>
      <c r="M173" s="147" t="s">
        <v>1</v>
      </c>
      <c r="N173" s="148" t="s">
        <v>45</v>
      </c>
      <c r="P173" s="149">
        <f>O173*H173</f>
        <v>0</v>
      </c>
      <c r="Q173" s="149">
        <v>2.0500000000000002E-3</v>
      </c>
      <c r="R173" s="149">
        <f>Q173*H173</f>
        <v>3.2184999999999998E-2</v>
      </c>
      <c r="S173" s="149">
        <v>0</v>
      </c>
      <c r="T173" s="150">
        <f>S173*H173</f>
        <v>0</v>
      </c>
      <c r="AR173" s="151" t="s">
        <v>188</v>
      </c>
      <c r="AT173" s="151" t="s">
        <v>165</v>
      </c>
      <c r="AU173" s="151" t="s">
        <v>174</v>
      </c>
      <c r="AY173" s="13" t="s">
        <v>163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92</v>
      </c>
      <c r="BK173" s="153">
        <f>ROUND(I173*H173,3)</f>
        <v>0</v>
      </c>
      <c r="BL173" s="13" t="s">
        <v>188</v>
      </c>
      <c r="BM173" s="151" t="s">
        <v>824</v>
      </c>
    </row>
    <row r="174" spans="2:65" s="1" customFormat="1" ht="24.2" customHeight="1">
      <c r="B174" s="139"/>
      <c r="C174" s="140" t="s">
        <v>293</v>
      </c>
      <c r="D174" s="140" t="s">
        <v>165</v>
      </c>
      <c r="E174" s="141" t="s">
        <v>825</v>
      </c>
      <c r="F174" s="142" t="s">
        <v>826</v>
      </c>
      <c r="G174" s="143" t="s">
        <v>216</v>
      </c>
      <c r="H174" s="144">
        <v>0.46</v>
      </c>
      <c r="I174" s="145"/>
      <c r="J174" s="144">
        <f>ROUND(I174*H174,3)</f>
        <v>0</v>
      </c>
      <c r="K174" s="146"/>
      <c r="L174" s="28"/>
      <c r="M174" s="147" t="s">
        <v>1</v>
      </c>
      <c r="N174" s="148" t="s">
        <v>45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188</v>
      </c>
      <c r="AT174" s="151" t="s">
        <v>165</v>
      </c>
      <c r="AU174" s="151" t="s">
        <v>174</v>
      </c>
      <c r="AY174" s="13" t="s">
        <v>163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92</v>
      </c>
      <c r="BK174" s="153">
        <f>ROUND(I174*H174,3)</f>
        <v>0</v>
      </c>
      <c r="BL174" s="13" t="s">
        <v>188</v>
      </c>
      <c r="BM174" s="151" t="s">
        <v>827</v>
      </c>
    </row>
    <row r="175" spans="2:65" s="11" customFormat="1" ht="20.85" customHeight="1">
      <c r="B175" s="127"/>
      <c r="D175" s="128" t="s">
        <v>78</v>
      </c>
      <c r="E175" s="137" t="s">
        <v>313</v>
      </c>
      <c r="F175" s="137" t="s">
        <v>314</v>
      </c>
      <c r="I175" s="130"/>
      <c r="J175" s="138">
        <f>BK175</f>
        <v>0</v>
      </c>
      <c r="L175" s="127"/>
      <c r="M175" s="132"/>
      <c r="P175" s="133">
        <f>SUM(P176:P180)</f>
        <v>0</v>
      </c>
      <c r="R175" s="133">
        <f>SUM(R176:R180)</f>
        <v>5.1606939000000001</v>
      </c>
      <c r="T175" s="134">
        <f>SUM(T176:T180)</f>
        <v>0</v>
      </c>
      <c r="AR175" s="128" t="s">
        <v>92</v>
      </c>
      <c r="AT175" s="135" t="s">
        <v>78</v>
      </c>
      <c r="AU175" s="135" t="s">
        <v>92</v>
      </c>
      <c r="AY175" s="128" t="s">
        <v>163</v>
      </c>
      <c r="BK175" s="136">
        <f>SUM(BK176:BK180)</f>
        <v>0</v>
      </c>
    </row>
    <row r="176" spans="2:65" s="1" customFormat="1" ht="24.2" customHeight="1">
      <c r="B176" s="139"/>
      <c r="C176" s="140" t="s">
        <v>221</v>
      </c>
      <c r="D176" s="140" t="s">
        <v>165</v>
      </c>
      <c r="E176" s="141" t="s">
        <v>828</v>
      </c>
      <c r="F176" s="142" t="s">
        <v>829</v>
      </c>
      <c r="G176" s="143" t="s">
        <v>380</v>
      </c>
      <c r="H176" s="144">
        <v>2353.8780000000002</v>
      </c>
      <c r="I176" s="145"/>
      <c r="J176" s="144">
        <f>ROUND(I176*H176,3)</f>
        <v>0</v>
      </c>
      <c r="K176" s="146"/>
      <c r="L176" s="28"/>
      <c r="M176" s="147" t="s">
        <v>1</v>
      </c>
      <c r="N176" s="148" t="s">
        <v>45</v>
      </c>
      <c r="P176" s="149">
        <f>O176*H176</f>
        <v>0</v>
      </c>
      <c r="Q176" s="149">
        <v>5.0000000000000002E-5</v>
      </c>
      <c r="R176" s="149">
        <f>Q176*H176</f>
        <v>0.11769390000000002</v>
      </c>
      <c r="S176" s="149">
        <v>0</v>
      </c>
      <c r="T176" s="150">
        <f>S176*H176</f>
        <v>0</v>
      </c>
      <c r="AR176" s="151" t="s">
        <v>188</v>
      </c>
      <c r="AT176" s="151" t="s">
        <v>165</v>
      </c>
      <c r="AU176" s="151" t="s">
        <v>174</v>
      </c>
      <c r="AY176" s="13" t="s">
        <v>163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92</v>
      </c>
      <c r="BK176" s="153">
        <f>ROUND(I176*H176,3)</f>
        <v>0</v>
      </c>
      <c r="BL176" s="13" t="s">
        <v>188</v>
      </c>
      <c r="BM176" s="151" t="s">
        <v>830</v>
      </c>
    </row>
    <row r="177" spans="2:65" s="1" customFormat="1" ht="24.2" customHeight="1">
      <c r="B177" s="139"/>
      <c r="C177" s="154" t="s">
        <v>305</v>
      </c>
      <c r="D177" s="154" t="s">
        <v>275</v>
      </c>
      <c r="E177" s="155" t="s">
        <v>831</v>
      </c>
      <c r="F177" s="156" t="s">
        <v>832</v>
      </c>
      <c r="G177" s="157" t="s">
        <v>216</v>
      </c>
      <c r="H177" s="158">
        <v>2.2599999999999998</v>
      </c>
      <c r="I177" s="159"/>
      <c r="J177" s="158">
        <f>ROUND(I177*H177,3)</f>
        <v>0</v>
      </c>
      <c r="K177" s="160"/>
      <c r="L177" s="161"/>
      <c r="M177" s="162" t="s">
        <v>1</v>
      </c>
      <c r="N177" s="163" t="s">
        <v>45</v>
      </c>
      <c r="P177" s="149">
        <f>O177*H177</f>
        <v>0</v>
      </c>
      <c r="Q177" s="149">
        <v>1</v>
      </c>
      <c r="R177" s="149">
        <f>Q177*H177</f>
        <v>2.2599999999999998</v>
      </c>
      <c r="S177" s="149">
        <v>0</v>
      </c>
      <c r="T177" s="150">
        <f>S177*H177</f>
        <v>0</v>
      </c>
      <c r="AR177" s="151" t="s">
        <v>217</v>
      </c>
      <c r="AT177" s="151" t="s">
        <v>275</v>
      </c>
      <c r="AU177" s="151" t="s">
        <v>174</v>
      </c>
      <c r="AY177" s="13" t="s">
        <v>163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92</v>
      </c>
      <c r="BK177" s="153">
        <f>ROUND(I177*H177,3)</f>
        <v>0</v>
      </c>
      <c r="BL177" s="13" t="s">
        <v>188</v>
      </c>
      <c r="BM177" s="151" t="s">
        <v>833</v>
      </c>
    </row>
    <row r="178" spans="2:65" s="1" customFormat="1" ht="24.2" customHeight="1">
      <c r="B178" s="139"/>
      <c r="C178" s="154" t="s">
        <v>229</v>
      </c>
      <c r="D178" s="154" t="s">
        <v>275</v>
      </c>
      <c r="E178" s="155" t="s">
        <v>834</v>
      </c>
      <c r="F178" s="156" t="s">
        <v>835</v>
      </c>
      <c r="G178" s="157" t="s">
        <v>216</v>
      </c>
      <c r="H178" s="158">
        <v>0.85699999999999998</v>
      </c>
      <c r="I178" s="159"/>
      <c r="J178" s="158">
        <f>ROUND(I178*H178,3)</f>
        <v>0</v>
      </c>
      <c r="K178" s="160"/>
      <c r="L178" s="161"/>
      <c r="M178" s="162" t="s">
        <v>1</v>
      </c>
      <c r="N178" s="163" t="s">
        <v>45</v>
      </c>
      <c r="P178" s="149">
        <f>O178*H178</f>
        <v>0</v>
      </c>
      <c r="Q178" s="149">
        <v>1</v>
      </c>
      <c r="R178" s="149">
        <f>Q178*H178</f>
        <v>0.85699999999999998</v>
      </c>
      <c r="S178" s="149">
        <v>0</v>
      </c>
      <c r="T178" s="150">
        <f>S178*H178</f>
        <v>0</v>
      </c>
      <c r="AR178" s="151" t="s">
        <v>217</v>
      </c>
      <c r="AT178" s="151" t="s">
        <v>275</v>
      </c>
      <c r="AU178" s="151" t="s">
        <v>174</v>
      </c>
      <c r="AY178" s="13" t="s">
        <v>163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3" t="s">
        <v>92</v>
      </c>
      <c r="BK178" s="153">
        <f>ROUND(I178*H178,3)</f>
        <v>0</v>
      </c>
      <c r="BL178" s="13" t="s">
        <v>188</v>
      </c>
      <c r="BM178" s="151" t="s">
        <v>836</v>
      </c>
    </row>
    <row r="179" spans="2:65" s="1" customFormat="1" ht="37.9" customHeight="1">
      <c r="B179" s="139"/>
      <c r="C179" s="154" t="s">
        <v>315</v>
      </c>
      <c r="D179" s="154" t="s">
        <v>275</v>
      </c>
      <c r="E179" s="155" t="s">
        <v>837</v>
      </c>
      <c r="F179" s="156" t="s">
        <v>838</v>
      </c>
      <c r="G179" s="157" t="s">
        <v>216</v>
      </c>
      <c r="H179" s="158">
        <v>1.9259999999999999</v>
      </c>
      <c r="I179" s="159"/>
      <c r="J179" s="158">
        <f>ROUND(I179*H179,3)</f>
        <v>0</v>
      </c>
      <c r="K179" s="160"/>
      <c r="L179" s="161"/>
      <c r="M179" s="162" t="s">
        <v>1</v>
      </c>
      <c r="N179" s="163" t="s">
        <v>45</v>
      </c>
      <c r="P179" s="149">
        <f>O179*H179</f>
        <v>0</v>
      </c>
      <c r="Q179" s="149">
        <v>1</v>
      </c>
      <c r="R179" s="149">
        <f>Q179*H179</f>
        <v>1.9259999999999999</v>
      </c>
      <c r="S179" s="149">
        <v>0</v>
      </c>
      <c r="T179" s="150">
        <f>S179*H179</f>
        <v>0</v>
      </c>
      <c r="AR179" s="151" t="s">
        <v>217</v>
      </c>
      <c r="AT179" s="151" t="s">
        <v>275</v>
      </c>
      <c r="AU179" s="151" t="s">
        <v>174</v>
      </c>
      <c r="AY179" s="13" t="s">
        <v>163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92</v>
      </c>
      <c r="BK179" s="153">
        <f>ROUND(I179*H179,3)</f>
        <v>0</v>
      </c>
      <c r="BL179" s="13" t="s">
        <v>188</v>
      </c>
      <c r="BM179" s="151" t="s">
        <v>839</v>
      </c>
    </row>
    <row r="180" spans="2:65" s="1" customFormat="1" ht="24.2" customHeight="1">
      <c r="B180" s="139"/>
      <c r="C180" s="140" t="s">
        <v>232</v>
      </c>
      <c r="D180" s="140" t="s">
        <v>165</v>
      </c>
      <c r="E180" s="141" t="s">
        <v>840</v>
      </c>
      <c r="F180" s="142" t="s">
        <v>841</v>
      </c>
      <c r="G180" s="143" t="s">
        <v>216</v>
      </c>
      <c r="H180" s="144">
        <v>3.95</v>
      </c>
      <c r="I180" s="145"/>
      <c r="J180" s="144">
        <f>ROUND(I180*H180,3)</f>
        <v>0</v>
      </c>
      <c r="K180" s="146"/>
      <c r="L180" s="28"/>
      <c r="M180" s="164" t="s">
        <v>1</v>
      </c>
      <c r="N180" s="165" t="s">
        <v>45</v>
      </c>
      <c r="O180" s="166"/>
      <c r="P180" s="167">
        <f>O180*H180</f>
        <v>0</v>
      </c>
      <c r="Q180" s="167">
        <v>0</v>
      </c>
      <c r="R180" s="167">
        <f>Q180*H180</f>
        <v>0</v>
      </c>
      <c r="S180" s="167">
        <v>0</v>
      </c>
      <c r="T180" s="168">
        <f>S180*H180</f>
        <v>0</v>
      </c>
      <c r="AR180" s="151" t="s">
        <v>188</v>
      </c>
      <c r="AT180" s="151" t="s">
        <v>165</v>
      </c>
      <c r="AU180" s="151" t="s">
        <v>174</v>
      </c>
      <c r="AY180" s="13" t="s">
        <v>163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92</v>
      </c>
      <c r="BK180" s="153">
        <f>ROUND(I180*H180,3)</f>
        <v>0</v>
      </c>
      <c r="BL180" s="13" t="s">
        <v>188</v>
      </c>
      <c r="BM180" s="151" t="s">
        <v>842</v>
      </c>
    </row>
    <row r="181" spans="2:65" s="1" customFormat="1" ht="6.95" customHeight="1"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28"/>
    </row>
  </sheetData>
  <autoFilter ref="C130:K180" xr:uid="{00000000-0009-0000-0000-000003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9"/>
  <sheetViews>
    <sheetView showGridLines="0" showZeros="0" topLeftCell="A70" workbookViewId="0">
      <selection activeCell="J94" sqref="J94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6.1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726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406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ROUND(J128,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ROUND((SUM(BE128:BE198)),  2)</f>
        <v>0</v>
      </c>
      <c r="G35" s="96"/>
      <c r="H35" s="96"/>
      <c r="I35" s="97">
        <v>0.2</v>
      </c>
      <c r="J35" s="95">
        <f>ROUND(((SUM(BE128:BE198))*I35),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ROUND((SUM(BF128:BF198)),  2)</f>
        <v>0</v>
      </c>
      <c r="G36" s="96"/>
      <c r="H36" s="96"/>
      <c r="I36" s="97">
        <v>0.2</v>
      </c>
      <c r="J36" s="95">
        <f>ROUND(((SUM(BF128:BF198))*I36),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ROUND((SUM(BG128:BG198)),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ROUND((SUM(BH128:BH198)),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ROUND((SUM(BI128:BI198)),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726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 xml:space="preserve">02 - Elektroinštalácia 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J128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146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843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899999999999999" customHeight="1">
      <c r="B101" s="114"/>
      <c r="D101" s="115" t="s">
        <v>844</v>
      </c>
      <c r="E101" s="116"/>
      <c r="F101" s="116"/>
      <c r="G101" s="116"/>
      <c r="H101" s="116"/>
      <c r="I101" s="116"/>
      <c r="J101" s="117">
        <f>J133</f>
        <v>0</v>
      </c>
      <c r="L101" s="114"/>
    </row>
    <row r="102" spans="2:47" s="9" customFormat="1" ht="19.899999999999999" customHeight="1">
      <c r="B102" s="114"/>
      <c r="D102" s="115" t="s">
        <v>845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9" customFormat="1" ht="19.899999999999999" customHeight="1">
      <c r="B103" s="114"/>
      <c r="D103" s="115" t="s">
        <v>846</v>
      </c>
      <c r="E103" s="116"/>
      <c r="F103" s="116"/>
      <c r="G103" s="116"/>
      <c r="H103" s="116"/>
      <c r="I103" s="116"/>
      <c r="J103" s="117">
        <f>J152</f>
        <v>0</v>
      </c>
      <c r="L103" s="114"/>
    </row>
    <row r="104" spans="2:47" s="9" customFormat="1" ht="19.899999999999999" customHeight="1">
      <c r="B104" s="114"/>
      <c r="D104" s="115" t="s">
        <v>847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47" s="9" customFormat="1" ht="19.899999999999999" customHeight="1">
      <c r="B105" s="114"/>
      <c r="D105" s="115" t="s">
        <v>410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47" s="9" customFormat="1" ht="19.899999999999999" customHeight="1">
      <c r="B106" s="114"/>
      <c r="D106" s="115" t="s">
        <v>848</v>
      </c>
      <c r="E106" s="116"/>
      <c r="F106" s="116"/>
      <c r="G106" s="116"/>
      <c r="H106" s="116"/>
      <c r="I106" s="116"/>
      <c r="J106" s="117">
        <f>J197</f>
        <v>0</v>
      </c>
      <c r="L106" s="114"/>
    </row>
    <row r="107" spans="2:47" s="1" customFormat="1" ht="21.75" customHeight="1">
      <c r="B107" s="28"/>
      <c r="L107" s="28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>
      <c r="B113" s="28"/>
      <c r="C113" s="17" t="s">
        <v>149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14</v>
      </c>
      <c r="L115" s="28"/>
    </row>
    <row r="116" spans="2:63" s="1" customFormat="1" ht="16.5" customHeight="1">
      <c r="B116" s="28"/>
      <c r="E116" s="222" t="str">
        <f>E7</f>
        <v>ROZŠÍRENIE AREÁLU MOKAS a.s.,  Selešťany</v>
      </c>
      <c r="F116" s="223"/>
      <c r="G116" s="223"/>
      <c r="H116" s="223"/>
      <c r="L116" s="28"/>
    </row>
    <row r="117" spans="2:63" ht="12" customHeight="1">
      <c r="B117" s="16"/>
      <c r="C117" s="23" t="s">
        <v>120</v>
      </c>
      <c r="L117" s="16"/>
    </row>
    <row r="118" spans="2:63" s="1" customFormat="1" ht="16.5" customHeight="1">
      <c r="B118" s="28"/>
      <c r="E118" s="222" t="s">
        <v>726</v>
      </c>
      <c r="F118" s="221"/>
      <c r="G118" s="221"/>
      <c r="H118" s="221"/>
      <c r="L118" s="28"/>
    </row>
    <row r="119" spans="2:63" s="1" customFormat="1" ht="12" customHeight="1">
      <c r="B119" s="28"/>
      <c r="C119" s="23" t="s">
        <v>122</v>
      </c>
      <c r="L119" s="28"/>
    </row>
    <row r="120" spans="2:63" s="1" customFormat="1" ht="16.5" customHeight="1">
      <c r="B120" s="28"/>
      <c r="E120" s="216" t="str">
        <f>E11</f>
        <v xml:space="preserve">02 - Elektroinštalácia </v>
      </c>
      <c r="F120" s="221"/>
      <c r="G120" s="221"/>
      <c r="H120" s="221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F14</f>
        <v>K.Ú: Záhorce, parc.č. 2200/1</v>
      </c>
      <c r="I122" s="23" t="s">
        <v>20</v>
      </c>
      <c r="J122" s="51" t="str">
        <f>IF(J14="","",J14)</f>
        <v>7. 3. 2022</v>
      </c>
      <c r="L122" s="28"/>
    </row>
    <row r="123" spans="2:63" s="1" customFormat="1" ht="6.95" customHeight="1">
      <c r="B123" s="28"/>
      <c r="L123" s="28"/>
    </row>
    <row r="124" spans="2:63" s="1" customFormat="1" ht="25.7" customHeight="1">
      <c r="B124" s="28"/>
      <c r="C124" s="23" t="s">
        <v>22</v>
      </c>
      <c r="F124" s="21" t="str">
        <f>E17</f>
        <v>MOKAS, a.s., Selešťany 69, Záhorce, PSČ:  991 06</v>
      </c>
      <c r="I124" s="23" t="s">
        <v>30</v>
      </c>
      <c r="J124" s="26" t="str">
        <f>E23</f>
        <v>Sírius company s.r.o., Balog nad Ipľom</v>
      </c>
      <c r="L124" s="28"/>
    </row>
    <row r="125" spans="2:63" s="1" customFormat="1" ht="25.7" customHeight="1">
      <c r="B125" s="28"/>
      <c r="C125" s="23" t="s">
        <v>28</v>
      </c>
      <c r="F125" s="21" t="str">
        <f>IF(E20="","",E20)</f>
        <v>Vyplň údaj</v>
      </c>
      <c r="I125" s="23" t="s">
        <v>36</v>
      </c>
      <c r="J125" s="26" t="str">
        <f>E26</f>
        <v>Sírius company s.r.o., Športová 40/10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8"/>
      <c r="C127" s="119" t="s">
        <v>150</v>
      </c>
      <c r="D127" s="120" t="s">
        <v>64</v>
      </c>
      <c r="E127" s="120" t="s">
        <v>60</v>
      </c>
      <c r="F127" s="120" t="s">
        <v>61</v>
      </c>
      <c r="G127" s="120" t="s">
        <v>151</v>
      </c>
      <c r="H127" s="120" t="s">
        <v>152</v>
      </c>
      <c r="I127" s="120" t="s">
        <v>153</v>
      </c>
      <c r="J127" s="121" t="s">
        <v>126</v>
      </c>
      <c r="K127" s="122" t="s">
        <v>154</v>
      </c>
      <c r="L127" s="118"/>
      <c r="M127" s="57" t="s">
        <v>1</v>
      </c>
      <c r="N127" s="58" t="s">
        <v>43</v>
      </c>
      <c r="O127" s="58" t="s">
        <v>155</v>
      </c>
      <c r="P127" s="58" t="s">
        <v>156</v>
      </c>
      <c r="Q127" s="58" t="s">
        <v>157</v>
      </c>
      <c r="R127" s="58" t="s">
        <v>158</v>
      </c>
      <c r="S127" s="58" t="s">
        <v>159</v>
      </c>
      <c r="T127" s="59" t="s">
        <v>160</v>
      </c>
    </row>
    <row r="128" spans="2:63" s="1" customFormat="1" ht="22.9" customHeight="1">
      <c r="B128" s="28"/>
      <c r="C128" s="62" t="s">
        <v>127</v>
      </c>
      <c r="J128" s="123">
        <f>BK128</f>
        <v>0</v>
      </c>
      <c r="L128" s="28"/>
      <c r="M128" s="60"/>
      <c r="N128" s="52"/>
      <c r="O128" s="52"/>
      <c r="P128" s="124">
        <f>P129</f>
        <v>0</v>
      </c>
      <c r="Q128" s="52"/>
      <c r="R128" s="124">
        <f>R129</f>
        <v>0.15701599999999999</v>
      </c>
      <c r="S128" s="52"/>
      <c r="T128" s="125">
        <f>T129</f>
        <v>0</v>
      </c>
      <c r="AT128" s="13" t="s">
        <v>78</v>
      </c>
      <c r="AU128" s="13" t="s">
        <v>128</v>
      </c>
      <c r="BK128" s="126">
        <f>BK129</f>
        <v>0</v>
      </c>
    </row>
    <row r="129" spans="2:65" s="11" customFormat="1" ht="25.9" customHeight="1">
      <c r="B129" s="127"/>
      <c r="D129" s="128" t="s">
        <v>78</v>
      </c>
      <c r="E129" s="129" t="s">
        <v>275</v>
      </c>
      <c r="F129" s="129" t="s">
        <v>375</v>
      </c>
      <c r="I129" s="130"/>
      <c r="J129" s="131">
        <f>BK129</f>
        <v>0</v>
      </c>
      <c r="L129" s="127"/>
      <c r="M129" s="132"/>
      <c r="P129" s="133">
        <f>P130+P133+P142+P152+P161+P188+P197</f>
        <v>0</v>
      </c>
      <c r="R129" s="133">
        <f>R130+R133+R142+R152+R161+R188+R197</f>
        <v>0.15701599999999999</v>
      </c>
      <c r="T129" s="134">
        <f>T130+T133+T142+T152+T161+T188+T197</f>
        <v>0</v>
      </c>
      <c r="AR129" s="128" t="s">
        <v>174</v>
      </c>
      <c r="AT129" s="135" t="s">
        <v>78</v>
      </c>
      <c r="AU129" s="135" t="s">
        <v>79</v>
      </c>
      <c r="AY129" s="128" t="s">
        <v>163</v>
      </c>
      <c r="BK129" s="136">
        <f>BK130+BK133+BK142+BK152+BK161+BK188+BK197</f>
        <v>0</v>
      </c>
    </row>
    <row r="130" spans="2:65" s="11" customFormat="1" ht="22.9" customHeight="1">
      <c r="B130" s="127"/>
      <c r="D130" s="128" t="s">
        <v>78</v>
      </c>
      <c r="E130" s="137" t="s">
        <v>411</v>
      </c>
      <c r="F130" s="137" t="s">
        <v>849</v>
      </c>
      <c r="I130" s="130"/>
      <c r="J130" s="138">
        <f>BK130</f>
        <v>0</v>
      </c>
      <c r="L130" s="127"/>
      <c r="M130" s="132"/>
      <c r="P130" s="133">
        <f>SUM(P131:P132)</f>
        <v>0</v>
      </c>
      <c r="R130" s="133">
        <f>SUM(R131:R132)</f>
        <v>4.8000000000000001E-2</v>
      </c>
      <c r="T130" s="134">
        <f>SUM(T131:T132)</f>
        <v>0</v>
      </c>
      <c r="AR130" s="128" t="s">
        <v>174</v>
      </c>
      <c r="AT130" s="135" t="s">
        <v>78</v>
      </c>
      <c r="AU130" s="135" t="s">
        <v>86</v>
      </c>
      <c r="AY130" s="128" t="s">
        <v>163</v>
      </c>
      <c r="BK130" s="136">
        <f>SUM(BK131:BK132)</f>
        <v>0</v>
      </c>
    </row>
    <row r="131" spans="2:65" s="1" customFormat="1" ht="21.75" customHeight="1">
      <c r="B131" s="139"/>
      <c r="C131" s="140" t="s">
        <v>86</v>
      </c>
      <c r="D131" s="140" t="s">
        <v>165</v>
      </c>
      <c r="E131" s="141" t="s">
        <v>850</v>
      </c>
      <c r="F131" s="142" t="s">
        <v>851</v>
      </c>
      <c r="G131" s="143" t="s">
        <v>415</v>
      </c>
      <c r="H131" s="144">
        <v>8</v>
      </c>
      <c r="I131" s="145"/>
      <c r="J131" s="144">
        <f>ROUND(I131*H131,3)</f>
        <v>0</v>
      </c>
      <c r="K131" s="146"/>
      <c r="L131" s="28"/>
      <c r="M131" s="147" t="s">
        <v>1</v>
      </c>
      <c r="N131" s="148" t="s">
        <v>45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289</v>
      </c>
      <c r="AT131" s="151" t="s">
        <v>165</v>
      </c>
      <c r="AU131" s="151" t="s">
        <v>92</v>
      </c>
      <c r="AY131" s="13" t="s">
        <v>163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92</v>
      </c>
      <c r="BK131" s="153">
        <f>ROUND(I131*H131,3)</f>
        <v>0</v>
      </c>
      <c r="BL131" s="13" t="s">
        <v>289</v>
      </c>
      <c r="BM131" s="151" t="s">
        <v>852</v>
      </c>
    </row>
    <row r="132" spans="2:65" s="1" customFormat="1" ht="16.5" customHeight="1">
      <c r="B132" s="139"/>
      <c r="C132" s="154" t="s">
        <v>92</v>
      </c>
      <c r="D132" s="154" t="s">
        <v>275</v>
      </c>
      <c r="E132" s="155" t="s">
        <v>853</v>
      </c>
      <c r="F132" s="156" t="s">
        <v>854</v>
      </c>
      <c r="G132" s="157" t="s">
        <v>415</v>
      </c>
      <c r="H132" s="158">
        <v>8</v>
      </c>
      <c r="I132" s="159"/>
      <c r="J132" s="158">
        <f>ROUND(I132*H132,3)</f>
        <v>0</v>
      </c>
      <c r="K132" s="160"/>
      <c r="L132" s="161"/>
      <c r="M132" s="162" t="s">
        <v>1</v>
      </c>
      <c r="N132" s="163" t="s">
        <v>45</v>
      </c>
      <c r="P132" s="149">
        <f>O132*H132</f>
        <v>0</v>
      </c>
      <c r="Q132" s="149">
        <v>6.0000000000000001E-3</v>
      </c>
      <c r="R132" s="149">
        <f>Q132*H132</f>
        <v>4.8000000000000001E-2</v>
      </c>
      <c r="S132" s="149">
        <v>0</v>
      </c>
      <c r="T132" s="150">
        <f>S132*H132</f>
        <v>0</v>
      </c>
      <c r="AR132" s="151" t="s">
        <v>173</v>
      </c>
      <c r="AT132" s="151" t="s">
        <v>275</v>
      </c>
      <c r="AU132" s="151" t="s">
        <v>92</v>
      </c>
      <c r="AY132" s="13" t="s">
        <v>163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92</v>
      </c>
      <c r="BK132" s="153">
        <f>ROUND(I132*H132,3)</f>
        <v>0</v>
      </c>
      <c r="BL132" s="13" t="s">
        <v>169</v>
      </c>
      <c r="BM132" s="151" t="s">
        <v>855</v>
      </c>
    </row>
    <row r="133" spans="2:65" s="11" customFormat="1" ht="22.9" customHeight="1">
      <c r="B133" s="127"/>
      <c r="D133" s="128" t="s">
        <v>78</v>
      </c>
      <c r="E133" s="137" t="s">
        <v>510</v>
      </c>
      <c r="F133" s="137" t="s">
        <v>856</v>
      </c>
      <c r="I133" s="130"/>
      <c r="J133" s="138">
        <f>BK133</f>
        <v>0</v>
      </c>
      <c r="L133" s="127"/>
      <c r="M133" s="132"/>
      <c r="P133" s="133">
        <f>SUM(P134:P141)</f>
        <v>0</v>
      </c>
      <c r="R133" s="133">
        <f>SUM(R134:R141)</f>
        <v>2.4000000000000002E-3</v>
      </c>
      <c r="T133" s="134">
        <f>SUM(T134:T141)</f>
        <v>0</v>
      </c>
      <c r="AR133" s="128" t="s">
        <v>86</v>
      </c>
      <c r="AT133" s="135" t="s">
        <v>78</v>
      </c>
      <c r="AU133" s="135" t="s">
        <v>86</v>
      </c>
      <c r="AY133" s="128" t="s">
        <v>163</v>
      </c>
      <c r="BK133" s="136">
        <f>SUM(BK134:BK141)</f>
        <v>0</v>
      </c>
    </row>
    <row r="134" spans="2:65" s="1" customFormat="1" ht="16.5" customHeight="1">
      <c r="B134" s="139"/>
      <c r="C134" s="140" t="s">
        <v>174</v>
      </c>
      <c r="D134" s="140" t="s">
        <v>165</v>
      </c>
      <c r="E134" s="141" t="s">
        <v>857</v>
      </c>
      <c r="F134" s="142" t="s">
        <v>858</v>
      </c>
      <c r="G134" s="143" t="s">
        <v>255</v>
      </c>
      <c r="H134" s="144">
        <v>10</v>
      </c>
      <c r="I134" s="145"/>
      <c r="J134" s="144">
        <f t="shared" ref="J134:J141" si="0">ROUND(I134*H134,3)</f>
        <v>0</v>
      </c>
      <c r="K134" s="146"/>
      <c r="L134" s="28"/>
      <c r="M134" s="147" t="s">
        <v>1</v>
      </c>
      <c r="N134" s="148" t="s">
        <v>45</v>
      </c>
      <c r="P134" s="149">
        <f t="shared" ref="P134:P141" si="1">O134*H134</f>
        <v>0</v>
      </c>
      <c r="Q134" s="149">
        <v>0</v>
      </c>
      <c r="R134" s="149">
        <f t="shared" ref="R134:R141" si="2">Q134*H134</f>
        <v>0</v>
      </c>
      <c r="S134" s="149">
        <v>0</v>
      </c>
      <c r="T134" s="150">
        <f t="shared" ref="T134:T141" si="3">S134*H134</f>
        <v>0</v>
      </c>
      <c r="AR134" s="151" t="s">
        <v>289</v>
      </c>
      <c r="AT134" s="151" t="s">
        <v>165</v>
      </c>
      <c r="AU134" s="151" t="s">
        <v>92</v>
      </c>
      <c r="AY134" s="13" t="s">
        <v>163</v>
      </c>
      <c r="BE134" s="152">
        <f t="shared" ref="BE134:BE141" si="4">IF(N134="základná",J134,0)</f>
        <v>0</v>
      </c>
      <c r="BF134" s="152">
        <f t="shared" ref="BF134:BF141" si="5">IF(N134="znížená",J134,0)</f>
        <v>0</v>
      </c>
      <c r="BG134" s="152">
        <f t="shared" ref="BG134:BG141" si="6">IF(N134="zákl. prenesená",J134,0)</f>
        <v>0</v>
      </c>
      <c r="BH134" s="152">
        <f t="shared" ref="BH134:BH141" si="7">IF(N134="zníž. prenesená",J134,0)</f>
        <v>0</v>
      </c>
      <c r="BI134" s="152">
        <f t="shared" ref="BI134:BI141" si="8">IF(N134="nulová",J134,0)</f>
        <v>0</v>
      </c>
      <c r="BJ134" s="13" t="s">
        <v>92</v>
      </c>
      <c r="BK134" s="153">
        <f t="shared" ref="BK134:BK141" si="9">ROUND(I134*H134,3)</f>
        <v>0</v>
      </c>
      <c r="BL134" s="13" t="s">
        <v>289</v>
      </c>
      <c r="BM134" s="151" t="s">
        <v>859</v>
      </c>
    </row>
    <row r="135" spans="2:65" s="1" customFormat="1" ht="21.75" customHeight="1">
      <c r="B135" s="139"/>
      <c r="C135" s="154" t="s">
        <v>169</v>
      </c>
      <c r="D135" s="154" t="s">
        <v>275</v>
      </c>
      <c r="E135" s="155" t="s">
        <v>860</v>
      </c>
      <c r="F135" s="156" t="s">
        <v>861</v>
      </c>
      <c r="G135" s="157" t="s">
        <v>255</v>
      </c>
      <c r="H135" s="158">
        <v>10</v>
      </c>
      <c r="I135" s="159"/>
      <c r="J135" s="158">
        <f t="shared" si="0"/>
        <v>0</v>
      </c>
      <c r="K135" s="160"/>
      <c r="L135" s="161"/>
      <c r="M135" s="162" t="s">
        <v>1</v>
      </c>
      <c r="N135" s="163" t="s">
        <v>45</v>
      </c>
      <c r="P135" s="149">
        <f t="shared" si="1"/>
        <v>0</v>
      </c>
      <c r="Q135" s="149">
        <v>2.4000000000000001E-4</v>
      </c>
      <c r="R135" s="149">
        <f t="shared" si="2"/>
        <v>2.4000000000000002E-3</v>
      </c>
      <c r="S135" s="149">
        <v>0</v>
      </c>
      <c r="T135" s="150">
        <f t="shared" si="3"/>
        <v>0</v>
      </c>
      <c r="AR135" s="151" t="s">
        <v>529</v>
      </c>
      <c r="AT135" s="151" t="s">
        <v>275</v>
      </c>
      <c r="AU135" s="151" t="s">
        <v>92</v>
      </c>
      <c r="AY135" s="13" t="s">
        <v>163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92</v>
      </c>
      <c r="BK135" s="153">
        <f t="shared" si="9"/>
        <v>0</v>
      </c>
      <c r="BL135" s="13" t="s">
        <v>529</v>
      </c>
      <c r="BM135" s="151" t="s">
        <v>862</v>
      </c>
    </row>
    <row r="136" spans="2:65" s="1" customFormat="1" ht="21.75" customHeight="1">
      <c r="B136" s="139"/>
      <c r="C136" s="140" t="s">
        <v>181</v>
      </c>
      <c r="D136" s="140" t="s">
        <v>165</v>
      </c>
      <c r="E136" s="141" t="s">
        <v>863</v>
      </c>
      <c r="F136" s="142" t="s">
        <v>864</v>
      </c>
      <c r="G136" s="143" t="s">
        <v>255</v>
      </c>
      <c r="H136" s="144">
        <v>30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45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289</v>
      </c>
      <c r="AT136" s="151" t="s">
        <v>165</v>
      </c>
      <c r="AU136" s="151" t="s">
        <v>92</v>
      </c>
      <c r="AY136" s="13" t="s">
        <v>163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92</v>
      </c>
      <c r="BK136" s="153">
        <f t="shared" si="9"/>
        <v>0</v>
      </c>
      <c r="BL136" s="13" t="s">
        <v>289</v>
      </c>
      <c r="BM136" s="151" t="s">
        <v>865</v>
      </c>
    </row>
    <row r="137" spans="2:65" s="1" customFormat="1" ht="24.2" customHeight="1">
      <c r="B137" s="139"/>
      <c r="C137" s="154" t="s">
        <v>185</v>
      </c>
      <c r="D137" s="154" t="s">
        <v>275</v>
      </c>
      <c r="E137" s="155" t="s">
        <v>866</v>
      </c>
      <c r="F137" s="156" t="s">
        <v>867</v>
      </c>
      <c r="G137" s="157" t="s">
        <v>255</v>
      </c>
      <c r="H137" s="158">
        <v>30</v>
      </c>
      <c r="I137" s="159"/>
      <c r="J137" s="158">
        <f t="shared" si="0"/>
        <v>0</v>
      </c>
      <c r="K137" s="160"/>
      <c r="L137" s="161"/>
      <c r="M137" s="162" t="s">
        <v>1</v>
      </c>
      <c r="N137" s="163" t="s">
        <v>45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428</v>
      </c>
      <c r="AT137" s="151" t="s">
        <v>275</v>
      </c>
      <c r="AU137" s="151" t="s">
        <v>92</v>
      </c>
      <c r="AY137" s="13" t="s">
        <v>163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92</v>
      </c>
      <c r="BK137" s="153">
        <f t="shared" si="9"/>
        <v>0</v>
      </c>
      <c r="BL137" s="13" t="s">
        <v>289</v>
      </c>
      <c r="BM137" s="151" t="s">
        <v>868</v>
      </c>
    </row>
    <row r="138" spans="2:65" s="1" customFormat="1" ht="24.2" customHeight="1">
      <c r="B138" s="139"/>
      <c r="C138" s="140" t="s">
        <v>189</v>
      </c>
      <c r="D138" s="140" t="s">
        <v>165</v>
      </c>
      <c r="E138" s="141" t="s">
        <v>869</v>
      </c>
      <c r="F138" s="142" t="s">
        <v>870</v>
      </c>
      <c r="G138" s="143" t="s">
        <v>255</v>
      </c>
      <c r="H138" s="144">
        <v>8.8000000000000007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289</v>
      </c>
      <c r="AT138" s="151" t="s">
        <v>165</v>
      </c>
      <c r="AU138" s="151" t="s">
        <v>92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289</v>
      </c>
      <c r="BM138" s="151" t="s">
        <v>871</v>
      </c>
    </row>
    <row r="139" spans="2:65" s="1" customFormat="1" ht="16.5" customHeight="1">
      <c r="B139" s="139"/>
      <c r="C139" s="154" t="s">
        <v>173</v>
      </c>
      <c r="D139" s="154" t="s">
        <v>275</v>
      </c>
      <c r="E139" s="155" t="s">
        <v>872</v>
      </c>
      <c r="F139" s="156" t="s">
        <v>873</v>
      </c>
      <c r="G139" s="157" t="s">
        <v>255</v>
      </c>
      <c r="H139" s="158">
        <v>8.8000000000000007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529</v>
      </c>
      <c r="AT139" s="151" t="s">
        <v>275</v>
      </c>
      <c r="AU139" s="151" t="s">
        <v>92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529</v>
      </c>
      <c r="BM139" s="151" t="s">
        <v>874</v>
      </c>
    </row>
    <row r="140" spans="2:65" s="1" customFormat="1" ht="24.2" customHeight="1">
      <c r="B140" s="139"/>
      <c r="C140" s="140" t="s">
        <v>197</v>
      </c>
      <c r="D140" s="140" t="s">
        <v>165</v>
      </c>
      <c r="E140" s="141" t="s">
        <v>875</v>
      </c>
      <c r="F140" s="142" t="s">
        <v>876</v>
      </c>
      <c r="G140" s="143" t="s">
        <v>415</v>
      </c>
      <c r="H140" s="144">
        <v>30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45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289</v>
      </c>
      <c r="AT140" s="151" t="s">
        <v>165</v>
      </c>
      <c r="AU140" s="151" t="s">
        <v>92</v>
      </c>
      <c r="AY140" s="13" t="s">
        <v>163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92</v>
      </c>
      <c r="BK140" s="153">
        <f t="shared" si="9"/>
        <v>0</v>
      </c>
      <c r="BL140" s="13" t="s">
        <v>289</v>
      </c>
      <c r="BM140" s="151" t="s">
        <v>877</v>
      </c>
    </row>
    <row r="141" spans="2:65" s="1" customFormat="1" ht="16.5" customHeight="1">
      <c r="B141" s="139"/>
      <c r="C141" s="154" t="s">
        <v>177</v>
      </c>
      <c r="D141" s="154" t="s">
        <v>275</v>
      </c>
      <c r="E141" s="155" t="s">
        <v>878</v>
      </c>
      <c r="F141" s="156" t="s">
        <v>879</v>
      </c>
      <c r="G141" s="157" t="s">
        <v>415</v>
      </c>
      <c r="H141" s="158">
        <v>30</v>
      </c>
      <c r="I141" s="159"/>
      <c r="J141" s="158">
        <f t="shared" si="0"/>
        <v>0</v>
      </c>
      <c r="K141" s="160"/>
      <c r="L141" s="161"/>
      <c r="M141" s="162" t="s">
        <v>1</v>
      </c>
      <c r="N141" s="163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428</v>
      </c>
      <c r="AT141" s="151" t="s">
        <v>275</v>
      </c>
      <c r="AU141" s="151" t="s">
        <v>92</v>
      </c>
      <c r="AY141" s="13" t="s">
        <v>163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92</v>
      </c>
      <c r="BK141" s="153">
        <f t="shared" si="9"/>
        <v>0</v>
      </c>
      <c r="BL141" s="13" t="s">
        <v>289</v>
      </c>
      <c r="BM141" s="151" t="s">
        <v>880</v>
      </c>
    </row>
    <row r="142" spans="2:65" s="11" customFormat="1" ht="22.9" customHeight="1">
      <c r="B142" s="127"/>
      <c r="D142" s="128" t="s">
        <v>78</v>
      </c>
      <c r="E142" s="137" t="s">
        <v>881</v>
      </c>
      <c r="F142" s="137" t="s">
        <v>511</v>
      </c>
      <c r="I142" s="130"/>
      <c r="J142" s="138">
        <f>BK142</f>
        <v>0</v>
      </c>
      <c r="L142" s="127"/>
      <c r="M142" s="132"/>
      <c r="P142" s="133">
        <f>SUM(P143:P151)</f>
        <v>0</v>
      </c>
      <c r="R142" s="133">
        <f>SUM(R143:R151)</f>
        <v>6.9099999999999995E-2</v>
      </c>
      <c r="T142" s="134">
        <f>SUM(T143:T151)</f>
        <v>0</v>
      </c>
      <c r="AR142" s="128" t="s">
        <v>86</v>
      </c>
      <c r="AT142" s="135" t="s">
        <v>78</v>
      </c>
      <c r="AU142" s="135" t="s">
        <v>86</v>
      </c>
      <c r="AY142" s="128" t="s">
        <v>163</v>
      </c>
      <c r="BK142" s="136">
        <f>SUM(BK143:BK151)</f>
        <v>0</v>
      </c>
    </row>
    <row r="143" spans="2:65" s="1" customFormat="1" ht="16.5" customHeight="1">
      <c r="B143" s="139"/>
      <c r="C143" s="140" t="s">
        <v>203</v>
      </c>
      <c r="D143" s="140" t="s">
        <v>165</v>
      </c>
      <c r="E143" s="141" t="s">
        <v>512</v>
      </c>
      <c r="F143" s="142" t="s">
        <v>513</v>
      </c>
      <c r="G143" s="143" t="s">
        <v>255</v>
      </c>
      <c r="H143" s="144">
        <v>15.2</v>
      </c>
      <c r="I143" s="145"/>
      <c r="J143" s="144">
        <f t="shared" ref="J143:J151" si="10">ROUND(I143*H143,3)</f>
        <v>0</v>
      </c>
      <c r="K143" s="146"/>
      <c r="L143" s="28"/>
      <c r="M143" s="147" t="s">
        <v>1</v>
      </c>
      <c r="N143" s="148" t="s">
        <v>45</v>
      </c>
      <c r="P143" s="149">
        <f t="shared" ref="P143:P151" si="11">O143*H143</f>
        <v>0</v>
      </c>
      <c r="Q143" s="149">
        <v>0</v>
      </c>
      <c r="R143" s="149">
        <f t="shared" ref="R143:R151" si="12">Q143*H143</f>
        <v>0</v>
      </c>
      <c r="S143" s="149">
        <v>0</v>
      </c>
      <c r="T143" s="150">
        <f t="shared" ref="T143:T151" si="13">S143*H143</f>
        <v>0</v>
      </c>
      <c r="AR143" s="151" t="s">
        <v>289</v>
      </c>
      <c r="AT143" s="151" t="s">
        <v>165</v>
      </c>
      <c r="AU143" s="151" t="s">
        <v>92</v>
      </c>
      <c r="AY143" s="13" t="s">
        <v>163</v>
      </c>
      <c r="BE143" s="152">
        <f t="shared" ref="BE143:BE151" si="14">IF(N143="základná",J143,0)</f>
        <v>0</v>
      </c>
      <c r="BF143" s="152">
        <f t="shared" ref="BF143:BF151" si="15">IF(N143="znížená",J143,0)</f>
        <v>0</v>
      </c>
      <c r="BG143" s="152">
        <f t="shared" ref="BG143:BG151" si="16">IF(N143="zákl. prenesená",J143,0)</f>
        <v>0</v>
      </c>
      <c r="BH143" s="152">
        <f t="shared" ref="BH143:BH151" si="17">IF(N143="zníž. prenesená",J143,0)</f>
        <v>0</v>
      </c>
      <c r="BI143" s="152">
        <f t="shared" ref="BI143:BI151" si="18">IF(N143="nulová",J143,0)</f>
        <v>0</v>
      </c>
      <c r="BJ143" s="13" t="s">
        <v>92</v>
      </c>
      <c r="BK143" s="153">
        <f t="shared" ref="BK143:BK151" si="19">ROUND(I143*H143,3)</f>
        <v>0</v>
      </c>
      <c r="BL143" s="13" t="s">
        <v>289</v>
      </c>
      <c r="BM143" s="151" t="s">
        <v>882</v>
      </c>
    </row>
    <row r="144" spans="2:65" s="1" customFormat="1" ht="16.5" customHeight="1">
      <c r="B144" s="139"/>
      <c r="C144" s="154" t="s">
        <v>180</v>
      </c>
      <c r="D144" s="154" t="s">
        <v>275</v>
      </c>
      <c r="E144" s="155" t="s">
        <v>515</v>
      </c>
      <c r="F144" s="156" t="s">
        <v>516</v>
      </c>
      <c r="G144" s="157" t="s">
        <v>255</v>
      </c>
      <c r="H144" s="158">
        <v>15.2</v>
      </c>
      <c r="I144" s="159"/>
      <c r="J144" s="158">
        <f t="shared" si="10"/>
        <v>0</v>
      </c>
      <c r="K144" s="160"/>
      <c r="L144" s="161"/>
      <c r="M144" s="162" t="s">
        <v>1</v>
      </c>
      <c r="N144" s="163" t="s">
        <v>45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428</v>
      </c>
      <c r="AT144" s="151" t="s">
        <v>275</v>
      </c>
      <c r="AU144" s="151" t="s">
        <v>92</v>
      </c>
      <c r="AY144" s="13" t="s">
        <v>163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92</v>
      </c>
      <c r="BK144" s="153">
        <f t="shared" si="19"/>
        <v>0</v>
      </c>
      <c r="BL144" s="13" t="s">
        <v>289</v>
      </c>
      <c r="BM144" s="151" t="s">
        <v>883</v>
      </c>
    </row>
    <row r="145" spans="2:65" s="1" customFormat="1" ht="16.5" customHeight="1">
      <c r="B145" s="139"/>
      <c r="C145" s="140" t="s">
        <v>210</v>
      </c>
      <c r="D145" s="140" t="s">
        <v>165</v>
      </c>
      <c r="E145" s="141" t="s">
        <v>884</v>
      </c>
      <c r="F145" s="142" t="s">
        <v>885</v>
      </c>
      <c r="G145" s="143" t="s">
        <v>415</v>
      </c>
      <c r="H145" s="144">
        <v>1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45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289</v>
      </c>
      <c r="AT145" s="151" t="s">
        <v>165</v>
      </c>
      <c r="AU145" s="151" t="s">
        <v>92</v>
      </c>
      <c r="AY145" s="13" t="s">
        <v>163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92</v>
      </c>
      <c r="BK145" s="153">
        <f t="shared" si="19"/>
        <v>0</v>
      </c>
      <c r="BL145" s="13" t="s">
        <v>289</v>
      </c>
      <c r="BM145" s="151" t="s">
        <v>886</v>
      </c>
    </row>
    <row r="146" spans="2:65" s="1" customFormat="1" ht="16.5" customHeight="1">
      <c r="B146" s="139"/>
      <c r="C146" s="154" t="s">
        <v>184</v>
      </c>
      <c r="D146" s="154" t="s">
        <v>275</v>
      </c>
      <c r="E146" s="155" t="s">
        <v>887</v>
      </c>
      <c r="F146" s="156" t="s">
        <v>888</v>
      </c>
      <c r="G146" s="157" t="s">
        <v>415</v>
      </c>
      <c r="H146" s="158">
        <v>1</v>
      </c>
      <c r="I146" s="159"/>
      <c r="J146" s="158">
        <f t="shared" si="10"/>
        <v>0</v>
      </c>
      <c r="K146" s="160"/>
      <c r="L146" s="161"/>
      <c r="M146" s="162" t="s">
        <v>1</v>
      </c>
      <c r="N146" s="163" t="s">
        <v>45</v>
      </c>
      <c r="P146" s="149">
        <f t="shared" si="11"/>
        <v>0</v>
      </c>
      <c r="Q146" s="149">
        <v>2.1999999999999999E-2</v>
      </c>
      <c r="R146" s="149">
        <f t="shared" si="12"/>
        <v>2.1999999999999999E-2</v>
      </c>
      <c r="S146" s="149">
        <v>0</v>
      </c>
      <c r="T146" s="150">
        <f t="shared" si="13"/>
        <v>0</v>
      </c>
      <c r="AR146" s="151" t="s">
        <v>529</v>
      </c>
      <c r="AT146" s="151" t="s">
        <v>275</v>
      </c>
      <c r="AU146" s="151" t="s">
        <v>92</v>
      </c>
      <c r="AY146" s="13" t="s">
        <v>163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92</v>
      </c>
      <c r="BK146" s="153">
        <f t="shared" si="19"/>
        <v>0</v>
      </c>
      <c r="BL146" s="13" t="s">
        <v>529</v>
      </c>
      <c r="BM146" s="151" t="s">
        <v>889</v>
      </c>
    </row>
    <row r="147" spans="2:65" s="1" customFormat="1" ht="16.5" customHeight="1">
      <c r="B147" s="139"/>
      <c r="C147" s="140" t="s">
        <v>218</v>
      </c>
      <c r="D147" s="140" t="s">
        <v>165</v>
      </c>
      <c r="E147" s="141" t="s">
        <v>890</v>
      </c>
      <c r="F147" s="142" t="s">
        <v>891</v>
      </c>
      <c r="G147" s="143" t="s">
        <v>415</v>
      </c>
      <c r="H147" s="144">
        <v>1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45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289</v>
      </c>
      <c r="AT147" s="151" t="s">
        <v>165</v>
      </c>
      <c r="AU147" s="151" t="s">
        <v>92</v>
      </c>
      <c r="AY147" s="13" t="s">
        <v>163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92</v>
      </c>
      <c r="BK147" s="153">
        <f t="shared" si="19"/>
        <v>0</v>
      </c>
      <c r="BL147" s="13" t="s">
        <v>289</v>
      </c>
      <c r="BM147" s="151" t="s">
        <v>892</v>
      </c>
    </row>
    <row r="148" spans="2:65" s="1" customFormat="1" ht="24.2" customHeight="1">
      <c r="B148" s="139"/>
      <c r="C148" s="154" t="s">
        <v>188</v>
      </c>
      <c r="D148" s="154" t="s">
        <v>275</v>
      </c>
      <c r="E148" s="155" t="s">
        <v>893</v>
      </c>
      <c r="F148" s="156" t="s">
        <v>894</v>
      </c>
      <c r="G148" s="157" t="s">
        <v>415</v>
      </c>
      <c r="H148" s="158">
        <v>1</v>
      </c>
      <c r="I148" s="159"/>
      <c r="J148" s="158">
        <f t="shared" si="10"/>
        <v>0</v>
      </c>
      <c r="K148" s="160"/>
      <c r="L148" s="161"/>
      <c r="M148" s="162" t="s">
        <v>1</v>
      </c>
      <c r="N148" s="163" t="s">
        <v>45</v>
      </c>
      <c r="P148" s="149">
        <f t="shared" si="11"/>
        <v>0</v>
      </c>
      <c r="Q148" s="149">
        <v>1.7999999999999999E-2</v>
      </c>
      <c r="R148" s="149">
        <f t="shared" si="12"/>
        <v>1.7999999999999999E-2</v>
      </c>
      <c r="S148" s="149">
        <v>0</v>
      </c>
      <c r="T148" s="150">
        <f t="shared" si="13"/>
        <v>0</v>
      </c>
      <c r="AR148" s="151" t="s">
        <v>529</v>
      </c>
      <c r="AT148" s="151" t="s">
        <v>275</v>
      </c>
      <c r="AU148" s="151" t="s">
        <v>92</v>
      </c>
      <c r="AY148" s="13" t="s">
        <v>163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92</v>
      </c>
      <c r="BK148" s="153">
        <f t="shared" si="19"/>
        <v>0</v>
      </c>
      <c r="BL148" s="13" t="s">
        <v>529</v>
      </c>
      <c r="BM148" s="151" t="s">
        <v>895</v>
      </c>
    </row>
    <row r="149" spans="2:65" s="1" customFormat="1" ht="16.5" customHeight="1">
      <c r="B149" s="139"/>
      <c r="C149" s="154" t="s">
        <v>226</v>
      </c>
      <c r="D149" s="154" t="s">
        <v>275</v>
      </c>
      <c r="E149" s="155" t="s">
        <v>896</v>
      </c>
      <c r="F149" s="156" t="s">
        <v>897</v>
      </c>
      <c r="G149" s="157" t="s">
        <v>415</v>
      </c>
      <c r="H149" s="158">
        <v>3</v>
      </c>
      <c r="I149" s="159"/>
      <c r="J149" s="158">
        <f t="shared" si="10"/>
        <v>0</v>
      </c>
      <c r="K149" s="160"/>
      <c r="L149" s="161"/>
      <c r="M149" s="162" t="s">
        <v>1</v>
      </c>
      <c r="N149" s="163" t="s">
        <v>45</v>
      </c>
      <c r="P149" s="149">
        <f t="shared" si="11"/>
        <v>0</v>
      </c>
      <c r="Q149" s="149">
        <v>2.0000000000000001E-4</v>
      </c>
      <c r="R149" s="149">
        <f t="shared" si="12"/>
        <v>6.0000000000000006E-4</v>
      </c>
      <c r="S149" s="149">
        <v>0</v>
      </c>
      <c r="T149" s="150">
        <f t="shared" si="13"/>
        <v>0</v>
      </c>
      <c r="AR149" s="151" t="s">
        <v>529</v>
      </c>
      <c r="AT149" s="151" t="s">
        <v>275</v>
      </c>
      <c r="AU149" s="151" t="s">
        <v>92</v>
      </c>
      <c r="AY149" s="13" t="s">
        <v>163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92</v>
      </c>
      <c r="BK149" s="153">
        <f t="shared" si="19"/>
        <v>0</v>
      </c>
      <c r="BL149" s="13" t="s">
        <v>529</v>
      </c>
      <c r="BM149" s="151" t="s">
        <v>898</v>
      </c>
    </row>
    <row r="150" spans="2:65" s="1" customFormat="1" ht="24.2" customHeight="1">
      <c r="B150" s="139"/>
      <c r="C150" s="140" t="s">
        <v>192</v>
      </c>
      <c r="D150" s="140" t="s">
        <v>165</v>
      </c>
      <c r="E150" s="141" t="s">
        <v>899</v>
      </c>
      <c r="F150" s="142" t="s">
        <v>900</v>
      </c>
      <c r="G150" s="143" t="s">
        <v>255</v>
      </c>
      <c r="H150" s="144">
        <v>28.5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45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289</v>
      </c>
      <c r="AT150" s="151" t="s">
        <v>165</v>
      </c>
      <c r="AU150" s="151" t="s">
        <v>92</v>
      </c>
      <c r="AY150" s="13" t="s">
        <v>163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92</v>
      </c>
      <c r="BK150" s="153">
        <f t="shared" si="19"/>
        <v>0</v>
      </c>
      <c r="BL150" s="13" t="s">
        <v>289</v>
      </c>
      <c r="BM150" s="151" t="s">
        <v>901</v>
      </c>
    </row>
    <row r="151" spans="2:65" s="1" customFormat="1" ht="24.2" customHeight="1">
      <c r="B151" s="139"/>
      <c r="C151" s="154" t="s">
        <v>234</v>
      </c>
      <c r="D151" s="154" t="s">
        <v>275</v>
      </c>
      <c r="E151" s="155" t="s">
        <v>902</v>
      </c>
      <c r="F151" s="156" t="s">
        <v>903</v>
      </c>
      <c r="G151" s="157" t="s">
        <v>255</v>
      </c>
      <c r="H151" s="158">
        <v>28.5</v>
      </c>
      <c r="I151" s="159"/>
      <c r="J151" s="158">
        <f t="shared" si="10"/>
        <v>0</v>
      </c>
      <c r="K151" s="160"/>
      <c r="L151" s="161"/>
      <c r="M151" s="162" t="s">
        <v>1</v>
      </c>
      <c r="N151" s="163" t="s">
        <v>45</v>
      </c>
      <c r="P151" s="149">
        <f t="shared" si="11"/>
        <v>0</v>
      </c>
      <c r="Q151" s="149">
        <v>1E-3</v>
      </c>
      <c r="R151" s="149">
        <f t="shared" si="12"/>
        <v>2.8500000000000001E-2</v>
      </c>
      <c r="S151" s="149">
        <v>0</v>
      </c>
      <c r="T151" s="150">
        <f t="shared" si="13"/>
        <v>0</v>
      </c>
      <c r="AR151" s="151" t="s">
        <v>529</v>
      </c>
      <c r="AT151" s="151" t="s">
        <v>275</v>
      </c>
      <c r="AU151" s="151" t="s">
        <v>92</v>
      </c>
      <c r="AY151" s="13" t="s">
        <v>163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92</v>
      </c>
      <c r="BK151" s="153">
        <f t="shared" si="19"/>
        <v>0</v>
      </c>
      <c r="BL151" s="13" t="s">
        <v>529</v>
      </c>
      <c r="BM151" s="151" t="s">
        <v>904</v>
      </c>
    </row>
    <row r="152" spans="2:65" s="11" customFormat="1" ht="22.9" customHeight="1">
      <c r="B152" s="127"/>
      <c r="D152" s="128" t="s">
        <v>78</v>
      </c>
      <c r="E152" s="137" t="s">
        <v>905</v>
      </c>
      <c r="F152" s="137" t="s">
        <v>906</v>
      </c>
      <c r="I152" s="130"/>
      <c r="J152" s="138">
        <f>BK152</f>
        <v>0</v>
      </c>
      <c r="L152" s="127"/>
      <c r="M152" s="132"/>
      <c r="P152" s="133">
        <f>SUM(P153:P160)</f>
        <v>0</v>
      </c>
      <c r="R152" s="133">
        <f>SUM(R153:R160)</f>
        <v>6.0000000000000001E-3</v>
      </c>
      <c r="T152" s="134">
        <f>SUM(T153:T160)</f>
        <v>0</v>
      </c>
      <c r="AR152" s="128" t="s">
        <v>86</v>
      </c>
      <c r="AT152" s="135" t="s">
        <v>78</v>
      </c>
      <c r="AU152" s="135" t="s">
        <v>86</v>
      </c>
      <c r="AY152" s="128" t="s">
        <v>163</v>
      </c>
      <c r="BK152" s="136">
        <f>SUM(BK153:BK160)</f>
        <v>0</v>
      </c>
    </row>
    <row r="153" spans="2:65" s="1" customFormat="1" ht="24.2" customHeight="1">
      <c r="B153" s="139"/>
      <c r="C153" s="140" t="s">
        <v>7</v>
      </c>
      <c r="D153" s="140" t="s">
        <v>165</v>
      </c>
      <c r="E153" s="141" t="s">
        <v>907</v>
      </c>
      <c r="F153" s="142" t="s">
        <v>908</v>
      </c>
      <c r="G153" s="143" t="s">
        <v>415</v>
      </c>
      <c r="H153" s="144">
        <v>2</v>
      </c>
      <c r="I153" s="145"/>
      <c r="J153" s="144">
        <f t="shared" ref="J153:J160" si="20">ROUND(I153*H153,3)</f>
        <v>0</v>
      </c>
      <c r="K153" s="146"/>
      <c r="L153" s="28"/>
      <c r="M153" s="147" t="s">
        <v>1</v>
      </c>
      <c r="N153" s="148" t="s">
        <v>45</v>
      </c>
      <c r="P153" s="149">
        <f t="shared" ref="P153:P160" si="21">O153*H153</f>
        <v>0</v>
      </c>
      <c r="Q153" s="149">
        <v>0</v>
      </c>
      <c r="R153" s="149">
        <f t="shared" ref="R153:R160" si="22">Q153*H153</f>
        <v>0</v>
      </c>
      <c r="S153" s="149">
        <v>0</v>
      </c>
      <c r="T153" s="150">
        <f t="shared" ref="T153:T160" si="23">S153*H153</f>
        <v>0</v>
      </c>
      <c r="AR153" s="151" t="s">
        <v>289</v>
      </c>
      <c r="AT153" s="151" t="s">
        <v>165</v>
      </c>
      <c r="AU153" s="151" t="s">
        <v>92</v>
      </c>
      <c r="AY153" s="13" t="s">
        <v>163</v>
      </c>
      <c r="BE153" s="152">
        <f t="shared" ref="BE153:BE160" si="24">IF(N153="základná",J153,0)</f>
        <v>0</v>
      </c>
      <c r="BF153" s="152">
        <f t="shared" ref="BF153:BF160" si="25">IF(N153="znížená",J153,0)</f>
        <v>0</v>
      </c>
      <c r="BG153" s="152">
        <f t="shared" ref="BG153:BG160" si="26">IF(N153="zákl. prenesená",J153,0)</f>
        <v>0</v>
      </c>
      <c r="BH153" s="152">
        <f t="shared" ref="BH153:BH160" si="27">IF(N153="zníž. prenesená",J153,0)</f>
        <v>0</v>
      </c>
      <c r="BI153" s="152">
        <f t="shared" ref="BI153:BI160" si="28">IF(N153="nulová",J153,0)</f>
        <v>0</v>
      </c>
      <c r="BJ153" s="13" t="s">
        <v>92</v>
      </c>
      <c r="BK153" s="153">
        <f t="shared" ref="BK153:BK160" si="29">ROUND(I153*H153,3)</f>
        <v>0</v>
      </c>
      <c r="BL153" s="13" t="s">
        <v>289</v>
      </c>
      <c r="BM153" s="151" t="s">
        <v>909</v>
      </c>
    </row>
    <row r="154" spans="2:65" s="1" customFormat="1" ht="16.5" customHeight="1">
      <c r="B154" s="139"/>
      <c r="C154" s="154" t="s">
        <v>241</v>
      </c>
      <c r="D154" s="154" t="s">
        <v>275</v>
      </c>
      <c r="E154" s="155" t="s">
        <v>910</v>
      </c>
      <c r="F154" s="156" t="s">
        <v>911</v>
      </c>
      <c r="G154" s="157" t="s">
        <v>415</v>
      </c>
      <c r="H154" s="158">
        <v>2</v>
      </c>
      <c r="I154" s="159"/>
      <c r="J154" s="158">
        <f t="shared" si="20"/>
        <v>0</v>
      </c>
      <c r="K154" s="160"/>
      <c r="L154" s="161"/>
      <c r="M154" s="162" t="s">
        <v>1</v>
      </c>
      <c r="N154" s="163" t="s">
        <v>45</v>
      </c>
      <c r="P154" s="149">
        <f t="shared" si="21"/>
        <v>0</v>
      </c>
      <c r="Q154" s="149">
        <v>0</v>
      </c>
      <c r="R154" s="149">
        <f t="shared" si="22"/>
        <v>0</v>
      </c>
      <c r="S154" s="149">
        <v>0</v>
      </c>
      <c r="T154" s="150">
        <f t="shared" si="23"/>
        <v>0</v>
      </c>
      <c r="AR154" s="151" t="s">
        <v>428</v>
      </c>
      <c r="AT154" s="151" t="s">
        <v>275</v>
      </c>
      <c r="AU154" s="151" t="s">
        <v>92</v>
      </c>
      <c r="AY154" s="13" t="s">
        <v>163</v>
      </c>
      <c r="BE154" s="152">
        <f t="shared" si="24"/>
        <v>0</v>
      </c>
      <c r="BF154" s="152">
        <f t="shared" si="25"/>
        <v>0</v>
      </c>
      <c r="BG154" s="152">
        <f t="shared" si="26"/>
        <v>0</v>
      </c>
      <c r="BH154" s="152">
        <f t="shared" si="27"/>
        <v>0</v>
      </c>
      <c r="BI154" s="152">
        <f t="shared" si="28"/>
        <v>0</v>
      </c>
      <c r="BJ154" s="13" t="s">
        <v>92</v>
      </c>
      <c r="BK154" s="153">
        <f t="shared" si="29"/>
        <v>0</v>
      </c>
      <c r="BL154" s="13" t="s">
        <v>289</v>
      </c>
      <c r="BM154" s="151" t="s">
        <v>912</v>
      </c>
    </row>
    <row r="155" spans="2:65" s="1" customFormat="1" ht="33" customHeight="1">
      <c r="B155" s="139"/>
      <c r="C155" s="140" t="s">
        <v>200</v>
      </c>
      <c r="D155" s="140" t="s">
        <v>165</v>
      </c>
      <c r="E155" s="141" t="s">
        <v>913</v>
      </c>
      <c r="F155" s="142" t="s">
        <v>914</v>
      </c>
      <c r="G155" s="143" t="s">
        <v>415</v>
      </c>
      <c r="H155" s="144">
        <v>2</v>
      </c>
      <c r="I155" s="145"/>
      <c r="J155" s="144">
        <f t="shared" si="20"/>
        <v>0</v>
      </c>
      <c r="K155" s="146"/>
      <c r="L155" s="28"/>
      <c r="M155" s="147" t="s">
        <v>1</v>
      </c>
      <c r="N155" s="148" t="s">
        <v>45</v>
      </c>
      <c r="P155" s="149">
        <f t="shared" si="21"/>
        <v>0</v>
      </c>
      <c r="Q155" s="149">
        <v>0</v>
      </c>
      <c r="R155" s="149">
        <f t="shared" si="22"/>
        <v>0</v>
      </c>
      <c r="S155" s="149">
        <v>0</v>
      </c>
      <c r="T155" s="150">
        <f t="shared" si="23"/>
        <v>0</v>
      </c>
      <c r="AR155" s="151" t="s">
        <v>289</v>
      </c>
      <c r="AT155" s="151" t="s">
        <v>165</v>
      </c>
      <c r="AU155" s="151" t="s">
        <v>92</v>
      </c>
      <c r="AY155" s="13" t="s">
        <v>163</v>
      </c>
      <c r="BE155" s="152">
        <f t="shared" si="24"/>
        <v>0</v>
      </c>
      <c r="BF155" s="152">
        <f t="shared" si="25"/>
        <v>0</v>
      </c>
      <c r="BG155" s="152">
        <f t="shared" si="26"/>
        <v>0</v>
      </c>
      <c r="BH155" s="152">
        <f t="shared" si="27"/>
        <v>0</v>
      </c>
      <c r="BI155" s="152">
        <f t="shared" si="28"/>
        <v>0</v>
      </c>
      <c r="BJ155" s="13" t="s">
        <v>92</v>
      </c>
      <c r="BK155" s="153">
        <f t="shared" si="29"/>
        <v>0</v>
      </c>
      <c r="BL155" s="13" t="s">
        <v>289</v>
      </c>
      <c r="BM155" s="151" t="s">
        <v>915</v>
      </c>
    </row>
    <row r="156" spans="2:65" s="1" customFormat="1" ht="16.5" customHeight="1">
      <c r="B156" s="139"/>
      <c r="C156" s="154" t="s">
        <v>249</v>
      </c>
      <c r="D156" s="154" t="s">
        <v>275</v>
      </c>
      <c r="E156" s="155" t="s">
        <v>916</v>
      </c>
      <c r="F156" s="156" t="s">
        <v>917</v>
      </c>
      <c r="G156" s="157" t="s">
        <v>415</v>
      </c>
      <c r="H156" s="158">
        <v>2</v>
      </c>
      <c r="I156" s="159"/>
      <c r="J156" s="158">
        <f t="shared" si="20"/>
        <v>0</v>
      </c>
      <c r="K156" s="160"/>
      <c r="L156" s="161"/>
      <c r="M156" s="162" t="s">
        <v>1</v>
      </c>
      <c r="N156" s="163" t="s">
        <v>45</v>
      </c>
      <c r="P156" s="149">
        <f t="shared" si="21"/>
        <v>0</v>
      </c>
      <c r="Q156" s="149">
        <v>0</v>
      </c>
      <c r="R156" s="149">
        <f t="shared" si="22"/>
        <v>0</v>
      </c>
      <c r="S156" s="149">
        <v>0</v>
      </c>
      <c r="T156" s="150">
        <f t="shared" si="23"/>
        <v>0</v>
      </c>
      <c r="AR156" s="151" t="s">
        <v>428</v>
      </c>
      <c r="AT156" s="151" t="s">
        <v>275</v>
      </c>
      <c r="AU156" s="151" t="s">
        <v>92</v>
      </c>
      <c r="AY156" s="13" t="s">
        <v>163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3" t="s">
        <v>92</v>
      </c>
      <c r="BK156" s="153">
        <f t="shared" si="29"/>
        <v>0</v>
      </c>
      <c r="BL156" s="13" t="s">
        <v>289</v>
      </c>
      <c r="BM156" s="151" t="s">
        <v>918</v>
      </c>
    </row>
    <row r="157" spans="2:65" s="1" customFormat="1" ht="16.5" customHeight="1">
      <c r="B157" s="139"/>
      <c r="C157" s="154" t="s">
        <v>202</v>
      </c>
      <c r="D157" s="154" t="s">
        <v>275</v>
      </c>
      <c r="E157" s="155" t="s">
        <v>919</v>
      </c>
      <c r="F157" s="156" t="s">
        <v>920</v>
      </c>
      <c r="G157" s="157" t="s">
        <v>921</v>
      </c>
      <c r="H157" s="158">
        <v>1</v>
      </c>
      <c r="I157" s="159"/>
      <c r="J157" s="158">
        <f t="shared" si="20"/>
        <v>0</v>
      </c>
      <c r="K157" s="160"/>
      <c r="L157" s="161"/>
      <c r="M157" s="162" t="s">
        <v>1</v>
      </c>
      <c r="N157" s="163" t="s">
        <v>45</v>
      </c>
      <c r="P157" s="149">
        <f t="shared" si="21"/>
        <v>0</v>
      </c>
      <c r="Q157" s="149">
        <v>0</v>
      </c>
      <c r="R157" s="149">
        <f t="shared" si="22"/>
        <v>0</v>
      </c>
      <c r="S157" s="149">
        <v>0</v>
      </c>
      <c r="T157" s="150">
        <f t="shared" si="23"/>
        <v>0</v>
      </c>
      <c r="AR157" s="151" t="s">
        <v>428</v>
      </c>
      <c r="AT157" s="151" t="s">
        <v>275</v>
      </c>
      <c r="AU157" s="151" t="s">
        <v>92</v>
      </c>
      <c r="AY157" s="13" t="s">
        <v>163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3" t="s">
        <v>92</v>
      </c>
      <c r="BK157" s="153">
        <f t="shared" si="29"/>
        <v>0</v>
      </c>
      <c r="BL157" s="13" t="s">
        <v>289</v>
      </c>
      <c r="BM157" s="151" t="s">
        <v>922</v>
      </c>
    </row>
    <row r="158" spans="2:65" s="1" customFormat="1" ht="16.5" customHeight="1">
      <c r="B158" s="139"/>
      <c r="C158" s="154" t="s">
        <v>258</v>
      </c>
      <c r="D158" s="154" t="s">
        <v>275</v>
      </c>
      <c r="E158" s="155" t="s">
        <v>923</v>
      </c>
      <c r="F158" s="156" t="s">
        <v>924</v>
      </c>
      <c r="G158" s="157" t="s">
        <v>415</v>
      </c>
      <c r="H158" s="158">
        <v>1</v>
      </c>
      <c r="I158" s="159"/>
      <c r="J158" s="158">
        <f t="shared" si="20"/>
        <v>0</v>
      </c>
      <c r="K158" s="160"/>
      <c r="L158" s="161"/>
      <c r="M158" s="162" t="s">
        <v>1</v>
      </c>
      <c r="N158" s="163" t="s">
        <v>45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428</v>
      </c>
      <c r="AT158" s="151" t="s">
        <v>275</v>
      </c>
      <c r="AU158" s="151" t="s">
        <v>92</v>
      </c>
      <c r="AY158" s="13" t="s">
        <v>163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92</v>
      </c>
      <c r="BK158" s="153">
        <f t="shared" si="29"/>
        <v>0</v>
      </c>
      <c r="BL158" s="13" t="s">
        <v>289</v>
      </c>
      <c r="BM158" s="151" t="s">
        <v>925</v>
      </c>
    </row>
    <row r="159" spans="2:65" s="1" customFormat="1" ht="16.5" customHeight="1">
      <c r="B159" s="139"/>
      <c r="C159" s="140" t="s">
        <v>206</v>
      </c>
      <c r="D159" s="140" t="s">
        <v>165</v>
      </c>
      <c r="E159" s="141" t="s">
        <v>926</v>
      </c>
      <c r="F159" s="142" t="s">
        <v>927</v>
      </c>
      <c r="G159" s="143" t="s">
        <v>415</v>
      </c>
      <c r="H159" s="144">
        <v>2</v>
      </c>
      <c r="I159" s="145"/>
      <c r="J159" s="144">
        <f t="shared" si="20"/>
        <v>0</v>
      </c>
      <c r="K159" s="146"/>
      <c r="L159" s="28"/>
      <c r="M159" s="147" t="s">
        <v>1</v>
      </c>
      <c r="N159" s="148" t="s">
        <v>45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289</v>
      </c>
      <c r="AT159" s="151" t="s">
        <v>165</v>
      </c>
      <c r="AU159" s="151" t="s">
        <v>92</v>
      </c>
      <c r="AY159" s="13" t="s">
        <v>163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92</v>
      </c>
      <c r="BK159" s="153">
        <f t="shared" si="29"/>
        <v>0</v>
      </c>
      <c r="BL159" s="13" t="s">
        <v>289</v>
      </c>
      <c r="BM159" s="151" t="s">
        <v>928</v>
      </c>
    </row>
    <row r="160" spans="2:65" s="1" customFormat="1" ht="16.5" customHeight="1">
      <c r="B160" s="139"/>
      <c r="C160" s="154" t="s">
        <v>271</v>
      </c>
      <c r="D160" s="154" t="s">
        <v>275</v>
      </c>
      <c r="E160" s="155" t="s">
        <v>929</v>
      </c>
      <c r="F160" s="156" t="s">
        <v>930</v>
      </c>
      <c r="G160" s="157" t="s">
        <v>415</v>
      </c>
      <c r="H160" s="158">
        <v>2</v>
      </c>
      <c r="I160" s="159"/>
      <c r="J160" s="158">
        <f t="shared" si="20"/>
        <v>0</v>
      </c>
      <c r="K160" s="160"/>
      <c r="L160" s="161"/>
      <c r="M160" s="162" t="s">
        <v>1</v>
      </c>
      <c r="N160" s="163" t="s">
        <v>45</v>
      </c>
      <c r="P160" s="149">
        <f t="shared" si="21"/>
        <v>0</v>
      </c>
      <c r="Q160" s="149">
        <v>3.0000000000000001E-3</v>
      </c>
      <c r="R160" s="149">
        <f t="shared" si="22"/>
        <v>6.0000000000000001E-3</v>
      </c>
      <c r="S160" s="149">
        <v>0</v>
      </c>
      <c r="T160" s="150">
        <f t="shared" si="23"/>
        <v>0</v>
      </c>
      <c r="AR160" s="151" t="s">
        <v>428</v>
      </c>
      <c r="AT160" s="151" t="s">
        <v>275</v>
      </c>
      <c r="AU160" s="151" t="s">
        <v>92</v>
      </c>
      <c r="AY160" s="13" t="s">
        <v>163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92</v>
      </c>
      <c r="BK160" s="153">
        <f t="shared" si="29"/>
        <v>0</v>
      </c>
      <c r="BL160" s="13" t="s">
        <v>289</v>
      </c>
      <c r="BM160" s="151" t="s">
        <v>931</v>
      </c>
    </row>
    <row r="161" spans="2:65" s="11" customFormat="1" ht="22.9" customHeight="1">
      <c r="B161" s="127"/>
      <c r="D161" s="128" t="s">
        <v>78</v>
      </c>
      <c r="E161" s="137" t="s">
        <v>932</v>
      </c>
      <c r="F161" s="137" t="s">
        <v>933</v>
      </c>
      <c r="I161" s="130"/>
      <c r="J161" s="138">
        <f>BK161</f>
        <v>0</v>
      </c>
      <c r="L161" s="127"/>
      <c r="M161" s="132"/>
      <c r="P161" s="133">
        <f>SUM(P162:P187)</f>
        <v>0</v>
      </c>
      <c r="R161" s="133">
        <f>SUM(R162:R187)</f>
        <v>3.1516000000000002E-2</v>
      </c>
      <c r="T161" s="134">
        <f>SUM(T162:T187)</f>
        <v>0</v>
      </c>
      <c r="AR161" s="128" t="s">
        <v>86</v>
      </c>
      <c r="AT161" s="135" t="s">
        <v>78</v>
      </c>
      <c r="AU161" s="135" t="s">
        <v>86</v>
      </c>
      <c r="AY161" s="128" t="s">
        <v>163</v>
      </c>
      <c r="BK161" s="136">
        <f>SUM(BK162:BK187)</f>
        <v>0</v>
      </c>
    </row>
    <row r="162" spans="2:65" s="1" customFormat="1" ht="21.75" customHeight="1">
      <c r="B162" s="139"/>
      <c r="C162" s="140" t="s">
        <v>209</v>
      </c>
      <c r="D162" s="140" t="s">
        <v>165</v>
      </c>
      <c r="E162" s="141" t="s">
        <v>539</v>
      </c>
      <c r="F162" s="142" t="s">
        <v>540</v>
      </c>
      <c r="G162" s="143" t="s">
        <v>255</v>
      </c>
      <c r="H162" s="144">
        <v>2.6</v>
      </c>
      <c r="I162" s="145"/>
      <c r="J162" s="144">
        <f t="shared" ref="J162:J187" si="30">ROUND(I162*H162,3)</f>
        <v>0</v>
      </c>
      <c r="K162" s="146"/>
      <c r="L162" s="28"/>
      <c r="M162" s="147" t="s">
        <v>1</v>
      </c>
      <c r="N162" s="148" t="s">
        <v>45</v>
      </c>
      <c r="P162" s="149">
        <f t="shared" ref="P162:P187" si="31">O162*H162</f>
        <v>0</v>
      </c>
      <c r="Q162" s="149">
        <v>0</v>
      </c>
      <c r="R162" s="149">
        <f t="shared" ref="R162:R187" si="32">Q162*H162</f>
        <v>0</v>
      </c>
      <c r="S162" s="149">
        <v>0</v>
      </c>
      <c r="T162" s="150">
        <f t="shared" ref="T162:T187" si="33">S162*H162</f>
        <v>0</v>
      </c>
      <c r="AR162" s="151" t="s">
        <v>289</v>
      </c>
      <c r="AT162" s="151" t="s">
        <v>165</v>
      </c>
      <c r="AU162" s="151" t="s">
        <v>92</v>
      </c>
      <c r="AY162" s="13" t="s">
        <v>163</v>
      </c>
      <c r="BE162" s="152">
        <f t="shared" ref="BE162:BE187" si="34">IF(N162="základná",J162,0)</f>
        <v>0</v>
      </c>
      <c r="BF162" s="152">
        <f t="shared" ref="BF162:BF187" si="35">IF(N162="znížená",J162,0)</f>
        <v>0</v>
      </c>
      <c r="BG162" s="152">
        <f t="shared" ref="BG162:BG187" si="36">IF(N162="zákl. prenesená",J162,0)</f>
        <v>0</v>
      </c>
      <c r="BH162" s="152">
        <f t="shared" ref="BH162:BH187" si="37">IF(N162="zníž. prenesená",J162,0)</f>
        <v>0</v>
      </c>
      <c r="BI162" s="152">
        <f t="shared" ref="BI162:BI187" si="38">IF(N162="nulová",J162,0)</f>
        <v>0</v>
      </c>
      <c r="BJ162" s="13" t="s">
        <v>92</v>
      </c>
      <c r="BK162" s="153">
        <f t="shared" ref="BK162:BK187" si="39">ROUND(I162*H162,3)</f>
        <v>0</v>
      </c>
      <c r="BL162" s="13" t="s">
        <v>289</v>
      </c>
      <c r="BM162" s="151" t="s">
        <v>934</v>
      </c>
    </row>
    <row r="163" spans="2:65" s="1" customFormat="1" ht="16.5" customHeight="1">
      <c r="B163" s="139"/>
      <c r="C163" s="154" t="s">
        <v>279</v>
      </c>
      <c r="D163" s="154" t="s">
        <v>275</v>
      </c>
      <c r="E163" s="155" t="s">
        <v>542</v>
      </c>
      <c r="F163" s="156" t="s">
        <v>543</v>
      </c>
      <c r="G163" s="157" t="s">
        <v>380</v>
      </c>
      <c r="H163" s="158">
        <v>1.716</v>
      </c>
      <c r="I163" s="159"/>
      <c r="J163" s="158">
        <f t="shared" si="30"/>
        <v>0</v>
      </c>
      <c r="K163" s="160"/>
      <c r="L163" s="161"/>
      <c r="M163" s="162" t="s">
        <v>1</v>
      </c>
      <c r="N163" s="163" t="s">
        <v>45</v>
      </c>
      <c r="P163" s="149">
        <f t="shared" si="31"/>
        <v>0</v>
      </c>
      <c r="Q163" s="149">
        <v>1E-3</v>
      </c>
      <c r="R163" s="149">
        <f t="shared" si="32"/>
        <v>1.7160000000000001E-3</v>
      </c>
      <c r="S163" s="149">
        <v>0</v>
      </c>
      <c r="T163" s="150">
        <f t="shared" si="33"/>
        <v>0</v>
      </c>
      <c r="AR163" s="151" t="s">
        <v>428</v>
      </c>
      <c r="AT163" s="151" t="s">
        <v>275</v>
      </c>
      <c r="AU163" s="151" t="s">
        <v>92</v>
      </c>
      <c r="AY163" s="13" t="s">
        <v>163</v>
      </c>
      <c r="BE163" s="152">
        <f t="shared" si="34"/>
        <v>0</v>
      </c>
      <c r="BF163" s="152">
        <f t="shared" si="35"/>
        <v>0</v>
      </c>
      <c r="BG163" s="152">
        <f t="shared" si="36"/>
        <v>0</v>
      </c>
      <c r="BH163" s="152">
        <f t="shared" si="37"/>
        <v>0</v>
      </c>
      <c r="BI163" s="152">
        <f t="shared" si="38"/>
        <v>0</v>
      </c>
      <c r="BJ163" s="13" t="s">
        <v>92</v>
      </c>
      <c r="BK163" s="153">
        <f t="shared" si="39"/>
        <v>0</v>
      </c>
      <c r="BL163" s="13" t="s">
        <v>289</v>
      </c>
      <c r="BM163" s="151" t="s">
        <v>935</v>
      </c>
    </row>
    <row r="164" spans="2:65" s="1" customFormat="1" ht="21.75" customHeight="1">
      <c r="B164" s="139"/>
      <c r="C164" s="140" t="s">
        <v>213</v>
      </c>
      <c r="D164" s="140" t="s">
        <v>165</v>
      </c>
      <c r="E164" s="141" t="s">
        <v>545</v>
      </c>
      <c r="F164" s="142" t="s">
        <v>546</v>
      </c>
      <c r="G164" s="143" t="s">
        <v>255</v>
      </c>
      <c r="H164" s="144">
        <v>34.1</v>
      </c>
      <c r="I164" s="145"/>
      <c r="J164" s="144">
        <f t="shared" si="30"/>
        <v>0</v>
      </c>
      <c r="K164" s="146"/>
      <c r="L164" s="28"/>
      <c r="M164" s="147" t="s">
        <v>1</v>
      </c>
      <c r="N164" s="148" t="s">
        <v>45</v>
      </c>
      <c r="P164" s="149">
        <f t="shared" si="31"/>
        <v>0</v>
      </c>
      <c r="Q164" s="149">
        <v>0</v>
      </c>
      <c r="R164" s="149">
        <f t="shared" si="32"/>
        <v>0</v>
      </c>
      <c r="S164" s="149">
        <v>0</v>
      </c>
      <c r="T164" s="150">
        <f t="shared" si="33"/>
        <v>0</v>
      </c>
      <c r="AR164" s="151" t="s">
        <v>289</v>
      </c>
      <c r="AT164" s="151" t="s">
        <v>165</v>
      </c>
      <c r="AU164" s="151" t="s">
        <v>92</v>
      </c>
      <c r="AY164" s="13" t="s">
        <v>163</v>
      </c>
      <c r="BE164" s="152">
        <f t="shared" si="34"/>
        <v>0</v>
      </c>
      <c r="BF164" s="152">
        <f t="shared" si="35"/>
        <v>0</v>
      </c>
      <c r="BG164" s="152">
        <f t="shared" si="36"/>
        <v>0</v>
      </c>
      <c r="BH164" s="152">
        <f t="shared" si="37"/>
        <v>0</v>
      </c>
      <c r="BI164" s="152">
        <f t="shared" si="38"/>
        <v>0</v>
      </c>
      <c r="BJ164" s="13" t="s">
        <v>92</v>
      </c>
      <c r="BK164" s="153">
        <f t="shared" si="39"/>
        <v>0</v>
      </c>
      <c r="BL164" s="13" t="s">
        <v>289</v>
      </c>
      <c r="BM164" s="151" t="s">
        <v>936</v>
      </c>
    </row>
    <row r="165" spans="2:65" s="1" customFormat="1" ht="16.5" customHeight="1">
      <c r="B165" s="139"/>
      <c r="C165" s="154" t="s">
        <v>286</v>
      </c>
      <c r="D165" s="154" t="s">
        <v>275</v>
      </c>
      <c r="E165" s="155" t="s">
        <v>548</v>
      </c>
      <c r="F165" s="156" t="s">
        <v>549</v>
      </c>
      <c r="G165" s="157" t="s">
        <v>380</v>
      </c>
      <c r="H165" s="158">
        <v>14.321999999999999</v>
      </c>
      <c r="I165" s="159"/>
      <c r="J165" s="158">
        <f t="shared" si="30"/>
        <v>0</v>
      </c>
      <c r="K165" s="160"/>
      <c r="L165" s="161"/>
      <c r="M165" s="162" t="s">
        <v>1</v>
      </c>
      <c r="N165" s="163" t="s">
        <v>45</v>
      </c>
      <c r="P165" s="149">
        <f t="shared" si="31"/>
        <v>0</v>
      </c>
      <c r="Q165" s="149">
        <v>0</v>
      </c>
      <c r="R165" s="149">
        <f t="shared" si="32"/>
        <v>0</v>
      </c>
      <c r="S165" s="149">
        <v>0</v>
      </c>
      <c r="T165" s="150">
        <f t="shared" si="33"/>
        <v>0</v>
      </c>
      <c r="AR165" s="151" t="s">
        <v>428</v>
      </c>
      <c r="AT165" s="151" t="s">
        <v>275</v>
      </c>
      <c r="AU165" s="151" t="s">
        <v>92</v>
      </c>
      <c r="AY165" s="13" t="s">
        <v>163</v>
      </c>
      <c r="BE165" s="152">
        <f t="shared" si="34"/>
        <v>0</v>
      </c>
      <c r="BF165" s="152">
        <f t="shared" si="35"/>
        <v>0</v>
      </c>
      <c r="BG165" s="152">
        <f t="shared" si="36"/>
        <v>0</v>
      </c>
      <c r="BH165" s="152">
        <f t="shared" si="37"/>
        <v>0</v>
      </c>
      <c r="BI165" s="152">
        <f t="shared" si="38"/>
        <v>0</v>
      </c>
      <c r="BJ165" s="13" t="s">
        <v>92</v>
      </c>
      <c r="BK165" s="153">
        <f t="shared" si="39"/>
        <v>0</v>
      </c>
      <c r="BL165" s="13" t="s">
        <v>289</v>
      </c>
      <c r="BM165" s="151" t="s">
        <v>937</v>
      </c>
    </row>
    <row r="166" spans="2:65" s="1" customFormat="1" ht="24.2" customHeight="1">
      <c r="B166" s="139"/>
      <c r="C166" s="140" t="s">
        <v>217</v>
      </c>
      <c r="D166" s="140" t="s">
        <v>165</v>
      </c>
      <c r="E166" s="141" t="s">
        <v>557</v>
      </c>
      <c r="F166" s="142" t="s">
        <v>938</v>
      </c>
      <c r="G166" s="143" t="s">
        <v>415</v>
      </c>
      <c r="H166" s="144">
        <v>2</v>
      </c>
      <c r="I166" s="145"/>
      <c r="J166" s="144">
        <f t="shared" si="30"/>
        <v>0</v>
      </c>
      <c r="K166" s="146"/>
      <c r="L166" s="28"/>
      <c r="M166" s="147" t="s">
        <v>1</v>
      </c>
      <c r="N166" s="148" t="s">
        <v>45</v>
      </c>
      <c r="P166" s="149">
        <f t="shared" si="31"/>
        <v>0</v>
      </c>
      <c r="Q166" s="149">
        <v>0</v>
      </c>
      <c r="R166" s="149">
        <f t="shared" si="32"/>
        <v>0</v>
      </c>
      <c r="S166" s="149">
        <v>0</v>
      </c>
      <c r="T166" s="150">
        <f t="shared" si="33"/>
        <v>0</v>
      </c>
      <c r="AR166" s="151" t="s">
        <v>289</v>
      </c>
      <c r="AT166" s="151" t="s">
        <v>165</v>
      </c>
      <c r="AU166" s="151" t="s">
        <v>92</v>
      </c>
      <c r="AY166" s="13" t="s">
        <v>163</v>
      </c>
      <c r="BE166" s="152">
        <f t="shared" si="34"/>
        <v>0</v>
      </c>
      <c r="BF166" s="152">
        <f t="shared" si="35"/>
        <v>0</v>
      </c>
      <c r="BG166" s="152">
        <f t="shared" si="36"/>
        <v>0</v>
      </c>
      <c r="BH166" s="152">
        <f t="shared" si="37"/>
        <v>0</v>
      </c>
      <c r="BI166" s="152">
        <f t="shared" si="38"/>
        <v>0</v>
      </c>
      <c r="BJ166" s="13" t="s">
        <v>92</v>
      </c>
      <c r="BK166" s="153">
        <f t="shared" si="39"/>
        <v>0</v>
      </c>
      <c r="BL166" s="13" t="s">
        <v>289</v>
      </c>
      <c r="BM166" s="151" t="s">
        <v>939</v>
      </c>
    </row>
    <row r="167" spans="2:65" s="1" customFormat="1" ht="24.2" customHeight="1">
      <c r="B167" s="139"/>
      <c r="C167" s="154" t="s">
        <v>293</v>
      </c>
      <c r="D167" s="154" t="s">
        <v>275</v>
      </c>
      <c r="E167" s="155" t="s">
        <v>940</v>
      </c>
      <c r="F167" s="156" t="s">
        <v>941</v>
      </c>
      <c r="G167" s="157" t="s">
        <v>415</v>
      </c>
      <c r="H167" s="158">
        <v>2</v>
      </c>
      <c r="I167" s="159"/>
      <c r="J167" s="158">
        <f t="shared" si="30"/>
        <v>0</v>
      </c>
      <c r="K167" s="160"/>
      <c r="L167" s="161"/>
      <c r="M167" s="162" t="s">
        <v>1</v>
      </c>
      <c r="N167" s="163" t="s">
        <v>45</v>
      </c>
      <c r="P167" s="149">
        <f t="shared" si="31"/>
        <v>0</v>
      </c>
      <c r="Q167" s="149">
        <v>3.1199999999999999E-3</v>
      </c>
      <c r="R167" s="149">
        <f t="shared" si="32"/>
        <v>6.2399999999999999E-3</v>
      </c>
      <c r="S167" s="149">
        <v>0</v>
      </c>
      <c r="T167" s="150">
        <f t="shared" si="33"/>
        <v>0</v>
      </c>
      <c r="AR167" s="151" t="s">
        <v>529</v>
      </c>
      <c r="AT167" s="151" t="s">
        <v>275</v>
      </c>
      <c r="AU167" s="151" t="s">
        <v>92</v>
      </c>
      <c r="AY167" s="13" t="s">
        <v>163</v>
      </c>
      <c r="BE167" s="152">
        <f t="shared" si="34"/>
        <v>0</v>
      </c>
      <c r="BF167" s="152">
        <f t="shared" si="35"/>
        <v>0</v>
      </c>
      <c r="BG167" s="152">
        <f t="shared" si="36"/>
        <v>0</v>
      </c>
      <c r="BH167" s="152">
        <f t="shared" si="37"/>
        <v>0</v>
      </c>
      <c r="BI167" s="152">
        <f t="shared" si="38"/>
        <v>0</v>
      </c>
      <c r="BJ167" s="13" t="s">
        <v>92</v>
      </c>
      <c r="BK167" s="153">
        <f t="shared" si="39"/>
        <v>0</v>
      </c>
      <c r="BL167" s="13" t="s">
        <v>529</v>
      </c>
      <c r="BM167" s="151" t="s">
        <v>942</v>
      </c>
    </row>
    <row r="168" spans="2:65" s="1" customFormat="1" ht="16.5" customHeight="1">
      <c r="B168" s="139"/>
      <c r="C168" s="140" t="s">
        <v>221</v>
      </c>
      <c r="D168" s="140" t="s">
        <v>165</v>
      </c>
      <c r="E168" s="141" t="s">
        <v>587</v>
      </c>
      <c r="F168" s="142" t="s">
        <v>588</v>
      </c>
      <c r="G168" s="143" t="s">
        <v>415</v>
      </c>
      <c r="H168" s="144">
        <v>2</v>
      </c>
      <c r="I168" s="145"/>
      <c r="J168" s="144">
        <f t="shared" si="30"/>
        <v>0</v>
      </c>
      <c r="K168" s="146"/>
      <c r="L168" s="28"/>
      <c r="M168" s="147" t="s">
        <v>1</v>
      </c>
      <c r="N168" s="148" t="s">
        <v>45</v>
      </c>
      <c r="P168" s="149">
        <f t="shared" si="31"/>
        <v>0</v>
      </c>
      <c r="Q168" s="149">
        <v>0</v>
      </c>
      <c r="R168" s="149">
        <f t="shared" si="32"/>
        <v>0</v>
      </c>
      <c r="S168" s="149">
        <v>0</v>
      </c>
      <c r="T168" s="150">
        <f t="shared" si="33"/>
        <v>0</v>
      </c>
      <c r="AR168" s="151" t="s">
        <v>289</v>
      </c>
      <c r="AT168" s="151" t="s">
        <v>165</v>
      </c>
      <c r="AU168" s="151" t="s">
        <v>92</v>
      </c>
      <c r="AY168" s="13" t="s">
        <v>163</v>
      </c>
      <c r="BE168" s="152">
        <f t="shared" si="34"/>
        <v>0</v>
      </c>
      <c r="BF168" s="152">
        <f t="shared" si="35"/>
        <v>0</v>
      </c>
      <c r="BG168" s="152">
        <f t="shared" si="36"/>
        <v>0</v>
      </c>
      <c r="BH168" s="152">
        <f t="shared" si="37"/>
        <v>0</v>
      </c>
      <c r="BI168" s="152">
        <f t="shared" si="38"/>
        <v>0</v>
      </c>
      <c r="BJ168" s="13" t="s">
        <v>92</v>
      </c>
      <c r="BK168" s="153">
        <f t="shared" si="39"/>
        <v>0</v>
      </c>
      <c r="BL168" s="13" t="s">
        <v>289</v>
      </c>
      <c r="BM168" s="151" t="s">
        <v>943</v>
      </c>
    </row>
    <row r="169" spans="2:65" s="1" customFormat="1" ht="24.2" customHeight="1">
      <c r="B169" s="139"/>
      <c r="C169" s="154" t="s">
        <v>305</v>
      </c>
      <c r="D169" s="154" t="s">
        <v>275</v>
      </c>
      <c r="E169" s="155" t="s">
        <v>590</v>
      </c>
      <c r="F169" s="156" t="s">
        <v>944</v>
      </c>
      <c r="G169" s="157" t="s">
        <v>415</v>
      </c>
      <c r="H169" s="158">
        <v>2</v>
      </c>
      <c r="I169" s="159"/>
      <c r="J169" s="158">
        <f t="shared" si="30"/>
        <v>0</v>
      </c>
      <c r="K169" s="160"/>
      <c r="L169" s="161"/>
      <c r="M169" s="162" t="s">
        <v>1</v>
      </c>
      <c r="N169" s="163" t="s">
        <v>45</v>
      </c>
      <c r="P169" s="149">
        <f t="shared" si="31"/>
        <v>0</v>
      </c>
      <c r="Q169" s="149">
        <v>1.6000000000000001E-4</v>
      </c>
      <c r="R169" s="149">
        <f t="shared" si="32"/>
        <v>3.2000000000000003E-4</v>
      </c>
      <c r="S169" s="149">
        <v>0</v>
      </c>
      <c r="T169" s="150">
        <f t="shared" si="33"/>
        <v>0</v>
      </c>
      <c r="AR169" s="151" t="s">
        <v>428</v>
      </c>
      <c r="AT169" s="151" t="s">
        <v>275</v>
      </c>
      <c r="AU169" s="151" t="s">
        <v>92</v>
      </c>
      <c r="AY169" s="13" t="s">
        <v>163</v>
      </c>
      <c r="BE169" s="152">
        <f t="shared" si="34"/>
        <v>0</v>
      </c>
      <c r="BF169" s="152">
        <f t="shared" si="35"/>
        <v>0</v>
      </c>
      <c r="BG169" s="152">
        <f t="shared" si="36"/>
        <v>0</v>
      </c>
      <c r="BH169" s="152">
        <f t="shared" si="37"/>
        <v>0</v>
      </c>
      <c r="BI169" s="152">
        <f t="shared" si="38"/>
        <v>0</v>
      </c>
      <c r="BJ169" s="13" t="s">
        <v>92</v>
      </c>
      <c r="BK169" s="153">
        <f t="shared" si="39"/>
        <v>0</v>
      </c>
      <c r="BL169" s="13" t="s">
        <v>289</v>
      </c>
      <c r="BM169" s="151" t="s">
        <v>945</v>
      </c>
    </row>
    <row r="170" spans="2:65" s="1" customFormat="1" ht="16.5" customHeight="1">
      <c r="B170" s="139"/>
      <c r="C170" s="140" t="s">
        <v>229</v>
      </c>
      <c r="D170" s="140" t="s">
        <v>165</v>
      </c>
      <c r="E170" s="141" t="s">
        <v>594</v>
      </c>
      <c r="F170" s="142" t="s">
        <v>595</v>
      </c>
      <c r="G170" s="143" t="s">
        <v>415</v>
      </c>
      <c r="H170" s="144">
        <v>2</v>
      </c>
      <c r="I170" s="145"/>
      <c r="J170" s="144">
        <f t="shared" si="30"/>
        <v>0</v>
      </c>
      <c r="K170" s="146"/>
      <c r="L170" s="28"/>
      <c r="M170" s="147" t="s">
        <v>1</v>
      </c>
      <c r="N170" s="148" t="s">
        <v>45</v>
      </c>
      <c r="P170" s="149">
        <f t="shared" si="31"/>
        <v>0</v>
      </c>
      <c r="Q170" s="149">
        <v>0</v>
      </c>
      <c r="R170" s="149">
        <f t="shared" si="32"/>
        <v>0</v>
      </c>
      <c r="S170" s="149">
        <v>0</v>
      </c>
      <c r="T170" s="150">
        <f t="shared" si="33"/>
        <v>0</v>
      </c>
      <c r="AR170" s="151" t="s">
        <v>289</v>
      </c>
      <c r="AT170" s="151" t="s">
        <v>165</v>
      </c>
      <c r="AU170" s="151" t="s">
        <v>92</v>
      </c>
      <c r="AY170" s="13" t="s">
        <v>163</v>
      </c>
      <c r="BE170" s="152">
        <f t="shared" si="34"/>
        <v>0</v>
      </c>
      <c r="BF170" s="152">
        <f t="shared" si="35"/>
        <v>0</v>
      </c>
      <c r="BG170" s="152">
        <f t="shared" si="36"/>
        <v>0</v>
      </c>
      <c r="BH170" s="152">
        <f t="shared" si="37"/>
        <v>0</v>
      </c>
      <c r="BI170" s="152">
        <f t="shared" si="38"/>
        <v>0</v>
      </c>
      <c r="BJ170" s="13" t="s">
        <v>92</v>
      </c>
      <c r="BK170" s="153">
        <f t="shared" si="39"/>
        <v>0</v>
      </c>
      <c r="BL170" s="13" t="s">
        <v>289</v>
      </c>
      <c r="BM170" s="151" t="s">
        <v>946</v>
      </c>
    </row>
    <row r="171" spans="2:65" s="1" customFormat="1" ht="24.2" customHeight="1">
      <c r="B171" s="139"/>
      <c r="C171" s="154" t="s">
        <v>315</v>
      </c>
      <c r="D171" s="154" t="s">
        <v>275</v>
      </c>
      <c r="E171" s="155" t="s">
        <v>597</v>
      </c>
      <c r="F171" s="156" t="s">
        <v>598</v>
      </c>
      <c r="G171" s="157" t="s">
        <v>415</v>
      </c>
      <c r="H171" s="158">
        <v>2</v>
      </c>
      <c r="I171" s="159"/>
      <c r="J171" s="158">
        <f t="shared" si="30"/>
        <v>0</v>
      </c>
      <c r="K171" s="160"/>
      <c r="L171" s="161"/>
      <c r="M171" s="162" t="s">
        <v>1</v>
      </c>
      <c r="N171" s="163" t="s">
        <v>45</v>
      </c>
      <c r="P171" s="149">
        <f t="shared" si="31"/>
        <v>0</v>
      </c>
      <c r="Q171" s="149">
        <v>2.9E-4</v>
      </c>
      <c r="R171" s="149">
        <f t="shared" si="32"/>
        <v>5.8E-4</v>
      </c>
      <c r="S171" s="149">
        <v>0</v>
      </c>
      <c r="T171" s="150">
        <f t="shared" si="33"/>
        <v>0</v>
      </c>
      <c r="AR171" s="151" t="s">
        <v>428</v>
      </c>
      <c r="AT171" s="151" t="s">
        <v>275</v>
      </c>
      <c r="AU171" s="151" t="s">
        <v>92</v>
      </c>
      <c r="AY171" s="13" t="s">
        <v>163</v>
      </c>
      <c r="BE171" s="152">
        <f t="shared" si="34"/>
        <v>0</v>
      </c>
      <c r="BF171" s="152">
        <f t="shared" si="35"/>
        <v>0</v>
      </c>
      <c r="BG171" s="152">
        <f t="shared" si="36"/>
        <v>0</v>
      </c>
      <c r="BH171" s="152">
        <f t="shared" si="37"/>
        <v>0</v>
      </c>
      <c r="BI171" s="152">
        <f t="shared" si="38"/>
        <v>0</v>
      </c>
      <c r="BJ171" s="13" t="s">
        <v>92</v>
      </c>
      <c r="BK171" s="153">
        <f t="shared" si="39"/>
        <v>0</v>
      </c>
      <c r="BL171" s="13" t="s">
        <v>289</v>
      </c>
      <c r="BM171" s="151" t="s">
        <v>947</v>
      </c>
    </row>
    <row r="172" spans="2:65" s="1" customFormat="1" ht="16.5" customHeight="1">
      <c r="B172" s="139"/>
      <c r="C172" s="140" t="s">
        <v>232</v>
      </c>
      <c r="D172" s="140" t="s">
        <v>165</v>
      </c>
      <c r="E172" s="141" t="s">
        <v>601</v>
      </c>
      <c r="F172" s="142" t="s">
        <v>948</v>
      </c>
      <c r="G172" s="143" t="s">
        <v>415</v>
      </c>
      <c r="H172" s="144">
        <v>2</v>
      </c>
      <c r="I172" s="145"/>
      <c r="J172" s="144">
        <f t="shared" si="30"/>
        <v>0</v>
      </c>
      <c r="K172" s="146"/>
      <c r="L172" s="28"/>
      <c r="M172" s="147" t="s">
        <v>1</v>
      </c>
      <c r="N172" s="148" t="s">
        <v>45</v>
      </c>
      <c r="P172" s="149">
        <f t="shared" si="31"/>
        <v>0</v>
      </c>
      <c r="Q172" s="149">
        <v>0</v>
      </c>
      <c r="R172" s="149">
        <f t="shared" si="32"/>
        <v>0</v>
      </c>
      <c r="S172" s="149">
        <v>0</v>
      </c>
      <c r="T172" s="150">
        <f t="shared" si="33"/>
        <v>0</v>
      </c>
      <c r="AR172" s="151" t="s">
        <v>289</v>
      </c>
      <c r="AT172" s="151" t="s">
        <v>165</v>
      </c>
      <c r="AU172" s="151" t="s">
        <v>92</v>
      </c>
      <c r="AY172" s="13" t="s">
        <v>163</v>
      </c>
      <c r="BE172" s="152">
        <f t="shared" si="34"/>
        <v>0</v>
      </c>
      <c r="BF172" s="152">
        <f t="shared" si="35"/>
        <v>0</v>
      </c>
      <c r="BG172" s="152">
        <f t="shared" si="36"/>
        <v>0</v>
      </c>
      <c r="BH172" s="152">
        <f t="shared" si="37"/>
        <v>0</v>
      </c>
      <c r="BI172" s="152">
        <f t="shared" si="38"/>
        <v>0</v>
      </c>
      <c r="BJ172" s="13" t="s">
        <v>92</v>
      </c>
      <c r="BK172" s="153">
        <f t="shared" si="39"/>
        <v>0</v>
      </c>
      <c r="BL172" s="13" t="s">
        <v>289</v>
      </c>
      <c r="BM172" s="151" t="s">
        <v>949</v>
      </c>
    </row>
    <row r="173" spans="2:65" s="1" customFormat="1" ht="24.2" customHeight="1">
      <c r="B173" s="139"/>
      <c r="C173" s="154" t="s">
        <v>321</v>
      </c>
      <c r="D173" s="154" t="s">
        <v>275</v>
      </c>
      <c r="E173" s="155" t="s">
        <v>604</v>
      </c>
      <c r="F173" s="156" t="s">
        <v>950</v>
      </c>
      <c r="G173" s="157" t="s">
        <v>415</v>
      </c>
      <c r="H173" s="158">
        <v>2</v>
      </c>
      <c r="I173" s="159"/>
      <c r="J173" s="158">
        <f t="shared" si="30"/>
        <v>0</v>
      </c>
      <c r="K173" s="160"/>
      <c r="L173" s="161"/>
      <c r="M173" s="162" t="s">
        <v>1</v>
      </c>
      <c r="N173" s="163" t="s">
        <v>45</v>
      </c>
      <c r="P173" s="149">
        <f t="shared" si="31"/>
        <v>0</v>
      </c>
      <c r="Q173" s="149">
        <v>1.7000000000000001E-4</v>
      </c>
      <c r="R173" s="149">
        <f t="shared" si="32"/>
        <v>3.4000000000000002E-4</v>
      </c>
      <c r="S173" s="149">
        <v>0</v>
      </c>
      <c r="T173" s="150">
        <f t="shared" si="33"/>
        <v>0</v>
      </c>
      <c r="AR173" s="151" t="s">
        <v>529</v>
      </c>
      <c r="AT173" s="151" t="s">
        <v>275</v>
      </c>
      <c r="AU173" s="151" t="s">
        <v>92</v>
      </c>
      <c r="AY173" s="13" t="s">
        <v>163</v>
      </c>
      <c r="BE173" s="152">
        <f t="shared" si="34"/>
        <v>0</v>
      </c>
      <c r="BF173" s="152">
        <f t="shared" si="35"/>
        <v>0</v>
      </c>
      <c r="BG173" s="152">
        <f t="shared" si="36"/>
        <v>0</v>
      </c>
      <c r="BH173" s="152">
        <f t="shared" si="37"/>
        <v>0</v>
      </c>
      <c r="BI173" s="152">
        <f t="shared" si="38"/>
        <v>0</v>
      </c>
      <c r="BJ173" s="13" t="s">
        <v>92</v>
      </c>
      <c r="BK173" s="153">
        <f t="shared" si="39"/>
        <v>0</v>
      </c>
      <c r="BL173" s="13" t="s">
        <v>529</v>
      </c>
      <c r="BM173" s="151" t="s">
        <v>951</v>
      </c>
    </row>
    <row r="174" spans="2:65" s="1" customFormat="1" ht="21.75" customHeight="1">
      <c r="B174" s="139"/>
      <c r="C174" s="140" t="s">
        <v>237</v>
      </c>
      <c r="D174" s="140" t="s">
        <v>165</v>
      </c>
      <c r="E174" s="141" t="s">
        <v>952</v>
      </c>
      <c r="F174" s="142" t="s">
        <v>953</v>
      </c>
      <c r="G174" s="143" t="s">
        <v>415</v>
      </c>
      <c r="H174" s="144">
        <v>4</v>
      </c>
      <c r="I174" s="145"/>
      <c r="J174" s="144">
        <f t="shared" si="30"/>
        <v>0</v>
      </c>
      <c r="K174" s="146"/>
      <c r="L174" s="28"/>
      <c r="M174" s="147" t="s">
        <v>1</v>
      </c>
      <c r="N174" s="148" t="s">
        <v>45</v>
      </c>
      <c r="P174" s="149">
        <f t="shared" si="31"/>
        <v>0</v>
      </c>
      <c r="Q174" s="149">
        <v>0</v>
      </c>
      <c r="R174" s="149">
        <f t="shared" si="32"/>
        <v>0</v>
      </c>
      <c r="S174" s="149">
        <v>0</v>
      </c>
      <c r="T174" s="150">
        <f t="shared" si="33"/>
        <v>0</v>
      </c>
      <c r="AR174" s="151" t="s">
        <v>289</v>
      </c>
      <c r="AT174" s="151" t="s">
        <v>165</v>
      </c>
      <c r="AU174" s="151" t="s">
        <v>92</v>
      </c>
      <c r="AY174" s="13" t="s">
        <v>163</v>
      </c>
      <c r="BE174" s="152">
        <f t="shared" si="34"/>
        <v>0</v>
      </c>
      <c r="BF174" s="152">
        <f t="shared" si="35"/>
        <v>0</v>
      </c>
      <c r="BG174" s="152">
        <f t="shared" si="36"/>
        <v>0</v>
      </c>
      <c r="BH174" s="152">
        <f t="shared" si="37"/>
        <v>0</v>
      </c>
      <c r="BI174" s="152">
        <f t="shared" si="38"/>
        <v>0</v>
      </c>
      <c r="BJ174" s="13" t="s">
        <v>92</v>
      </c>
      <c r="BK174" s="153">
        <f t="shared" si="39"/>
        <v>0</v>
      </c>
      <c r="BL174" s="13" t="s">
        <v>289</v>
      </c>
      <c r="BM174" s="151" t="s">
        <v>954</v>
      </c>
    </row>
    <row r="175" spans="2:65" s="1" customFormat="1" ht="24.2" customHeight="1">
      <c r="B175" s="139"/>
      <c r="C175" s="154" t="s">
        <v>329</v>
      </c>
      <c r="D175" s="154" t="s">
        <v>275</v>
      </c>
      <c r="E175" s="155" t="s">
        <v>955</v>
      </c>
      <c r="F175" s="156" t="s">
        <v>956</v>
      </c>
      <c r="G175" s="157" t="s">
        <v>415</v>
      </c>
      <c r="H175" s="158">
        <v>4</v>
      </c>
      <c r="I175" s="159"/>
      <c r="J175" s="158">
        <f t="shared" si="30"/>
        <v>0</v>
      </c>
      <c r="K175" s="160"/>
      <c r="L175" s="161"/>
      <c r="M175" s="162" t="s">
        <v>1</v>
      </c>
      <c r="N175" s="163" t="s">
        <v>45</v>
      </c>
      <c r="P175" s="149">
        <f t="shared" si="31"/>
        <v>0</v>
      </c>
      <c r="Q175" s="149">
        <v>2.1000000000000001E-4</v>
      </c>
      <c r="R175" s="149">
        <f t="shared" si="32"/>
        <v>8.4000000000000003E-4</v>
      </c>
      <c r="S175" s="149">
        <v>0</v>
      </c>
      <c r="T175" s="150">
        <f t="shared" si="33"/>
        <v>0</v>
      </c>
      <c r="AR175" s="151" t="s">
        <v>529</v>
      </c>
      <c r="AT175" s="151" t="s">
        <v>275</v>
      </c>
      <c r="AU175" s="151" t="s">
        <v>92</v>
      </c>
      <c r="AY175" s="13" t="s">
        <v>163</v>
      </c>
      <c r="BE175" s="152">
        <f t="shared" si="34"/>
        <v>0</v>
      </c>
      <c r="BF175" s="152">
        <f t="shared" si="35"/>
        <v>0</v>
      </c>
      <c r="BG175" s="152">
        <f t="shared" si="36"/>
        <v>0</v>
      </c>
      <c r="BH175" s="152">
        <f t="shared" si="37"/>
        <v>0</v>
      </c>
      <c r="BI175" s="152">
        <f t="shared" si="38"/>
        <v>0</v>
      </c>
      <c r="BJ175" s="13" t="s">
        <v>92</v>
      </c>
      <c r="BK175" s="153">
        <f t="shared" si="39"/>
        <v>0</v>
      </c>
      <c r="BL175" s="13" t="s">
        <v>529</v>
      </c>
      <c r="BM175" s="151" t="s">
        <v>957</v>
      </c>
    </row>
    <row r="176" spans="2:65" s="1" customFormat="1" ht="16.5" customHeight="1">
      <c r="B176" s="139"/>
      <c r="C176" s="140" t="s">
        <v>240</v>
      </c>
      <c r="D176" s="140" t="s">
        <v>165</v>
      </c>
      <c r="E176" s="141" t="s">
        <v>622</v>
      </c>
      <c r="F176" s="142" t="s">
        <v>958</v>
      </c>
      <c r="G176" s="143" t="s">
        <v>415</v>
      </c>
      <c r="H176" s="144">
        <v>2</v>
      </c>
      <c r="I176" s="145"/>
      <c r="J176" s="144">
        <f t="shared" si="30"/>
        <v>0</v>
      </c>
      <c r="K176" s="146"/>
      <c r="L176" s="28"/>
      <c r="M176" s="147" t="s">
        <v>1</v>
      </c>
      <c r="N176" s="148" t="s">
        <v>45</v>
      </c>
      <c r="P176" s="149">
        <f t="shared" si="31"/>
        <v>0</v>
      </c>
      <c r="Q176" s="149">
        <v>0</v>
      </c>
      <c r="R176" s="149">
        <f t="shared" si="32"/>
        <v>0</v>
      </c>
      <c r="S176" s="149">
        <v>0</v>
      </c>
      <c r="T176" s="150">
        <f t="shared" si="33"/>
        <v>0</v>
      </c>
      <c r="AR176" s="151" t="s">
        <v>289</v>
      </c>
      <c r="AT176" s="151" t="s">
        <v>165</v>
      </c>
      <c r="AU176" s="151" t="s">
        <v>92</v>
      </c>
      <c r="AY176" s="13" t="s">
        <v>163</v>
      </c>
      <c r="BE176" s="152">
        <f t="shared" si="34"/>
        <v>0</v>
      </c>
      <c r="BF176" s="152">
        <f t="shared" si="35"/>
        <v>0</v>
      </c>
      <c r="BG176" s="152">
        <f t="shared" si="36"/>
        <v>0</v>
      </c>
      <c r="BH176" s="152">
        <f t="shared" si="37"/>
        <v>0</v>
      </c>
      <c r="BI176" s="152">
        <f t="shared" si="38"/>
        <v>0</v>
      </c>
      <c r="BJ176" s="13" t="s">
        <v>92</v>
      </c>
      <c r="BK176" s="153">
        <f t="shared" si="39"/>
        <v>0</v>
      </c>
      <c r="BL176" s="13" t="s">
        <v>289</v>
      </c>
      <c r="BM176" s="151" t="s">
        <v>959</v>
      </c>
    </row>
    <row r="177" spans="2:65" s="1" customFormat="1" ht="16.5" customHeight="1">
      <c r="B177" s="139"/>
      <c r="C177" s="154" t="s">
        <v>336</v>
      </c>
      <c r="D177" s="154" t="s">
        <v>275</v>
      </c>
      <c r="E177" s="155" t="s">
        <v>625</v>
      </c>
      <c r="F177" s="156" t="s">
        <v>626</v>
      </c>
      <c r="G177" s="157" t="s">
        <v>415</v>
      </c>
      <c r="H177" s="158">
        <v>2</v>
      </c>
      <c r="I177" s="159"/>
      <c r="J177" s="158">
        <f t="shared" si="30"/>
        <v>0</v>
      </c>
      <c r="K177" s="160"/>
      <c r="L177" s="161"/>
      <c r="M177" s="162" t="s">
        <v>1</v>
      </c>
      <c r="N177" s="163" t="s">
        <v>45</v>
      </c>
      <c r="P177" s="149">
        <f t="shared" si="31"/>
        <v>0</v>
      </c>
      <c r="Q177" s="149">
        <v>0</v>
      </c>
      <c r="R177" s="149">
        <f t="shared" si="32"/>
        <v>0</v>
      </c>
      <c r="S177" s="149">
        <v>0</v>
      </c>
      <c r="T177" s="150">
        <f t="shared" si="33"/>
        <v>0</v>
      </c>
      <c r="AR177" s="151" t="s">
        <v>428</v>
      </c>
      <c r="AT177" s="151" t="s">
        <v>275</v>
      </c>
      <c r="AU177" s="151" t="s">
        <v>92</v>
      </c>
      <c r="AY177" s="13" t="s">
        <v>163</v>
      </c>
      <c r="BE177" s="152">
        <f t="shared" si="34"/>
        <v>0</v>
      </c>
      <c r="BF177" s="152">
        <f t="shared" si="35"/>
        <v>0</v>
      </c>
      <c r="BG177" s="152">
        <f t="shared" si="36"/>
        <v>0</v>
      </c>
      <c r="BH177" s="152">
        <f t="shared" si="37"/>
        <v>0</v>
      </c>
      <c r="BI177" s="152">
        <f t="shared" si="38"/>
        <v>0</v>
      </c>
      <c r="BJ177" s="13" t="s">
        <v>92</v>
      </c>
      <c r="BK177" s="153">
        <f t="shared" si="39"/>
        <v>0</v>
      </c>
      <c r="BL177" s="13" t="s">
        <v>289</v>
      </c>
      <c r="BM177" s="151" t="s">
        <v>960</v>
      </c>
    </row>
    <row r="178" spans="2:65" s="1" customFormat="1" ht="21.75" customHeight="1">
      <c r="B178" s="139"/>
      <c r="C178" s="140" t="s">
        <v>244</v>
      </c>
      <c r="D178" s="140" t="s">
        <v>165</v>
      </c>
      <c r="E178" s="141" t="s">
        <v>629</v>
      </c>
      <c r="F178" s="142" t="s">
        <v>961</v>
      </c>
      <c r="G178" s="143" t="s">
        <v>415</v>
      </c>
      <c r="H178" s="144">
        <v>4</v>
      </c>
      <c r="I178" s="145"/>
      <c r="J178" s="144">
        <f t="shared" si="30"/>
        <v>0</v>
      </c>
      <c r="K178" s="146"/>
      <c r="L178" s="28"/>
      <c r="M178" s="147" t="s">
        <v>1</v>
      </c>
      <c r="N178" s="148" t="s">
        <v>45</v>
      </c>
      <c r="P178" s="149">
        <f t="shared" si="31"/>
        <v>0</v>
      </c>
      <c r="Q178" s="149">
        <v>0</v>
      </c>
      <c r="R178" s="149">
        <f t="shared" si="32"/>
        <v>0</v>
      </c>
      <c r="S178" s="149">
        <v>0</v>
      </c>
      <c r="T178" s="150">
        <f t="shared" si="33"/>
        <v>0</v>
      </c>
      <c r="AR178" s="151" t="s">
        <v>289</v>
      </c>
      <c r="AT178" s="151" t="s">
        <v>165</v>
      </c>
      <c r="AU178" s="151" t="s">
        <v>92</v>
      </c>
      <c r="AY178" s="13" t="s">
        <v>163</v>
      </c>
      <c r="BE178" s="152">
        <f t="shared" si="34"/>
        <v>0</v>
      </c>
      <c r="BF178" s="152">
        <f t="shared" si="35"/>
        <v>0</v>
      </c>
      <c r="BG178" s="152">
        <f t="shared" si="36"/>
        <v>0</v>
      </c>
      <c r="BH178" s="152">
        <f t="shared" si="37"/>
        <v>0</v>
      </c>
      <c r="BI178" s="152">
        <f t="shared" si="38"/>
        <v>0</v>
      </c>
      <c r="BJ178" s="13" t="s">
        <v>92</v>
      </c>
      <c r="BK178" s="153">
        <f t="shared" si="39"/>
        <v>0</v>
      </c>
      <c r="BL178" s="13" t="s">
        <v>289</v>
      </c>
      <c r="BM178" s="151" t="s">
        <v>962</v>
      </c>
    </row>
    <row r="179" spans="2:65" s="1" customFormat="1" ht="16.5" customHeight="1">
      <c r="B179" s="139"/>
      <c r="C179" s="154" t="s">
        <v>343</v>
      </c>
      <c r="D179" s="154" t="s">
        <v>275</v>
      </c>
      <c r="E179" s="155" t="s">
        <v>632</v>
      </c>
      <c r="F179" s="156" t="s">
        <v>633</v>
      </c>
      <c r="G179" s="157" t="s">
        <v>415</v>
      </c>
      <c r="H179" s="158">
        <v>4</v>
      </c>
      <c r="I179" s="159"/>
      <c r="J179" s="158">
        <f t="shared" si="30"/>
        <v>0</v>
      </c>
      <c r="K179" s="160"/>
      <c r="L179" s="161"/>
      <c r="M179" s="162" t="s">
        <v>1</v>
      </c>
      <c r="N179" s="163" t="s">
        <v>45</v>
      </c>
      <c r="P179" s="149">
        <f t="shared" si="31"/>
        <v>0</v>
      </c>
      <c r="Q179" s="149">
        <v>0</v>
      </c>
      <c r="R179" s="149">
        <f t="shared" si="32"/>
        <v>0</v>
      </c>
      <c r="S179" s="149">
        <v>0</v>
      </c>
      <c r="T179" s="150">
        <f t="shared" si="33"/>
        <v>0</v>
      </c>
      <c r="AR179" s="151" t="s">
        <v>428</v>
      </c>
      <c r="AT179" s="151" t="s">
        <v>275</v>
      </c>
      <c r="AU179" s="151" t="s">
        <v>92</v>
      </c>
      <c r="AY179" s="13" t="s">
        <v>163</v>
      </c>
      <c r="BE179" s="152">
        <f t="shared" si="34"/>
        <v>0</v>
      </c>
      <c r="BF179" s="152">
        <f t="shared" si="35"/>
        <v>0</v>
      </c>
      <c r="BG179" s="152">
        <f t="shared" si="36"/>
        <v>0</v>
      </c>
      <c r="BH179" s="152">
        <f t="shared" si="37"/>
        <v>0</v>
      </c>
      <c r="BI179" s="152">
        <f t="shared" si="38"/>
        <v>0</v>
      </c>
      <c r="BJ179" s="13" t="s">
        <v>92</v>
      </c>
      <c r="BK179" s="153">
        <f t="shared" si="39"/>
        <v>0</v>
      </c>
      <c r="BL179" s="13" t="s">
        <v>289</v>
      </c>
      <c r="BM179" s="151" t="s">
        <v>963</v>
      </c>
    </row>
    <row r="180" spans="2:65" s="1" customFormat="1" ht="16.5" customHeight="1">
      <c r="B180" s="139"/>
      <c r="C180" s="140" t="s">
        <v>247</v>
      </c>
      <c r="D180" s="140" t="s">
        <v>165</v>
      </c>
      <c r="E180" s="141" t="s">
        <v>635</v>
      </c>
      <c r="F180" s="142" t="s">
        <v>636</v>
      </c>
      <c r="G180" s="143" t="s">
        <v>255</v>
      </c>
      <c r="H180" s="144">
        <v>4</v>
      </c>
      <c r="I180" s="145"/>
      <c r="J180" s="144">
        <f t="shared" si="30"/>
        <v>0</v>
      </c>
      <c r="K180" s="146"/>
      <c r="L180" s="28"/>
      <c r="M180" s="147" t="s">
        <v>1</v>
      </c>
      <c r="N180" s="148" t="s">
        <v>45</v>
      </c>
      <c r="P180" s="149">
        <f t="shared" si="31"/>
        <v>0</v>
      </c>
      <c r="Q180" s="149">
        <v>0</v>
      </c>
      <c r="R180" s="149">
        <f t="shared" si="32"/>
        <v>0</v>
      </c>
      <c r="S180" s="149">
        <v>0</v>
      </c>
      <c r="T180" s="150">
        <f t="shared" si="33"/>
        <v>0</v>
      </c>
      <c r="AR180" s="151" t="s">
        <v>289</v>
      </c>
      <c r="AT180" s="151" t="s">
        <v>165</v>
      </c>
      <c r="AU180" s="151" t="s">
        <v>92</v>
      </c>
      <c r="AY180" s="13" t="s">
        <v>163</v>
      </c>
      <c r="BE180" s="152">
        <f t="shared" si="34"/>
        <v>0</v>
      </c>
      <c r="BF180" s="152">
        <f t="shared" si="35"/>
        <v>0</v>
      </c>
      <c r="BG180" s="152">
        <f t="shared" si="36"/>
        <v>0</v>
      </c>
      <c r="BH180" s="152">
        <f t="shared" si="37"/>
        <v>0</v>
      </c>
      <c r="BI180" s="152">
        <f t="shared" si="38"/>
        <v>0</v>
      </c>
      <c r="BJ180" s="13" t="s">
        <v>92</v>
      </c>
      <c r="BK180" s="153">
        <f t="shared" si="39"/>
        <v>0</v>
      </c>
      <c r="BL180" s="13" t="s">
        <v>289</v>
      </c>
      <c r="BM180" s="151" t="s">
        <v>964</v>
      </c>
    </row>
    <row r="181" spans="2:65" s="1" customFormat="1" ht="24.2" customHeight="1">
      <c r="B181" s="139"/>
      <c r="C181" s="154" t="s">
        <v>354</v>
      </c>
      <c r="D181" s="154" t="s">
        <v>275</v>
      </c>
      <c r="E181" s="155" t="s">
        <v>638</v>
      </c>
      <c r="F181" s="156" t="s">
        <v>965</v>
      </c>
      <c r="G181" s="157" t="s">
        <v>415</v>
      </c>
      <c r="H181" s="158">
        <v>2</v>
      </c>
      <c r="I181" s="159"/>
      <c r="J181" s="158">
        <f t="shared" si="30"/>
        <v>0</v>
      </c>
      <c r="K181" s="160"/>
      <c r="L181" s="161"/>
      <c r="M181" s="162" t="s">
        <v>1</v>
      </c>
      <c r="N181" s="163" t="s">
        <v>45</v>
      </c>
      <c r="P181" s="149">
        <f t="shared" si="31"/>
        <v>0</v>
      </c>
      <c r="Q181" s="149">
        <v>7.9299999999999995E-3</v>
      </c>
      <c r="R181" s="149">
        <f t="shared" si="32"/>
        <v>1.5859999999999999E-2</v>
      </c>
      <c r="S181" s="149">
        <v>0</v>
      </c>
      <c r="T181" s="150">
        <f t="shared" si="33"/>
        <v>0</v>
      </c>
      <c r="AR181" s="151" t="s">
        <v>529</v>
      </c>
      <c r="AT181" s="151" t="s">
        <v>275</v>
      </c>
      <c r="AU181" s="151" t="s">
        <v>92</v>
      </c>
      <c r="AY181" s="13" t="s">
        <v>163</v>
      </c>
      <c r="BE181" s="152">
        <f t="shared" si="34"/>
        <v>0</v>
      </c>
      <c r="BF181" s="152">
        <f t="shared" si="35"/>
        <v>0</v>
      </c>
      <c r="BG181" s="152">
        <f t="shared" si="36"/>
        <v>0</v>
      </c>
      <c r="BH181" s="152">
        <f t="shared" si="37"/>
        <v>0</v>
      </c>
      <c r="BI181" s="152">
        <f t="shared" si="38"/>
        <v>0</v>
      </c>
      <c r="BJ181" s="13" t="s">
        <v>92</v>
      </c>
      <c r="BK181" s="153">
        <f t="shared" si="39"/>
        <v>0</v>
      </c>
      <c r="BL181" s="13" t="s">
        <v>529</v>
      </c>
      <c r="BM181" s="151" t="s">
        <v>966</v>
      </c>
    </row>
    <row r="182" spans="2:65" s="1" customFormat="1" ht="21.75" customHeight="1">
      <c r="B182" s="139"/>
      <c r="C182" s="140" t="s">
        <v>252</v>
      </c>
      <c r="D182" s="140" t="s">
        <v>165</v>
      </c>
      <c r="E182" s="141" t="s">
        <v>642</v>
      </c>
      <c r="F182" s="142" t="s">
        <v>643</v>
      </c>
      <c r="G182" s="143" t="s">
        <v>415</v>
      </c>
      <c r="H182" s="144">
        <v>2</v>
      </c>
      <c r="I182" s="145"/>
      <c r="J182" s="144">
        <f t="shared" si="30"/>
        <v>0</v>
      </c>
      <c r="K182" s="146"/>
      <c r="L182" s="28"/>
      <c r="M182" s="147" t="s">
        <v>1</v>
      </c>
      <c r="N182" s="148" t="s">
        <v>45</v>
      </c>
      <c r="P182" s="149">
        <f t="shared" si="31"/>
        <v>0</v>
      </c>
      <c r="Q182" s="149">
        <v>0</v>
      </c>
      <c r="R182" s="149">
        <f t="shared" si="32"/>
        <v>0</v>
      </c>
      <c r="S182" s="149">
        <v>0</v>
      </c>
      <c r="T182" s="150">
        <f t="shared" si="33"/>
        <v>0</v>
      </c>
      <c r="AR182" s="151" t="s">
        <v>289</v>
      </c>
      <c r="AT182" s="151" t="s">
        <v>165</v>
      </c>
      <c r="AU182" s="151" t="s">
        <v>92</v>
      </c>
      <c r="AY182" s="13" t="s">
        <v>163</v>
      </c>
      <c r="BE182" s="152">
        <f t="shared" si="34"/>
        <v>0</v>
      </c>
      <c r="BF182" s="152">
        <f t="shared" si="35"/>
        <v>0</v>
      </c>
      <c r="BG182" s="152">
        <f t="shared" si="36"/>
        <v>0</v>
      </c>
      <c r="BH182" s="152">
        <f t="shared" si="37"/>
        <v>0</v>
      </c>
      <c r="BI182" s="152">
        <f t="shared" si="38"/>
        <v>0</v>
      </c>
      <c r="BJ182" s="13" t="s">
        <v>92</v>
      </c>
      <c r="BK182" s="153">
        <f t="shared" si="39"/>
        <v>0</v>
      </c>
      <c r="BL182" s="13" t="s">
        <v>289</v>
      </c>
      <c r="BM182" s="151" t="s">
        <v>967</v>
      </c>
    </row>
    <row r="183" spans="2:65" s="1" customFormat="1" ht="16.5" customHeight="1">
      <c r="B183" s="139"/>
      <c r="C183" s="154" t="s">
        <v>361</v>
      </c>
      <c r="D183" s="154" t="s">
        <v>275</v>
      </c>
      <c r="E183" s="155" t="s">
        <v>645</v>
      </c>
      <c r="F183" s="156" t="s">
        <v>646</v>
      </c>
      <c r="G183" s="157" t="s">
        <v>415</v>
      </c>
      <c r="H183" s="158">
        <v>2</v>
      </c>
      <c r="I183" s="159"/>
      <c r="J183" s="158">
        <f t="shared" si="30"/>
        <v>0</v>
      </c>
      <c r="K183" s="160"/>
      <c r="L183" s="161"/>
      <c r="M183" s="162" t="s">
        <v>1</v>
      </c>
      <c r="N183" s="163" t="s">
        <v>45</v>
      </c>
      <c r="P183" s="149">
        <f t="shared" si="31"/>
        <v>0</v>
      </c>
      <c r="Q183" s="149">
        <v>0</v>
      </c>
      <c r="R183" s="149">
        <f t="shared" si="32"/>
        <v>0</v>
      </c>
      <c r="S183" s="149">
        <v>0</v>
      </c>
      <c r="T183" s="150">
        <f t="shared" si="33"/>
        <v>0</v>
      </c>
      <c r="AR183" s="151" t="s">
        <v>428</v>
      </c>
      <c r="AT183" s="151" t="s">
        <v>275</v>
      </c>
      <c r="AU183" s="151" t="s">
        <v>92</v>
      </c>
      <c r="AY183" s="13" t="s">
        <v>163</v>
      </c>
      <c r="BE183" s="152">
        <f t="shared" si="34"/>
        <v>0</v>
      </c>
      <c r="BF183" s="152">
        <f t="shared" si="35"/>
        <v>0</v>
      </c>
      <c r="BG183" s="152">
        <f t="shared" si="36"/>
        <v>0</v>
      </c>
      <c r="BH183" s="152">
        <f t="shared" si="37"/>
        <v>0</v>
      </c>
      <c r="BI183" s="152">
        <f t="shared" si="38"/>
        <v>0</v>
      </c>
      <c r="BJ183" s="13" t="s">
        <v>92</v>
      </c>
      <c r="BK183" s="153">
        <f t="shared" si="39"/>
        <v>0</v>
      </c>
      <c r="BL183" s="13" t="s">
        <v>289</v>
      </c>
      <c r="BM183" s="151" t="s">
        <v>968</v>
      </c>
    </row>
    <row r="184" spans="2:65" s="1" customFormat="1" ht="24.2" customHeight="1">
      <c r="B184" s="139"/>
      <c r="C184" s="140" t="s">
        <v>256</v>
      </c>
      <c r="D184" s="140" t="s">
        <v>165</v>
      </c>
      <c r="E184" s="141" t="s">
        <v>649</v>
      </c>
      <c r="F184" s="142" t="s">
        <v>650</v>
      </c>
      <c r="G184" s="143" t="s">
        <v>415</v>
      </c>
      <c r="H184" s="144">
        <v>24</v>
      </c>
      <c r="I184" s="145"/>
      <c r="J184" s="144">
        <f t="shared" si="30"/>
        <v>0</v>
      </c>
      <c r="K184" s="146"/>
      <c r="L184" s="28"/>
      <c r="M184" s="147" t="s">
        <v>1</v>
      </c>
      <c r="N184" s="148" t="s">
        <v>45</v>
      </c>
      <c r="P184" s="149">
        <f t="shared" si="31"/>
        <v>0</v>
      </c>
      <c r="Q184" s="149">
        <v>0</v>
      </c>
      <c r="R184" s="149">
        <f t="shared" si="32"/>
        <v>0</v>
      </c>
      <c r="S184" s="149">
        <v>0</v>
      </c>
      <c r="T184" s="150">
        <f t="shared" si="33"/>
        <v>0</v>
      </c>
      <c r="AR184" s="151" t="s">
        <v>289</v>
      </c>
      <c r="AT184" s="151" t="s">
        <v>165</v>
      </c>
      <c r="AU184" s="151" t="s">
        <v>92</v>
      </c>
      <c r="AY184" s="13" t="s">
        <v>163</v>
      </c>
      <c r="BE184" s="152">
        <f t="shared" si="34"/>
        <v>0</v>
      </c>
      <c r="BF184" s="152">
        <f t="shared" si="35"/>
        <v>0</v>
      </c>
      <c r="BG184" s="152">
        <f t="shared" si="36"/>
        <v>0</v>
      </c>
      <c r="BH184" s="152">
        <f t="shared" si="37"/>
        <v>0</v>
      </c>
      <c r="BI184" s="152">
        <f t="shared" si="38"/>
        <v>0</v>
      </c>
      <c r="BJ184" s="13" t="s">
        <v>92</v>
      </c>
      <c r="BK184" s="153">
        <f t="shared" si="39"/>
        <v>0</v>
      </c>
      <c r="BL184" s="13" t="s">
        <v>289</v>
      </c>
      <c r="BM184" s="151" t="s">
        <v>969</v>
      </c>
    </row>
    <row r="185" spans="2:65" s="1" customFormat="1" ht="24.2" customHeight="1">
      <c r="B185" s="139"/>
      <c r="C185" s="154" t="s">
        <v>371</v>
      </c>
      <c r="D185" s="154" t="s">
        <v>275</v>
      </c>
      <c r="E185" s="155" t="s">
        <v>652</v>
      </c>
      <c r="F185" s="156" t="s">
        <v>653</v>
      </c>
      <c r="G185" s="157" t="s">
        <v>415</v>
      </c>
      <c r="H185" s="158">
        <v>24</v>
      </c>
      <c r="I185" s="159"/>
      <c r="J185" s="158">
        <f t="shared" si="30"/>
        <v>0</v>
      </c>
      <c r="K185" s="160"/>
      <c r="L185" s="161"/>
      <c r="M185" s="162" t="s">
        <v>1</v>
      </c>
      <c r="N185" s="163" t="s">
        <v>45</v>
      </c>
      <c r="P185" s="149">
        <f t="shared" si="31"/>
        <v>0</v>
      </c>
      <c r="Q185" s="149">
        <v>1.8000000000000001E-4</v>
      </c>
      <c r="R185" s="149">
        <f t="shared" si="32"/>
        <v>4.3200000000000001E-3</v>
      </c>
      <c r="S185" s="149">
        <v>0</v>
      </c>
      <c r="T185" s="150">
        <f t="shared" si="33"/>
        <v>0</v>
      </c>
      <c r="AR185" s="151" t="s">
        <v>428</v>
      </c>
      <c r="AT185" s="151" t="s">
        <v>275</v>
      </c>
      <c r="AU185" s="151" t="s">
        <v>92</v>
      </c>
      <c r="AY185" s="13" t="s">
        <v>163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3" t="s">
        <v>92</v>
      </c>
      <c r="BK185" s="153">
        <f t="shared" si="39"/>
        <v>0</v>
      </c>
      <c r="BL185" s="13" t="s">
        <v>289</v>
      </c>
      <c r="BM185" s="151" t="s">
        <v>970</v>
      </c>
    </row>
    <row r="186" spans="2:65" s="1" customFormat="1" ht="33" customHeight="1">
      <c r="B186" s="139"/>
      <c r="C186" s="140" t="s">
        <v>261</v>
      </c>
      <c r="D186" s="140" t="s">
        <v>165</v>
      </c>
      <c r="E186" s="141" t="s">
        <v>971</v>
      </c>
      <c r="F186" s="142" t="s">
        <v>673</v>
      </c>
      <c r="G186" s="143" t="s">
        <v>255</v>
      </c>
      <c r="H186" s="144">
        <v>65.2</v>
      </c>
      <c r="I186" s="145"/>
      <c r="J186" s="144">
        <f t="shared" si="30"/>
        <v>0</v>
      </c>
      <c r="K186" s="146"/>
      <c r="L186" s="28"/>
      <c r="M186" s="147" t="s">
        <v>1</v>
      </c>
      <c r="N186" s="148" t="s">
        <v>45</v>
      </c>
      <c r="P186" s="149">
        <f t="shared" si="31"/>
        <v>0</v>
      </c>
      <c r="Q186" s="149">
        <v>0</v>
      </c>
      <c r="R186" s="149">
        <f t="shared" si="32"/>
        <v>0</v>
      </c>
      <c r="S186" s="149">
        <v>0</v>
      </c>
      <c r="T186" s="150">
        <f t="shared" si="33"/>
        <v>0</v>
      </c>
      <c r="AR186" s="151" t="s">
        <v>289</v>
      </c>
      <c r="AT186" s="151" t="s">
        <v>165</v>
      </c>
      <c r="AU186" s="151" t="s">
        <v>92</v>
      </c>
      <c r="AY186" s="13" t="s">
        <v>163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92</v>
      </c>
      <c r="BK186" s="153">
        <f t="shared" si="39"/>
        <v>0</v>
      </c>
      <c r="BL186" s="13" t="s">
        <v>289</v>
      </c>
      <c r="BM186" s="151" t="s">
        <v>972</v>
      </c>
    </row>
    <row r="187" spans="2:65" s="1" customFormat="1" ht="16.5" customHeight="1">
      <c r="B187" s="139"/>
      <c r="C187" s="154" t="s">
        <v>382</v>
      </c>
      <c r="D187" s="154" t="s">
        <v>275</v>
      </c>
      <c r="E187" s="155" t="s">
        <v>973</v>
      </c>
      <c r="F187" s="156" t="s">
        <v>677</v>
      </c>
      <c r="G187" s="157" t="s">
        <v>255</v>
      </c>
      <c r="H187" s="158">
        <v>65</v>
      </c>
      <c r="I187" s="159"/>
      <c r="J187" s="158">
        <f t="shared" si="30"/>
        <v>0</v>
      </c>
      <c r="K187" s="160"/>
      <c r="L187" s="161"/>
      <c r="M187" s="162" t="s">
        <v>1</v>
      </c>
      <c r="N187" s="163" t="s">
        <v>45</v>
      </c>
      <c r="P187" s="149">
        <f t="shared" si="31"/>
        <v>0</v>
      </c>
      <c r="Q187" s="149">
        <v>2.0000000000000002E-5</v>
      </c>
      <c r="R187" s="149">
        <f t="shared" si="32"/>
        <v>1.3000000000000002E-3</v>
      </c>
      <c r="S187" s="149">
        <v>0</v>
      </c>
      <c r="T187" s="150">
        <f t="shared" si="33"/>
        <v>0</v>
      </c>
      <c r="AR187" s="151" t="s">
        <v>428</v>
      </c>
      <c r="AT187" s="151" t="s">
        <v>275</v>
      </c>
      <c r="AU187" s="151" t="s">
        <v>92</v>
      </c>
      <c r="AY187" s="13" t="s">
        <v>163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92</v>
      </c>
      <c r="BK187" s="153">
        <f t="shared" si="39"/>
        <v>0</v>
      </c>
      <c r="BL187" s="13" t="s">
        <v>289</v>
      </c>
      <c r="BM187" s="151" t="s">
        <v>974</v>
      </c>
    </row>
    <row r="188" spans="2:65" s="11" customFormat="1" ht="22.9" customHeight="1">
      <c r="B188" s="127"/>
      <c r="D188" s="128" t="s">
        <v>78</v>
      </c>
      <c r="E188" s="137" t="s">
        <v>691</v>
      </c>
      <c r="F188" s="137" t="s">
        <v>692</v>
      </c>
      <c r="I188" s="130"/>
      <c r="J188" s="138">
        <f>BK188</f>
        <v>0</v>
      </c>
      <c r="L188" s="127"/>
      <c r="M188" s="132"/>
      <c r="P188" s="133">
        <f>SUM(P189:P196)</f>
        <v>0</v>
      </c>
      <c r="R188" s="133">
        <f>SUM(R189:R196)</f>
        <v>0</v>
      </c>
      <c r="T188" s="134">
        <f>SUM(T189:T196)</f>
        <v>0</v>
      </c>
      <c r="AR188" s="128" t="s">
        <v>174</v>
      </c>
      <c r="AT188" s="135" t="s">
        <v>78</v>
      </c>
      <c r="AU188" s="135" t="s">
        <v>86</v>
      </c>
      <c r="AY188" s="128" t="s">
        <v>163</v>
      </c>
      <c r="BK188" s="136">
        <f>SUM(BK189:BK196)</f>
        <v>0</v>
      </c>
    </row>
    <row r="189" spans="2:65" s="1" customFormat="1" ht="24.2" customHeight="1">
      <c r="B189" s="139"/>
      <c r="C189" s="140" t="s">
        <v>270</v>
      </c>
      <c r="D189" s="140" t="s">
        <v>165</v>
      </c>
      <c r="E189" s="141" t="s">
        <v>975</v>
      </c>
      <c r="F189" s="142" t="s">
        <v>976</v>
      </c>
      <c r="G189" s="143" t="s">
        <v>696</v>
      </c>
      <c r="H189" s="144">
        <v>6.5000000000000002E-2</v>
      </c>
      <c r="I189" s="145"/>
      <c r="J189" s="144">
        <f t="shared" ref="J189:J196" si="40">ROUND(I189*H189,3)</f>
        <v>0</v>
      </c>
      <c r="K189" s="146"/>
      <c r="L189" s="28"/>
      <c r="M189" s="147" t="s">
        <v>1</v>
      </c>
      <c r="N189" s="148" t="s">
        <v>45</v>
      </c>
      <c r="P189" s="149">
        <f t="shared" ref="P189:P196" si="41">O189*H189</f>
        <v>0</v>
      </c>
      <c r="Q189" s="149">
        <v>0</v>
      </c>
      <c r="R189" s="149">
        <f t="shared" ref="R189:R196" si="42">Q189*H189</f>
        <v>0</v>
      </c>
      <c r="S189" s="149">
        <v>0</v>
      </c>
      <c r="T189" s="150">
        <f t="shared" ref="T189:T196" si="43">S189*H189</f>
        <v>0</v>
      </c>
      <c r="AR189" s="151" t="s">
        <v>289</v>
      </c>
      <c r="AT189" s="151" t="s">
        <v>165</v>
      </c>
      <c r="AU189" s="151" t="s">
        <v>92</v>
      </c>
      <c r="AY189" s="13" t="s">
        <v>163</v>
      </c>
      <c r="BE189" s="152">
        <f t="shared" ref="BE189:BE196" si="44">IF(N189="základná",J189,0)</f>
        <v>0</v>
      </c>
      <c r="BF189" s="152">
        <f t="shared" ref="BF189:BF196" si="45">IF(N189="znížená",J189,0)</f>
        <v>0</v>
      </c>
      <c r="BG189" s="152">
        <f t="shared" ref="BG189:BG196" si="46">IF(N189="zákl. prenesená",J189,0)</f>
        <v>0</v>
      </c>
      <c r="BH189" s="152">
        <f t="shared" ref="BH189:BH196" si="47">IF(N189="zníž. prenesená",J189,0)</f>
        <v>0</v>
      </c>
      <c r="BI189" s="152">
        <f t="shared" ref="BI189:BI196" si="48">IF(N189="nulová",J189,0)</f>
        <v>0</v>
      </c>
      <c r="BJ189" s="13" t="s">
        <v>92</v>
      </c>
      <c r="BK189" s="153">
        <f t="shared" ref="BK189:BK196" si="49">ROUND(I189*H189,3)</f>
        <v>0</v>
      </c>
      <c r="BL189" s="13" t="s">
        <v>289</v>
      </c>
      <c r="BM189" s="151" t="s">
        <v>977</v>
      </c>
    </row>
    <row r="190" spans="2:65" s="1" customFormat="1" ht="24.2" customHeight="1">
      <c r="B190" s="139"/>
      <c r="C190" s="140" t="s">
        <v>391</v>
      </c>
      <c r="D190" s="140" t="s">
        <v>165</v>
      </c>
      <c r="E190" s="141" t="s">
        <v>978</v>
      </c>
      <c r="F190" s="142" t="s">
        <v>979</v>
      </c>
      <c r="G190" s="143" t="s">
        <v>255</v>
      </c>
      <c r="H190" s="144">
        <v>65.2</v>
      </c>
      <c r="I190" s="145"/>
      <c r="J190" s="144">
        <f t="shared" si="40"/>
        <v>0</v>
      </c>
      <c r="K190" s="146"/>
      <c r="L190" s="28"/>
      <c r="M190" s="147" t="s">
        <v>1</v>
      </c>
      <c r="N190" s="148" t="s">
        <v>45</v>
      </c>
      <c r="P190" s="149">
        <f t="shared" si="41"/>
        <v>0</v>
      </c>
      <c r="Q190" s="149">
        <v>0</v>
      </c>
      <c r="R190" s="149">
        <f t="shared" si="42"/>
        <v>0</v>
      </c>
      <c r="S190" s="149">
        <v>0</v>
      </c>
      <c r="T190" s="150">
        <f t="shared" si="43"/>
        <v>0</v>
      </c>
      <c r="AR190" s="151" t="s">
        <v>289</v>
      </c>
      <c r="AT190" s="151" t="s">
        <v>165</v>
      </c>
      <c r="AU190" s="151" t="s">
        <v>92</v>
      </c>
      <c r="AY190" s="13" t="s">
        <v>163</v>
      </c>
      <c r="BE190" s="152">
        <f t="shared" si="44"/>
        <v>0</v>
      </c>
      <c r="BF190" s="152">
        <f t="shared" si="45"/>
        <v>0</v>
      </c>
      <c r="BG190" s="152">
        <f t="shared" si="46"/>
        <v>0</v>
      </c>
      <c r="BH190" s="152">
        <f t="shared" si="47"/>
        <v>0</v>
      </c>
      <c r="BI190" s="152">
        <f t="shared" si="48"/>
        <v>0</v>
      </c>
      <c r="BJ190" s="13" t="s">
        <v>92</v>
      </c>
      <c r="BK190" s="153">
        <f t="shared" si="49"/>
        <v>0</v>
      </c>
      <c r="BL190" s="13" t="s">
        <v>289</v>
      </c>
      <c r="BM190" s="151" t="s">
        <v>980</v>
      </c>
    </row>
    <row r="191" spans="2:65" s="1" customFormat="1" ht="24.2" customHeight="1">
      <c r="B191" s="139"/>
      <c r="C191" s="140" t="s">
        <v>274</v>
      </c>
      <c r="D191" s="140" t="s">
        <v>165</v>
      </c>
      <c r="E191" s="141" t="s">
        <v>981</v>
      </c>
      <c r="F191" s="142" t="s">
        <v>982</v>
      </c>
      <c r="G191" s="143" t="s">
        <v>255</v>
      </c>
      <c r="H191" s="144">
        <v>15.2</v>
      </c>
      <c r="I191" s="145"/>
      <c r="J191" s="144">
        <f t="shared" si="40"/>
        <v>0</v>
      </c>
      <c r="K191" s="146"/>
      <c r="L191" s="28"/>
      <c r="M191" s="147" t="s">
        <v>1</v>
      </c>
      <c r="N191" s="148" t="s">
        <v>45</v>
      </c>
      <c r="P191" s="149">
        <f t="shared" si="41"/>
        <v>0</v>
      </c>
      <c r="Q191" s="149">
        <v>0</v>
      </c>
      <c r="R191" s="149">
        <f t="shared" si="42"/>
        <v>0</v>
      </c>
      <c r="S191" s="149">
        <v>0</v>
      </c>
      <c r="T191" s="150">
        <f t="shared" si="43"/>
        <v>0</v>
      </c>
      <c r="AR191" s="151" t="s">
        <v>289</v>
      </c>
      <c r="AT191" s="151" t="s">
        <v>165</v>
      </c>
      <c r="AU191" s="151" t="s">
        <v>92</v>
      </c>
      <c r="AY191" s="13" t="s">
        <v>163</v>
      </c>
      <c r="BE191" s="152">
        <f t="shared" si="44"/>
        <v>0</v>
      </c>
      <c r="BF191" s="152">
        <f t="shared" si="45"/>
        <v>0</v>
      </c>
      <c r="BG191" s="152">
        <f t="shared" si="46"/>
        <v>0</v>
      </c>
      <c r="BH191" s="152">
        <f t="shared" si="47"/>
        <v>0</v>
      </c>
      <c r="BI191" s="152">
        <f t="shared" si="48"/>
        <v>0</v>
      </c>
      <c r="BJ191" s="13" t="s">
        <v>92</v>
      </c>
      <c r="BK191" s="153">
        <f t="shared" si="49"/>
        <v>0</v>
      </c>
      <c r="BL191" s="13" t="s">
        <v>289</v>
      </c>
      <c r="BM191" s="151" t="s">
        <v>983</v>
      </c>
    </row>
    <row r="192" spans="2:65" s="1" customFormat="1" ht="33" customHeight="1">
      <c r="B192" s="139"/>
      <c r="C192" s="140" t="s">
        <v>398</v>
      </c>
      <c r="D192" s="140" t="s">
        <v>165</v>
      </c>
      <c r="E192" s="141" t="s">
        <v>984</v>
      </c>
      <c r="F192" s="142" t="s">
        <v>985</v>
      </c>
      <c r="G192" s="143" t="s">
        <v>255</v>
      </c>
      <c r="H192" s="144">
        <v>65.2</v>
      </c>
      <c r="I192" s="145"/>
      <c r="J192" s="144">
        <f t="shared" si="40"/>
        <v>0</v>
      </c>
      <c r="K192" s="146"/>
      <c r="L192" s="28"/>
      <c r="M192" s="147" t="s">
        <v>1</v>
      </c>
      <c r="N192" s="148" t="s">
        <v>45</v>
      </c>
      <c r="P192" s="149">
        <f t="shared" si="41"/>
        <v>0</v>
      </c>
      <c r="Q192" s="149">
        <v>0</v>
      </c>
      <c r="R192" s="149">
        <f t="shared" si="42"/>
        <v>0</v>
      </c>
      <c r="S192" s="149">
        <v>0</v>
      </c>
      <c r="T192" s="150">
        <f t="shared" si="43"/>
        <v>0</v>
      </c>
      <c r="AR192" s="151" t="s">
        <v>289</v>
      </c>
      <c r="AT192" s="151" t="s">
        <v>165</v>
      </c>
      <c r="AU192" s="151" t="s">
        <v>92</v>
      </c>
      <c r="AY192" s="13" t="s">
        <v>163</v>
      </c>
      <c r="BE192" s="152">
        <f t="shared" si="44"/>
        <v>0</v>
      </c>
      <c r="BF192" s="152">
        <f t="shared" si="45"/>
        <v>0</v>
      </c>
      <c r="BG192" s="152">
        <f t="shared" si="46"/>
        <v>0</v>
      </c>
      <c r="BH192" s="152">
        <f t="shared" si="47"/>
        <v>0</v>
      </c>
      <c r="BI192" s="152">
        <f t="shared" si="48"/>
        <v>0</v>
      </c>
      <c r="BJ192" s="13" t="s">
        <v>92</v>
      </c>
      <c r="BK192" s="153">
        <f t="shared" si="49"/>
        <v>0</v>
      </c>
      <c r="BL192" s="13" t="s">
        <v>289</v>
      </c>
      <c r="BM192" s="151" t="s">
        <v>986</v>
      </c>
    </row>
    <row r="193" spans="2:65" s="1" customFormat="1" ht="33" customHeight="1">
      <c r="B193" s="139"/>
      <c r="C193" s="140" t="s">
        <v>278</v>
      </c>
      <c r="D193" s="140" t="s">
        <v>165</v>
      </c>
      <c r="E193" s="141" t="s">
        <v>987</v>
      </c>
      <c r="F193" s="142" t="s">
        <v>988</v>
      </c>
      <c r="G193" s="143" t="s">
        <v>255</v>
      </c>
      <c r="H193" s="144">
        <v>15.2</v>
      </c>
      <c r="I193" s="145"/>
      <c r="J193" s="144">
        <f t="shared" si="40"/>
        <v>0</v>
      </c>
      <c r="K193" s="146"/>
      <c r="L193" s="28"/>
      <c r="M193" s="147" t="s">
        <v>1</v>
      </c>
      <c r="N193" s="148" t="s">
        <v>45</v>
      </c>
      <c r="P193" s="149">
        <f t="shared" si="41"/>
        <v>0</v>
      </c>
      <c r="Q193" s="149">
        <v>0</v>
      </c>
      <c r="R193" s="149">
        <f t="shared" si="42"/>
        <v>0</v>
      </c>
      <c r="S193" s="149">
        <v>0</v>
      </c>
      <c r="T193" s="150">
        <f t="shared" si="43"/>
        <v>0</v>
      </c>
      <c r="AR193" s="151" t="s">
        <v>289</v>
      </c>
      <c r="AT193" s="151" t="s">
        <v>165</v>
      </c>
      <c r="AU193" s="151" t="s">
        <v>92</v>
      </c>
      <c r="AY193" s="13" t="s">
        <v>163</v>
      </c>
      <c r="BE193" s="152">
        <f t="shared" si="44"/>
        <v>0</v>
      </c>
      <c r="BF193" s="152">
        <f t="shared" si="45"/>
        <v>0</v>
      </c>
      <c r="BG193" s="152">
        <f t="shared" si="46"/>
        <v>0</v>
      </c>
      <c r="BH193" s="152">
        <f t="shared" si="47"/>
        <v>0</v>
      </c>
      <c r="BI193" s="152">
        <f t="shared" si="48"/>
        <v>0</v>
      </c>
      <c r="BJ193" s="13" t="s">
        <v>92</v>
      </c>
      <c r="BK193" s="153">
        <f t="shared" si="49"/>
        <v>0</v>
      </c>
      <c r="BL193" s="13" t="s">
        <v>289</v>
      </c>
      <c r="BM193" s="151" t="s">
        <v>989</v>
      </c>
    </row>
    <row r="194" spans="2:65" s="1" customFormat="1" ht="33" customHeight="1">
      <c r="B194" s="139"/>
      <c r="C194" s="140" t="s">
        <v>593</v>
      </c>
      <c r="D194" s="140" t="s">
        <v>165</v>
      </c>
      <c r="E194" s="141" t="s">
        <v>719</v>
      </c>
      <c r="F194" s="142" t="s">
        <v>990</v>
      </c>
      <c r="G194" s="143" t="s">
        <v>196</v>
      </c>
      <c r="H194" s="144">
        <v>40.200000000000003</v>
      </c>
      <c r="I194" s="145"/>
      <c r="J194" s="144">
        <f t="shared" si="40"/>
        <v>0</v>
      </c>
      <c r="K194" s="146"/>
      <c r="L194" s="28"/>
      <c r="M194" s="147" t="s">
        <v>1</v>
      </c>
      <c r="N194" s="148" t="s">
        <v>45</v>
      </c>
      <c r="P194" s="149">
        <f t="shared" si="41"/>
        <v>0</v>
      </c>
      <c r="Q194" s="149">
        <v>0</v>
      </c>
      <c r="R194" s="149">
        <f t="shared" si="42"/>
        <v>0</v>
      </c>
      <c r="S194" s="149">
        <v>0</v>
      </c>
      <c r="T194" s="150">
        <f t="shared" si="43"/>
        <v>0</v>
      </c>
      <c r="AR194" s="151" t="s">
        <v>289</v>
      </c>
      <c r="AT194" s="151" t="s">
        <v>165</v>
      </c>
      <c r="AU194" s="151" t="s">
        <v>92</v>
      </c>
      <c r="AY194" s="13" t="s">
        <v>163</v>
      </c>
      <c r="BE194" s="152">
        <f t="shared" si="44"/>
        <v>0</v>
      </c>
      <c r="BF194" s="152">
        <f t="shared" si="45"/>
        <v>0</v>
      </c>
      <c r="BG194" s="152">
        <f t="shared" si="46"/>
        <v>0</v>
      </c>
      <c r="BH194" s="152">
        <f t="shared" si="47"/>
        <v>0</v>
      </c>
      <c r="BI194" s="152">
        <f t="shared" si="48"/>
        <v>0</v>
      </c>
      <c r="BJ194" s="13" t="s">
        <v>92</v>
      </c>
      <c r="BK194" s="153">
        <f t="shared" si="49"/>
        <v>0</v>
      </c>
      <c r="BL194" s="13" t="s">
        <v>289</v>
      </c>
      <c r="BM194" s="151" t="s">
        <v>991</v>
      </c>
    </row>
    <row r="195" spans="2:65" s="1" customFormat="1" ht="16.5" customHeight="1">
      <c r="B195" s="139"/>
      <c r="C195" s="140" t="s">
        <v>282</v>
      </c>
      <c r="D195" s="140" t="s">
        <v>165</v>
      </c>
      <c r="E195" s="141" t="s">
        <v>723</v>
      </c>
      <c r="F195" s="142" t="s">
        <v>724</v>
      </c>
      <c r="G195" s="143" t="s">
        <v>415</v>
      </c>
      <c r="H195" s="144">
        <v>4</v>
      </c>
      <c r="I195" s="145"/>
      <c r="J195" s="144">
        <f t="shared" si="40"/>
        <v>0</v>
      </c>
      <c r="K195" s="146"/>
      <c r="L195" s="28"/>
      <c r="M195" s="147" t="s">
        <v>1</v>
      </c>
      <c r="N195" s="148" t="s">
        <v>45</v>
      </c>
      <c r="P195" s="149">
        <f t="shared" si="41"/>
        <v>0</v>
      </c>
      <c r="Q195" s="149">
        <v>0</v>
      </c>
      <c r="R195" s="149">
        <f t="shared" si="42"/>
        <v>0</v>
      </c>
      <c r="S195" s="149">
        <v>0</v>
      </c>
      <c r="T195" s="150">
        <f t="shared" si="43"/>
        <v>0</v>
      </c>
      <c r="AR195" s="151" t="s">
        <v>289</v>
      </c>
      <c r="AT195" s="151" t="s">
        <v>165</v>
      </c>
      <c r="AU195" s="151" t="s">
        <v>92</v>
      </c>
      <c r="AY195" s="13" t="s">
        <v>163</v>
      </c>
      <c r="BE195" s="152">
        <f t="shared" si="44"/>
        <v>0</v>
      </c>
      <c r="BF195" s="152">
        <f t="shared" si="45"/>
        <v>0</v>
      </c>
      <c r="BG195" s="152">
        <f t="shared" si="46"/>
        <v>0</v>
      </c>
      <c r="BH195" s="152">
        <f t="shared" si="47"/>
        <v>0</v>
      </c>
      <c r="BI195" s="152">
        <f t="shared" si="48"/>
        <v>0</v>
      </c>
      <c r="BJ195" s="13" t="s">
        <v>92</v>
      </c>
      <c r="BK195" s="153">
        <f t="shared" si="49"/>
        <v>0</v>
      </c>
      <c r="BL195" s="13" t="s">
        <v>289</v>
      </c>
      <c r="BM195" s="151" t="s">
        <v>992</v>
      </c>
    </row>
    <row r="196" spans="2:65" s="1" customFormat="1" ht="16.5" customHeight="1">
      <c r="B196" s="139"/>
      <c r="C196" s="140" t="s">
        <v>600</v>
      </c>
      <c r="D196" s="140" t="s">
        <v>165</v>
      </c>
      <c r="E196" s="141" t="s">
        <v>507</v>
      </c>
      <c r="F196" s="142" t="s">
        <v>508</v>
      </c>
      <c r="G196" s="143" t="s">
        <v>299</v>
      </c>
      <c r="H196" s="145"/>
      <c r="I196" s="145"/>
      <c r="J196" s="144">
        <f t="shared" si="40"/>
        <v>0</v>
      </c>
      <c r="K196" s="146"/>
      <c r="L196" s="28"/>
      <c r="M196" s="147" t="s">
        <v>1</v>
      </c>
      <c r="N196" s="148" t="s">
        <v>45</v>
      </c>
      <c r="P196" s="149">
        <f t="shared" si="41"/>
        <v>0</v>
      </c>
      <c r="Q196" s="149">
        <v>0</v>
      </c>
      <c r="R196" s="149">
        <f t="shared" si="42"/>
        <v>0</v>
      </c>
      <c r="S196" s="149">
        <v>0</v>
      </c>
      <c r="T196" s="150">
        <f t="shared" si="43"/>
        <v>0</v>
      </c>
      <c r="AR196" s="151" t="s">
        <v>289</v>
      </c>
      <c r="AT196" s="151" t="s">
        <v>165</v>
      </c>
      <c r="AU196" s="151" t="s">
        <v>92</v>
      </c>
      <c r="AY196" s="13" t="s">
        <v>163</v>
      </c>
      <c r="BE196" s="152">
        <f t="shared" si="44"/>
        <v>0</v>
      </c>
      <c r="BF196" s="152">
        <f t="shared" si="45"/>
        <v>0</v>
      </c>
      <c r="BG196" s="152">
        <f t="shared" si="46"/>
        <v>0</v>
      </c>
      <c r="BH196" s="152">
        <f t="shared" si="47"/>
        <v>0</v>
      </c>
      <c r="BI196" s="152">
        <f t="shared" si="48"/>
        <v>0</v>
      </c>
      <c r="BJ196" s="13" t="s">
        <v>92</v>
      </c>
      <c r="BK196" s="153">
        <f t="shared" si="49"/>
        <v>0</v>
      </c>
      <c r="BL196" s="13" t="s">
        <v>289</v>
      </c>
      <c r="BM196" s="151" t="s">
        <v>993</v>
      </c>
    </row>
    <row r="197" spans="2:65" s="11" customFormat="1" ht="22.9" customHeight="1">
      <c r="B197" s="127"/>
      <c r="D197" s="128" t="s">
        <v>78</v>
      </c>
      <c r="E197" s="137" t="s">
        <v>994</v>
      </c>
      <c r="F197" s="137" t="s">
        <v>995</v>
      </c>
      <c r="I197" s="130"/>
      <c r="J197" s="138">
        <f>BK197</f>
        <v>0</v>
      </c>
      <c r="L197" s="127"/>
      <c r="M197" s="132"/>
      <c r="P197" s="133">
        <f>P198</f>
        <v>0</v>
      </c>
      <c r="R197" s="133">
        <f>R198</f>
        <v>0</v>
      </c>
      <c r="T197" s="134">
        <f>T198</f>
        <v>0</v>
      </c>
      <c r="AR197" s="128" t="s">
        <v>169</v>
      </c>
      <c r="AT197" s="135" t="s">
        <v>78</v>
      </c>
      <c r="AU197" s="135" t="s">
        <v>86</v>
      </c>
      <c r="AY197" s="128" t="s">
        <v>163</v>
      </c>
      <c r="BK197" s="136">
        <f>BK198</f>
        <v>0</v>
      </c>
    </row>
    <row r="198" spans="2:65" s="1" customFormat="1" ht="16.5" customHeight="1">
      <c r="B198" s="139"/>
      <c r="C198" s="140" t="s">
        <v>285</v>
      </c>
      <c r="D198" s="140" t="s">
        <v>165</v>
      </c>
      <c r="E198" s="141" t="s">
        <v>996</v>
      </c>
      <c r="F198" s="142" t="s">
        <v>997</v>
      </c>
      <c r="G198" s="143" t="s">
        <v>689</v>
      </c>
      <c r="H198" s="144">
        <v>12</v>
      </c>
      <c r="I198" s="145"/>
      <c r="J198" s="144">
        <f>ROUND(I198*H198,3)</f>
        <v>0</v>
      </c>
      <c r="K198" s="146"/>
      <c r="L198" s="28"/>
      <c r="M198" s="164" t="s">
        <v>1</v>
      </c>
      <c r="N198" s="165" t="s">
        <v>45</v>
      </c>
      <c r="O198" s="166"/>
      <c r="P198" s="167">
        <f>O198*H198</f>
        <v>0</v>
      </c>
      <c r="Q198" s="167">
        <v>0</v>
      </c>
      <c r="R198" s="167">
        <f>Q198*H198</f>
        <v>0</v>
      </c>
      <c r="S198" s="167">
        <v>0</v>
      </c>
      <c r="T198" s="168">
        <f>S198*H198</f>
        <v>0</v>
      </c>
      <c r="AR198" s="151" t="s">
        <v>998</v>
      </c>
      <c r="AT198" s="151" t="s">
        <v>165</v>
      </c>
      <c r="AU198" s="151" t="s">
        <v>92</v>
      </c>
      <c r="AY198" s="13" t="s">
        <v>163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3" t="s">
        <v>92</v>
      </c>
      <c r="BK198" s="153">
        <f>ROUND(I198*H198,3)</f>
        <v>0</v>
      </c>
      <c r="BL198" s="13" t="s">
        <v>998</v>
      </c>
      <c r="BM198" s="151" t="s">
        <v>999</v>
      </c>
    </row>
    <row r="199" spans="2:65" s="1" customFormat="1" ht="6.95" customHeight="1">
      <c r="B199" s="43"/>
      <c r="C199" s="44"/>
      <c r="D199" s="44"/>
      <c r="E199" s="44"/>
      <c r="F199" s="44"/>
      <c r="G199" s="44"/>
      <c r="H199" s="44"/>
      <c r="I199" s="44"/>
      <c r="J199" s="44"/>
      <c r="K199" s="44"/>
      <c r="L199" s="28"/>
    </row>
  </sheetData>
  <autoFilter ref="C127:K198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83"/>
  <sheetViews>
    <sheetView showGridLines="0" showZeros="0" topLeftCell="A70" workbookViewId="0">
      <selection activeCell="V88" sqref="V88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7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1000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123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ROUND(J143,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ROUND((SUM(BE143:BE282)),  2)</f>
        <v>0</v>
      </c>
      <c r="G35" s="96"/>
      <c r="H35" s="96"/>
      <c r="I35" s="97">
        <v>0.2</v>
      </c>
      <c r="J35" s="95">
        <f>ROUND(((SUM(BE143:BE282))*I35),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ROUND((SUM(BF143:BF282)),  2)</f>
        <v>0</v>
      </c>
      <c r="G36" s="96"/>
      <c r="H36" s="96"/>
      <c r="I36" s="97">
        <v>0.2</v>
      </c>
      <c r="J36" s="95">
        <f>ROUND(((SUM(BF143:BF282))*I36),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ROUND((SUM(BG143:BG282)),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ROUND((SUM(BH143:BH282)),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ROUND((SUM(BI143:BI282)),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1000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>01 - Stavebná časť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J143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J144</f>
        <v>0</v>
      </c>
      <c r="L99" s="110"/>
    </row>
    <row r="100" spans="2:47" s="9" customFormat="1" ht="19.899999999999999" customHeight="1">
      <c r="B100" s="114"/>
      <c r="D100" s="115" t="s">
        <v>130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47" s="9" customFormat="1" ht="19.899999999999999" customHeight="1">
      <c r="B101" s="114"/>
      <c r="D101" s="115" t="s">
        <v>727</v>
      </c>
      <c r="E101" s="116"/>
      <c r="F101" s="116"/>
      <c r="G101" s="116"/>
      <c r="H101" s="116"/>
      <c r="I101" s="116"/>
      <c r="J101" s="117">
        <f>J152</f>
        <v>0</v>
      </c>
      <c r="L101" s="114"/>
    </row>
    <row r="102" spans="2:47" s="9" customFormat="1" ht="19.899999999999999" customHeight="1">
      <c r="B102" s="114"/>
      <c r="D102" s="115" t="s">
        <v>132</v>
      </c>
      <c r="E102" s="116"/>
      <c r="F102" s="116"/>
      <c r="G102" s="116"/>
      <c r="H102" s="116"/>
      <c r="I102" s="116"/>
      <c r="J102" s="117">
        <f>J163</f>
        <v>0</v>
      </c>
      <c r="L102" s="114"/>
    </row>
    <row r="103" spans="2:47" s="9" customFormat="1" ht="19.899999999999999" customHeight="1">
      <c r="B103" s="114"/>
      <c r="D103" s="115" t="s">
        <v>133</v>
      </c>
      <c r="E103" s="116"/>
      <c r="F103" s="116"/>
      <c r="G103" s="116"/>
      <c r="H103" s="116"/>
      <c r="I103" s="116"/>
      <c r="J103" s="117">
        <f>J171</f>
        <v>0</v>
      </c>
      <c r="L103" s="114"/>
    </row>
    <row r="104" spans="2:47" s="9" customFormat="1" ht="19.899999999999999" customHeight="1">
      <c r="B104" s="114"/>
      <c r="D104" s="115" t="s">
        <v>1001</v>
      </c>
      <c r="E104" s="116"/>
      <c r="F104" s="116"/>
      <c r="G104" s="116"/>
      <c r="H104" s="116"/>
      <c r="I104" s="116"/>
      <c r="J104" s="117">
        <f>J177</f>
        <v>0</v>
      </c>
      <c r="L104" s="114"/>
    </row>
    <row r="105" spans="2:47" s="9" customFormat="1" ht="19.899999999999999" customHeight="1">
      <c r="B105" s="114"/>
      <c r="D105" s="115" t="s">
        <v>135</v>
      </c>
      <c r="E105" s="116"/>
      <c r="F105" s="116"/>
      <c r="G105" s="116"/>
      <c r="H105" s="116"/>
      <c r="I105" s="116"/>
      <c r="J105" s="117">
        <f>J192</f>
        <v>0</v>
      </c>
      <c r="L105" s="114"/>
    </row>
    <row r="106" spans="2:47" s="8" customFormat="1" ht="24.95" customHeight="1">
      <c r="B106" s="110"/>
      <c r="D106" s="111" t="s">
        <v>136</v>
      </c>
      <c r="E106" s="112"/>
      <c r="F106" s="112"/>
      <c r="G106" s="112"/>
      <c r="H106" s="112"/>
      <c r="I106" s="112"/>
      <c r="J106" s="113">
        <f>J211</f>
        <v>0</v>
      </c>
      <c r="L106" s="110"/>
    </row>
    <row r="107" spans="2:47" s="9" customFormat="1" ht="19.899999999999999" customHeight="1">
      <c r="B107" s="114"/>
      <c r="D107" s="115" t="s">
        <v>137</v>
      </c>
      <c r="E107" s="116"/>
      <c r="F107" s="116"/>
      <c r="G107" s="116"/>
      <c r="H107" s="116"/>
      <c r="I107" s="116"/>
      <c r="J107" s="117">
        <f>J212</f>
        <v>0</v>
      </c>
      <c r="L107" s="114"/>
    </row>
    <row r="108" spans="2:47" s="9" customFormat="1" ht="14.85" customHeight="1">
      <c r="B108" s="114"/>
      <c r="D108" s="115" t="s">
        <v>1002</v>
      </c>
      <c r="E108" s="116"/>
      <c r="F108" s="116"/>
      <c r="G108" s="116"/>
      <c r="H108" s="116"/>
      <c r="I108" s="116"/>
      <c r="J108" s="117">
        <f>J213</f>
        <v>0</v>
      </c>
      <c r="L108" s="114"/>
    </row>
    <row r="109" spans="2:47" s="9" customFormat="1" ht="14.85" customHeight="1">
      <c r="B109" s="114"/>
      <c r="D109" s="115" t="s">
        <v>138</v>
      </c>
      <c r="E109" s="116"/>
      <c r="F109" s="116"/>
      <c r="G109" s="116"/>
      <c r="H109" s="116"/>
      <c r="I109" s="116"/>
      <c r="J109" s="117">
        <f>J221</f>
        <v>0</v>
      </c>
      <c r="L109" s="114"/>
    </row>
    <row r="110" spans="2:47" s="9" customFormat="1" ht="14.85" customHeight="1">
      <c r="B110" s="114"/>
      <c r="D110" s="115" t="s">
        <v>1003</v>
      </c>
      <c r="E110" s="116"/>
      <c r="F110" s="116"/>
      <c r="G110" s="116"/>
      <c r="H110" s="116"/>
      <c r="I110" s="116"/>
      <c r="J110" s="117">
        <f>J225</f>
        <v>0</v>
      </c>
      <c r="L110" s="114"/>
    </row>
    <row r="111" spans="2:47" s="9" customFormat="1" ht="19.899999999999999" customHeight="1">
      <c r="B111" s="114"/>
      <c r="D111" s="115" t="s">
        <v>139</v>
      </c>
      <c r="E111" s="116"/>
      <c r="F111" s="116"/>
      <c r="G111" s="116"/>
      <c r="H111" s="116"/>
      <c r="I111" s="116"/>
      <c r="J111" s="117">
        <f>J229</f>
        <v>0</v>
      </c>
      <c r="L111" s="114"/>
    </row>
    <row r="112" spans="2:47" s="9" customFormat="1" ht="14.85" customHeight="1">
      <c r="B112" s="114"/>
      <c r="D112" s="115" t="s">
        <v>1004</v>
      </c>
      <c r="E112" s="116"/>
      <c r="F112" s="116"/>
      <c r="G112" s="116"/>
      <c r="H112" s="116"/>
      <c r="I112" s="116"/>
      <c r="J112" s="117">
        <f>J230</f>
        <v>0</v>
      </c>
      <c r="L112" s="114"/>
    </row>
    <row r="113" spans="2:12" s="9" customFormat="1" ht="14.85" customHeight="1">
      <c r="B113" s="114"/>
      <c r="D113" s="115" t="s">
        <v>140</v>
      </c>
      <c r="E113" s="116"/>
      <c r="F113" s="116"/>
      <c r="G113" s="116"/>
      <c r="H113" s="116"/>
      <c r="I113" s="116"/>
      <c r="J113" s="117">
        <f>J233</f>
        <v>0</v>
      </c>
      <c r="L113" s="114"/>
    </row>
    <row r="114" spans="2:12" s="9" customFormat="1" ht="14.85" customHeight="1">
      <c r="B114" s="114"/>
      <c r="D114" s="115" t="s">
        <v>1005</v>
      </c>
      <c r="E114" s="116"/>
      <c r="F114" s="116"/>
      <c r="G114" s="116"/>
      <c r="H114" s="116"/>
      <c r="I114" s="116"/>
      <c r="J114" s="117">
        <f>J241</f>
        <v>0</v>
      </c>
      <c r="L114" s="114"/>
    </row>
    <row r="115" spans="2:12" s="9" customFormat="1" ht="14.85" customHeight="1">
      <c r="B115" s="114"/>
      <c r="D115" s="115" t="s">
        <v>141</v>
      </c>
      <c r="E115" s="116"/>
      <c r="F115" s="116"/>
      <c r="G115" s="116"/>
      <c r="H115" s="116"/>
      <c r="I115" s="116"/>
      <c r="J115" s="117">
        <f>J251</f>
        <v>0</v>
      </c>
      <c r="L115" s="114"/>
    </row>
    <row r="116" spans="2:12" s="9" customFormat="1" ht="19.899999999999999" customHeight="1">
      <c r="B116" s="114"/>
      <c r="D116" s="115" t="s">
        <v>142</v>
      </c>
      <c r="E116" s="116"/>
      <c r="F116" s="116"/>
      <c r="G116" s="116"/>
      <c r="H116" s="116"/>
      <c r="I116" s="116"/>
      <c r="J116" s="117">
        <f>J262</f>
        <v>0</v>
      </c>
      <c r="L116" s="114"/>
    </row>
    <row r="117" spans="2:12" s="9" customFormat="1" ht="14.85" customHeight="1">
      <c r="B117" s="114"/>
      <c r="D117" s="115" t="s">
        <v>143</v>
      </c>
      <c r="E117" s="116"/>
      <c r="F117" s="116"/>
      <c r="G117" s="116"/>
      <c r="H117" s="116"/>
      <c r="I117" s="116"/>
      <c r="J117" s="117">
        <f>J263</f>
        <v>0</v>
      </c>
      <c r="L117" s="114"/>
    </row>
    <row r="118" spans="2:12" s="9" customFormat="1" ht="19.899999999999999" customHeight="1">
      <c r="B118" s="114"/>
      <c r="D118" s="115" t="s">
        <v>144</v>
      </c>
      <c r="E118" s="116"/>
      <c r="F118" s="116"/>
      <c r="G118" s="116"/>
      <c r="H118" s="116"/>
      <c r="I118" s="116"/>
      <c r="J118" s="117">
        <f>J268</f>
        <v>0</v>
      </c>
      <c r="L118" s="114"/>
    </row>
    <row r="119" spans="2:12" s="9" customFormat="1" ht="14.85" customHeight="1">
      <c r="B119" s="114"/>
      <c r="D119" s="115" t="s">
        <v>1006</v>
      </c>
      <c r="E119" s="116"/>
      <c r="F119" s="116"/>
      <c r="G119" s="116"/>
      <c r="H119" s="116"/>
      <c r="I119" s="116"/>
      <c r="J119" s="117">
        <f>J269</f>
        <v>0</v>
      </c>
      <c r="L119" s="114"/>
    </row>
    <row r="120" spans="2:12" s="9" customFormat="1" ht="14.85" customHeight="1">
      <c r="B120" s="114"/>
      <c r="D120" s="115" t="s">
        <v>1007</v>
      </c>
      <c r="E120" s="116"/>
      <c r="F120" s="116"/>
      <c r="G120" s="116"/>
      <c r="H120" s="116"/>
      <c r="I120" s="116"/>
      <c r="J120" s="117">
        <f>J277</f>
        <v>0</v>
      </c>
      <c r="L120" s="114"/>
    </row>
    <row r="121" spans="2:12" s="9" customFormat="1" ht="19.899999999999999" customHeight="1">
      <c r="B121" s="114"/>
      <c r="D121" s="115" t="s">
        <v>1008</v>
      </c>
      <c r="E121" s="116"/>
      <c r="F121" s="116"/>
      <c r="G121" s="116"/>
      <c r="H121" s="116"/>
      <c r="I121" s="116"/>
      <c r="J121" s="117">
        <f>J279</f>
        <v>0</v>
      </c>
      <c r="L121" s="114"/>
    </row>
    <row r="122" spans="2:12" s="1" customFormat="1" ht="21.75" customHeight="1">
      <c r="B122" s="28"/>
      <c r="L122" s="28"/>
    </row>
    <row r="123" spans="2:12" s="1" customFormat="1" ht="6.95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7" spans="2:12" s="1" customFormat="1" ht="6.95" customHeight="1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28"/>
    </row>
    <row r="128" spans="2:12" s="1" customFormat="1" ht="24.95" customHeight="1">
      <c r="B128" s="28"/>
      <c r="C128" s="17" t="s">
        <v>149</v>
      </c>
      <c r="L128" s="28"/>
    </row>
    <row r="129" spans="2:63" s="1" customFormat="1" ht="6.95" customHeight="1">
      <c r="B129" s="28"/>
      <c r="L129" s="28"/>
    </row>
    <row r="130" spans="2:63" s="1" customFormat="1" ht="12" customHeight="1">
      <c r="B130" s="28"/>
      <c r="C130" s="23" t="s">
        <v>14</v>
      </c>
      <c r="L130" s="28"/>
    </row>
    <row r="131" spans="2:63" s="1" customFormat="1" ht="16.5" customHeight="1">
      <c r="B131" s="28"/>
      <c r="E131" s="222" t="str">
        <f>E7</f>
        <v>ROZŠÍRENIE AREÁLU MOKAS a.s.,  Selešťany</v>
      </c>
      <c r="F131" s="223"/>
      <c r="G131" s="223"/>
      <c r="H131" s="223"/>
      <c r="L131" s="28"/>
    </row>
    <row r="132" spans="2:63" ht="12" customHeight="1">
      <c r="B132" s="16"/>
      <c r="C132" s="23" t="s">
        <v>120</v>
      </c>
      <c r="L132" s="16"/>
    </row>
    <row r="133" spans="2:63" s="1" customFormat="1" ht="16.5" customHeight="1">
      <c r="B133" s="28"/>
      <c r="E133" s="222" t="s">
        <v>1000</v>
      </c>
      <c r="F133" s="221"/>
      <c r="G133" s="221"/>
      <c r="H133" s="221"/>
      <c r="L133" s="28"/>
    </row>
    <row r="134" spans="2:63" s="1" customFormat="1" ht="12" customHeight="1">
      <c r="B134" s="28"/>
      <c r="C134" s="23" t="s">
        <v>122</v>
      </c>
      <c r="L134" s="28"/>
    </row>
    <row r="135" spans="2:63" s="1" customFormat="1" ht="16.5" customHeight="1">
      <c r="B135" s="28"/>
      <c r="E135" s="216" t="str">
        <f>E11</f>
        <v>01 - Stavebná časť</v>
      </c>
      <c r="F135" s="221"/>
      <c r="G135" s="221"/>
      <c r="H135" s="221"/>
      <c r="L135" s="28"/>
    </row>
    <row r="136" spans="2:63" s="1" customFormat="1" ht="6.95" customHeight="1">
      <c r="B136" s="28"/>
      <c r="L136" s="28"/>
    </row>
    <row r="137" spans="2:63" s="1" customFormat="1" ht="12" customHeight="1">
      <c r="B137" s="28"/>
      <c r="C137" s="23" t="s">
        <v>18</v>
      </c>
      <c r="F137" s="21" t="str">
        <f>F14</f>
        <v>K.Ú: Záhorce, parc.č. 2200/1</v>
      </c>
      <c r="I137" s="23" t="s">
        <v>20</v>
      </c>
      <c r="J137" s="51" t="str">
        <f>IF(J14="","",J14)</f>
        <v>7. 3. 2022</v>
      </c>
      <c r="L137" s="28"/>
    </row>
    <row r="138" spans="2:63" s="1" customFormat="1" ht="6.95" customHeight="1">
      <c r="B138" s="28"/>
      <c r="L138" s="28"/>
    </row>
    <row r="139" spans="2:63" s="1" customFormat="1" ht="25.7" customHeight="1">
      <c r="B139" s="28"/>
      <c r="C139" s="23" t="s">
        <v>22</v>
      </c>
      <c r="F139" s="21" t="str">
        <f>E17</f>
        <v>MOKAS, a.s., Selešťany 69, Záhorce, PSČ:  991 06</v>
      </c>
      <c r="I139" s="23" t="s">
        <v>30</v>
      </c>
      <c r="J139" s="26" t="str">
        <f>E23</f>
        <v>Sírius company s.r.o., Balog nad Ipľom</v>
      </c>
      <c r="L139" s="28"/>
    </row>
    <row r="140" spans="2:63" s="1" customFormat="1" ht="25.7" customHeight="1">
      <c r="B140" s="28"/>
      <c r="C140" s="23" t="s">
        <v>28</v>
      </c>
      <c r="F140" s="21" t="str">
        <f>IF(E20="","",E20)</f>
        <v>Vyplň údaj</v>
      </c>
      <c r="I140" s="23" t="s">
        <v>36</v>
      </c>
      <c r="J140" s="26" t="str">
        <f>E26</f>
        <v>Sírius company s.r.o., Športová 40/10</v>
      </c>
      <c r="L140" s="28"/>
    </row>
    <row r="141" spans="2:63" s="1" customFormat="1" ht="10.35" customHeight="1">
      <c r="B141" s="28"/>
      <c r="L141" s="28"/>
    </row>
    <row r="142" spans="2:63" s="10" customFormat="1" ht="29.25" customHeight="1">
      <c r="B142" s="118"/>
      <c r="C142" s="119" t="s">
        <v>150</v>
      </c>
      <c r="D142" s="120" t="s">
        <v>64</v>
      </c>
      <c r="E142" s="120" t="s">
        <v>60</v>
      </c>
      <c r="F142" s="120" t="s">
        <v>61</v>
      </c>
      <c r="G142" s="120" t="s">
        <v>151</v>
      </c>
      <c r="H142" s="120" t="s">
        <v>152</v>
      </c>
      <c r="I142" s="120" t="s">
        <v>153</v>
      </c>
      <c r="J142" s="121" t="s">
        <v>126</v>
      </c>
      <c r="K142" s="122" t="s">
        <v>154</v>
      </c>
      <c r="L142" s="118"/>
      <c r="M142" s="57" t="s">
        <v>1</v>
      </c>
      <c r="N142" s="58" t="s">
        <v>43</v>
      </c>
      <c r="O142" s="58" t="s">
        <v>155</v>
      </c>
      <c r="P142" s="58" t="s">
        <v>156</v>
      </c>
      <c r="Q142" s="58" t="s">
        <v>157</v>
      </c>
      <c r="R142" s="58" t="s">
        <v>158</v>
      </c>
      <c r="S142" s="58" t="s">
        <v>159</v>
      </c>
      <c r="T142" s="59" t="s">
        <v>160</v>
      </c>
    </row>
    <row r="143" spans="2:63" s="1" customFormat="1" ht="22.9" customHeight="1">
      <c r="B143" s="28"/>
      <c r="C143" s="62" t="s">
        <v>127</v>
      </c>
      <c r="J143" s="123">
        <f>BK143</f>
        <v>0</v>
      </c>
      <c r="L143" s="28"/>
      <c r="M143" s="60"/>
      <c r="N143" s="52"/>
      <c r="O143" s="52"/>
      <c r="P143" s="124">
        <f>P144+P211</f>
        <v>0</v>
      </c>
      <c r="Q143" s="52"/>
      <c r="R143" s="124">
        <f>R144+R211</f>
        <v>489.75126547000002</v>
      </c>
      <c r="S143" s="52"/>
      <c r="T143" s="125">
        <f>T144+T211</f>
        <v>0</v>
      </c>
      <c r="AT143" s="13" t="s">
        <v>78</v>
      </c>
      <c r="AU143" s="13" t="s">
        <v>128</v>
      </c>
      <c r="BK143" s="126">
        <f>BK144+BK211</f>
        <v>0</v>
      </c>
    </row>
    <row r="144" spans="2:63" s="11" customFormat="1" ht="25.9" customHeight="1">
      <c r="B144" s="127"/>
      <c r="D144" s="128" t="s">
        <v>78</v>
      </c>
      <c r="E144" s="129" t="s">
        <v>161</v>
      </c>
      <c r="F144" s="129" t="s">
        <v>162</v>
      </c>
      <c r="I144" s="130"/>
      <c r="J144" s="131">
        <f>BK144</f>
        <v>0</v>
      </c>
      <c r="L144" s="127"/>
      <c r="M144" s="132"/>
      <c r="P144" s="133">
        <f>P145+P152+P163+P171+P177+P192</f>
        <v>0</v>
      </c>
      <c r="R144" s="133">
        <f>R145+R152+R163+R171+R177+R192</f>
        <v>459.18430798000003</v>
      </c>
      <c r="T144" s="134">
        <f>T145+T152+T163+T171+T177+T192</f>
        <v>0</v>
      </c>
      <c r="AR144" s="128" t="s">
        <v>86</v>
      </c>
      <c r="AT144" s="135" t="s">
        <v>78</v>
      </c>
      <c r="AU144" s="135" t="s">
        <v>79</v>
      </c>
      <c r="AY144" s="128" t="s">
        <v>163</v>
      </c>
      <c r="BK144" s="136">
        <f>BK145+BK152+BK163+BK171+BK177+BK192</f>
        <v>0</v>
      </c>
    </row>
    <row r="145" spans="2:65" s="11" customFormat="1" ht="22.9" customHeight="1">
      <c r="B145" s="127"/>
      <c r="D145" s="128" t="s">
        <v>78</v>
      </c>
      <c r="E145" s="137" t="s">
        <v>86</v>
      </c>
      <c r="F145" s="137" t="s">
        <v>164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0</v>
      </c>
      <c r="T145" s="134">
        <f>SUM(T146:T151)</f>
        <v>0</v>
      </c>
      <c r="AR145" s="128" t="s">
        <v>86</v>
      </c>
      <c r="AT145" s="135" t="s">
        <v>78</v>
      </c>
      <c r="AU145" s="135" t="s">
        <v>86</v>
      </c>
      <c r="AY145" s="128" t="s">
        <v>163</v>
      </c>
      <c r="BK145" s="136">
        <f>SUM(BK146:BK151)</f>
        <v>0</v>
      </c>
    </row>
    <row r="146" spans="2:65" s="1" customFormat="1" ht="37.9" customHeight="1">
      <c r="B146" s="139"/>
      <c r="C146" s="140" t="s">
        <v>86</v>
      </c>
      <c r="D146" s="140" t="s">
        <v>165</v>
      </c>
      <c r="E146" s="141" t="s">
        <v>729</v>
      </c>
      <c r="F146" s="142" t="s">
        <v>730</v>
      </c>
      <c r="G146" s="143" t="s">
        <v>196</v>
      </c>
      <c r="H146" s="144">
        <v>45</v>
      </c>
      <c r="I146" s="145"/>
      <c r="J146" s="144">
        <f t="shared" ref="J146:J151" si="0">ROUND(I146*H146,3)</f>
        <v>0</v>
      </c>
      <c r="K146" s="146"/>
      <c r="L146" s="28"/>
      <c r="M146" s="147" t="s">
        <v>1</v>
      </c>
      <c r="N146" s="148" t="s">
        <v>45</v>
      </c>
      <c r="P146" s="149">
        <f t="shared" ref="P146:P151" si="1">O146*H146</f>
        <v>0</v>
      </c>
      <c r="Q146" s="149">
        <v>0</v>
      </c>
      <c r="R146" s="149">
        <f t="shared" ref="R146:R151" si="2">Q146*H146</f>
        <v>0</v>
      </c>
      <c r="S146" s="149">
        <v>0</v>
      </c>
      <c r="T146" s="150">
        <f t="shared" ref="T146:T151" si="3">S146*H146</f>
        <v>0</v>
      </c>
      <c r="AR146" s="151" t="s">
        <v>169</v>
      </c>
      <c r="AT146" s="151" t="s">
        <v>165</v>
      </c>
      <c r="AU146" s="151" t="s">
        <v>92</v>
      </c>
      <c r="AY146" s="13" t="s">
        <v>163</v>
      </c>
      <c r="BE146" s="152">
        <f t="shared" ref="BE146:BE151" si="4">IF(N146="základná",J146,0)</f>
        <v>0</v>
      </c>
      <c r="BF146" s="152">
        <f t="shared" ref="BF146:BF151" si="5">IF(N146="znížená",J146,0)</f>
        <v>0</v>
      </c>
      <c r="BG146" s="152">
        <f t="shared" ref="BG146:BG151" si="6">IF(N146="zákl. prenesená",J146,0)</f>
        <v>0</v>
      </c>
      <c r="BH146" s="152">
        <f t="shared" ref="BH146:BH151" si="7">IF(N146="zníž. prenesená",J146,0)</f>
        <v>0</v>
      </c>
      <c r="BI146" s="152">
        <f t="shared" ref="BI146:BI151" si="8">IF(N146="nulová",J146,0)</f>
        <v>0</v>
      </c>
      <c r="BJ146" s="13" t="s">
        <v>92</v>
      </c>
      <c r="BK146" s="153">
        <f t="shared" ref="BK146:BK151" si="9">ROUND(I146*H146,3)</f>
        <v>0</v>
      </c>
      <c r="BL146" s="13" t="s">
        <v>169</v>
      </c>
      <c r="BM146" s="151" t="s">
        <v>1009</v>
      </c>
    </row>
    <row r="147" spans="2:65" s="1" customFormat="1" ht="24.2" customHeight="1">
      <c r="B147" s="139"/>
      <c r="C147" s="140" t="s">
        <v>92</v>
      </c>
      <c r="D147" s="140" t="s">
        <v>165</v>
      </c>
      <c r="E147" s="141" t="s">
        <v>166</v>
      </c>
      <c r="F147" s="142" t="s">
        <v>167</v>
      </c>
      <c r="G147" s="143" t="s">
        <v>168</v>
      </c>
      <c r="H147" s="144">
        <v>9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169</v>
      </c>
      <c r="AT147" s="151" t="s">
        <v>165</v>
      </c>
      <c r="AU147" s="151" t="s">
        <v>92</v>
      </c>
      <c r="AY147" s="13" t="s">
        <v>163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92</v>
      </c>
      <c r="BK147" s="153">
        <f t="shared" si="9"/>
        <v>0</v>
      </c>
      <c r="BL147" s="13" t="s">
        <v>169</v>
      </c>
      <c r="BM147" s="151" t="s">
        <v>1010</v>
      </c>
    </row>
    <row r="148" spans="2:65" s="1" customFormat="1" ht="24.2" customHeight="1">
      <c r="B148" s="139"/>
      <c r="C148" s="140" t="s">
        <v>174</v>
      </c>
      <c r="D148" s="140" t="s">
        <v>165</v>
      </c>
      <c r="E148" s="141" t="s">
        <v>733</v>
      </c>
      <c r="F148" s="142" t="s">
        <v>734</v>
      </c>
      <c r="G148" s="143" t="s">
        <v>168</v>
      </c>
      <c r="H148" s="144">
        <v>9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169</v>
      </c>
      <c r="AT148" s="151" t="s">
        <v>165</v>
      </c>
      <c r="AU148" s="151" t="s">
        <v>92</v>
      </c>
      <c r="AY148" s="13" t="s">
        <v>163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92</v>
      </c>
      <c r="BK148" s="153">
        <f t="shared" si="9"/>
        <v>0</v>
      </c>
      <c r="BL148" s="13" t="s">
        <v>169</v>
      </c>
      <c r="BM148" s="151" t="s">
        <v>1011</v>
      </c>
    </row>
    <row r="149" spans="2:65" s="1" customFormat="1" ht="21.75" customHeight="1">
      <c r="B149" s="139"/>
      <c r="C149" s="140" t="s">
        <v>169</v>
      </c>
      <c r="D149" s="140" t="s">
        <v>165</v>
      </c>
      <c r="E149" s="141" t="s">
        <v>1012</v>
      </c>
      <c r="F149" s="142" t="s">
        <v>1013</v>
      </c>
      <c r="G149" s="143" t="s">
        <v>168</v>
      </c>
      <c r="H149" s="144">
        <v>11.4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169</v>
      </c>
      <c r="AT149" s="151" t="s">
        <v>165</v>
      </c>
      <c r="AU149" s="151" t="s">
        <v>92</v>
      </c>
      <c r="AY149" s="13" t="s">
        <v>163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92</v>
      </c>
      <c r="BK149" s="153">
        <f t="shared" si="9"/>
        <v>0</v>
      </c>
      <c r="BL149" s="13" t="s">
        <v>169</v>
      </c>
      <c r="BM149" s="151" t="s">
        <v>1014</v>
      </c>
    </row>
    <row r="150" spans="2:65" s="1" customFormat="1" ht="37.9" customHeight="1">
      <c r="B150" s="139"/>
      <c r="C150" s="140" t="s">
        <v>181</v>
      </c>
      <c r="D150" s="140" t="s">
        <v>165</v>
      </c>
      <c r="E150" s="141" t="s">
        <v>1015</v>
      </c>
      <c r="F150" s="142" t="s">
        <v>1016</v>
      </c>
      <c r="G150" s="143" t="s">
        <v>168</v>
      </c>
      <c r="H150" s="144">
        <v>11.4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45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169</v>
      </c>
      <c r="AT150" s="151" t="s">
        <v>165</v>
      </c>
      <c r="AU150" s="151" t="s">
        <v>92</v>
      </c>
      <c r="AY150" s="13" t="s">
        <v>163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92</v>
      </c>
      <c r="BK150" s="153">
        <f t="shared" si="9"/>
        <v>0</v>
      </c>
      <c r="BL150" s="13" t="s">
        <v>169</v>
      </c>
      <c r="BM150" s="151" t="s">
        <v>1017</v>
      </c>
    </row>
    <row r="151" spans="2:65" s="1" customFormat="1" ht="24.2" customHeight="1">
      <c r="B151" s="139"/>
      <c r="C151" s="140" t="s">
        <v>185</v>
      </c>
      <c r="D151" s="140" t="s">
        <v>165</v>
      </c>
      <c r="E151" s="141" t="s">
        <v>1018</v>
      </c>
      <c r="F151" s="142" t="s">
        <v>1019</v>
      </c>
      <c r="G151" s="143" t="s">
        <v>168</v>
      </c>
      <c r="H151" s="144">
        <v>20.399999999999999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45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169</v>
      </c>
      <c r="AT151" s="151" t="s">
        <v>165</v>
      </c>
      <c r="AU151" s="151" t="s">
        <v>92</v>
      </c>
      <c r="AY151" s="13" t="s">
        <v>163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92</v>
      </c>
      <c r="BK151" s="153">
        <f t="shared" si="9"/>
        <v>0</v>
      </c>
      <c r="BL151" s="13" t="s">
        <v>169</v>
      </c>
      <c r="BM151" s="151" t="s">
        <v>1020</v>
      </c>
    </row>
    <row r="152" spans="2:65" s="11" customFormat="1" ht="22.9" customHeight="1">
      <c r="B152" s="127"/>
      <c r="D152" s="128" t="s">
        <v>78</v>
      </c>
      <c r="E152" s="137" t="s">
        <v>92</v>
      </c>
      <c r="F152" s="137" t="s">
        <v>745</v>
      </c>
      <c r="I152" s="130"/>
      <c r="J152" s="138">
        <f>BK152</f>
        <v>0</v>
      </c>
      <c r="L152" s="127"/>
      <c r="M152" s="132"/>
      <c r="P152" s="133">
        <f>SUM(P153:P162)</f>
        <v>0</v>
      </c>
      <c r="R152" s="133">
        <f>SUM(R153:R162)</f>
        <v>54.408076019999996</v>
      </c>
      <c r="T152" s="134">
        <f>SUM(T153:T162)</f>
        <v>0</v>
      </c>
      <c r="AR152" s="128" t="s">
        <v>86</v>
      </c>
      <c r="AT152" s="135" t="s">
        <v>78</v>
      </c>
      <c r="AU152" s="135" t="s">
        <v>86</v>
      </c>
      <c r="AY152" s="128" t="s">
        <v>163</v>
      </c>
      <c r="BK152" s="136">
        <f>SUM(BK153:BK162)</f>
        <v>0</v>
      </c>
    </row>
    <row r="153" spans="2:65" s="1" customFormat="1" ht="24.2" customHeight="1">
      <c r="B153" s="139"/>
      <c r="C153" s="140" t="s">
        <v>189</v>
      </c>
      <c r="D153" s="140" t="s">
        <v>165</v>
      </c>
      <c r="E153" s="141" t="s">
        <v>1021</v>
      </c>
      <c r="F153" s="142" t="s">
        <v>1022</v>
      </c>
      <c r="G153" s="143" t="s">
        <v>168</v>
      </c>
      <c r="H153" s="144">
        <v>8.5500000000000007</v>
      </c>
      <c r="I153" s="145"/>
      <c r="J153" s="144">
        <f t="shared" ref="J153:J162" si="10">ROUND(I153*H153,3)</f>
        <v>0</v>
      </c>
      <c r="K153" s="146"/>
      <c r="L153" s="28"/>
      <c r="M153" s="147" t="s">
        <v>1</v>
      </c>
      <c r="N153" s="148" t="s">
        <v>45</v>
      </c>
      <c r="P153" s="149">
        <f t="shared" ref="P153:P162" si="11">O153*H153</f>
        <v>0</v>
      </c>
      <c r="Q153" s="149">
        <v>2.0699999999999998</v>
      </c>
      <c r="R153" s="149">
        <f t="shared" ref="R153:R162" si="12">Q153*H153</f>
        <v>17.698499999999999</v>
      </c>
      <c r="S153" s="149">
        <v>0</v>
      </c>
      <c r="T153" s="150">
        <f t="shared" ref="T153:T162" si="13">S153*H153</f>
        <v>0</v>
      </c>
      <c r="AR153" s="151" t="s">
        <v>169</v>
      </c>
      <c r="AT153" s="151" t="s">
        <v>165</v>
      </c>
      <c r="AU153" s="151" t="s">
        <v>92</v>
      </c>
      <c r="AY153" s="13" t="s">
        <v>163</v>
      </c>
      <c r="BE153" s="152">
        <f t="shared" ref="BE153:BE162" si="14">IF(N153="základná",J153,0)</f>
        <v>0</v>
      </c>
      <c r="BF153" s="152">
        <f t="shared" ref="BF153:BF162" si="15">IF(N153="znížená",J153,0)</f>
        <v>0</v>
      </c>
      <c r="BG153" s="152">
        <f t="shared" ref="BG153:BG162" si="16">IF(N153="zákl. prenesená",J153,0)</f>
        <v>0</v>
      </c>
      <c r="BH153" s="152">
        <f t="shared" ref="BH153:BH162" si="17">IF(N153="zníž. prenesená",J153,0)</f>
        <v>0</v>
      </c>
      <c r="BI153" s="152">
        <f t="shared" ref="BI153:BI162" si="18">IF(N153="nulová",J153,0)</f>
        <v>0</v>
      </c>
      <c r="BJ153" s="13" t="s">
        <v>92</v>
      </c>
      <c r="BK153" s="153">
        <f t="shared" ref="BK153:BK162" si="19">ROUND(I153*H153,3)</f>
        <v>0</v>
      </c>
      <c r="BL153" s="13" t="s">
        <v>169</v>
      </c>
      <c r="BM153" s="151" t="s">
        <v>1023</v>
      </c>
    </row>
    <row r="154" spans="2:65" s="1" customFormat="1" ht="24.2" customHeight="1">
      <c r="B154" s="139"/>
      <c r="C154" s="140" t="s">
        <v>173</v>
      </c>
      <c r="D154" s="140" t="s">
        <v>165</v>
      </c>
      <c r="E154" s="141" t="s">
        <v>1024</v>
      </c>
      <c r="F154" s="142" t="s">
        <v>1025</v>
      </c>
      <c r="G154" s="143" t="s">
        <v>168</v>
      </c>
      <c r="H154" s="144">
        <v>6.75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45</v>
      </c>
      <c r="P154" s="149">
        <f t="shared" si="11"/>
        <v>0</v>
      </c>
      <c r="Q154" s="149">
        <v>2.2151299999999998</v>
      </c>
      <c r="R154" s="149">
        <f t="shared" si="12"/>
        <v>14.9521275</v>
      </c>
      <c r="S154" s="149">
        <v>0</v>
      </c>
      <c r="T154" s="150">
        <f t="shared" si="13"/>
        <v>0</v>
      </c>
      <c r="AR154" s="151" t="s">
        <v>169</v>
      </c>
      <c r="AT154" s="151" t="s">
        <v>165</v>
      </c>
      <c r="AU154" s="151" t="s">
        <v>92</v>
      </c>
      <c r="AY154" s="13" t="s">
        <v>163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92</v>
      </c>
      <c r="BK154" s="153">
        <f t="shared" si="19"/>
        <v>0</v>
      </c>
      <c r="BL154" s="13" t="s">
        <v>169</v>
      </c>
      <c r="BM154" s="151" t="s">
        <v>1026</v>
      </c>
    </row>
    <row r="155" spans="2:65" s="1" customFormat="1" ht="24.2" customHeight="1">
      <c r="B155" s="139"/>
      <c r="C155" s="140" t="s">
        <v>197</v>
      </c>
      <c r="D155" s="140" t="s">
        <v>165</v>
      </c>
      <c r="E155" s="141" t="s">
        <v>752</v>
      </c>
      <c r="F155" s="142" t="s">
        <v>1027</v>
      </c>
      <c r="G155" s="143" t="s">
        <v>196</v>
      </c>
      <c r="H155" s="144">
        <v>14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45</v>
      </c>
      <c r="P155" s="149">
        <f t="shared" si="11"/>
        <v>0</v>
      </c>
      <c r="Q155" s="149">
        <v>4.0699999999999998E-3</v>
      </c>
      <c r="R155" s="149">
        <f t="shared" si="12"/>
        <v>5.6979999999999996E-2</v>
      </c>
      <c r="S155" s="149">
        <v>0</v>
      </c>
      <c r="T155" s="150">
        <f t="shared" si="13"/>
        <v>0</v>
      </c>
      <c r="AR155" s="151" t="s">
        <v>169</v>
      </c>
      <c r="AT155" s="151" t="s">
        <v>165</v>
      </c>
      <c r="AU155" s="151" t="s">
        <v>92</v>
      </c>
      <c r="AY155" s="13" t="s">
        <v>163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92</v>
      </c>
      <c r="BK155" s="153">
        <f t="shared" si="19"/>
        <v>0</v>
      </c>
      <c r="BL155" s="13" t="s">
        <v>169</v>
      </c>
      <c r="BM155" s="151" t="s">
        <v>1028</v>
      </c>
    </row>
    <row r="156" spans="2:65" s="1" customFormat="1" ht="24.2" customHeight="1">
      <c r="B156" s="139"/>
      <c r="C156" s="140" t="s">
        <v>177</v>
      </c>
      <c r="D156" s="140" t="s">
        <v>165</v>
      </c>
      <c r="E156" s="141" t="s">
        <v>755</v>
      </c>
      <c r="F156" s="142" t="s">
        <v>1029</v>
      </c>
      <c r="G156" s="143" t="s">
        <v>196</v>
      </c>
      <c r="H156" s="144">
        <v>14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45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169</v>
      </c>
      <c r="AT156" s="151" t="s">
        <v>165</v>
      </c>
      <c r="AU156" s="151" t="s">
        <v>92</v>
      </c>
      <c r="AY156" s="13" t="s">
        <v>163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92</v>
      </c>
      <c r="BK156" s="153">
        <f t="shared" si="19"/>
        <v>0</v>
      </c>
      <c r="BL156" s="13" t="s">
        <v>169</v>
      </c>
      <c r="BM156" s="151" t="s">
        <v>1030</v>
      </c>
    </row>
    <row r="157" spans="2:65" s="1" customFormat="1" ht="16.5" customHeight="1">
      <c r="B157" s="139"/>
      <c r="C157" s="140" t="s">
        <v>203</v>
      </c>
      <c r="D157" s="140" t="s">
        <v>165</v>
      </c>
      <c r="E157" s="141" t="s">
        <v>758</v>
      </c>
      <c r="F157" s="142" t="s">
        <v>759</v>
      </c>
      <c r="G157" s="143" t="s">
        <v>216</v>
      </c>
      <c r="H157" s="144">
        <v>0.13500000000000001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45</v>
      </c>
      <c r="P157" s="149">
        <f t="shared" si="11"/>
        <v>0</v>
      </c>
      <c r="Q157" s="149">
        <v>1.20296</v>
      </c>
      <c r="R157" s="149">
        <f t="shared" si="12"/>
        <v>0.16239960000000001</v>
      </c>
      <c r="S157" s="149">
        <v>0</v>
      </c>
      <c r="T157" s="150">
        <f t="shared" si="13"/>
        <v>0</v>
      </c>
      <c r="AR157" s="151" t="s">
        <v>169</v>
      </c>
      <c r="AT157" s="151" t="s">
        <v>165</v>
      </c>
      <c r="AU157" s="151" t="s">
        <v>92</v>
      </c>
      <c r="AY157" s="13" t="s">
        <v>163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92</v>
      </c>
      <c r="BK157" s="153">
        <f t="shared" si="19"/>
        <v>0</v>
      </c>
      <c r="BL157" s="13" t="s">
        <v>169</v>
      </c>
      <c r="BM157" s="151" t="s">
        <v>1031</v>
      </c>
    </row>
    <row r="158" spans="2:65" s="1" customFormat="1" ht="24.2" customHeight="1">
      <c r="B158" s="139"/>
      <c r="C158" s="140" t="s">
        <v>180</v>
      </c>
      <c r="D158" s="140" t="s">
        <v>165</v>
      </c>
      <c r="E158" s="141" t="s">
        <v>1032</v>
      </c>
      <c r="F158" s="142" t="s">
        <v>1033</v>
      </c>
      <c r="G158" s="143" t="s">
        <v>168</v>
      </c>
      <c r="H158" s="144">
        <v>9.6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45</v>
      </c>
      <c r="P158" s="149">
        <f t="shared" si="11"/>
        <v>0</v>
      </c>
      <c r="Q158" s="149">
        <v>2.2151299999999998</v>
      </c>
      <c r="R158" s="149">
        <f t="shared" si="12"/>
        <v>21.265247999999996</v>
      </c>
      <c r="S158" s="149">
        <v>0</v>
      </c>
      <c r="T158" s="150">
        <f t="shared" si="13"/>
        <v>0</v>
      </c>
      <c r="AR158" s="151" t="s">
        <v>169</v>
      </c>
      <c r="AT158" s="151" t="s">
        <v>165</v>
      </c>
      <c r="AU158" s="151" t="s">
        <v>92</v>
      </c>
      <c r="AY158" s="13" t="s">
        <v>163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92</v>
      </c>
      <c r="BK158" s="153">
        <f t="shared" si="19"/>
        <v>0</v>
      </c>
      <c r="BL158" s="13" t="s">
        <v>169</v>
      </c>
      <c r="BM158" s="151" t="s">
        <v>1034</v>
      </c>
    </row>
    <row r="159" spans="2:65" s="1" customFormat="1" ht="21.75" customHeight="1">
      <c r="B159" s="139"/>
      <c r="C159" s="140" t="s">
        <v>210</v>
      </c>
      <c r="D159" s="140" t="s">
        <v>165</v>
      </c>
      <c r="E159" s="141" t="s">
        <v>1035</v>
      </c>
      <c r="F159" s="142" t="s">
        <v>1036</v>
      </c>
      <c r="G159" s="143" t="s">
        <v>196</v>
      </c>
      <c r="H159" s="144">
        <v>26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45</v>
      </c>
      <c r="P159" s="149">
        <f t="shared" si="11"/>
        <v>0</v>
      </c>
      <c r="Q159" s="149">
        <v>4.0699999999999998E-3</v>
      </c>
      <c r="R159" s="149">
        <f t="shared" si="12"/>
        <v>0.10582</v>
      </c>
      <c r="S159" s="149">
        <v>0</v>
      </c>
      <c r="T159" s="150">
        <f t="shared" si="13"/>
        <v>0</v>
      </c>
      <c r="AR159" s="151" t="s">
        <v>169</v>
      </c>
      <c r="AT159" s="151" t="s">
        <v>165</v>
      </c>
      <c r="AU159" s="151" t="s">
        <v>92</v>
      </c>
      <c r="AY159" s="13" t="s">
        <v>163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92</v>
      </c>
      <c r="BK159" s="153">
        <f t="shared" si="19"/>
        <v>0</v>
      </c>
      <c r="BL159" s="13" t="s">
        <v>169</v>
      </c>
      <c r="BM159" s="151" t="s">
        <v>1037</v>
      </c>
    </row>
    <row r="160" spans="2:65" s="1" customFormat="1" ht="24.2" customHeight="1">
      <c r="B160" s="139"/>
      <c r="C160" s="140" t="s">
        <v>184</v>
      </c>
      <c r="D160" s="140" t="s">
        <v>165</v>
      </c>
      <c r="E160" s="141" t="s">
        <v>1038</v>
      </c>
      <c r="F160" s="142" t="s">
        <v>1039</v>
      </c>
      <c r="G160" s="143" t="s">
        <v>196</v>
      </c>
      <c r="H160" s="144">
        <v>26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45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169</v>
      </c>
      <c r="AT160" s="151" t="s">
        <v>165</v>
      </c>
      <c r="AU160" s="151" t="s">
        <v>92</v>
      </c>
      <c r="AY160" s="13" t="s">
        <v>163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92</v>
      </c>
      <c r="BK160" s="153">
        <f t="shared" si="19"/>
        <v>0</v>
      </c>
      <c r="BL160" s="13" t="s">
        <v>169</v>
      </c>
      <c r="BM160" s="151" t="s">
        <v>1040</v>
      </c>
    </row>
    <row r="161" spans="2:65" s="1" customFormat="1" ht="24.2" customHeight="1">
      <c r="B161" s="139"/>
      <c r="C161" s="140" t="s">
        <v>218</v>
      </c>
      <c r="D161" s="140" t="s">
        <v>165</v>
      </c>
      <c r="E161" s="141" t="s">
        <v>1041</v>
      </c>
      <c r="F161" s="142" t="s">
        <v>1042</v>
      </c>
      <c r="G161" s="143" t="s">
        <v>216</v>
      </c>
      <c r="H161" s="144">
        <v>5.3999999999999999E-2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45</v>
      </c>
      <c r="P161" s="149">
        <f t="shared" si="11"/>
        <v>0</v>
      </c>
      <c r="Q161" s="149">
        <v>1.01898</v>
      </c>
      <c r="R161" s="149">
        <f t="shared" si="12"/>
        <v>5.5024919999999998E-2</v>
      </c>
      <c r="S161" s="149">
        <v>0</v>
      </c>
      <c r="T161" s="150">
        <f t="shared" si="13"/>
        <v>0</v>
      </c>
      <c r="AR161" s="151" t="s">
        <v>169</v>
      </c>
      <c r="AT161" s="151" t="s">
        <v>165</v>
      </c>
      <c r="AU161" s="151" t="s">
        <v>92</v>
      </c>
      <c r="AY161" s="13" t="s">
        <v>163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92</v>
      </c>
      <c r="BK161" s="153">
        <f t="shared" si="19"/>
        <v>0</v>
      </c>
      <c r="BL161" s="13" t="s">
        <v>169</v>
      </c>
      <c r="BM161" s="151" t="s">
        <v>1043</v>
      </c>
    </row>
    <row r="162" spans="2:65" s="1" customFormat="1" ht="21.75" customHeight="1">
      <c r="B162" s="139"/>
      <c r="C162" s="140" t="s">
        <v>188</v>
      </c>
      <c r="D162" s="140" t="s">
        <v>165</v>
      </c>
      <c r="E162" s="141" t="s">
        <v>1044</v>
      </c>
      <c r="F162" s="142" t="s">
        <v>1045</v>
      </c>
      <c r="G162" s="143" t="s">
        <v>216</v>
      </c>
      <c r="H162" s="144">
        <v>0.1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45</v>
      </c>
      <c r="P162" s="149">
        <f t="shared" si="11"/>
        <v>0</v>
      </c>
      <c r="Q162" s="149">
        <v>1.1197600000000001</v>
      </c>
      <c r="R162" s="149">
        <f t="shared" si="12"/>
        <v>0.11197600000000002</v>
      </c>
      <c r="S162" s="149">
        <v>0</v>
      </c>
      <c r="T162" s="150">
        <f t="shared" si="13"/>
        <v>0</v>
      </c>
      <c r="AR162" s="151" t="s">
        <v>169</v>
      </c>
      <c r="AT162" s="151" t="s">
        <v>165</v>
      </c>
      <c r="AU162" s="151" t="s">
        <v>92</v>
      </c>
      <c r="AY162" s="13" t="s">
        <v>163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92</v>
      </c>
      <c r="BK162" s="153">
        <f t="shared" si="19"/>
        <v>0</v>
      </c>
      <c r="BL162" s="13" t="s">
        <v>169</v>
      </c>
      <c r="BM162" s="151" t="s">
        <v>1046</v>
      </c>
    </row>
    <row r="163" spans="2:65" s="11" customFormat="1" ht="22.9" customHeight="1">
      <c r="B163" s="127"/>
      <c r="D163" s="128" t="s">
        <v>78</v>
      </c>
      <c r="E163" s="137" t="s">
        <v>174</v>
      </c>
      <c r="F163" s="137" t="s">
        <v>222</v>
      </c>
      <c r="I163" s="130"/>
      <c r="J163" s="138">
        <f>BK163</f>
        <v>0</v>
      </c>
      <c r="L163" s="127"/>
      <c r="M163" s="132"/>
      <c r="P163" s="133">
        <f>SUM(P164:P170)</f>
        <v>0</v>
      </c>
      <c r="R163" s="133">
        <f>SUM(R164:R170)</f>
        <v>23.153613620000002</v>
      </c>
      <c r="T163" s="134">
        <f>SUM(T164:T170)</f>
        <v>0</v>
      </c>
      <c r="AR163" s="128" t="s">
        <v>86</v>
      </c>
      <c r="AT163" s="135" t="s">
        <v>78</v>
      </c>
      <c r="AU163" s="135" t="s">
        <v>86</v>
      </c>
      <c r="AY163" s="128" t="s">
        <v>163</v>
      </c>
      <c r="BK163" s="136">
        <f>SUM(BK164:BK170)</f>
        <v>0</v>
      </c>
    </row>
    <row r="164" spans="2:65" s="1" customFormat="1" ht="33" customHeight="1">
      <c r="B164" s="139"/>
      <c r="C164" s="140" t="s">
        <v>226</v>
      </c>
      <c r="D164" s="140" t="s">
        <v>165</v>
      </c>
      <c r="E164" s="141" t="s">
        <v>1047</v>
      </c>
      <c r="F164" s="142" t="s">
        <v>1048</v>
      </c>
      <c r="G164" s="143" t="s">
        <v>168</v>
      </c>
      <c r="H164" s="144">
        <v>26.719000000000001</v>
      </c>
      <c r="I164" s="145"/>
      <c r="J164" s="144">
        <f t="shared" ref="J164:J170" si="20">ROUND(I164*H164,3)</f>
        <v>0</v>
      </c>
      <c r="K164" s="146"/>
      <c r="L164" s="28"/>
      <c r="M164" s="147" t="s">
        <v>1</v>
      </c>
      <c r="N164" s="148" t="s">
        <v>45</v>
      </c>
      <c r="P164" s="149">
        <f t="shared" ref="P164:P170" si="21">O164*H164</f>
        <v>0</v>
      </c>
      <c r="Q164" s="149">
        <v>0.69998000000000005</v>
      </c>
      <c r="R164" s="149">
        <f t="shared" ref="R164:R170" si="22">Q164*H164</f>
        <v>18.702765620000001</v>
      </c>
      <c r="S164" s="149">
        <v>0</v>
      </c>
      <c r="T164" s="150">
        <f t="shared" ref="T164:T170" si="23">S164*H164</f>
        <v>0</v>
      </c>
      <c r="AR164" s="151" t="s">
        <v>169</v>
      </c>
      <c r="AT164" s="151" t="s">
        <v>165</v>
      </c>
      <c r="AU164" s="151" t="s">
        <v>92</v>
      </c>
      <c r="AY164" s="13" t="s">
        <v>163</v>
      </c>
      <c r="BE164" s="152">
        <f t="shared" ref="BE164:BE170" si="24">IF(N164="základná",J164,0)</f>
        <v>0</v>
      </c>
      <c r="BF164" s="152">
        <f t="shared" ref="BF164:BF170" si="25">IF(N164="znížená",J164,0)</f>
        <v>0</v>
      </c>
      <c r="BG164" s="152">
        <f t="shared" ref="BG164:BG170" si="26">IF(N164="zákl. prenesená",J164,0)</f>
        <v>0</v>
      </c>
      <c r="BH164" s="152">
        <f t="shared" ref="BH164:BH170" si="27">IF(N164="zníž. prenesená",J164,0)</f>
        <v>0</v>
      </c>
      <c r="BI164" s="152">
        <f t="shared" ref="BI164:BI170" si="28">IF(N164="nulová",J164,0)</f>
        <v>0</v>
      </c>
      <c r="BJ164" s="13" t="s">
        <v>92</v>
      </c>
      <c r="BK164" s="153">
        <f t="shared" ref="BK164:BK170" si="29">ROUND(I164*H164,3)</f>
        <v>0</v>
      </c>
      <c r="BL164" s="13" t="s">
        <v>169</v>
      </c>
      <c r="BM164" s="151" t="s">
        <v>1049</v>
      </c>
    </row>
    <row r="165" spans="2:65" s="1" customFormat="1" ht="24.2" customHeight="1">
      <c r="B165" s="139"/>
      <c r="C165" s="140" t="s">
        <v>192</v>
      </c>
      <c r="D165" s="140" t="s">
        <v>165</v>
      </c>
      <c r="E165" s="141" t="s">
        <v>1050</v>
      </c>
      <c r="F165" s="142" t="s">
        <v>1051</v>
      </c>
      <c r="G165" s="143" t="s">
        <v>415</v>
      </c>
      <c r="H165" s="144">
        <v>2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45</v>
      </c>
      <c r="P165" s="149">
        <f t="shared" si="21"/>
        <v>0</v>
      </c>
      <c r="Q165" s="149">
        <v>0.10341</v>
      </c>
      <c r="R165" s="149">
        <f t="shared" si="22"/>
        <v>0.20682</v>
      </c>
      <c r="S165" s="149">
        <v>0</v>
      </c>
      <c r="T165" s="150">
        <f t="shared" si="23"/>
        <v>0</v>
      </c>
      <c r="AR165" s="151" t="s">
        <v>169</v>
      </c>
      <c r="AT165" s="151" t="s">
        <v>165</v>
      </c>
      <c r="AU165" s="151" t="s">
        <v>92</v>
      </c>
      <c r="AY165" s="13" t="s">
        <v>163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92</v>
      </c>
      <c r="BK165" s="153">
        <f t="shared" si="29"/>
        <v>0</v>
      </c>
      <c r="BL165" s="13" t="s">
        <v>169</v>
      </c>
      <c r="BM165" s="151" t="s">
        <v>1052</v>
      </c>
    </row>
    <row r="166" spans="2:65" s="1" customFormat="1" ht="24.2" customHeight="1">
      <c r="B166" s="139"/>
      <c r="C166" s="140" t="s">
        <v>234</v>
      </c>
      <c r="D166" s="140" t="s">
        <v>165</v>
      </c>
      <c r="E166" s="141" t="s">
        <v>1053</v>
      </c>
      <c r="F166" s="142" t="s">
        <v>1054</v>
      </c>
      <c r="G166" s="143" t="s">
        <v>415</v>
      </c>
      <c r="H166" s="144">
        <v>1</v>
      </c>
      <c r="I166" s="145"/>
      <c r="J166" s="144">
        <f t="shared" si="20"/>
        <v>0</v>
      </c>
      <c r="K166" s="146"/>
      <c r="L166" s="28"/>
      <c r="M166" s="147" t="s">
        <v>1</v>
      </c>
      <c r="N166" s="148" t="s">
        <v>45</v>
      </c>
      <c r="P166" s="149">
        <f t="shared" si="21"/>
        <v>0</v>
      </c>
      <c r="Q166" s="149">
        <v>0.11973</v>
      </c>
      <c r="R166" s="149">
        <f t="shared" si="22"/>
        <v>0.11973</v>
      </c>
      <c r="S166" s="149">
        <v>0</v>
      </c>
      <c r="T166" s="150">
        <f t="shared" si="23"/>
        <v>0</v>
      </c>
      <c r="AR166" s="151" t="s">
        <v>169</v>
      </c>
      <c r="AT166" s="151" t="s">
        <v>165</v>
      </c>
      <c r="AU166" s="151" t="s">
        <v>92</v>
      </c>
      <c r="AY166" s="13" t="s">
        <v>163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92</v>
      </c>
      <c r="BK166" s="153">
        <f t="shared" si="29"/>
        <v>0</v>
      </c>
      <c r="BL166" s="13" t="s">
        <v>169</v>
      </c>
      <c r="BM166" s="151" t="s">
        <v>1055</v>
      </c>
    </row>
    <row r="167" spans="2:65" s="1" customFormat="1" ht="24.2" customHeight="1">
      <c r="B167" s="139"/>
      <c r="C167" s="140" t="s">
        <v>7</v>
      </c>
      <c r="D167" s="140" t="s">
        <v>165</v>
      </c>
      <c r="E167" s="141" t="s">
        <v>1056</v>
      </c>
      <c r="F167" s="142" t="s">
        <v>1057</v>
      </c>
      <c r="G167" s="143" t="s">
        <v>415</v>
      </c>
      <c r="H167" s="144">
        <v>3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45</v>
      </c>
      <c r="P167" s="149">
        <f t="shared" si="21"/>
        <v>0</v>
      </c>
      <c r="Q167" s="149">
        <v>0.15961</v>
      </c>
      <c r="R167" s="149">
        <f t="shared" si="22"/>
        <v>0.47882999999999998</v>
      </c>
      <c r="S167" s="149">
        <v>0</v>
      </c>
      <c r="T167" s="150">
        <f t="shared" si="23"/>
        <v>0</v>
      </c>
      <c r="AR167" s="151" t="s">
        <v>169</v>
      </c>
      <c r="AT167" s="151" t="s">
        <v>165</v>
      </c>
      <c r="AU167" s="151" t="s">
        <v>92</v>
      </c>
      <c r="AY167" s="13" t="s">
        <v>163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92</v>
      </c>
      <c r="BK167" s="153">
        <f t="shared" si="29"/>
        <v>0</v>
      </c>
      <c r="BL167" s="13" t="s">
        <v>169</v>
      </c>
      <c r="BM167" s="151" t="s">
        <v>1058</v>
      </c>
    </row>
    <row r="168" spans="2:65" s="1" customFormat="1" ht="24.2" customHeight="1">
      <c r="B168" s="139"/>
      <c r="C168" s="140" t="s">
        <v>241</v>
      </c>
      <c r="D168" s="140" t="s">
        <v>165</v>
      </c>
      <c r="E168" s="141" t="s">
        <v>1059</v>
      </c>
      <c r="F168" s="142" t="s">
        <v>1060</v>
      </c>
      <c r="G168" s="143" t="s">
        <v>415</v>
      </c>
      <c r="H168" s="144">
        <v>4</v>
      </c>
      <c r="I168" s="145"/>
      <c r="J168" s="144">
        <f t="shared" si="20"/>
        <v>0</v>
      </c>
      <c r="K168" s="146"/>
      <c r="L168" s="28"/>
      <c r="M168" s="147" t="s">
        <v>1</v>
      </c>
      <c r="N168" s="148" t="s">
        <v>45</v>
      </c>
      <c r="P168" s="149">
        <f t="shared" si="21"/>
        <v>0</v>
      </c>
      <c r="Q168" s="149">
        <v>2.6579999999999999E-2</v>
      </c>
      <c r="R168" s="149">
        <f t="shared" si="22"/>
        <v>0.10632</v>
      </c>
      <c r="S168" s="149">
        <v>0</v>
      </c>
      <c r="T168" s="150">
        <f t="shared" si="23"/>
        <v>0</v>
      </c>
      <c r="AR168" s="151" t="s">
        <v>169</v>
      </c>
      <c r="AT168" s="151" t="s">
        <v>165</v>
      </c>
      <c r="AU168" s="151" t="s">
        <v>92</v>
      </c>
      <c r="AY168" s="13" t="s">
        <v>163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92</v>
      </c>
      <c r="BK168" s="153">
        <f t="shared" si="29"/>
        <v>0</v>
      </c>
      <c r="BL168" s="13" t="s">
        <v>169</v>
      </c>
      <c r="BM168" s="151" t="s">
        <v>1061</v>
      </c>
    </row>
    <row r="169" spans="2:65" s="1" customFormat="1" ht="24.2" customHeight="1">
      <c r="B169" s="139"/>
      <c r="C169" s="140" t="s">
        <v>200</v>
      </c>
      <c r="D169" s="140" t="s">
        <v>165</v>
      </c>
      <c r="E169" s="141" t="s">
        <v>1062</v>
      </c>
      <c r="F169" s="142" t="s">
        <v>1063</v>
      </c>
      <c r="G169" s="143" t="s">
        <v>196</v>
      </c>
      <c r="H169" s="144">
        <v>37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45</v>
      </c>
      <c r="P169" s="149">
        <f t="shared" si="21"/>
        <v>0</v>
      </c>
      <c r="Q169" s="149">
        <v>7.0029999999999995E-2</v>
      </c>
      <c r="R169" s="149">
        <f t="shared" si="22"/>
        <v>2.59111</v>
      </c>
      <c r="S169" s="149">
        <v>0</v>
      </c>
      <c r="T169" s="150">
        <f t="shared" si="23"/>
        <v>0</v>
      </c>
      <c r="AR169" s="151" t="s">
        <v>169</v>
      </c>
      <c r="AT169" s="151" t="s">
        <v>165</v>
      </c>
      <c r="AU169" s="151" t="s">
        <v>92</v>
      </c>
      <c r="AY169" s="13" t="s">
        <v>163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92</v>
      </c>
      <c r="BK169" s="153">
        <f t="shared" si="29"/>
        <v>0</v>
      </c>
      <c r="BL169" s="13" t="s">
        <v>169</v>
      </c>
      <c r="BM169" s="151" t="s">
        <v>1064</v>
      </c>
    </row>
    <row r="170" spans="2:65" s="1" customFormat="1" ht="33" customHeight="1">
      <c r="B170" s="139"/>
      <c r="C170" s="140" t="s">
        <v>249</v>
      </c>
      <c r="D170" s="140" t="s">
        <v>165</v>
      </c>
      <c r="E170" s="141" t="s">
        <v>1065</v>
      </c>
      <c r="F170" s="142" t="s">
        <v>1066</v>
      </c>
      <c r="G170" s="143" t="s">
        <v>196</v>
      </c>
      <c r="H170" s="144">
        <v>9.1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45</v>
      </c>
      <c r="P170" s="149">
        <f t="shared" si="21"/>
        <v>0</v>
      </c>
      <c r="Q170" s="149">
        <v>0.10417999999999999</v>
      </c>
      <c r="R170" s="149">
        <f t="shared" si="22"/>
        <v>0.94803799999999994</v>
      </c>
      <c r="S170" s="149">
        <v>0</v>
      </c>
      <c r="T170" s="150">
        <f t="shared" si="23"/>
        <v>0</v>
      </c>
      <c r="AR170" s="151" t="s">
        <v>169</v>
      </c>
      <c r="AT170" s="151" t="s">
        <v>165</v>
      </c>
      <c r="AU170" s="151" t="s">
        <v>92</v>
      </c>
      <c r="AY170" s="13" t="s">
        <v>163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92</v>
      </c>
      <c r="BK170" s="153">
        <f t="shared" si="29"/>
        <v>0</v>
      </c>
      <c r="BL170" s="13" t="s">
        <v>169</v>
      </c>
      <c r="BM170" s="151" t="s">
        <v>1067</v>
      </c>
    </row>
    <row r="171" spans="2:65" s="11" customFormat="1" ht="22.9" customHeight="1">
      <c r="B171" s="127"/>
      <c r="D171" s="128" t="s">
        <v>78</v>
      </c>
      <c r="E171" s="137" t="s">
        <v>169</v>
      </c>
      <c r="F171" s="137" t="s">
        <v>233</v>
      </c>
      <c r="I171" s="130"/>
      <c r="J171" s="138">
        <f>BK171</f>
        <v>0</v>
      </c>
      <c r="L171" s="127"/>
      <c r="M171" s="132"/>
      <c r="P171" s="133">
        <f>SUM(P172:P176)</f>
        <v>0</v>
      </c>
      <c r="R171" s="133">
        <f>SUM(R172:R176)</f>
        <v>5.9521586199999996</v>
      </c>
      <c r="T171" s="134">
        <f>SUM(T172:T176)</f>
        <v>0</v>
      </c>
      <c r="AR171" s="128" t="s">
        <v>86</v>
      </c>
      <c r="AT171" s="135" t="s">
        <v>78</v>
      </c>
      <c r="AU171" s="135" t="s">
        <v>86</v>
      </c>
      <c r="AY171" s="128" t="s">
        <v>163</v>
      </c>
      <c r="BK171" s="136">
        <f>SUM(BK172:BK176)</f>
        <v>0</v>
      </c>
    </row>
    <row r="172" spans="2:65" s="1" customFormat="1" ht="24.2" customHeight="1">
      <c r="B172" s="139"/>
      <c r="C172" s="140" t="s">
        <v>202</v>
      </c>
      <c r="D172" s="140" t="s">
        <v>165</v>
      </c>
      <c r="E172" s="141" t="s">
        <v>1068</v>
      </c>
      <c r="F172" s="142" t="s">
        <v>1069</v>
      </c>
      <c r="G172" s="143" t="s">
        <v>216</v>
      </c>
      <c r="H172" s="144">
        <v>3.5000000000000003E-2</v>
      </c>
      <c r="I172" s="145"/>
      <c r="J172" s="144">
        <f>ROUND(I172*H172,3)</f>
        <v>0</v>
      </c>
      <c r="K172" s="146"/>
      <c r="L172" s="28"/>
      <c r="M172" s="147" t="s">
        <v>1</v>
      </c>
      <c r="N172" s="148" t="s">
        <v>45</v>
      </c>
      <c r="P172" s="149">
        <f>O172*H172</f>
        <v>0</v>
      </c>
      <c r="Q172" s="149">
        <v>1.01898</v>
      </c>
      <c r="R172" s="149">
        <f>Q172*H172</f>
        <v>3.5664300000000003E-2</v>
      </c>
      <c r="S172" s="149">
        <v>0</v>
      </c>
      <c r="T172" s="150">
        <f>S172*H172</f>
        <v>0</v>
      </c>
      <c r="AR172" s="151" t="s">
        <v>169</v>
      </c>
      <c r="AT172" s="151" t="s">
        <v>165</v>
      </c>
      <c r="AU172" s="151" t="s">
        <v>92</v>
      </c>
      <c r="AY172" s="13" t="s">
        <v>163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92</v>
      </c>
      <c r="BK172" s="153">
        <f>ROUND(I172*H172,3)</f>
        <v>0</v>
      </c>
      <c r="BL172" s="13" t="s">
        <v>169</v>
      </c>
      <c r="BM172" s="151" t="s">
        <v>1070</v>
      </c>
    </row>
    <row r="173" spans="2:65" s="1" customFormat="1" ht="16.5" customHeight="1">
      <c r="B173" s="139"/>
      <c r="C173" s="140" t="s">
        <v>258</v>
      </c>
      <c r="D173" s="140" t="s">
        <v>165</v>
      </c>
      <c r="E173" s="141" t="s">
        <v>1071</v>
      </c>
      <c r="F173" s="142" t="s">
        <v>1072</v>
      </c>
      <c r="G173" s="143" t="s">
        <v>168</v>
      </c>
      <c r="H173" s="144">
        <v>2.3439999999999999</v>
      </c>
      <c r="I173" s="145"/>
      <c r="J173" s="144">
        <f>ROUND(I173*H173,3)</f>
        <v>0</v>
      </c>
      <c r="K173" s="146"/>
      <c r="L173" s="28"/>
      <c r="M173" s="147" t="s">
        <v>1</v>
      </c>
      <c r="N173" s="148" t="s">
        <v>45</v>
      </c>
      <c r="P173" s="149">
        <f>O173*H173</f>
        <v>0</v>
      </c>
      <c r="Q173" s="149">
        <v>2.42103</v>
      </c>
      <c r="R173" s="149">
        <f>Q173*H173</f>
        <v>5.6748943199999999</v>
      </c>
      <c r="S173" s="149">
        <v>0</v>
      </c>
      <c r="T173" s="150">
        <f>S173*H173</f>
        <v>0</v>
      </c>
      <c r="AR173" s="151" t="s">
        <v>169</v>
      </c>
      <c r="AT173" s="151" t="s">
        <v>165</v>
      </c>
      <c r="AU173" s="151" t="s">
        <v>92</v>
      </c>
      <c r="AY173" s="13" t="s">
        <v>163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92</v>
      </c>
      <c r="BK173" s="153">
        <f>ROUND(I173*H173,3)</f>
        <v>0</v>
      </c>
      <c r="BL173" s="13" t="s">
        <v>169</v>
      </c>
      <c r="BM173" s="151" t="s">
        <v>1073</v>
      </c>
    </row>
    <row r="174" spans="2:65" s="1" customFormat="1" ht="21.75" customHeight="1">
      <c r="B174" s="139"/>
      <c r="C174" s="140" t="s">
        <v>206</v>
      </c>
      <c r="D174" s="140" t="s">
        <v>165</v>
      </c>
      <c r="E174" s="141" t="s">
        <v>1074</v>
      </c>
      <c r="F174" s="142" t="s">
        <v>1075</v>
      </c>
      <c r="G174" s="143" t="s">
        <v>196</v>
      </c>
      <c r="H174" s="144">
        <v>26.6</v>
      </c>
      <c r="I174" s="145"/>
      <c r="J174" s="144">
        <f>ROUND(I174*H174,3)</f>
        <v>0</v>
      </c>
      <c r="K174" s="146"/>
      <c r="L174" s="28"/>
      <c r="M174" s="147" t="s">
        <v>1</v>
      </c>
      <c r="N174" s="148" t="s">
        <v>45</v>
      </c>
      <c r="P174" s="149">
        <f>O174*H174</f>
        <v>0</v>
      </c>
      <c r="Q174" s="149">
        <v>3.3500000000000001E-3</v>
      </c>
      <c r="R174" s="149">
        <f>Q174*H174</f>
        <v>8.9110000000000009E-2</v>
      </c>
      <c r="S174" s="149">
        <v>0</v>
      </c>
      <c r="T174" s="150">
        <f>S174*H174</f>
        <v>0</v>
      </c>
      <c r="AR174" s="151" t="s">
        <v>169</v>
      </c>
      <c r="AT174" s="151" t="s">
        <v>165</v>
      </c>
      <c r="AU174" s="151" t="s">
        <v>92</v>
      </c>
      <c r="AY174" s="13" t="s">
        <v>163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92</v>
      </c>
      <c r="BK174" s="153">
        <f>ROUND(I174*H174,3)</f>
        <v>0</v>
      </c>
      <c r="BL174" s="13" t="s">
        <v>169</v>
      </c>
      <c r="BM174" s="151" t="s">
        <v>1076</v>
      </c>
    </row>
    <row r="175" spans="2:65" s="1" customFormat="1" ht="21.75" customHeight="1">
      <c r="B175" s="139"/>
      <c r="C175" s="140" t="s">
        <v>271</v>
      </c>
      <c r="D175" s="140" t="s">
        <v>165</v>
      </c>
      <c r="E175" s="141" t="s">
        <v>1077</v>
      </c>
      <c r="F175" s="142" t="s">
        <v>1078</v>
      </c>
      <c r="G175" s="143" t="s">
        <v>196</v>
      </c>
      <c r="H175" s="144">
        <v>26.6</v>
      </c>
      <c r="I175" s="145"/>
      <c r="J175" s="144">
        <f>ROUND(I175*H175,3)</f>
        <v>0</v>
      </c>
      <c r="K175" s="146"/>
      <c r="L175" s="28"/>
      <c r="M175" s="147" t="s">
        <v>1</v>
      </c>
      <c r="N175" s="148" t="s">
        <v>45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169</v>
      </c>
      <c r="AT175" s="151" t="s">
        <v>165</v>
      </c>
      <c r="AU175" s="151" t="s">
        <v>92</v>
      </c>
      <c r="AY175" s="13" t="s">
        <v>163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92</v>
      </c>
      <c r="BK175" s="153">
        <f>ROUND(I175*H175,3)</f>
        <v>0</v>
      </c>
      <c r="BL175" s="13" t="s">
        <v>169</v>
      </c>
      <c r="BM175" s="151" t="s">
        <v>1079</v>
      </c>
    </row>
    <row r="176" spans="2:65" s="1" customFormat="1" ht="21.75" customHeight="1">
      <c r="B176" s="139"/>
      <c r="C176" s="140" t="s">
        <v>209</v>
      </c>
      <c r="D176" s="140" t="s">
        <v>165</v>
      </c>
      <c r="E176" s="141" t="s">
        <v>1080</v>
      </c>
      <c r="F176" s="142" t="s">
        <v>1081</v>
      </c>
      <c r="G176" s="143" t="s">
        <v>216</v>
      </c>
      <c r="H176" s="144">
        <v>0.15</v>
      </c>
      <c r="I176" s="145"/>
      <c r="J176" s="144">
        <f>ROUND(I176*H176,3)</f>
        <v>0</v>
      </c>
      <c r="K176" s="146"/>
      <c r="L176" s="28"/>
      <c r="M176" s="147" t="s">
        <v>1</v>
      </c>
      <c r="N176" s="148" t="s">
        <v>45</v>
      </c>
      <c r="P176" s="149">
        <f>O176*H176</f>
        <v>0</v>
      </c>
      <c r="Q176" s="149">
        <v>1.0165999999999999</v>
      </c>
      <c r="R176" s="149">
        <f>Q176*H176</f>
        <v>0.15248999999999999</v>
      </c>
      <c r="S176" s="149">
        <v>0</v>
      </c>
      <c r="T176" s="150">
        <f>S176*H176</f>
        <v>0</v>
      </c>
      <c r="AR176" s="151" t="s">
        <v>169</v>
      </c>
      <c r="AT176" s="151" t="s">
        <v>165</v>
      </c>
      <c r="AU176" s="151" t="s">
        <v>92</v>
      </c>
      <c r="AY176" s="13" t="s">
        <v>163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92</v>
      </c>
      <c r="BK176" s="153">
        <f>ROUND(I176*H176,3)</f>
        <v>0</v>
      </c>
      <c r="BL176" s="13" t="s">
        <v>169</v>
      </c>
      <c r="BM176" s="151" t="s">
        <v>1082</v>
      </c>
    </row>
    <row r="177" spans="2:65" s="11" customFormat="1" ht="22.9" customHeight="1">
      <c r="B177" s="127"/>
      <c r="D177" s="128" t="s">
        <v>78</v>
      </c>
      <c r="E177" s="137" t="s">
        <v>185</v>
      </c>
      <c r="F177" s="137" t="s">
        <v>1083</v>
      </c>
      <c r="I177" s="130"/>
      <c r="J177" s="138">
        <f>BK177</f>
        <v>0</v>
      </c>
      <c r="L177" s="127"/>
      <c r="M177" s="132"/>
      <c r="P177" s="133">
        <f>SUM(P178:P191)</f>
        <v>0</v>
      </c>
      <c r="R177" s="133">
        <f>SUM(R178:R191)</f>
        <v>15.62297972</v>
      </c>
      <c r="T177" s="134">
        <f>SUM(T178:T191)</f>
        <v>0</v>
      </c>
      <c r="AR177" s="128" t="s">
        <v>86</v>
      </c>
      <c r="AT177" s="135" t="s">
        <v>78</v>
      </c>
      <c r="AU177" s="135" t="s">
        <v>86</v>
      </c>
      <c r="AY177" s="128" t="s">
        <v>163</v>
      </c>
      <c r="BK177" s="136">
        <f>SUM(BK178:BK191)</f>
        <v>0</v>
      </c>
    </row>
    <row r="178" spans="2:65" s="1" customFormat="1" ht="24.2" customHeight="1">
      <c r="B178" s="139"/>
      <c r="C178" s="140" t="s">
        <v>279</v>
      </c>
      <c r="D178" s="140" t="s">
        <v>165</v>
      </c>
      <c r="E178" s="141" t="s">
        <v>1084</v>
      </c>
      <c r="F178" s="142" t="s">
        <v>1085</v>
      </c>
      <c r="G178" s="143" t="s">
        <v>196</v>
      </c>
      <c r="H178" s="144">
        <v>16.513999999999999</v>
      </c>
      <c r="I178" s="145"/>
      <c r="J178" s="144">
        <f t="shared" ref="J178:J191" si="30">ROUND(I178*H178,3)</f>
        <v>0</v>
      </c>
      <c r="K178" s="146"/>
      <c r="L178" s="28"/>
      <c r="M178" s="147" t="s">
        <v>1</v>
      </c>
      <c r="N178" s="148" t="s">
        <v>45</v>
      </c>
      <c r="P178" s="149">
        <f t="shared" ref="P178:P191" si="31">O178*H178</f>
        <v>0</v>
      </c>
      <c r="Q178" s="149">
        <v>1.9000000000000001E-4</v>
      </c>
      <c r="R178" s="149">
        <f t="shared" ref="R178:R191" si="32">Q178*H178</f>
        <v>3.13766E-3</v>
      </c>
      <c r="S178" s="149">
        <v>0</v>
      </c>
      <c r="T178" s="150">
        <f t="shared" ref="T178:T191" si="33">S178*H178</f>
        <v>0</v>
      </c>
      <c r="AR178" s="151" t="s">
        <v>169</v>
      </c>
      <c r="AT178" s="151" t="s">
        <v>165</v>
      </c>
      <c r="AU178" s="151" t="s">
        <v>92</v>
      </c>
      <c r="AY178" s="13" t="s">
        <v>163</v>
      </c>
      <c r="BE178" s="152">
        <f t="shared" ref="BE178:BE191" si="34">IF(N178="základná",J178,0)</f>
        <v>0</v>
      </c>
      <c r="BF178" s="152">
        <f t="shared" ref="BF178:BF191" si="35">IF(N178="znížená",J178,0)</f>
        <v>0</v>
      </c>
      <c r="BG178" s="152">
        <f t="shared" ref="BG178:BG191" si="36">IF(N178="zákl. prenesená",J178,0)</f>
        <v>0</v>
      </c>
      <c r="BH178" s="152">
        <f t="shared" ref="BH178:BH191" si="37">IF(N178="zníž. prenesená",J178,0)</f>
        <v>0</v>
      </c>
      <c r="BI178" s="152">
        <f t="shared" ref="BI178:BI191" si="38">IF(N178="nulová",J178,0)</f>
        <v>0</v>
      </c>
      <c r="BJ178" s="13" t="s">
        <v>92</v>
      </c>
      <c r="BK178" s="153">
        <f t="shared" ref="BK178:BK191" si="39">ROUND(I178*H178,3)</f>
        <v>0</v>
      </c>
      <c r="BL178" s="13" t="s">
        <v>169</v>
      </c>
      <c r="BM178" s="151" t="s">
        <v>1086</v>
      </c>
    </row>
    <row r="179" spans="2:65" s="1" customFormat="1" ht="33" customHeight="1">
      <c r="B179" s="139"/>
      <c r="C179" s="140" t="s">
        <v>213</v>
      </c>
      <c r="D179" s="140" t="s">
        <v>165</v>
      </c>
      <c r="E179" s="141" t="s">
        <v>1087</v>
      </c>
      <c r="F179" s="142" t="s">
        <v>1088</v>
      </c>
      <c r="G179" s="143" t="s">
        <v>196</v>
      </c>
      <c r="H179" s="144">
        <v>10.050000000000001</v>
      </c>
      <c r="I179" s="145"/>
      <c r="J179" s="144">
        <f t="shared" si="30"/>
        <v>0</v>
      </c>
      <c r="K179" s="146"/>
      <c r="L179" s="28"/>
      <c r="M179" s="147" t="s">
        <v>1</v>
      </c>
      <c r="N179" s="148" t="s">
        <v>45</v>
      </c>
      <c r="P179" s="149">
        <f t="shared" si="31"/>
        <v>0</v>
      </c>
      <c r="Q179" s="149">
        <v>1E-4</v>
      </c>
      <c r="R179" s="149">
        <f t="shared" si="32"/>
        <v>1.005E-3</v>
      </c>
      <c r="S179" s="149">
        <v>0</v>
      </c>
      <c r="T179" s="150">
        <f t="shared" si="33"/>
        <v>0</v>
      </c>
      <c r="AR179" s="151" t="s">
        <v>169</v>
      </c>
      <c r="AT179" s="151" t="s">
        <v>165</v>
      </c>
      <c r="AU179" s="151" t="s">
        <v>92</v>
      </c>
      <c r="AY179" s="13" t="s">
        <v>163</v>
      </c>
      <c r="BE179" s="152">
        <f t="shared" si="34"/>
        <v>0</v>
      </c>
      <c r="BF179" s="152">
        <f t="shared" si="35"/>
        <v>0</v>
      </c>
      <c r="BG179" s="152">
        <f t="shared" si="36"/>
        <v>0</v>
      </c>
      <c r="BH179" s="152">
        <f t="shared" si="37"/>
        <v>0</v>
      </c>
      <c r="BI179" s="152">
        <f t="shared" si="38"/>
        <v>0</v>
      </c>
      <c r="BJ179" s="13" t="s">
        <v>92</v>
      </c>
      <c r="BK179" s="153">
        <f t="shared" si="39"/>
        <v>0</v>
      </c>
      <c r="BL179" s="13" t="s">
        <v>169</v>
      </c>
      <c r="BM179" s="151" t="s">
        <v>1089</v>
      </c>
    </row>
    <row r="180" spans="2:65" s="1" customFormat="1" ht="16.5" customHeight="1">
      <c r="B180" s="139"/>
      <c r="C180" s="154" t="s">
        <v>286</v>
      </c>
      <c r="D180" s="154" t="s">
        <v>275</v>
      </c>
      <c r="E180" s="155" t="s">
        <v>1090</v>
      </c>
      <c r="F180" s="156" t="s">
        <v>1091</v>
      </c>
      <c r="G180" s="157" t="s">
        <v>196</v>
      </c>
      <c r="H180" s="158">
        <v>10.050000000000001</v>
      </c>
      <c r="I180" s="159"/>
      <c r="J180" s="158">
        <f t="shared" si="30"/>
        <v>0</v>
      </c>
      <c r="K180" s="160"/>
      <c r="L180" s="161"/>
      <c r="M180" s="162" t="s">
        <v>1</v>
      </c>
      <c r="N180" s="163" t="s">
        <v>45</v>
      </c>
      <c r="P180" s="149">
        <f t="shared" si="31"/>
        <v>0</v>
      </c>
      <c r="Q180" s="149">
        <v>1.3999999999999999E-4</v>
      </c>
      <c r="R180" s="149">
        <f t="shared" si="32"/>
        <v>1.407E-3</v>
      </c>
      <c r="S180" s="149">
        <v>0</v>
      </c>
      <c r="T180" s="150">
        <f t="shared" si="33"/>
        <v>0</v>
      </c>
      <c r="AR180" s="151" t="s">
        <v>173</v>
      </c>
      <c r="AT180" s="151" t="s">
        <v>275</v>
      </c>
      <c r="AU180" s="151" t="s">
        <v>92</v>
      </c>
      <c r="AY180" s="13" t="s">
        <v>163</v>
      </c>
      <c r="BE180" s="152">
        <f t="shared" si="34"/>
        <v>0</v>
      </c>
      <c r="BF180" s="152">
        <f t="shared" si="35"/>
        <v>0</v>
      </c>
      <c r="BG180" s="152">
        <f t="shared" si="36"/>
        <v>0</v>
      </c>
      <c r="BH180" s="152">
        <f t="shared" si="37"/>
        <v>0</v>
      </c>
      <c r="BI180" s="152">
        <f t="shared" si="38"/>
        <v>0</v>
      </c>
      <c r="BJ180" s="13" t="s">
        <v>92</v>
      </c>
      <c r="BK180" s="153">
        <f t="shared" si="39"/>
        <v>0</v>
      </c>
      <c r="BL180" s="13" t="s">
        <v>169</v>
      </c>
      <c r="BM180" s="151" t="s">
        <v>1092</v>
      </c>
    </row>
    <row r="181" spans="2:65" s="1" customFormat="1" ht="16.5" customHeight="1">
      <c r="B181" s="139"/>
      <c r="C181" s="140" t="s">
        <v>217</v>
      </c>
      <c r="D181" s="140" t="s">
        <v>165</v>
      </c>
      <c r="E181" s="141" t="s">
        <v>1093</v>
      </c>
      <c r="F181" s="142" t="s">
        <v>1094</v>
      </c>
      <c r="G181" s="143" t="s">
        <v>196</v>
      </c>
      <c r="H181" s="144">
        <v>10.050000000000001</v>
      </c>
      <c r="I181" s="145"/>
      <c r="J181" s="144">
        <f t="shared" si="30"/>
        <v>0</v>
      </c>
      <c r="K181" s="146"/>
      <c r="L181" s="28"/>
      <c r="M181" s="147" t="s">
        <v>1</v>
      </c>
      <c r="N181" s="148" t="s">
        <v>45</v>
      </c>
      <c r="P181" s="149">
        <f t="shared" si="31"/>
        <v>0</v>
      </c>
      <c r="Q181" s="149">
        <v>0</v>
      </c>
      <c r="R181" s="149">
        <f t="shared" si="32"/>
        <v>0</v>
      </c>
      <c r="S181" s="149">
        <v>0</v>
      </c>
      <c r="T181" s="150">
        <f t="shared" si="33"/>
        <v>0</v>
      </c>
      <c r="AR181" s="151" t="s">
        <v>169</v>
      </c>
      <c r="AT181" s="151" t="s">
        <v>165</v>
      </c>
      <c r="AU181" s="151" t="s">
        <v>92</v>
      </c>
      <c r="AY181" s="13" t="s">
        <v>163</v>
      </c>
      <c r="BE181" s="152">
        <f t="shared" si="34"/>
        <v>0</v>
      </c>
      <c r="BF181" s="152">
        <f t="shared" si="35"/>
        <v>0</v>
      </c>
      <c r="BG181" s="152">
        <f t="shared" si="36"/>
        <v>0</v>
      </c>
      <c r="BH181" s="152">
        <f t="shared" si="37"/>
        <v>0</v>
      </c>
      <c r="BI181" s="152">
        <f t="shared" si="38"/>
        <v>0</v>
      </c>
      <c r="BJ181" s="13" t="s">
        <v>92</v>
      </c>
      <c r="BK181" s="153">
        <f t="shared" si="39"/>
        <v>0</v>
      </c>
      <c r="BL181" s="13" t="s">
        <v>169</v>
      </c>
      <c r="BM181" s="151" t="s">
        <v>1095</v>
      </c>
    </row>
    <row r="182" spans="2:65" s="1" customFormat="1" ht="24.2" customHeight="1">
      <c r="B182" s="139"/>
      <c r="C182" s="140" t="s">
        <v>293</v>
      </c>
      <c r="D182" s="140" t="s">
        <v>165</v>
      </c>
      <c r="E182" s="141" t="s">
        <v>1096</v>
      </c>
      <c r="F182" s="142" t="s">
        <v>1097</v>
      </c>
      <c r="G182" s="143" t="s">
        <v>196</v>
      </c>
      <c r="H182" s="144">
        <v>163.53200000000001</v>
      </c>
      <c r="I182" s="145"/>
      <c r="J182" s="144">
        <f t="shared" si="30"/>
        <v>0</v>
      </c>
      <c r="K182" s="146"/>
      <c r="L182" s="28"/>
      <c r="M182" s="147" t="s">
        <v>1</v>
      </c>
      <c r="N182" s="148" t="s">
        <v>45</v>
      </c>
      <c r="P182" s="149">
        <f t="shared" si="31"/>
        <v>0</v>
      </c>
      <c r="Q182" s="149">
        <v>4.15E-3</v>
      </c>
      <c r="R182" s="149">
        <f t="shared" si="32"/>
        <v>0.67865780000000009</v>
      </c>
      <c r="S182" s="149">
        <v>0</v>
      </c>
      <c r="T182" s="150">
        <f t="shared" si="33"/>
        <v>0</v>
      </c>
      <c r="AR182" s="151" t="s">
        <v>169</v>
      </c>
      <c r="AT182" s="151" t="s">
        <v>165</v>
      </c>
      <c r="AU182" s="151" t="s">
        <v>92</v>
      </c>
      <c r="AY182" s="13" t="s">
        <v>163</v>
      </c>
      <c r="BE182" s="152">
        <f t="shared" si="34"/>
        <v>0</v>
      </c>
      <c r="BF182" s="152">
        <f t="shared" si="35"/>
        <v>0</v>
      </c>
      <c r="BG182" s="152">
        <f t="shared" si="36"/>
        <v>0</v>
      </c>
      <c r="BH182" s="152">
        <f t="shared" si="37"/>
        <v>0</v>
      </c>
      <c r="BI182" s="152">
        <f t="shared" si="38"/>
        <v>0</v>
      </c>
      <c r="BJ182" s="13" t="s">
        <v>92</v>
      </c>
      <c r="BK182" s="153">
        <f t="shared" si="39"/>
        <v>0</v>
      </c>
      <c r="BL182" s="13" t="s">
        <v>169</v>
      </c>
      <c r="BM182" s="151" t="s">
        <v>1098</v>
      </c>
    </row>
    <row r="183" spans="2:65" s="1" customFormat="1" ht="24.2" customHeight="1">
      <c r="B183" s="139"/>
      <c r="C183" s="140" t="s">
        <v>221</v>
      </c>
      <c r="D183" s="140" t="s">
        <v>165</v>
      </c>
      <c r="E183" s="141" t="s">
        <v>1099</v>
      </c>
      <c r="F183" s="142" t="s">
        <v>1100</v>
      </c>
      <c r="G183" s="143" t="s">
        <v>196</v>
      </c>
      <c r="H183" s="144">
        <v>163.53200000000001</v>
      </c>
      <c r="I183" s="145"/>
      <c r="J183" s="144">
        <f t="shared" si="30"/>
        <v>0</v>
      </c>
      <c r="K183" s="146"/>
      <c r="L183" s="28"/>
      <c r="M183" s="147" t="s">
        <v>1</v>
      </c>
      <c r="N183" s="148" t="s">
        <v>45</v>
      </c>
      <c r="P183" s="149">
        <f t="shared" si="31"/>
        <v>0</v>
      </c>
      <c r="Q183" s="149">
        <v>4.3E-3</v>
      </c>
      <c r="R183" s="149">
        <f t="shared" si="32"/>
        <v>0.70318760000000002</v>
      </c>
      <c r="S183" s="149">
        <v>0</v>
      </c>
      <c r="T183" s="150">
        <f t="shared" si="33"/>
        <v>0</v>
      </c>
      <c r="AR183" s="151" t="s">
        <v>169</v>
      </c>
      <c r="AT183" s="151" t="s">
        <v>165</v>
      </c>
      <c r="AU183" s="151" t="s">
        <v>92</v>
      </c>
      <c r="AY183" s="13" t="s">
        <v>163</v>
      </c>
      <c r="BE183" s="152">
        <f t="shared" si="34"/>
        <v>0</v>
      </c>
      <c r="BF183" s="152">
        <f t="shared" si="35"/>
        <v>0</v>
      </c>
      <c r="BG183" s="152">
        <f t="shared" si="36"/>
        <v>0</v>
      </c>
      <c r="BH183" s="152">
        <f t="shared" si="37"/>
        <v>0</v>
      </c>
      <c r="BI183" s="152">
        <f t="shared" si="38"/>
        <v>0</v>
      </c>
      <c r="BJ183" s="13" t="s">
        <v>92</v>
      </c>
      <c r="BK183" s="153">
        <f t="shared" si="39"/>
        <v>0</v>
      </c>
      <c r="BL183" s="13" t="s">
        <v>169</v>
      </c>
      <c r="BM183" s="151" t="s">
        <v>1101</v>
      </c>
    </row>
    <row r="184" spans="2:65" s="1" customFormat="1" ht="24.2" customHeight="1">
      <c r="B184" s="139"/>
      <c r="C184" s="140" t="s">
        <v>305</v>
      </c>
      <c r="D184" s="140" t="s">
        <v>165</v>
      </c>
      <c r="E184" s="141" t="s">
        <v>1102</v>
      </c>
      <c r="F184" s="142" t="s">
        <v>1103</v>
      </c>
      <c r="G184" s="143" t="s">
        <v>196</v>
      </c>
      <c r="H184" s="144">
        <v>163.53200000000001</v>
      </c>
      <c r="I184" s="145"/>
      <c r="J184" s="144">
        <f t="shared" si="30"/>
        <v>0</v>
      </c>
      <c r="K184" s="146"/>
      <c r="L184" s="28"/>
      <c r="M184" s="147" t="s">
        <v>1</v>
      </c>
      <c r="N184" s="148" t="s">
        <v>45</v>
      </c>
      <c r="P184" s="149">
        <f t="shared" si="31"/>
        <v>0</v>
      </c>
      <c r="Q184" s="149">
        <v>4.0379999999999999E-2</v>
      </c>
      <c r="R184" s="149">
        <f t="shared" si="32"/>
        <v>6.60342216</v>
      </c>
      <c r="S184" s="149">
        <v>0</v>
      </c>
      <c r="T184" s="150">
        <f t="shared" si="33"/>
        <v>0</v>
      </c>
      <c r="AR184" s="151" t="s">
        <v>169</v>
      </c>
      <c r="AT184" s="151" t="s">
        <v>165</v>
      </c>
      <c r="AU184" s="151" t="s">
        <v>92</v>
      </c>
      <c r="AY184" s="13" t="s">
        <v>163</v>
      </c>
      <c r="BE184" s="152">
        <f t="shared" si="34"/>
        <v>0</v>
      </c>
      <c r="BF184" s="152">
        <f t="shared" si="35"/>
        <v>0</v>
      </c>
      <c r="BG184" s="152">
        <f t="shared" si="36"/>
        <v>0</v>
      </c>
      <c r="BH184" s="152">
        <f t="shared" si="37"/>
        <v>0</v>
      </c>
      <c r="BI184" s="152">
        <f t="shared" si="38"/>
        <v>0</v>
      </c>
      <c r="BJ184" s="13" t="s">
        <v>92</v>
      </c>
      <c r="BK184" s="153">
        <f t="shared" si="39"/>
        <v>0</v>
      </c>
      <c r="BL184" s="13" t="s">
        <v>169</v>
      </c>
      <c r="BM184" s="151" t="s">
        <v>1104</v>
      </c>
    </row>
    <row r="185" spans="2:65" s="1" customFormat="1" ht="24.2" customHeight="1">
      <c r="B185" s="139"/>
      <c r="C185" s="140" t="s">
        <v>229</v>
      </c>
      <c r="D185" s="140" t="s">
        <v>165</v>
      </c>
      <c r="E185" s="141" t="s">
        <v>1105</v>
      </c>
      <c r="F185" s="142" t="s">
        <v>1106</v>
      </c>
      <c r="G185" s="143" t="s">
        <v>196</v>
      </c>
      <c r="H185" s="144">
        <v>45</v>
      </c>
      <c r="I185" s="145"/>
      <c r="J185" s="144">
        <f t="shared" si="30"/>
        <v>0</v>
      </c>
      <c r="K185" s="146"/>
      <c r="L185" s="28"/>
      <c r="M185" s="147" t="s">
        <v>1</v>
      </c>
      <c r="N185" s="148" t="s">
        <v>45</v>
      </c>
      <c r="P185" s="149">
        <f t="shared" si="31"/>
        <v>0</v>
      </c>
      <c r="Q185" s="149">
        <v>4.15E-3</v>
      </c>
      <c r="R185" s="149">
        <f t="shared" si="32"/>
        <v>0.18675</v>
      </c>
      <c r="S185" s="149">
        <v>0</v>
      </c>
      <c r="T185" s="150">
        <f t="shared" si="33"/>
        <v>0</v>
      </c>
      <c r="AR185" s="151" t="s">
        <v>169</v>
      </c>
      <c r="AT185" s="151" t="s">
        <v>165</v>
      </c>
      <c r="AU185" s="151" t="s">
        <v>92</v>
      </c>
      <c r="AY185" s="13" t="s">
        <v>163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3" t="s">
        <v>92</v>
      </c>
      <c r="BK185" s="153">
        <f t="shared" si="39"/>
        <v>0</v>
      </c>
      <c r="BL185" s="13" t="s">
        <v>169</v>
      </c>
      <c r="BM185" s="151" t="s">
        <v>1107</v>
      </c>
    </row>
    <row r="186" spans="2:65" s="1" customFormat="1" ht="24.2" customHeight="1">
      <c r="B186" s="139"/>
      <c r="C186" s="140" t="s">
        <v>315</v>
      </c>
      <c r="D186" s="140" t="s">
        <v>165</v>
      </c>
      <c r="E186" s="141" t="s">
        <v>1108</v>
      </c>
      <c r="F186" s="142" t="s">
        <v>1109</v>
      </c>
      <c r="G186" s="143" t="s">
        <v>196</v>
      </c>
      <c r="H186" s="144">
        <v>45</v>
      </c>
      <c r="I186" s="145"/>
      <c r="J186" s="144">
        <f t="shared" si="30"/>
        <v>0</v>
      </c>
      <c r="K186" s="146"/>
      <c r="L186" s="28"/>
      <c r="M186" s="147" t="s">
        <v>1</v>
      </c>
      <c r="N186" s="148" t="s">
        <v>45</v>
      </c>
      <c r="P186" s="149">
        <f t="shared" si="31"/>
        <v>0</v>
      </c>
      <c r="Q186" s="149">
        <v>4.5100000000000001E-3</v>
      </c>
      <c r="R186" s="149">
        <f t="shared" si="32"/>
        <v>0.20295000000000002</v>
      </c>
      <c r="S186" s="149">
        <v>0</v>
      </c>
      <c r="T186" s="150">
        <f t="shared" si="33"/>
        <v>0</v>
      </c>
      <c r="AR186" s="151" t="s">
        <v>169</v>
      </c>
      <c r="AT186" s="151" t="s">
        <v>165</v>
      </c>
      <c r="AU186" s="151" t="s">
        <v>92</v>
      </c>
      <c r="AY186" s="13" t="s">
        <v>163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92</v>
      </c>
      <c r="BK186" s="153">
        <f t="shared" si="39"/>
        <v>0</v>
      </c>
      <c r="BL186" s="13" t="s">
        <v>169</v>
      </c>
      <c r="BM186" s="151" t="s">
        <v>1110</v>
      </c>
    </row>
    <row r="187" spans="2:65" s="1" customFormat="1" ht="24.2" customHeight="1">
      <c r="B187" s="139"/>
      <c r="C187" s="140" t="s">
        <v>232</v>
      </c>
      <c r="D187" s="140" t="s">
        <v>165</v>
      </c>
      <c r="E187" s="141" t="s">
        <v>1111</v>
      </c>
      <c r="F187" s="142" t="s">
        <v>1112</v>
      </c>
      <c r="G187" s="143" t="s">
        <v>196</v>
      </c>
      <c r="H187" s="144">
        <v>45</v>
      </c>
      <c r="I187" s="145"/>
      <c r="J187" s="144">
        <f t="shared" si="30"/>
        <v>0</v>
      </c>
      <c r="K187" s="146"/>
      <c r="L187" s="28"/>
      <c r="M187" s="147" t="s">
        <v>1</v>
      </c>
      <c r="N187" s="148" t="s">
        <v>45</v>
      </c>
      <c r="P187" s="149">
        <f t="shared" si="31"/>
        <v>0</v>
      </c>
      <c r="Q187" s="149">
        <v>9.3500000000000007E-3</v>
      </c>
      <c r="R187" s="149">
        <f t="shared" si="32"/>
        <v>0.42075000000000001</v>
      </c>
      <c r="S187" s="149">
        <v>0</v>
      </c>
      <c r="T187" s="150">
        <f t="shared" si="33"/>
        <v>0</v>
      </c>
      <c r="AR187" s="151" t="s">
        <v>169</v>
      </c>
      <c r="AT187" s="151" t="s">
        <v>165</v>
      </c>
      <c r="AU187" s="151" t="s">
        <v>92</v>
      </c>
      <c r="AY187" s="13" t="s">
        <v>163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92</v>
      </c>
      <c r="BK187" s="153">
        <f t="shared" si="39"/>
        <v>0</v>
      </c>
      <c r="BL187" s="13" t="s">
        <v>169</v>
      </c>
      <c r="BM187" s="151" t="s">
        <v>1113</v>
      </c>
    </row>
    <row r="188" spans="2:65" s="1" customFormat="1" ht="24.2" customHeight="1">
      <c r="B188" s="139"/>
      <c r="C188" s="140" t="s">
        <v>321</v>
      </c>
      <c r="D188" s="140" t="s">
        <v>165</v>
      </c>
      <c r="E188" s="141" t="s">
        <v>1114</v>
      </c>
      <c r="F188" s="142" t="s">
        <v>1115</v>
      </c>
      <c r="G188" s="143" t="s">
        <v>196</v>
      </c>
      <c r="H188" s="144">
        <v>71.25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45</v>
      </c>
      <c r="P188" s="149">
        <f t="shared" si="31"/>
        <v>0</v>
      </c>
      <c r="Q188" s="149">
        <v>4.15E-3</v>
      </c>
      <c r="R188" s="149">
        <f t="shared" si="32"/>
        <v>0.29568749999999999</v>
      </c>
      <c r="S188" s="149">
        <v>0</v>
      </c>
      <c r="T188" s="150">
        <f t="shared" si="33"/>
        <v>0</v>
      </c>
      <c r="AR188" s="151" t="s">
        <v>169</v>
      </c>
      <c r="AT188" s="151" t="s">
        <v>165</v>
      </c>
      <c r="AU188" s="151" t="s">
        <v>92</v>
      </c>
      <c r="AY188" s="13" t="s">
        <v>163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92</v>
      </c>
      <c r="BK188" s="153">
        <f t="shared" si="39"/>
        <v>0</v>
      </c>
      <c r="BL188" s="13" t="s">
        <v>169</v>
      </c>
      <c r="BM188" s="151" t="s">
        <v>1116</v>
      </c>
    </row>
    <row r="189" spans="2:65" s="1" customFormat="1" ht="37.9" customHeight="1">
      <c r="B189" s="139"/>
      <c r="C189" s="140" t="s">
        <v>237</v>
      </c>
      <c r="D189" s="140" t="s">
        <v>165</v>
      </c>
      <c r="E189" s="141" t="s">
        <v>1117</v>
      </c>
      <c r="F189" s="142" t="s">
        <v>1118</v>
      </c>
      <c r="G189" s="143" t="s">
        <v>196</v>
      </c>
      <c r="H189" s="144">
        <v>71.25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45</v>
      </c>
      <c r="P189" s="149">
        <f t="shared" si="31"/>
        <v>0</v>
      </c>
      <c r="Q189" s="149">
        <v>4.0000000000000002E-4</v>
      </c>
      <c r="R189" s="149">
        <f t="shared" si="32"/>
        <v>2.8500000000000001E-2</v>
      </c>
      <c r="S189" s="149">
        <v>0</v>
      </c>
      <c r="T189" s="150">
        <f t="shared" si="33"/>
        <v>0</v>
      </c>
      <c r="AR189" s="151" t="s">
        <v>169</v>
      </c>
      <c r="AT189" s="151" t="s">
        <v>165</v>
      </c>
      <c r="AU189" s="151" t="s">
        <v>92</v>
      </c>
      <c r="AY189" s="13" t="s">
        <v>163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92</v>
      </c>
      <c r="BK189" s="153">
        <f t="shared" si="39"/>
        <v>0</v>
      </c>
      <c r="BL189" s="13" t="s">
        <v>169</v>
      </c>
      <c r="BM189" s="151" t="s">
        <v>1119</v>
      </c>
    </row>
    <row r="190" spans="2:65" s="1" customFormat="1" ht="33" customHeight="1">
      <c r="B190" s="139"/>
      <c r="C190" s="140" t="s">
        <v>329</v>
      </c>
      <c r="D190" s="140" t="s">
        <v>165</v>
      </c>
      <c r="E190" s="141" t="s">
        <v>1120</v>
      </c>
      <c r="F190" s="142" t="s">
        <v>1121</v>
      </c>
      <c r="G190" s="143" t="s">
        <v>196</v>
      </c>
      <c r="H190" s="144">
        <v>71.25</v>
      </c>
      <c r="I190" s="145"/>
      <c r="J190" s="144">
        <f t="shared" si="30"/>
        <v>0</v>
      </c>
      <c r="K190" s="146"/>
      <c r="L190" s="28"/>
      <c r="M190" s="147" t="s">
        <v>1</v>
      </c>
      <c r="N190" s="148" t="s">
        <v>45</v>
      </c>
      <c r="P190" s="149">
        <f t="shared" si="31"/>
        <v>0</v>
      </c>
      <c r="Q190" s="149">
        <v>3.3E-3</v>
      </c>
      <c r="R190" s="149">
        <f t="shared" si="32"/>
        <v>0.235125</v>
      </c>
      <c r="S190" s="149">
        <v>0</v>
      </c>
      <c r="T190" s="150">
        <f t="shared" si="33"/>
        <v>0</v>
      </c>
      <c r="AR190" s="151" t="s">
        <v>169</v>
      </c>
      <c r="AT190" s="151" t="s">
        <v>165</v>
      </c>
      <c r="AU190" s="151" t="s">
        <v>92</v>
      </c>
      <c r="AY190" s="13" t="s">
        <v>163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92</v>
      </c>
      <c r="BK190" s="153">
        <f t="shared" si="39"/>
        <v>0</v>
      </c>
      <c r="BL190" s="13" t="s">
        <v>169</v>
      </c>
      <c r="BM190" s="151" t="s">
        <v>1122</v>
      </c>
    </row>
    <row r="191" spans="2:65" s="1" customFormat="1" ht="24.2" customHeight="1">
      <c r="B191" s="139"/>
      <c r="C191" s="140" t="s">
        <v>240</v>
      </c>
      <c r="D191" s="140" t="s">
        <v>165</v>
      </c>
      <c r="E191" s="141" t="s">
        <v>1123</v>
      </c>
      <c r="F191" s="142" t="s">
        <v>1124</v>
      </c>
      <c r="G191" s="143" t="s">
        <v>196</v>
      </c>
      <c r="H191" s="144">
        <v>40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45</v>
      </c>
      <c r="P191" s="149">
        <f t="shared" si="31"/>
        <v>0</v>
      </c>
      <c r="Q191" s="149">
        <v>0.15656</v>
      </c>
      <c r="R191" s="149">
        <f t="shared" si="32"/>
        <v>6.2624000000000004</v>
      </c>
      <c r="S191" s="149">
        <v>0</v>
      </c>
      <c r="T191" s="150">
        <f t="shared" si="33"/>
        <v>0</v>
      </c>
      <c r="AR191" s="151" t="s">
        <v>169</v>
      </c>
      <c r="AT191" s="151" t="s">
        <v>165</v>
      </c>
      <c r="AU191" s="151" t="s">
        <v>92</v>
      </c>
      <c r="AY191" s="13" t="s">
        <v>163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92</v>
      </c>
      <c r="BK191" s="153">
        <f t="shared" si="39"/>
        <v>0</v>
      </c>
      <c r="BL191" s="13" t="s">
        <v>169</v>
      </c>
      <c r="BM191" s="151" t="s">
        <v>1125</v>
      </c>
    </row>
    <row r="192" spans="2:65" s="11" customFormat="1" ht="22.9" customHeight="1">
      <c r="B192" s="127"/>
      <c r="D192" s="128" t="s">
        <v>78</v>
      </c>
      <c r="E192" s="137" t="s">
        <v>197</v>
      </c>
      <c r="F192" s="137" t="s">
        <v>257</v>
      </c>
      <c r="I192" s="130"/>
      <c r="J192" s="138">
        <f>BK192</f>
        <v>0</v>
      </c>
      <c r="L192" s="127"/>
      <c r="M192" s="132"/>
      <c r="P192" s="133">
        <f>SUM(P193:P210)</f>
        <v>0</v>
      </c>
      <c r="R192" s="133">
        <f>SUM(R193:R210)</f>
        <v>360.04748000000001</v>
      </c>
      <c r="T192" s="134">
        <f>SUM(T193:T210)</f>
        <v>0</v>
      </c>
      <c r="AR192" s="128" t="s">
        <v>86</v>
      </c>
      <c r="AT192" s="135" t="s">
        <v>78</v>
      </c>
      <c r="AU192" s="135" t="s">
        <v>86</v>
      </c>
      <c r="AY192" s="128" t="s">
        <v>163</v>
      </c>
      <c r="BK192" s="136">
        <f>SUM(BK193:BK210)</f>
        <v>0</v>
      </c>
    </row>
    <row r="193" spans="2:65" s="1" customFormat="1" ht="37.9" customHeight="1">
      <c r="B193" s="139"/>
      <c r="C193" s="140" t="s">
        <v>336</v>
      </c>
      <c r="D193" s="140" t="s">
        <v>165</v>
      </c>
      <c r="E193" s="141" t="s">
        <v>1126</v>
      </c>
      <c r="F193" s="142" t="s">
        <v>1127</v>
      </c>
      <c r="G193" s="143" t="s">
        <v>196</v>
      </c>
      <c r="H193" s="144">
        <v>8</v>
      </c>
      <c r="I193" s="145"/>
      <c r="J193" s="144">
        <f t="shared" ref="J193:J210" si="40">ROUND(I193*H193,3)</f>
        <v>0</v>
      </c>
      <c r="K193" s="146"/>
      <c r="L193" s="28"/>
      <c r="M193" s="147" t="s">
        <v>1</v>
      </c>
      <c r="N193" s="148" t="s">
        <v>45</v>
      </c>
      <c r="P193" s="149">
        <f t="shared" ref="P193:P210" si="41">O193*H193</f>
        <v>0</v>
      </c>
      <c r="Q193" s="149">
        <v>2.572E-2</v>
      </c>
      <c r="R193" s="149">
        <f t="shared" ref="R193:R210" si="42">Q193*H193</f>
        <v>0.20576</v>
      </c>
      <c r="S193" s="149">
        <v>0</v>
      </c>
      <c r="T193" s="150">
        <f t="shared" ref="T193:T210" si="43">S193*H193</f>
        <v>0</v>
      </c>
      <c r="AR193" s="151" t="s">
        <v>169</v>
      </c>
      <c r="AT193" s="151" t="s">
        <v>165</v>
      </c>
      <c r="AU193" s="151" t="s">
        <v>92</v>
      </c>
      <c r="AY193" s="13" t="s">
        <v>163</v>
      </c>
      <c r="BE193" s="152">
        <f t="shared" ref="BE193:BE210" si="44">IF(N193="základná",J193,0)</f>
        <v>0</v>
      </c>
      <c r="BF193" s="152">
        <f t="shared" ref="BF193:BF210" si="45">IF(N193="znížená",J193,0)</f>
        <v>0</v>
      </c>
      <c r="BG193" s="152">
        <f t="shared" ref="BG193:BG210" si="46">IF(N193="zákl. prenesená",J193,0)</f>
        <v>0</v>
      </c>
      <c r="BH193" s="152">
        <f t="shared" ref="BH193:BH210" si="47">IF(N193="zníž. prenesená",J193,0)</f>
        <v>0</v>
      </c>
      <c r="BI193" s="152">
        <f t="shared" ref="BI193:BI210" si="48">IF(N193="nulová",J193,0)</f>
        <v>0</v>
      </c>
      <c r="BJ193" s="13" t="s">
        <v>92</v>
      </c>
      <c r="BK193" s="153">
        <f t="shared" ref="BK193:BK210" si="49">ROUND(I193*H193,3)</f>
        <v>0</v>
      </c>
      <c r="BL193" s="13" t="s">
        <v>169</v>
      </c>
      <c r="BM193" s="151" t="s">
        <v>1128</v>
      </c>
    </row>
    <row r="194" spans="2:65" s="1" customFormat="1" ht="24.2" customHeight="1">
      <c r="B194" s="139"/>
      <c r="C194" s="140" t="s">
        <v>244</v>
      </c>
      <c r="D194" s="140" t="s">
        <v>165</v>
      </c>
      <c r="E194" s="141" t="s">
        <v>779</v>
      </c>
      <c r="F194" s="142" t="s">
        <v>1129</v>
      </c>
      <c r="G194" s="143" t="s">
        <v>196</v>
      </c>
      <c r="H194" s="144">
        <v>112</v>
      </c>
      <c r="I194" s="145"/>
      <c r="J194" s="144">
        <f t="shared" si="40"/>
        <v>0</v>
      </c>
      <c r="K194" s="146"/>
      <c r="L194" s="28"/>
      <c r="M194" s="147" t="s">
        <v>1</v>
      </c>
      <c r="N194" s="148" t="s">
        <v>45</v>
      </c>
      <c r="P194" s="149">
        <f t="shared" si="41"/>
        <v>0</v>
      </c>
      <c r="Q194" s="149">
        <v>2.572E-2</v>
      </c>
      <c r="R194" s="149">
        <f t="shared" si="42"/>
        <v>2.8806400000000001</v>
      </c>
      <c r="S194" s="149">
        <v>0</v>
      </c>
      <c r="T194" s="150">
        <f t="shared" si="43"/>
        <v>0</v>
      </c>
      <c r="AR194" s="151" t="s">
        <v>169</v>
      </c>
      <c r="AT194" s="151" t="s">
        <v>165</v>
      </c>
      <c r="AU194" s="151" t="s">
        <v>92</v>
      </c>
      <c r="AY194" s="13" t="s">
        <v>163</v>
      </c>
      <c r="BE194" s="152">
        <f t="shared" si="44"/>
        <v>0</v>
      </c>
      <c r="BF194" s="152">
        <f t="shared" si="45"/>
        <v>0</v>
      </c>
      <c r="BG194" s="152">
        <f t="shared" si="46"/>
        <v>0</v>
      </c>
      <c r="BH194" s="152">
        <f t="shared" si="47"/>
        <v>0</v>
      </c>
      <c r="BI194" s="152">
        <f t="shared" si="48"/>
        <v>0</v>
      </c>
      <c r="BJ194" s="13" t="s">
        <v>92</v>
      </c>
      <c r="BK194" s="153">
        <f t="shared" si="49"/>
        <v>0</v>
      </c>
      <c r="BL194" s="13" t="s">
        <v>169</v>
      </c>
      <c r="BM194" s="151" t="s">
        <v>1130</v>
      </c>
    </row>
    <row r="195" spans="2:65" s="1" customFormat="1" ht="24.2" customHeight="1">
      <c r="B195" s="139"/>
      <c r="C195" s="140" t="s">
        <v>343</v>
      </c>
      <c r="D195" s="140" t="s">
        <v>165</v>
      </c>
      <c r="E195" s="141" t="s">
        <v>1131</v>
      </c>
      <c r="F195" s="142" t="s">
        <v>1132</v>
      </c>
      <c r="G195" s="143" t="s">
        <v>196</v>
      </c>
      <c r="H195" s="144">
        <v>8</v>
      </c>
      <c r="I195" s="145"/>
      <c r="J195" s="144">
        <f t="shared" si="40"/>
        <v>0</v>
      </c>
      <c r="K195" s="146"/>
      <c r="L195" s="28"/>
      <c r="M195" s="147" t="s">
        <v>1</v>
      </c>
      <c r="N195" s="148" t="s">
        <v>45</v>
      </c>
      <c r="P195" s="149">
        <f t="shared" si="41"/>
        <v>0</v>
      </c>
      <c r="Q195" s="149">
        <v>0</v>
      </c>
      <c r="R195" s="149">
        <f t="shared" si="42"/>
        <v>0</v>
      </c>
      <c r="S195" s="149">
        <v>0</v>
      </c>
      <c r="T195" s="150">
        <f t="shared" si="43"/>
        <v>0</v>
      </c>
      <c r="AR195" s="151" t="s">
        <v>169</v>
      </c>
      <c r="AT195" s="151" t="s">
        <v>165</v>
      </c>
      <c r="AU195" s="151" t="s">
        <v>92</v>
      </c>
      <c r="AY195" s="13" t="s">
        <v>163</v>
      </c>
      <c r="BE195" s="152">
        <f t="shared" si="44"/>
        <v>0</v>
      </c>
      <c r="BF195" s="152">
        <f t="shared" si="45"/>
        <v>0</v>
      </c>
      <c r="BG195" s="152">
        <f t="shared" si="46"/>
        <v>0</v>
      </c>
      <c r="BH195" s="152">
        <f t="shared" si="47"/>
        <v>0</v>
      </c>
      <c r="BI195" s="152">
        <f t="shared" si="48"/>
        <v>0</v>
      </c>
      <c r="BJ195" s="13" t="s">
        <v>92</v>
      </c>
      <c r="BK195" s="153">
        <f t="shared" si="49"/>
        <v>0</v>
      </c>
      <c r="BL195" s="13" t="s">
        <v>169</v>
      </c>
      <c r="BM195" s="151" t="s">
        <v>1133</v>
      </c>
    </row>
    <row r="196" spans="2:65" s="1" customFormat="1" ht="24.2" customHeight="1">
      <c r="B196" s="139"/>
      <c r="C196" s="140" t="s">
        <v>247</v>
      </c>
      <c r="D196" s="140" t="s">
        <v>165</v>
      </c>
      <c r="E196" s="141" t="s">
        <v>782</v>
      </c>
      <c r="F196" s="142" t="s">
        <v>1134</v>
      </c>
      <c r="G196" s="143" t="s">
        <v>196</v>
      </c>
      <c r="H196" s="144">
        <v>112</v>
      </c>
      <c r="I196" s="145"/>
      <c r="J196" s="144">
        <f t="shared" si="40"/>
        <v>0</v>
      </c>
      <c r="K196" s="146"/>
      <c r="L196" s="28"/>
      <c r="M196" s="147" t="s">
        <v>1</v>
      </c>
      <c r="N196" s="148" t="s">
        <v>45</v>
      </c>
      <c r="P196" s="149">
        <f t="shared" si="41"/>
        <v>0</v>
      </c>
      <c r="Q196" s="149">
        <v>0</v>
      </c>
      <c r="R196" s="149">
        <f t="shared" si="42"/>
        <v>0</v>
      </c>
      <c r="S196" s="149">
        <v>0</v>
      </c>
      <c r="T196" s="150">
        <f t="shared" si="43"/>
        <v>0</v>
      </c>
      <c r="AR196" s="151" t="s">
        <v>169</v>
      </c>
      <c r="AT196" s="151" t="s">
        <v>165</v>
      </c>
      <c r="AU196" s="151" t="s">
        <v>92</v>
      </c>
      <c r="AY196" s="13" t="s">
        <v>163</v>
      </c>
      <c r="BE196" s="152">
        <f t="shared" si="44"/>
        <v>0</v>
      </c>
      <c r="BF196" s="152">
        <f t="shared" si="45"/>
        <v>0</v>
      </c>
      <c r="BG196" s="152">
        <f t="shared" si="46"/>
        <v>0</v>
      </c>
      <c r="BH196" s="152">
        <f t="shared" si="47"/>
        <v>0</v>
      </c>
      <c r="BI196" s="152">
        <f t="shared" si="48"/>
        <v>0</v>
      </c>
      <c r="BJ196" s="13" t="s">
        <v>92</v>
      </c>
      <c r="BK196" s="153">
        <f t="shared" si="49"/>
        <v>0</v>
      </c>
      <c r="BL196" s="13" t="s">
        <v>169</v>
      </c>
      <c r="BM196" s="151" t="s">
        <v>1135</v>
      </c>
    </row>
    <row r="197" spans="2:65" s="1" customFormat="1" ht="33" customHeight="1">
      <c r="B197" s="139"/>
      <c r="C197" s="140" t="s">
        <v>354</v>
      </c>
      <c r="D197" s="140" t="s">
        <v>165</v>
      </c>
      <c r="E197" s="141" t="s">
        <v>1136</v>
      </c>
      <c r="F197" s="142" t="s">
        <v>1137</v>
      </c>
      <c r="G197" s="143" t="s">
        <v>196</v>
      </c>
      <c r="H197" s="144">
        <v>8</v>
      </c>
      <c r="I197" s="145"/>
      <c r="J197" s="144">
        <f t="shared" si="40"/>
        <v>0</v>
      </c>
      <c r="K197" s="146"/>
      <c r="L197" s="28"/>
      <c r="M197" s="147" t="s">
        <v>1</v>
      </c>
      <c r="N197" s="148" t="s">
        <v>45</v>
      </c>
      <c r="P197" s="149">
        <f t="shared" si="41"/>
        <v>0</v>
      </c>
      <c r="Q197" s="149">
        <v>6.8000000000000005E-4</v>
      </c>
      <c r="R197" s="149">
        <f t="shared" si="42"/>
        <v>5.4400000000000004E-3</v>
      </c>
      <c r="S197" s="149">
        <v>0</v>
      </c>
      <c r="T197" s="150">
        <f t="shared" si="43"/>
        <v>0</v>
      </c>
      <c r="AR197" s="151" t="s">
        <v>169</v>
      </c>
      <c r="AT197" s="151" t="s">
        <v>165</v>
      </c>
      <c r="AU197" s="151" t="s">
        <v>92</v>
      </c>
      <c r="AY197" s="13" t="s">
        <v>163</v>
      </c>
      <c r="BE197" s="152">
        <f t="shared" si="44"/>
        <v>0</v>
      </c>
      <c r="BF197" s="152">
        <f t="shared" si="45"/>
        <v>0</v>
      </c>
      <c r="BG197" s="152">
        <f t="shared" si="46"/>
        <v>0</v>
      </c>
      <c r="BH197" s="152">
        <f t="shared" si="47"/>
        <v>0</v>
      </c>
      <c r="BI197" s="152">
        <f t="shared" si="48"/>
        <v>0</v>
      </c>
      <c r="BJ197" s="13" t="s">
        <v>92</v>
      </c>
      <c r="BK197" s="153">
        <f t="shared" si="49"/>
        <v>0</v>
      </c>
      <c r="BL197" s="13" t="s">
        <v>169</v>
      </c>
      <c r="BM197" s="151" t="s">
        <v>1138</v>
      </c>
    </row>
    <row r="198" spans="2:65" s="1" customFormat="1" ht="24.2" customHeight="1">
      <c r="B198" s="139"/>
      <c r="C198" s="140" t="s">
        <v>252</v>
      </c>
      <c r="D198" s="140" t="s">
        <v>165</v>
      </c>
      <c r="E198" s="141" t="s">
        <v>785</v>
      </c>
      <c r="F198" s="142" t="s">
        <v>1139</v>
      </c>
      <c r="G198" s="143" t="s">
        <v>196</v>
      </c>
      <c r="H198" s="144">
        <v>112</v>
      </c>
      <c r="I198" s="145"/>
      <c r="J198" s="144">
        <f t="shared" si="40"/>
        <v>0</v>
      </c>
      <c r="K198" s="146"/>
      <c r="L198" s="28"/>
      <c r="M198" s="147" t="s">
        <v>1</v>
      </c>
      <c r="N198" s="148" t="s">
        <v>45</v>
      </c>
      <c r="P198" s="149">
        <f t="shared" si="41"/>
        <v>0</v>
      </c>
      <c r="Q198" s="149">
        <v>2.572E-2</v>
      </c>
      <c r="R198" s="149">
        <f t="shared" si="42"/>
        <v>2.8806400000000001</v>
      </c>
      <c r="S198" s="149">
        <v>0</v>
      </c>
      <c r="T198" s="150">
        <f t="shared" si="43"/>
        <v>0</v>
      </c>
      <c r="AR198" s="151" t="s">
        <v>169</v>
      </c>
      <c r="AT198" s="151" t="s">
        <v>165</v>
      </c>
      <c r="AU198" s="151" t="s">
        <v>92</v>
      </c>
      <c r="AY198" s="13" t="s">
        <v>163</v>
      </c>
      <c r="BE198" s="152">
        <f t="shared" si="44"/>
        <v>0</v>
      </c>
      <c r="BF198" s="152">
        <f t="shared" si="45"/>
        <v>0</v>
      </c>
      <c r="BG198" s="152">
        <f t="shared" si="46"/>
        <v>0</v>
      </c>
      <c r="BH198" s="152">
        <f t="shared" si="47"/>
        <v>0</v>
      </c>
      <c r="BI198" s="152">
        <f t="shared" si="48"/>
        <v>0</v>
      </c>
      <c r="BJ198" s="13" t="s">
        <v>92</v>
      </c>
      <c r="BK198" s="153">
        <f t="shared" si="49"/>
        <v>0</v>
      </c>
      <c r="BL198" s="13" t="s">
        <v>169</v>
      </c>
      <c r="BM198" s="151" t="s">
        <v>1140</v>
      </c>
    </row>
    <row r="199" spans="2:65" s="1" customFormat="1" ht="16.5" customHeight="1">
      <c r="B199" s="139"/>
      <c r="C199" s="140" t="s">
        <v>361</v>
      </c>
      <c r="D199" s="140" t="s">
        <v>165</v>
      </c>
      <c r="E199" s="141" t="s">
        <v>1141</v>
      </c>
      <c r="F199" s="142" t="s">
        <v>1142</v>
      </c>
      <c r="G199" s="143" t="s">
        <v>689</v>
      </c>
      <c r="H199" s="144">
        <v>50</v>
      </c>
      <c r="I199" s="145"/>
      <c r="J199" s="144">
        <f t="shared" si="40"/>
        <v>0</v>
      </c>
      <c r="K199" s="146"/>
      <c r="L199" s="28"/>
      <c r="M199" s="147" t="s">
        <v>1</v>
      </c>
      <c r="N199" s="148" t="s">
        <v>45</v>
      </c>
      <c r="P199" s="149">
        <f t="shared" si="41"/>
        <v>0</v>
      </c>
      <c r="Q199" s="149">
        <v>7.0815000000000001</v>
      </c>
      <c r="R199" s="149">
        <f t="shared" si="42"/>
        <v>354.07499999999999</v>
      </c>
      <c r="S199" s="149">
        <v>0</v>
      </c>
      <c r="T199" s="150">
        <f t="shared" si="43"/>
        <v>0</v>
      </c>
      <c r="AR199" s="151" t="s">
        <v>169</v>
      </c>
      <c r="AT199" s="151" t="s">
        <v>165</v>
      </c>
      <c r="AU199" s="151" t="s">
        <v>92</v>
      </c>
      <c r="AY199" s="13" t="s">
        <v>163</v>
      </c>
      <c r="BE199" s="152">
        <f t="shared" si="44"/>
        <v>0</v>
      </c>
      <c r="BF199" s="152">
        <f t="shared" si="45"/>
        <v>0</v>
      </c>
      <c r="BG199" s="152">
        <f t="shared" si="46"/>
        <v>0</v>
      </c>
      <c r="BH199" s="152">
        <f t="shared" si="47"/>
        <v>0</v>
      </c>
      <c r="BI199" s="152">
        <f t="shared" si="48"/>
        <v>0</v>
      </c>
      <c r="BJ199" s="13" t="s">
        <v>92</v>
      </c>
      <c r="BK199" s="153">
        <f t="shared" si="49"/>
        <v>0</v>
      </c>
      <c r="BL199" s="13" t="s">
        <v>169</v>
      </c>
      <c r="BM199" s="151" t="s">
        <v>1143</v>
      </c>
    </row>
    <row r="200" spans="2:65" s="1" customFormat="1" ht="37.9" customHeight="1">
      <c r="B200" s="139"/>
      <c r="C200" s="140" t="s">
        <v>256</v>
      </c>
      <c r="D200" s="140" t="s">
        <v>165</v>
      </c>
      <c r="E200" s="141" t="s">
        <v>1144</v>
      </c>
      <c r="F200" s="142" t="s">
        <v>1145</v>
      </c>
      <c r="G200" s="143" t="s">
        <v>689</v>
      </c>
      <c r="H200" s="144">
        <v>50</v>
      </c>
      <c r="I200" s="145"/>
      <c r="J200" s="144">
        <f t="shared" si="40"/>
        <v>0</v>
      </c>
      <c r="K200" s="146"/>
      <c r="L200" s="28"/>
      <c r="M200" s="147" t="s">
        <v>1</v>
      </c>
      <c r="N200" s="148" t="s">
        <v>45</v>
      </c>
      <c r="P200" s="149">
        <f t="shared" si="41"/>
        <v>0</v>
      </c>
      <c r="Q200" s="149">
        <v>0</v>
      </c>
      <c r="R200" s="149">
        <f t="shared" si="42"/>
        <v>0</v>
      </c>
      <c r="S200" s="149">
        <v>0</v>
      </c>
      <c r="T200" s="150">
        <f t="shared" si="43"/>
        <v>0</v>
      </c>
      <c r="AR200" s="151" t="s">
        <v>169</v>
      </c>
      <c r="AT200" s="151" t="s">
        <v>165</v>
      </c>
      <c r="AU200" s="151" t="s">
        <v>92</v>
      </c>
      <c r="AY200" s="13" t="s">
        <v>163</v>
      </c>
      <c r="BE200" s="152">
        <f t="shared" si="44"/>
        <v>0</v>
      </c>
      <c r="BF200" s="152">
        <f t="shared" si="45"/>
        <v>0</v>
      </c>
      <c r="BG200" s="152">
        <f t="shared" si="46"/>
        <v>0</v>
      </c>
      <c r="BH200" s="152">
        <f t="shared" si="47"/>
        <v>0</v>
      </c>
      <c r="BI200" s="152">
        <f t="shared" si="48"/>
        <v>0</v>
      </c>
      <c r="BJ200" s="13" t="s">
        <v>92</v>
      </c>
      <c r="BK200" s="153">
        <f t="shared" si="49"/>
        <v>0</v>
      </c>
      <c r="BL200" s="13" t="s">
        <v>169</v>
      </c>
      <c r="BM200" s="151" t="s">
        <v>1146</v>
      </c>
    </row>
    <row r="201" spans="2:65" s="1" customFormat="1" ht="24.2" customHeight="1">
      <c r="B201" s="139"/>
      <c r="C201" s="140" t="s">
        <v>371</v>
      </c>
      <c r="D201" s="140" t="s">
        <v>165</v>
      </c>
      <c r="E201" s="141" t="s">
        <v>1147</v>
      </c>
      <c r="F201" s="142" t="s">
        <v>1148</v>
      </c>
      <c r="G201" s="143" t="s">
        <v>196</v>
      </c>
      <c r="H201" s="144">
        <v>45</v>
      </c>
      <c r="I201" s="145"/>
      <c r="J201" s="144">
        <f t="shared" si="40"/>
        <v>0</v>
      </c>
      <c r="K201" s="146"/>
      <c r="L201" s="28"/>
      <c r="M201" s="147" t="s">
        <v>1</v>
      </c>
      <c r="N201" s="148" t="s">
        <v>45</v>
      </c>
      <c r="P201" s="149">
        <f t="shared" si="41"/>
        <v>0</v>
      </c>
      <c r="Q201" s="149">
        <v>0</v>
      </c>
      <c r="R201" s="149">
        <f t="shared" si="42"/>
        <v>0</v>
      </c>
      <c r="S201" s="149">
        <v>0</v>
      </c>
      <c r="T201" s="150">
        <f t="shared" si="43"/>
        <v>0</v>
      </c>
      <c r="AR201" s="151" t="s">
        <v>169</v>
      </c>
      <c r="AT201" s="151" t="s">
        <v>165</v>
      </c>
      <c r="AU201" s="151" t="s">
        <v>92</v>
      </c>
      <c r="AY201" s="13" t="s">
        <v>163</v>
      </c>
      <c r="BE201" s="152">
        <f t="shared" si="44"/>
        <v>0</v>
      </c>
      <c r="BF201" s="152">
        <f t="shared" si="45"/>
        <v>0</v>
      </c>
      <c r="BG201" s="152">
        <f t="shared" si="46"/>
        <v>0</v>
      </c>
      <c r="BH201" s="152">
        <f t="shared" si="47"/>
        <v>0</v>
      </c>
      <c r="BI201" s="152">
        <f t="shared" si="48"/>
        <v>0</v>
      </c>
      <c r="BJ201" s="13" t="s">
        <v>92</v>
      </c>
      <c r="BK201" s="153">
        <f t="shared" si="49"/>
        <v>0</v>
      </c>
      <c r="BL201" s="13" t="s">
        <v>169</v>
      </c>
      <c r="BM201" s="151" t="s">
        <v>1149</v>
      </c>
    </row>
    <row r="202" spans="2:65" s="1" customFormat="1" ht="16.5" customHeight="1">
      <c r="B202" s="139"/>
      <c r="C202" s="140" t="s">
        <v>261</v>
      </c>
      <c r="D202" s="140" t="s">
        <v>165</v>
      </c>
      <c r="E202" s="141" t="s">
        <v>788</v>
      </c>
      <c r="F202" s="142" t="s">
        <v>789</v>
      </c>
      <c r="G202" s="143" t="s">
        <v>216</v>
      </c>
      <c r="H202" s="144">
        <v>1.5</v>
      </c>
      <c r="I202" s="145"/>
      <c r="J202" s="144">
        <f t="shared" si="40"/>
        <v>0</v>
      </c>
      <c r="K202" s="146"/>
      <c r="L202" s="28"/>
      <c r="M202" s="147" t="s">
        <v>1</v>
      </c>
      <c r="N202" s="148" t="s">
        <v>45</v>
      </c>
      <c r="P202" s="149">
        <f t="shared" si="41"/>
        <v>0</v>
      </c>
      <c r="Q202" s="149">
        <v>0</v>
      </c>
      <c r="R202" s="149">
        <f t="shared" si="42"/>
        <v>0</v>
      </c>
      <c r="S202" s="149">
        <v>0</v>
      </c>
      <c r="T202" s="150">
        <f t="shared" si="43"/>
        <v>0</v>
      </c>
      <c r="AR202" s="151" t="s">
        <v>169</v>
      </c>
      <c r="AT202" s="151" t="s">
        <v>165</v>
      </c>
      <c r="AU202" s="151" t="s">
        <v>92</v>
      </c>
      <c r="AY202" s="13" t="s">
        <v>163</v>
      </c>
      <c r="BE202" s="152">
        <f t="shared" si="44"/>
        <v>0</v>
      </c>
      <c r="BF202" s="152">
        <f t="shared" si="45"/>
        <v>0</v>
      </c>
      <c r="BG202" s="152">
        <f t="shared" si="46"/>
        <v>0</v>
      </c>
      <c r="BH202" s="152">
        <f t="shared" si="47"/>
        <v>0</v>
      </c>
      <c r="BI202" s="152">
        <f t="shared" si="48"/>
        <v>0</v>
      </c>
      <c r="BJ202" s="13" t="s">
        <v>92</v>
      </c>
      <c r="BK202" s="153">
        <f t="shared" si="49"/>
        <v>0</v>
      </c>
      <c r="BL202" s="13" t="s">
        <v>169</v>
      </c>
      <c r="BM202" s="151" t="s">
        <v>1150</v>
      </c>
    </row>
    <row r="203" spans="2:65" s="1" customFormat="1" ht="21.75" customHeight="1">
      <c r="B203" s="139"/>
      <c r="C203" s="140" t="s">
        <v>382</v>
      </c>
      <c r="D203" s="140" t="s">
        <v>165</v>
      </c>
      <c r="E203" s="141" t="s">
        <v>791</v>
      </c>
      <c r="F203" s="142" t="s">
        <v>792</v>
      </c>
      <c r="G203" s="143" t="s">
        <v>216</v>
      </c>
      <c r="H203" s="144">
        <v>1.5</v>
      </c>
      <c r="I203" s="145"/>
      <c r="J203" s="144">
        <f t="shared" si="40"/>
        <v>0</v>
      </c>
      <c r="K203" s="146"/>
      <c r="L203" s="28"/>
      <c r="M203" s="147" t="s">
        <v>1</v>
      </c>
      <c r="N203" s="148" t="s">
        <v>45</v>
      </c>
      <c r="P203" s="149">
        <f t="shared" si="41"/>
        <v>0</v>
      </c>
      <c r="Q203" s="149">
        <v>0</v>
      </c>
      <c r="R203" s="149">
        <f t="shared" si="42"/>
        <v>0</v>
      </c>
      <c r="S203" s="149">
        <v>0</v>
      </c>
      <c r="T203" s="150">
        <f t="shared" si="43"/>
        <v>0</v>
      </c>
      <c r="AR203" s="151" t="s">
        <v>169</v>
      </c>
      <c r="AT203" s="151" t="s">
        <v>165</v>
      </c>
      <c r="AU203" s="151" t="s">
        <v>92</v>
      </c>
      <c r="AY203" s="13" t="s">
        <v>163</v>
      </c>
      <c r="BE203" s="152">
        <f t="shared" si="44"/>
        <v>0</v>
      </c>
      <c r="BF203" s="152">
        <f t="shared" si="45"/>
        <v>0</v>
      </c>
      <c r="BG203" s="152">
        <f t="shared" si="46"/>
        <v>0</v>
      </c>
      <c r="BH203" s="152">
        <f t="shared" si="47"/>
        <v>0</v>
      </c>
      <c r="BI203" s="152">
        <f t="shared" si="48"/>
        <v>0</v>
      </c>
      <c r="BJ203" s="13" t="s">
        <v>92</v>
      </c>
      <c r="BK203" s="153">
        <f t="shared" si="49"/>
        <v>0</v>
      </c>
      <c r="BL203" s="13" t="s">
        <v>169</v>
      </c>
      <c r="BM203" s="151" t="s">
        <v>1151</v>
      </c>
    </row>
    <row r="204" spans="2:65" s="1" customFormat="1" ht="24.2" customHeight="1">
      <c r="B204" s="139"/>
      <c r="C204" s="140" t="s">
        <v>270</v>
      </c>
      <c r="D204" s="140" t="s">
        <v>165</v>
      </c>
      <c r="E204" s="141" t="s">
        <v>1152</v>
      </c>
      <c r="F204" s="142" t="s">
        <v>1153</v>
      </c>
      <c r="G204" s="143" t="s">
        <v>216</v>
      </c>
      <c r="H204" s="144">
        <v>1.5</v>
      </c>
      <c r="I204" s="145"/>
      <c r="J204" s="144">
        <f t="shared" si="40"/>
        <v>0</v>
      </c>
      <c r="K204" s="146"/>
      <c r="L204" s="28"/>
      <c r="M204" s="147" t="s">
        <v>1</v>
      </c>
      <c r="N204" s="148" t="s">
        <v>45</v>
      </c>
      <c r="P204" s="149">
        <f t="shared" si="41"/>
        <v>0</v>
      </c>
      <c r="Q204" s="149">
        <v>0</v>
      </c>
      <c r="R204" s="149">
        <f t="shared" si="42"/>
        <v>0</v>
      </c>
      <c r="S204" s="149">
        <v>0</v>
      </c>
      <c r="T204" s="150">
        <f t="shared" si="43"/>
        <v>0</v>
      </c>
      <c r="AR204" s="151" t="s">
        <v>169</v>
      </c>
      <c r="AT204" s="151" t="s">
        <v>165</v>
      </c>
      <c r="AU204" s="151" t="s">
        <v>92</v>
      </c>
      <c r="AY204" s="13" t="s">
        <v>163</v>
      </c>
      <c r="BE204" s="152">
        <f t="shared" si="44"/>
        <v>0</v>
      </c>
      <c r="BF204" s="152">
        <f t="shared" si="45"/>
        <v>0</v>
      </c>
      <c r="BG204" s="152">
        <f t="shared" si="46"/>
        <v>0</v>
      </c>
      <c r="BH204" s="152">
        <f t="shared" si="47"/>
        <v>0</v>
      </c>
      <c r="BI204" s="152">
        <f t="shared" si="48"/>
        <v>0</v>
      </c>
      <c r="BJ204" s="13" t="s">
        <v>92</v>
      </c>
      <c r="BK204" s="153">
        <f t="shared" si="49"/>
        <v>0</v>
      </c>
      <c r="BL204" s="13" t="s">
        <v>169</v>
      </c>
      <c r="BM204" s="151" t="s">
        <v>1154</v>
      </c>
    </row>
    <row r="205" spans="2:65" s="1" customFormat="1" ht="24.2" customHeight="1">
      <c r="B205" s="139"/>
      <c r="C205" s="140" t="s">
        <v>391</v>
      </c>
      <c r="D205" s="140" t="s">
        <v>165</v>
      </c>
      <c r="E205" s="141" t="s">
        <v>794</v>
      </c>
      <c r="F205" s="142" t="s">
        <v>795</v>
      </c>
      <c r="G205" s="143" t="s">
        <v>216</v>
      </c>
      <c r="H205" s="144">
        <v>1.5</v>
      </c>
      <c r="I205" s="145"/>
      <c r="J205" s="144">
        <f t="shared" si="40"/>
        <v>0</v>
      </c>
      <c r="K205" s="146"/>
      <c r="L205" s="28"/>
      <c r="M205" s="147" t="s">
        <v>1</v>
      </c>
      <c r="N205" s="148" t="s">
        <v>45</v>
      </c>
      <c r="P205" s="149">
        <f t="shared" si="41"/>
        <v>0</v>
      </c>
      <c r="Q205" s="149">
        <v>0</v>
      </c>
      <c r="R205" s="149">
        <f t="shared" si="42"/>
        <v>0</v>
      </c>
      <c r="S205" s="149">
        <v>0</v>
      </c>
      <c r="T205" s="150">
        <f t="shared" si="43"/>
        <v>0</v>
      </c>
      <c r="AR205" s="151" t="s">
        <v>169</v>
      </c>
      <c r="AT205" s="151" t="s">
        <v>165</v>
      </c>
      <c r="AU205" s="151" t="s">
        <v>92</v>
      </c>
      <c r="AY205" s="13" t="s">
        <v>163</v>
      </c>
      <c r="BE205" s="152">
        <f t="shared" si="44"/>
        <v>0</v>
      </c>
      <c r="BF205" s="152">
        <f t="shared" si="45"/>
        <v>0</v>
      </c>
      <c r="BG205" s="152">
        <f t="shared" si="46"/>
        <v>0</v>
      </c>
      <c r="BH205" s="152">
        <f t="shared" si="47"/>
        <v>0</v>
      </c>
      <c r="BI205" s="152">
        <f t="shared" si="48"/>
        <v>0</v>
      </c>
      <c r="BJ205" s="13" t="s">
        <v>92</v>
      </c>
      <c r="BK205" s="153">
        <f t="shared" si="49"/>
        <v>0</v>
      </c>
      <c r="BL205" s="13" t="s">
        <v>169</v>
      </c>
      <c r="BM205" s="151" t="s">
        <v>1155</v>
      </c>
    </row>
    <row r="206" spans="2:65" s="1" customFormat="1" ht="24.2" customHeight="1">
      <c r="B206" s="139"/>
      <c r="C206" s="140" t="s">
        <v>274</v>
      </c>
      <c r="D206" s="140" t="s">
        <v>165</v>
      </c>
      <c r="E206" s="141" t="s">
        <v>797</v>
      </c>
      <c r="F206" s="142" t="s">
        <v>798</v>
      </c>
      <c r="G206" s="143" t="s">
        <v>216</v>
      </c>
      <c r="H206" s="144">
        <v>1.5</v>
      </c>
      <c r="I206" s="145"/>
      <c r="J206" s="144">
        <f t="shared" si="40"/>
        <v>0</v>
      </c>
      <c r="K206" s="146"/>
      <c r="L206" s="28"/>
      <c r="M206" s="147" t="s">
        <v>1</v>
      </c>
      <c r="N206" s="148" t="s">
        <v>45</v>
      </c>
      <c r="P206" s="149">
        <f t="shared" si="41"/>
        <v>0</v>
      </c>
      <c r="Q206" s="149">
        <v>0</v>
      </c>
      <c r="R206" s="149">
        <f t="shared" si="42"/>
        <v>0</v>
      </c>
      <c r="S206" s="149">
        <v>0</v>
      </c>
      <c r="T206" s="150">
        <f t="shared" si="43"/>
        <v>0</v>
      </c>
      <c r="AR206" s="151" t="s">
        <v>169</v>
      </c>
      <c r="AT206" s="151" t="s">
        <v>165</v>
      </c>
      <c r="AU206" s="151" t="s">
        <v>92</v>
      </c>
      <c r="AY206" s="13" t="s">
        <v>163</v>
      </c>
      <c r="BE206" s="152">
        <f t="shared" si="44"/>
        <v>0</v>
      </c>
      <c r="BF206" s="152">
        <f t="shared" si="45"/>
        <v>0</v>
      </c>
      <c r="BG206" s="152">
        <f t="shared" si="46"/>
        <v>0</v>
      </c>
      <c r="BH206" s="152">
        <f t="shared" si="47"/>
        <v>0</v>
      </c>
      <c r="BI206" s="152">
        <f t="shared" si="48"/>
        <v>0</v>
      </c>
      <c r="BJ206" s="13" t="s">
        <v>92</v>
      </c>
      <c r="BK206" s="153">
        <f t="shared" si="49"/>
        <v>0</v>
      </c>
      <c r="BL206" s="13" t="s">
        <v>169</v>
      </c>
      <c r="BM206" s="151" t="s">
        <v>1156</v>
      </c>
    </row>
    <row r="207" spans="2:65" s="1" customFormat="1" ht="16.5" customHeight="1">
      <c r="B207" s="139"/>
      <c r="C207" s="140" t="s">
        <v>398</v>
      </c>
      <c r="D207" s="140" t="s">
        <v>165</v>
      </c>
      <c r="E207" s="141" t="s">
        <v>800</v>
      </c>
      <c r="F207" s="142" t="s">
        <v>801</v>
      </c>
      <c r="G207" s="143" t="s">
        <v>216</v>
      </c>
      <c r="H207" s="144">
        <v>1.5</v>
      </c>
      <c r="I207" s="145"/>
      <c r="J207" s="144">
        <f t="shared" si="40"/>
        <v>0</v>
      </c>
      <c r="K207" s="146"/>
      <c r="L207" s="28"/>
      <c r="M207" s="147" t="s">
        <v>1</v>
      </c>
      <c r="N207" s="148" t="s">
        <v>45</v>
      </c>
      <c r="P207" s="149">
        <f t="shared" si="41"/>
        <v>0</v>
      </c>
      <c r="Q207" s="149">
        <v>0</v>
      </c>
      <c r="R207" s="149">
        <f t="shared" si="42"/>
        <v>0</v>
      </c>
      <c r="S207" s="149">
        <v>0</v>
      </c>
      <c r="T207" s="150">
        <f t="shared" si="43"/>
        <v>0</v>
      </c>
      <c r="AR207" s="151" t="s">
        <v>169</v>
      </c>
      <c r="AT207" s="151" t="s">
        <v>165</v>
      </c>
      <c r="AU207" s="151" t="s">
        <v>92</v>
      </c>
      <c r="AY207" s="13" t="s">
        <v>163</v>
      </c>
      <c r="BE207" s="152">
        <f t="shared" si="44"/>
        <v>0</v>
      </c>
      <c r="BF207" s="152">
        <f t="shared" si="45"/>
        <v>0</v>
      </c>
      <c r="BG207" s="152">
        <f t="shared" si="46"/>
        <v>0</v>
      </c>
      <c r="BH207" s="152">
        <f t="shared" si="47"/>
        <v>0</v>
      </c>
      <c r="BI207" s="152">
        <f t="shared" si="48"/>
        <v>0</v>
      </c>
      <c r="BJ207" s="13" t="s">
        <v>92</v>
      </c>
      <c r="BK207" s="153">
        <f t="shared" si="49"/>
        <v>0</v>
      </c>
      <c r="BL207" s="13" t="s">
        <v>169</v>
      </c>
      <c r="BM207" s="151" t="s">
        <v>1157</v>
      </c>
    </row>
    <row r="208" spans="2:65" s="1" customFormat="1" ht="24.2" customHeight="1">
      <c r="B208" s="139"/>
      <c r="C208" s="140" t="s">
        <v>278</v>
      </c>
      <c r="D208" s="140" t="s">
        <v>165</v>
      </c>
      <c r="E208" s="141" t="s">
        <v>1158</v>
      </c>
      <c r="F208" s="142" t="s">
        <v>1159</v>
      </c>
      <c r="G208" s="143" t="s">
        <v>216</v>
      </c>
      <c r="H208" s="144">
        <v>1.5</v>
      </c>
      <c r="I208" s="145"/>
      <c r="J208" s="144">
        <f t="shared" si="40"/>
        <v>0</v>
      </c>
      <c r="K208" s="146"/>
      <c r="L208" s="28"/>
      <c r="M208" s="147" t="s">
        <v>1</v>
      </c>
      <c r="N208" s="148" t="s">
        <v>45</v>
      </c>
      <c r="P208" s="149">
        <f t="shared" si="41"/>
        <v>0</v>
      </c>
      <c r="Q208" s="149">
        <v>0</v>
      </c>
      <c r="R208" s="149">
        <f t="shared" si="42"/>
        <v>0</v>
      </c>
      <c r="S208" s="149">
        <v>0</v>
      </c>
      <c r="T208" s="150">
        <f t="shared" si="43"/>
        <v>0</v>
      </c>
      <c r="AR208" s="151" t="s">
        <v>169</v>
      </c>
      <c r="AT208" s="151" t="s">
        <v>165</v>
      </c>
      <c r="AU208" s="151" t="s">
        <v>92</v>
      </c>
      <c r="AY208" s="13" t="s">
        <v>163</v>
      </c>
      <c r="BE208" s="152">
        <f t="shared" si="44"/>
        <v>0</v>
      </c>
      <c r="BF208" s="152">
        <f t="shared" si="45"/>
        <v>0</v>
      </c>
      <c r="BG208" s="152">
        <f t="shared" si="46"/>
        <v>0</v>
      </c>
      <c r="BH208" s="152">
        <f t="shared" si="47"/>
        <v>0</v>
      </c>
      <c r="BI208" s="152">
        <f t="shared" si="48"/>
        <v>0</v>
      </c>
      <c r="BJ208" s="13" t="s">
        <v>92</v>
      </c>
      <c r="BK208" s="153">
        <f t="shared" si="49"/>
        <v>0</v>
      </c>
      <c r="BL208" s="13" t="s">
        <v>169</v>
      </c>
      <c r="BM208" s="151" t="s">
        <v>1160</v>
      </c>
    </row>
    <row r="209" spans="2:65" s="1" customFormat="1" ht="16.5" customHeight="1">
      <c r="B209" s="139"/>
      <c r="C209" s="140" t="s">
        <v>593</v>
      </c>
      <c r="D209" s="140" t="s">
        <v>165</v>
      </c>
      <c r="E209" s="141" t="s">
        <v>1161</v>
      </c>
      <c r="F209" s="142" t="s">
        <v>1162</v>
      </c>
      <c r="G209" s="143" t="s">
        <v>415</v>
      </c>
      <c r="H209" s="144">
        <v>1</v>
      </c>
      <c r="I209" s="145"/>
      <c r="J209" s="144">
        <f t="shared" si="40"/>
        <v>0</v>
      </c>
      <c r="K209" s="146"/>
      <c r="L209" s="28"/>
      <c r="M209" s="147" t="s">
        <v>1</v>
      </c>
      <c r="N209" s="148" t="s">
        <v>45</v>
      </c>
      <c r="P209" s="149">
        <f t="shared" si="41"/>
        <v>0</v>
      </c>
      <c r="Q209" s="149">
        <v>0</v>
      </c>
      <c r="R209" s="149">
        <f t="shared" si="42"/>
        <v>0</v>
      </c>
      <c r="S209" s="149">
        <v>0</v>
      </c>
      <c r="T209" s="150">
        <f t="shared" si="43"/>
        <v>0</v>
      </c>
      <c r="AR209" s="151" t="s">
        <v>169</v>
      </c>
      <c r="AT209" s="151" t="s">
        <v>165</v>
      </c>
      <c r="AU209" s="151" t="s">
        <v>92</v>
      </c>
      <c r="AY209" s="13" t="s">
        <v>163</v>
      </c>
      <c r="BE209" s="152">
        <f t="shared" si="44"/>
        <v>0</v>
      </c>
      <c r="BF209" s="152">
        <f t="shared" si="45"/>
        <v>0</v>
      </c>
      <c r="BG209" s="152">
        <f t="shared" si="46"/>
        <v>0</v>
      </c>
      <c r="BH209" s="152">
        <f t="shared" si="47"/>
        <v>0</v>
      </c>
      <c r="BI209" s="152">
        <f t="shared" si="48"/>
        <v>0</v>
      </c>
      <c r="BJ209" s="13" t="s">
        <v>92</v>
      </c>
      <c r="BK209" s="153">
        <f t="shared" si="49"/>
        <v>0</v>
      </c>
      <c r="BL209" s="13" t="s">
        <v>169</v>
      </c>
      <c r="BM209" s="151" t="s">
        <v>1163</v>
      </c>
    </row>
    <row r="210" spans="2:65" s="1" customFormat="1" ht="24.2" customHeight="1">
      <c r="B210" s="139"/>
      <c r="C210" s="140" t="s">
        <v>282</v>
      </c>
      <c r="D210" s="140" t="s">
        <v>165</v>
      </c>
      <c r="E210" s="141" t="s">
        <v>806</v>
      </c>
      <c r="F210" s="142" t="s">
        <v>1164</v>
      </c>
      <c r="G210" s="143" t="s">
        <v>216</v>
      </c>
      <c r="H210" s="144">
        <v>459.18400000000003</v>
      </c>
      <c r="I210" s="145"/>
      <c r="J210" s="144">
        <f t="shared" si="40"/>
        <v>0</v>
      </c>
      <c r="K210" s="146"/>
      <c r="L210" s="28"/>
      <c r="M210" s="147" t="s">
        <v>1</v>
      </c>
      <c r="N210" s="148" t="s">
        <v>45</v>
      </c>
      <c r="P210" s="149">
        <f t="shared" si="41"/>
        <v>0</v>
      </c>
      <c r="Q210" s="149">
        <v>0</v>
      </c>
      <c r="R210" s="149">
        <f t="shared" si="42"/>
        <v>0</v>
      </c>
      <c r="S210" s="149">
        <v>0</v>
      </c>
      <c r="T210" s="150">
        <f t="shared" si="43"/>
        <v>0</v>
      </c>
      <c r="AR210" s="151" t="s">
        <v>169</v>
      </c>
      <c r="AT210" s="151" t="s">
        <v>165</v>
      </c>
      <c r="AU210" s="151" t="s">
        <v>92</v>
      </c>
      <c r="AY210" s="13" t="s">
        <v>163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92</v>
      </c>
      <c r="BK210" s="153">
        <f t="shared" si="49"/>
        <v>0</v>
      </c>
      <c r="BL210" s="13" t="s">
        <v>169</v>
      </c>
      <c r="BM210" s="151" t="s">
        <v>1165</v>
      </c>
    </row>
    <row r="211" spans="2:65" s="11" customFormat="1" ht="25.9" customHeight="1">
      <c r="B211" s="127"/>
      <c r="D211" s="128" t="s">
        <v>78</v>
      </c>
      <c r="E211" s="129" t="s">
        <v>262</v>
      </c>
      <c r="F211" s="129" t="s">
        <v>263</v>
      </c>
      <c r="I211" s="130"/>
      <c r="J211" s="131">
        <f>BK211</f>
        <v>0</v>
      </c>
      <c r="L211" s="127"/>
      <c r="M211" s="132"/>
      <c r="P211" s="133">
        <f>P212+P229+P262+P268+P279</f>
        <v>0</v>
      </c>
      <c r="R211" s="133">
        <f>R212+R229+R262+R268+R279</f>
        <v>30.56695749</v>
      </c>
      <c r="T211" s="134">
        <f>T212+T229+T262+T268+T279</f>
        <v>0</v>
      </c>
      <c r="AR211" s="128" t="s">
        <v>86</v>
      </c>
      <c r="AT211" s="135" t="s">
        <v>78</v>
      </c>
      <c r="AU211" s="135" t="s">
        <v>79</v>
      </c>
      <c r="AY211" s="128" t="s">
        <v>163</v>
      </c>
      <c r="BK211" s="136">
        <f>BK212+BK229+BK262+BK268+BK279</f>
        <v>0</v>
      </c>
    </row>
    <row r="212" spans="2:65" s="11" customFormat="1" ht="22.9" customHeight="1">
      <c r="B212" s="127"/>
      <c r="D212" s="128" t="s">
        <v>78</v>
      </c>
      <c r="E212" s="137" t="s">
        <v>264</v>
      </c>
      <c r="F212" s="137" t="s">
        <v>265</v>
      </c>
      <c r="I212" s="130"/>
      <c r="J212" s="138">
        <f>BK212</f>
        <v>0</v>
      </c>
      <c r="L212" s="127"/>
      <c r="M212" s="132"/>
      <c r="P212" s="133">
        <f>P213+P221+P225</f>
        <v>0</v>
      </c>
      <c r="R212" s="133">
        <f>R213+R221+R225</f>
        <v>0.87007650000000003</v>
      </c>
      <c r="T212" s="134">
        <f>T213+T221+T225</f>
        <v>0</v>
      </c>
      <c r="AR212" s="128" t="s">
        <v>86</v>
      </c>
      <c r="AT212" s="135" t="s">
        <v>78</v>
      </c>
      <c r="AU212" s="135" t="s">
        <v>86</v>
      </c>
      <c r="AY212" s="128" t="s">
        <v>163</v>
      </c>
      <c r="BK212" s="136">
        <f>BK213+BK221+BK225</f>
        <v>0</v>
      </c>
    </row>
    <row r="213" spans="2:65" s="11" customFormat="1" ht="20.85" customHeight="1">
      <c r="B213" s="127"/>
      <c r="D213" s="128" t="s">
        <v>78</v>
      </c>
      <c r="E213" s="137" t="s">
        <v>1166</v>
      </c>
      <c r="F213" s="137" t="s">
        <v>1167</v>
      </c>
      <c r="I213" s="130"/>
      <c r="J213" s="138">
        <f>BK213</f>
        <v>0</v>
      </c>
      <c r="L213" s="127"/>
      <c r="M213" s="132"/>
      <c r="P213" s="133">
        <f>SUM(P214:P220)</f>
        <v>0</v>
      </c>
      <c r="R213" s="133">
        <f>SUM(R214:R220)</f>
        <v>0.60794999999999999</v>
      </c>
      <c r="T213" s="134">
        <f>SUM(T214:T220)</f>
        <v>0</v>
      </c>
      <c r="AR213" s="128" t="s">
        <v>86</v>
      </c>
      <c r="AT213" s="135" t="s">
        <v>78</v>
      </c>
      <c r="AU213" s="135" t="s">
        <v>92</v>
      </c>
      <c r="AY213" s="128" t="s">
        <v>163</v>
      </c>
      <c r="BK213" s="136">
        <f>SUM(BK214:BK220)</f>
        <v>0</v>
      </c>
    </row>
    <row r="214" spans="2:65" s="1" customFormat="1" ht="24.2" customHeight="1">
      <c r="B214" s="139"/>
      <c r="C214" s="140" t="s">
        <v>600</v>
      </c>
      <c r="D214" s="140" t="s">
        <v>165</v>
      </c>
      <c r="E214" s="141" t="s">
        <v>1168</v>
      </c>
      <c r="F214" s="142" t="s">
        <v>1169</v>
      </c>
      <c r="G214" s="143" t="s">
        <v>196</v>
      </c>
      <c r="H214" s="144">
        <v>45</v>
      </c>
      <c r="I214" s="145"/>
      <c r="J214" s="144">
        <f t="shared" ref="J214:J220" si="50">ROUND(I214*H214,3)</f>
        <v>0</v>
      </c>
      <c r="K214" s="146"/>
      <c r="L214" s="28"/>
      <c r="M214" s="147" t="s">
        <v>1</v>
      </c>
      <c r="N214" s="148" t="s">
        <v>45</v>
      </c>
      <c r="P214" s="149">
        <f t="shared" ref="P214:P220" si="51">O214*H214</f>
        <v>0</v>
      </c>
      <c r="Q214" s="149">
        <v>0</v>
      </c>
      <c r="R214" s="149">
        <f t="shared" ref="R214:R220" si="52">Q214*H214</f>
        <v>0</v>
      </c>
      <c r="S214" s="149">
        <v>0</v>
      </c>
      <c r="T214" s="150">
        <f t="shared" ref="T214:T220" si="53">S214*H214</f>
        <v>0</v>
      </c>
      <c r="AR214" s="151" t="s">
        <v>188</v>
      </c>
      <c r="AT214" s="151" t="s">
        <v>165</v>
      </c>
      <c r="AU214" s="151" t="s">
        <v>174</v>
      </c>
      <c r="AY214" s="13" t="s">
        <v>163</v>
      </c>
      <c r="BE214" s="152">
        <f t="shared" ref="BE214:BE220" si="54">IF(N214="základná",J214,0)</f>
        <v>0</v>
      </c>
      <c r="BF214" s="152">
        <f t="shared" ref="BF214:BF220" si="55">IF(N214="znížená",J214,0)</f>
        <v>0</v>
      </c>
      <c r="BG214" s="152">
        <f t="shared" ref="BG214:BG220" si="56">IF(N214="zákl. prenesená",J214,0)</f>
        <v>0</v>
      </c>
      <c r="BH214" s="152">
        <f t="shared" ref="BH214:BH220" si="57">IF(N214="zníž. prenesená",J214,0)</f>
        <v>0</v>
      </c>
      <c r="BI214" s="152">
        <f t="shared" ref="BI214:BI220" si="58">IF(N214="nulová",J214,0)</f>
        <v>0</v>
      </c>
      <c r="BJ214" s="13" t="s">
        <v>92</v>
      </c>
      <c r="BK214" s="153">
        <f t="shared" ref="BK214:BK220" si="59">ROUND(I214*H214,3)</f>
        <v>0</v>
      </c>
      <c r="BL214" s="13" t="s">
        <v>188</v>
      </c>
      <c r="BM214" s="151" t="s">
        <v>1170</v>
      </c>
    </row>
    <row r="215" spans="2:65" s="1" customFormat="1" ht="37.9" customHeight="1">
      <c r="B215" s="139"/>
      <c r="C215" s="154" t="s">
        <v>285</v>
      </c>
      <c r="D215" s="154" t="s">
        <v>275</v>
      </c>
      <c r="E215" s="155" t="s">
        <v>1171</v>
      </c>
      <c r="F215" s="156" t="s">
        <v>1172</v>
      </c>
      <c r="G215" s="157" t="s">
        <v>196</v>
      </c>
      <c r="H215" s="158">
        <v>45.9</v>
      </c>
      <c r="I215" s="159"/>
      <c r="J215" s="158">
        <f t="shared" si="50"/>
        <v>0</v>
      </c>
      <c r="K215" s="160"/>
      <c r="L215" s="161"/>
      <c r="M215" s="162" t="s">
        <v>1</v>
      </c>
      <c r="N215" s="163" t="s">
        <v>45</v>
      </c>
      <c r="P215" s="149">
        <f t="shared" si="51"/>
        <v>0</v>
      </c>
      <c r="Q215" s="149">
        <v>1.0800000000000001E-2</v>
      </c>
      <c r="R215" s="149">
        <f t="shared" si="52"/>
        <v>0.49571999999999999</v>
      </c>
      <c r="S215" s="149">
        <v>0</v>
      </c>
      <c r="T215" s="150">
        <f t="shared" si="53"/>
        <v>0</v>
      </c>
      <c r="AR215" s="151" t="s">
        <v>217</v>
      </c>
      <c r="AT215" s="151" t="s">
        <v>275</v>
      </c>
      <c r="AU215" s="151" t="s">
        <v>174</v>
      </c>
      <c r="AY215" s="13" t="s">
        <v>163</v>
      </c>
      <c r="BE215" s="152">
        <f t="shared" si="54"/>
        <v>0</v>
      </c>
      <c r="BF215" s="152">
        <f t="shared" si="55"/>
        <v>0</v>
      </c>
      <c r="BG215" s="152">
        <f t="shared" si="56"/>
        <v>0</v>
      </c>
      <c r="BH215" s="152">
        <f t="shared" si="57"/>
        <v>0</v>
      </c>
      <c r="BI215" s="152">
        <f t="shared" si="58"/>
        <v>0</v>
      </c>
      <c r="BJ215" s="13" t="s">
        <v>92</v>
      </c>
      <c r="BK215" s="153">
        <f t="shared" si="59"/>
        <v>0</v>
      </c>
      <c r="BL215" s="13" t="s">
        <v>188</v>
      </c>
      <c r="BM215" s="151" t="s">
        <v>1173</v>
      </c>
    </row>
    <row r="216" spans="2:65" s="1" customFormat="1" ht="24.2" customHeight="1">
      <c r="B216" s="139"/>
      <c r="C216" s="140" t="s">
        <v>607</v>
      </c>
      <c r="D216" s="140" t="s">
        <v>165</v>
      </c>
      <c r="E216" s="141" t="s">
        <v>1174</v>
      </c>
      <c r="F216" s="142" t="s">
        <v>1175</v>
      </c>
      <c r="G216" s="143" t="s">
        <v>196</v>
      </c>
      <c r="H216" s="144">
        <v>45</v>
      </c>
      <c r="I216" s="145"/>
      <c r="J216" s="144">
        <f t="shared" si="50"/>
        <v>0</v>
      </c>
      <c r="K216" s="146"/>
      <c r="L216" s="28"/>
      <c r="M216" s="147" t="s">
        <v>1</v>
      </c>
      <c r="N216" s="148" t="s">
        <v>45</v>
      </c>
      <c r="P216" s="149">
        <f t="shared" si="51"/>
        <v>0</v>
      </c>
      <c r="Q216" s="149">
        <v>2.2899999999999999E-3</v>
      </c>
      <c r="R216" s="149">
        <f t="shared" si="52"/>
        <v>0.10305</v>
      </c>
      <c r="S216" s="149">
        <v>0</v>
      </c>
      <c r="T216" s="150">
        <f t="shared" si="53"/>
        <v>0</v>
      </c>
      <c r="AR216" s="151" t="s">
        <v>188</v>
      </c>
      <c r="AT216" s="151" t="s">
        <v>165</v>
      </c>
      <c r="AU216" s="151" t="s">
        <v>174</v>
      </c>
      <c r="AY216" s="13" t="s">
        <v>163</v>
      </c>
      <c r="BE216" s="152">
        <f t="shared" si="54"/>
        <v>0</v>
      </c>
      <c r="BF216" s="152">
        <f t="shared" si="55"/>
        <v>0</v>
      </c>
      <c r="BG216" s="152">
        <f t="shared" si="56"/>
        <v>0</v>
      </c>
      <c r="BH216" s="152">
        <f t="shared" si="57"/>
        <v>0</v>
      </c>
      <c r="BI216" s="152">
        <f t="shared" si="58"/>
        <v>0</v>
      </c>
      <c r="BJ216" s="13" t="s">
        <v>92</v>
      </c>
      <c r="BK216" s="153">
        <f t="shared" si="59"/>
        <v>0</v>
      </c>
      <c r="BL216" s="13" t="s">
        <v>188</v>
      </c>
      <c r="BM216" s="151" t="s">
        <v>1176</v>
      </c>
    </row>
    <row r="217" spans="2:65" s="1" customFormat="1" ht="24.2" customHeight="1">
      <c r="B217" s="139"/>
      <c r="C217" s="154" t="s">
        <v>289</v>
      </c>
      <c r="D217" s="154" t="s">
        <v>275</v>
      </c>
      <c r="E217" s="155" t="s">
        <v>1177</v>
      </c>
      <c r="F217" s="156" t="s">
        <v>1178</v>
      </c>
      <c r="G217" s="157" t="s">
        <v>196</v>
      </c>
      <c r="H217" s="158">
        <v>54</v>
      </c>
      <c r="I217" s="159"/>
      <c r="J217" s="158">
        <f t="shared" si="50"/>
        <v>0</v>
      </c>
      <c r="K217" s="160"/>
      <c r="L217" s="161"/>
      <c r="M217" s="162" t="s">
        <v>1</v>
      </c>
      <c r="N217" s="163" t="s">
        <v>45</v>
      </c>
      <c r="P217" s="149">
        <f t="shared" si="51"/>
        <v>0</v>
      </c>
      <c r="Q217" s="149">
        <v>1.7000000000000001E-4</v>
      </c>
      <c r="R217" s="149">
        <f t="shared" si="52"/>
        <v>9.1800000000000007E-3</v>
      </c>
      <c r="S217" s="149">
        <v>0</v>
      </c>
      <c r="T217" s="150">
        <f t="shared" si="53"/>
        <v>0</v>
      </c>
      <c r="AR217" s="151" t="s">
        <v>217</v>
      </c>
      <c r="AT217" s="151" t="s">
        <v>275</v>
      </c>
      <c r="AU217" s="151" t="s">
        <v>174</v>
      </c>
      <c r="AY217" s="13" t="s">
        <v>163</v>
      </c>
      <c r="BE217" s="152">
        <f t="shared" si="54"/>
        <v>0</v>
      </c>
      <c r="BF217" s="152">
        <f t="shared" si="55"/>
        <v>0</v>
      </c>
      <c r="BG217" s="152">
        <f t="shared" si="56"/>
        <v>0</v>
      </c>
      <c r="BH217" s="152">
        <f t="shared" si="57"/>
        <v>0</v>
      </c>
      <c r="BI217" s="152">
        <f t="shared" si="58"/>
        <v>0</v>
      </c>
      <c r="BJ217" s="13" t="s">
        <v>92</v>
      </c>
      <c r="BK217" s="153">
        <f t="shared" si="59"/>
        <v>0</v>
      </c>
      <c r="BL217" s="13" t="s">
        <v>188</v>
      </c>
      <c r="BM217" s="151" t="s">
        <v>1179</v>
      </c>
    </row>
    <row r="218" spans="2:65" s="1" customFormat="1" ht="16.5" customHeight="1">
      <c r="B218" s="139"/>
      <c r="C218" s="140" t="s">
        <v>614</v>
      </c>
      <c r="D218" s="140" t="s">
        <v>165</v>
      </c>
      <c r="E218" s="141" t="s">
        <v>1180</v>
      </c>
      <c r="F218" s="142" t="s">
        <v>1181</v>
      </c>
      <c r="G218" s="143" t="s">
        <v>255</v>
      </c>
      <c r="H218" s="144">
        <v>30.2</v>
      </c>
      <c r="I218" s="145"/>
      <c r="J218" s="144">
        <f t="shared" si="50"/>
        <v>0</v>
      </c>
      <c r="K218" s="146"/>
      <c r="L218" s="28"/>
      <c r="M218" s="147" t="s">
        <v>1</v>
      </c>
      <c r="N218" s="148" t="s">
        <v>45</v>
      </c>
      <c r="P218" s="149">
        <f t="shared" si="51"/>
        <v>0</v>
      </c>
      <c r="Q218" s="149">
        <v>0</v>
      </c>
      <c r="R218" s="149">
        <f t="shared" si="52"/>
        <v>0</v>
      </c>
      <c r="S218" s="149">
        <v>0</v>
      </c>
      <c r="T218" s="150">
        <f t="shared" si="53"/>
        <v>0</v>
      </c>
      <c r="AR218" s="151" t="s">
        <v>188</v>
      </c>
      <c r="AT218" s="151" t="s">
        <v>165</v>
      </c>
      <c r="AU218" s="151" t="s">
        <v>174</v>
      </c>
      <c r="AY218" s="13" t="s">
        <v>163</v>
      </c>
      <c r="BE218" s="152">
        <f t="shared" si="54"/>
        <v>0</v>
      </c>
      <c r="BF218" s="152">
        <f t="shared" si="55"/>
        <v>0</v>
      </c>
      <c r="BG218" s="152">
        <f t="shared" si="56"/>
        <v>0</v>
      </c>
      <c r="BH218" s="152">
        <f t="shared" si="57"/>
        <v>0</v>
      </c>
      <c r="BI218" s="152">
        <f t="shared" si="58"/>
        <v>0</v>
      </c>
      <c r="BJ218" s="13" t="s">
        <v>92</v>
      </c>
      <c r="BK218" s="153">
        <f t="shared" si="59"/>
        <v>0</v>
      </c>
      <c r="BL218" s="13" t="s">
        <v>188</v>
      </c>
      <c r="BM218" s="151" t="s">
        <v>1182</v>
      </c>
    </row>
    <row r="219" spans="2:65" s="1" customFormat="1" ht="16.5" customHeight="1">
      <c r="B219" s="139"/>
      <c r="C219" s="154" t="s">
        <v>292</v>
      </c>
      <c r="D219" s="154" t="s">
        <v>275</v>
      </c>
      <c r="E219" s="155" t="s">
        <v>1183</v>
      </c>
      <c r="F219" s="156" t="s">
        <v>1184</v>
      </c>
      <c r="G219" s="157" t="s">
        <v>255</v>
      </c>
      <c r="H219" s="158">
        <v>30.2</v>
      </c>
      <c r="I219" s="159"/>
      <c r="J219" s="158">
        <f t="shared" si="50"/>
        <v>0</v>
      </c>
      <c r="K219" s="160"/>
      <c r="L219" s="161"/>
      <c r="M219" s="162" t="s">
        <v>1</v>
      </c>
      <c r="N219" s="163" t="s">
        <v>45</v>
      </c>
      <c r="P219" s="149">
        <f t="shared" si="51"/>
        <v>0</v>
      </c>
      <c r="Q219" s="149">
        <v>0</v>
      </c>
      <c r="R219" s="149">
        <f t="shared" si="52"/>
        <v>0</v>
      </c>
      <c r="S219" s="149">
        <v>0</v>
      </c>
      <c r="T219" s="150">
        <f t="shared" si="53"/>
        <v>0</v>
      </c>
      <c r="AR219" s="151" t="s">
        <v>217</v>
      </c>
      <c r="AT219" s="151" t="s">
        <v>275</v>
      </c>
      <c r="AU219" s="151" t="s">
        <v>174</v>
      </c>
      <c r="AY219" s="13" t="s">
        <v>163</v>
      </c>
      <c r="BE219" s="152">
        <f t="shared" si="54"/>
        <v>0</v>
      </c>
      <c r="BF219" s="152">
        <f t="shared" si="55"/>
        <v>0</v>
      </c>
      <c r="BG219" s="152">
        <f t="shared" si="56"/>
        <v>0</v>
      </c>
      <c r="BH219" s="152">
        <f t="shared" si="57"/>
        <v>0</v>
      </c>
      <c r="BI219" s="152">
        <f t="shared" si="58"/>
        <v>0</v>
      </c>
      <c r="BJ219" s="13" t="s">
        <v>92</v>
      </c>
      <c r="BK219" s="153">
        <f t="shared" si="59"/>
        <v>0</v>
      </c>
      <c r="BL219" s="13" t="s">
        <v>188</v>
      </c>
      <c r="BM219" s="151" t="s">
        <v>1185</v>
      </c>
    </row>
    <row r="220" spans="2:65" s="1" customFormat="1" ht="24.2" customHeight="1">
      <c r="B220" s="139"/>
      <c r="C220" s="140" t="s">
        <v>621</v>
      </c>
      <c r="D220" s="140" t="s">
        <v>165</v>
      </c>
      <c r="E220" s="141" t="s">
        <v>1186</v>
      </c>
      <c r="F220" s="142" t="s">
        <v>1187</v>
      </c>
      <c r="G220" s="143" t="s">
        <v>216</v>
      </c>
      <c r="H220" s="144">
        <v>0.60799999999999998</v>
      </c>
      <c r="I220" s="145"/>
      <c r="J220" s="144">
        <f t="shared" si="50"/>
        <v>0</v>
      </c>
      <c r="K220" s="146"/>
      <c r="L220" s="28"/>
      <c r="M220" s="147" t="s">
        <v>1</v>
      </c>
      <c r="N220" s="148" t="s">
        <v>45</v>
      </c>
      <c r="P220" s="149">
        <f t="shared" si="51"/>
        <v>0</v>
      </c>
      <c r="Q220" s="149">
        <v>0</v>
      </c>
      <c r="R220" s="149">
        <f t="shared" si="52"/>
        <v>0</v>
      </c>
      <c r="S220" s="149">
        <v>0</v>
      </c>
      <c r="T220" s="150">
        <f t="shared" si="53"/>
        <v>0</v>
      </c>
      <c r="AR220" s="151" t="s">
        <v>188</v>
      </c>
      <c r="AT220" s="151" t="s">
        <v>165</v>
      </c>
      <c r="AU220" s="151" t="s">
        <v>174</v>
      </c>
      <c r="AY220" s="13" t="s">
        <v>163</v>
      </c>
      <c r="BE220" s="152">
        <f t="shared" si="54"/>
        <v>0</v>
      </c>
      <c r="BF220" s="152">
        <f t="shared" si="55"/>
        <v>0</v>
      </c>
      <c r="BG220" s="152">
        <f t="shared" si="56"/>
        <v>0</v>
      </c>
      <c r="BH220" s="152">
        <f t="shared" si="57"/>
        <v>0</v>
      </c>
      <c r="BI220" s="152">
        <f t="shared" si="58"/>
        <v>0</v>
      </c>
      <c r="BJ220" s="13" t="s">
        <v>92</v>
      </c>
      <c r="BK220" s="153">
        <f t="shared" si="59"/>
        <v>0</v>
      </c>
      <c r="BL220" s="13" t="s">
        <v>188</v>
      </c>
      <c r="BM220" s="151" t="s">
        <v>1188</v>
      </c>
    </row>
    <row r="221" spans="2:65" s="11" customFormat="1" ht="20.85" customHeight="1">
      <c r="B221" s="127"/>
      <c r="D221" s="128" t="s">
        <v>78</v>
      </c>
      <c r="E221" s="137" t="s">
        <v>266</v>
      </c>
      <c r="F221" s="137" t="s">
        <v>267</v>
      </c>
      <c r="I221" s="130"/>
      <c r="J221" s="138">
        <f>BK221</f>
        <v>0</v>
      </c>
      <c r="L221" s="127"/>
      <c r="M221" s="132"/>
      <c r="P221" s="133">
        <f>SUM(P222:P224)</f>
        <v>0</v>
      </c>
      <c r="R221" s="133">
        <f>SUM(R222:R224)</f>
        <v>0.25312650000000003</v>
      </c>
      <c r="T221" s="134">
        <f>SUM(T222:T224)</f>
        <v>0</v>
      </c>
      <c r="AR221" s="128" t="s">
        <v>92</v>
      </c>
      <c r="AT221" s="135" t="s">
        <v>78</v>
      </c>
      <c r="AU221" s="135" t="s">
        <v>92</v>
      </c>
      <c r="AY221" s="128" t="s">
        <v>163</v>
      </c>
      <c r="BK221" s="136">
        <f>SUM(BK222:BK224)</f>
        <v>0</v>
      </c>
    </row>
    <row r="222" spans="2:65" s="1" customFormat="1" ht="24.2" customHeight="1">
      <c r="B222" s="139"/>
      <c r="C222" s="140" t="s">
        <v>296</v>
      </c>
      <c r="D222" s="140" t="s">
        <v>165</v>
      </c>
      <c r="E222" s="141" t="s">
        <v>1189</v>
      </c>
      <c r="F222" s="142" t="s">
        <v>1190</v>
      </c>
      <c r="G222" s="143" t="s">
        <v>196</v>
      </c>
      <c r="H222" s="144">
        <v>50.6</v>
      </c>
      <c r="I222" s="145"/>
      <c r="J222" s="144">
        <f>ROUND(I222*H222,3)</f>
        <v>0</v>
      </c>
      <c r="K222" s="146"/>
      <c r="L222" s="28"/>
      <c r="M222" s="147" t="s">
        <v>1</v>
      </c>
      <c r="N222" s="148" t="s">
        <v>45</v>
      </c>
      <c r="P222" s="149">
        <f>O222*H222</f>
        <v>0</v>
      </c>
      <c r="Q222" s="149">
        <v>5.4000000000000001E-4</v>
      </c>
      <c r="R222" s="149">
        <f>Q222*H222</f>
        <v>2.7324000000000001E-2</v>
      </c>
      <c r="S222" s="149">
        <v>0</v>
      </c>
      <c r="T222" s="150">
        <f>S222*H222</f>
        <v>0</v>
      </c>
      <c r="AR222" s="151" t="s">
        <v>188</v>
      </c>
      <c r="AT222" s="151" t="s">
        <v>165</v>
      </c>
      <c r="AU222" s="151" t="s">
        <v>174</v>
      </c>
      <c r="AY222" s="13" t="s">
        <v>163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3" t="s">
        <v>92</v>
      </c>
      <c r="BK222" s="153">
        <f>ROUND(I222*H222,3)</f>
        <v>0</v>
      </c>
      <c r="BL222" s="13" t="s">
        <v>188</v>
      </c>
      <c r="BM222" s="151" t="s">
        <v>1191</v>
      </c>
    </row>
    <row r="223" spans="2:65" s="1" customFormat="1" ht="24.2" customHeight="1">
      <c r="B223" s="139"/>
      <c r="C223" s="154" t="s">
        <v>628</v>
      </c>
      <c r="D223" s="154" t="s">
        <v>275</v>
      </c>
      <c r="E223" s="155" t="s">
        <v>813</v>
      </c>
      <c r="F223" s="156" t="s">
        <v>814</v>
      </c>
      <c r="G223" s="157" t="s">
        <v>196</v>
      </c>
      <c r="H223" s="158">
        <v>53.13</v>
      </c>
      <c r="I223" s="159"/>
      <c r="J223" s="158">
        <f>ROUND(I223*H223,3)</f>
        <v>0</v>
      </c>
      <c r="K223" s="160"/>
      <c r="L223" s="161"/>
      <c r="M223" s="162" t="s">
        <v>1</v>
      </c>
      <c r="N223" s="163" t="s">
        <v>45</v>
      </c>
      <c r="P223" s="149">
        <f>O223*H223</f>
        <v>0</v>
      </c>
      <c r="Q223" s="149">
        <v>4.2500000000000003E-3</v>
      </c>
      <c r="R223" s="149">
        <f>Q223*H223</f>
        <v>0.22580250000000002</v>
      </c>
      <c r="S223" s="149">
        <v>0</v>
      </c>
      <c r="T223" s="150">
        <f>S223*H223</f>
        <v>0</v>
      </c>
      <c r="AR223" s="151" t="s">
        <v>217</v>
      </c>
      <c r="AT223" s="151" t="s">
        <v>275</v>
      </c>
      <c r="AU223" s="151" t="s">
        <v>174</v>
      </c>
      <c r="AY223" s="13" t="s">
        <v>163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3" t="s">
        <v>92</v>
      </c>
      <c r="BK223" s="153">
        <f>ROUND(I223*H223,3)</f>
        <v>0</v>
      </c>
      <c r="BL223" s="13" t="s">
        <v>188</v>
      </c>
      <c r="BM223" s="151" t="s">
        <v>1192</v>
      </c>
    </row>
    <row r="224" spans="2:65" s="1" customFormat="1" ht="24.2" customHeight="1">
      <c r="B224" s="139"/>
      <c r="C224" s="140" t="s">
        <v>300</v>
      </c>
      <c r="D224" s="140" t="s">
        <v>165</v>
      </c>
      <c r="E224" s="141" t="s">
        <v>1193</v>
      </c>
      <c r="F224" s="142" t="s">
        <v>1194</v>
      </c>
      <c r="G224" s="143" t="s">
        <v>216</v>
      </c>
      <c r="H224" s="144">
        <v>0.253</v>
      </c>
      <c r="I224" s="145"/>
      <c r="J224" s="144">
        <f>ROUND(I224*H224,3)</f>
        <v>0</v>
      </c>
      <c r="K224" s="146"/>
      <c r="L224" s="28"/>
      <c r="M224" s="147" t="s">
        <v>1</v>
      </c>
      <c r="N224" s="148" t="s">
        <v>45</v>
      </c>
      <c r="P224" s="149">
        <f>O224*H224</f>
        <v>0</v>
      </c>
      <c r="Q224" s="149">
        <v>0</v>
      </c>
      <c r="R224" s="149">
        <f>Q224*H224</f>
        <v>0</v>
      </c>
      <c r="S224" s="149">
        <v>0</v>
      </c>
      <c r="T224" s="150">
        <f>S224*H224</f>
        <v>0</v>
      </c>
      <c r="AR224" s="151" t="s">
        <v>188</v>
      </c>
      <c r="AT224" s="151" t="s">
        <v>165</v>
      </c>
      <c r="AU224" s="151" t="s">
        <v>174</v>
      </c>
      <c r="AY224" s="13" t="s">
        <v>163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3" t="s">
        <v>92</v>
      </c>
      <c r="BK224" s="153">
        <f>ROUND(I224*H224,3)</f>
        <v>0</v>
      </c>
      <c r="BL224" s="13" t="s">
        <v>188</v>
      </c>
      <c r="BM224" s="151" t="s">
        <v>1195</v>
      </c>
    </row>
    <row r="225" spans="2:65" s="11" customFormat="1" ht="20.85" customHeight="1">
      <c r="B225" s="127"/>
      <c r="D225" s="128" t="s">
        <v>78</v>
      </c>
      <c r="E225" s="137" t="s">
        <v>1196</v>
      </c>
      <c r="F225" s="137" t="s">
        <v>1197</v>
      </c>
      <c r="I225" s="130"/>
      <c r="J225" s="138">
        <f>BK225</f>
        <v>0</v>
      </c>
      <c r="L225" s="127"/>
      <c r="M225" s="132"/>
      <c r="P225" s="133">
        <f>SUM(P226:P228)</f>
        <v>0</v>
      </c>
      <c r="R225" s="133">
        <f>SUM(R226:R228)</f>
        <v>8.9999999999999993E-3</v>
      </c>
      <c r="T225" s="134">
        <f>SUM(T226:T228)</f>
        <v>0</v>
      </c>
      <c r="AR225" s="128" t="s">
        <v>92</v>
      </c>
      <c r="AT225" s="135" t="s">
        <v>78</v>
      </c>
      <c r="AU225" s="135" t="s">
        <v>92</v>
      </c>
      <c r="AY225" s="128" t="s">
        <v>163</v>
      </c>
      <c r="BK225" s="136">
        <f>SUM(BK226:BK228)</f>
        <v>0</v>
      </c>
    </row>
    <row r="226" spans="2:65" s="1" customFormat="1" ht="21.75" customHeight="1">
      <c r="B226" s="139"/>
      <c r="C226" s="140" t="s">
        <v>264</v>
      </c>
      <c r="D226" s="140" t="s">
        <v>165</v>
      </c>
      <c r="E226" s="141" t="s">
        <v>1198</v>
      </c>
      <c r="F226" s="142" t="s">
        <v>1199</v>
      </c>
      <c r="G226" s="143" t="s">
        <v>196</v>
      </c>
      <c r="H226" s="144">
        <v>60</v>
      </c>
      <c r="I226" s="145"/>
      <c r="J226" s="144">
        <f>ROUND(I226*H226,3)</f>
        <v>0</v>
      </c>
      <c r="K226" s="146"/>
      <c r="L226" s="28"/>
      <c r="M226" s="147" t="s">
        <v>1</v>
      </c>
      <c r="N226" s="148" t="s">
        <v>45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188</v>
      </c>
      <c r="AT226" s="151" t="s">
        <v>165</v>
      </c>
      <c r="AU226" s="151" t="s">
        <v>174</v>
      </c>
      <c r="AY226" s="13" t="s">
        <v>163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3" t="s">
        <v>92</v>
      </c>
      <c r="BK226" s="153">
        <f>ROUND(I226*H226,3)</f>
        <v>0</v>
      </c>
      <c r="BL226" s="13" t="s">
        <v>188</v>
      </c>
      <c r="BM226" s="151" t="s">
        <v>1200</v>
      </c>
    </row>
    <row r="227" spans="2:65" s="1" customFormat="1" ht="44.25" customHeight="1">
      <c r="B227" s="139"/>
      <c r="C227" s="154" t="s">
        <v>309</v>
      </c>
      <c r="D227" s="154" t="s">
        <v>275</v>
      </c>
      <c r="E227" s="155" t="s">
        <v>1201</v>
      </c>
      <c r="F227" s="156" t="s">
        <v>1202</v>
      </c>
      <c r="G227" s="157" t="s">
        <v>196</v>
      </c>
      <c r="H227" s="158">
        <v>60</v>
      </c>
      <c r="I227" s="159"/>
      <c r="J227" s="158">
        <f>ROUND(I227*H227,3)</f>
        <v>0</v>
      </c>
      <c r="K227" s="160"/>
      <c r="L227" s="161"/>
      <c r="M227" s="162" t="s">
        <v>1</v>
      </c>
      <c r="N227" s="163" t="s">
        <v>45</v>
      </c>
      <c r="P227" s="149">
        <f>O227*H227</f>
        <v>0</v>
      </c>
      <c r="Q227" s="149">
        <v>1.4999999999999999E-4</v>
      </c>
      <c r="R227" s="149">
        <f>Q227*H227</f>
        <v>8.9999999999999993E-3</v>
      </c>
      <c r="S227" s="149">
        <v>0</v>
      </c>
      <c r="T227" s="150">
        <f>S227*H227</f>
        <v>0</v>
      </c>
      <c r="AR227" s="151" t="s">
        <v>217</v>
      </c>
      <c r="AT227" s="151" t="s">
        <v>275</v>
      </c>
      <c r="AU227" s="151" t="s">
        <v>174</v>
      </c>
      <c r="AY227" s="13" t="s">
        <v>163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3" t="s">
        <v>92</v>
      </c>
      <c r="BK227" s="153">
        <f>ROUND(I227*H227,3)</f>
        <v>0</v>
      </c>
      <c r="BL227" s="13" t="s">
        <v>188</v>
      </c>
      <c r="BM227" s="151" t="s">
        <v>1203</v>
      </c>
    </row>
    <row r="228" spans="2:65" s="1" customFormat="1" ht="24.2" customHeight="1">
      <c r="B228" s="139"/>
      <c r="C228" s="140" t="s">
        <v>641</v>
      </c>
      <c r="D228" s="140" t="s">
        <v>165</v>
      </c>
      <c r="E228" s="141" t="s">
        <v>1204</v>
      </c>
      <c r="F228" s="142" t="s">
        <v>1205</v>
      </c>
      <c r="G228" s="143" t="s">
        <v>216</v>
      </c>
      <c r="H228" s="144">
        <v>8.9999999999999993E-3</v>
      </c>
      <c r="I228" s="145"/>
      <c r="J228" s="144">
        <f>ROUND(I228*H228,3)</f>
        <v>0</v>
      </c>
      <c r="K228" s="146"/>
      <c r="L228" s="28"/>
      <c r="M228" s="147" t="s">
        <v>1</v>
      </c>
      <c r="N228" s="148" t="s">
        <v>45</v>
      </c>
      <c r="P228" s="149">
        <f>O228*H228</f>
        <v>0</v>
      </c>
      <c r="Q228" s="149">
        <v>0</v>
      </c>
      <c r="R228" s="149">
        <f>Q228*H228</f>
        <v>0</v>
      </c>
      <c r="S228" s="149">
        <v>0</v>
      </c>
      <c r="T228" s="150">
        <f>S228*H228</f>
        <v>0</v>
      </c>
      <c r="AR228" s="151" t="s">
        <v>188</v>
      </c>
      <c r="AT228" s="151" t="s">
        <v>165</v>
      </c>
      <c r="AU228" s="151" t="s">
        <v>174</v>
      </c>
      <c r="AY228" s="13" t="s">
        <v>163</v>
      </c>
      <c r="BE228" s="152">
        <f>IF(N228="základná",J228,0)</f>
        <v>0</v>
      </c>
      <c r="BF228" s="152">
        <f>IF(N228="znížená",J228,0)</f>
        <v>0</v>
      </c>
      <c r="BG228" s="152">
        <f>IF(N228="zákl. prenesená",J228,0)</f>
        <v>0</v>
      </c>
      <c r="BH228" s="152">
        <f>IF(N228="zníž. prenesená",J228,0)</f>
        <v>0</v>
      </c>
      <c r="BI228" s="152">
        <f>IF(N228="nulová",J228,0)</f>
        <v>0</v>
      </c>
      <c r="BJ228" s="13" t="s">
        <v>92</v>
      </c>
      <c r="BK228" s="153">
        <f>ROUND(I228*H228,3)</f>
        <v>0</v>
      </c>
      <c r="BL228" s="13" t="s">
        <v>188</v>
      </c>
      <c r="BM228" s="151" t="s">
        <v>1206</v>
      </c>
    </row>
    <row r="229" spans="2:65" s="11" customFormat="1" ht="22.9" customHeight="1">
      <c r="B229" s="127"/>
      <c r="D229" s="128" t="s">
        <v>78</v>
      </c>
      <c r="E229" s="137" t="s">
        <v>301</v>
      </c>
      <c r="F229" s="137" t="s">
        <v>302</v>
      </c>
      <c r="I229" s="130"/>
      <c r="J229" s="138">
        <f>BK229</f>
        <v>0</v>
      </c>
      <c r="L229" s="127"/>
      <c r="M229" s="132"/>
      <c r="P229" s="133">
        <f>P230+P233+P241+P251</f>
        <v>0</v>
      </c>
      <c r="R229" s="133">
        <f>R230+R233+R241+R251</f>
        <v>24.942747600000001</v>
      </c>
      <c r="T229" s="134">
        <f>T230+T233+T241+T251</f>
        <v>0</v>
      </c>
      <c r="AR229" s="128" t="s">
        <v>92</v>
      </c>
      <c r="AT229" s="135" t="s">
        <v>78</v>
      </c>
      <c r="AU229" s="135" t="s">
        <v>86</v>
      </c>
      <c r="AY229" s="128" t="s">
        <v>163</v>
      </c>
      <c r="BK229" s="136">
        <f>BK230+BK233+BK241+BK251</f>
        <v>0</v>
      </c>
    </row>
    <row r="230" spans="2:65" s="11" customFormat="1" ht="20.85" customHeight="1">
      <c r="B230" s="127"/>
      <c r="D230" s="128" t="s">
        <v>78</v>
      </c>
      <c r="E230" s="137" t="s">
        <v>1207</v>
      </c>
      <c r="F230" s="137" t="s">
        <v>1208</v>
      </c>
      <c r="I230" s="130"/>
      <c r="J230" s="138">
        <f>BK230</f>
        <v>0</v>
      </c>
      <c r="L230" s="127"/>
      <c r="M230" s="132"/>
      <c r="P230" s="133">
        <f>SUM(P231:P232)</f>
        <v>0</v>
      </c>
      <c r="R230" s="133">
        <f>SUM(R231:R232)</f>
        <v>0.53190000000000004</v>
      </c>
      <c r="T230" s="134">
        <f>SUM(T231:T232)</f>
        <v>0</v>
      </c>
      <c r="AR230" s="128" t="s">
        <v>92</v>
      </c>
      <c r="AT230" s="135" t="s">
        <v>78</v>
      </c>
      <c r="AU230" s="135" t="s">
        <v>92</v>
      </c>
      <c r="AY230" s="128" t="s">
        <v>163</v>
      </c>
      <c r="BK230" s="136">
        <f>SUM(BK231:BK232)</f>
        <v>0</v>
      </c>
    </row>
    <row r="231" spans="2:65" s="1" customFormat="1" ht="37.9" customHeight="1">
      <c r="B231" s="139"/>
      <c r="C231" s="140" t="s">
        <v>312</v>
      </c>
      <c r="D231" s="140" t="s">
        <v>165</v>
      </c>
      <c r="E231" s="141" t="s">
        <v>1209</v>
      </c>
      <c r="F231" s="142" t="s">
        <v>1210</v>
      </c>
      <c r="G231" s="143" t="s">
        <v>196</v>
      </c>
      <c r="H231" s="144">
        <v>45</v>
      </c>
      <c r="I231" s="145"/>
      <c r="J231" s="144">
        <f>ROUND(I231*H231,3)</f>
        <v>0</v>
      </c>
      <c r="K231" s="146"/>
      <c r="L231" s="28"/>
      <c r="M231" s="147" t="s">
        <v>1</v>
      </c>
      <c r="N231" s="148" t="s">
        <v>45</v>
      </c>
      <c r="P231" s="149">
        <f>O231*H231</f>
        <v>0</v>
      </c>
      <c r="Q231" s="149">
        <v>1.1820000000000001E-2</v>
      </c>
      <c r="R231" s="149">
        <f>Q231*H231</f>
        <v>0.53190000000000004</v>
      </c>
      <c r="S231" s="149">
        <v>0</v>
      </c>
      <c r="T231" s="150">
        <f>S231*H231</f>
        <v>0</v>
      </c>
      <c r="AR231" s="151" t="s">
        <v>188</v>
      </c>
      <c r="AT231" s="151" t="s">
        <v>165</v>
      </c>
      <c r="AU231" s="151" t="s">
        <v>174</v>
      </c>
      <c r="AY231" s="13" t="s">
        <v>163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3" t="s">
        <v>92</v>
      </c>
      <c r="BK231" s="153">
        <f>ROUND(I231*H231,3)</f>
        <v>0</v>
      </c>
      <c r="BL231" s="13" t="s">
        <v>188</v>
      </c>
      <c r="BM231" s="151" t="s">
        <v>1211</v>
      </c>
    </row>
    <row r="232" spans="2:65" s="1" customFormat="1" ht="21.75" customHeight="1">
      <c r="B232" s="139"/>
      <c r="C232" s="140" t="s">
        <v>648</v>
      </c>
      <c r="D232" s="140" t="s">
        <v>165</v>
      </c>
      <c r="E232" s="141" t="s">
        <v>1212</v>
      </c>
      <c r="F232" s="142" t="s">
        <v>1213</v>
      </c>
      <c r="G232" s="143" t="s">
        <v>216</v>
      </c>
      <c r="H232" s="144">
        <v>0.53200000000000003</v>
      </c>
      <c r="I232" s="145"/>
      <c r="J232" s="144">
        <f>ROUND(I232*H232,3)</f>
        <v>0</v>
      </c>
      <c r="K232" s="146"/>
      <c r="L232" s="28"/>
      <c r="M232" s="147" t="s">
        <v>1</v>
      </c>
      <c r="N232" s="148" t="s">
        <v>45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188</v>
      </c>
      <c r="AT232" s="151" t="s">
        <v>165</v>
      </c>
      <c r="AU232" s="151" t="s">
        <v>174</v>
      </c>
      <c r="AY232" s="13" t="s">
        <v>163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3" t="s">
        <v>92</v>
      </c>
      <c r="BK232" s="153">
        <f>ROUND(I232*H232,3)</f>
        <v>0</v>
      </c>
      <c r="BL232" s="13" t="s">
        <v>188</v>
      </c>
      <c r="BM232" s="151" t="s">
        <v>1214</v>
      </c>
    </row>
    <row r="233" spans="2:65" s="11" customFormat="1" ht="20.85" customHeight="1">
      <c r="B233" s="127"/>
      <c r="D233" s="128" t="s">
        <v>78</v>
      </c>
      <c r="E233" s="137" t="s">
        <v>303</v>
      </c>
      <c r="F233" s="137" t="s">
        <v>304</v>
      </c>
      <c r="I233" s="130"/>
      <c r="J233" s="138">
        <f>BK233</f>
        <v>0</v>
      </c>
      <c r="L233" s="127"/>
      <c r="M233" s="132"/>
      <c r="P233" s="133">
        <f>SUM(P234:P240)</f>
        <v>0</v>
      </c>
      <c r="R233" s="133">
        <f>SUM(R234:R240)</f>
        <v>0.35986999999999991</v>
      </c>
      <c r="T233" s="134">
        <f>SUM(T234:T240)</f>
        <v>0</v>
      </c>
      <c r="AR233" s="128" t="s">
        <v>92</v>
      </c>
      <c r="AT233" s="135" t="s">
        <v>78</v>
      </c>
      <c r="AU233" s="135" t="s">
        <v>92</v>
      </c>
      <c r="AY233" s="128" t="s">
        <v>163</v>
      </c>
      <c r="BK233" s="136">
        <f>SUM(BK234:BK240)</f>
        <v>0</v>
      </c>
    </row>
    <row r="234" spans="2:65" s="1" customFormat="1" ht="24.2" customHeight="1">
      <c r="B234" s="139"/>
      <c r="C234" s="140" t="s">
        <v>301</v>
      </c>
      <c r="D234" s="140" t="s">
        <v>165</v>
      </c>
      <c r="E234" s="141" t="s">
        <v>816</v>
      </c>
      <c r="F234" s="142" t="s">
        <v>817</v>
      </c>
      <c r="G234" s="143" t="s">
        <v>196</v>
      </c>
      <c r="H234" s="144">
        <v>60</v>
      </c>
      <c r="I234" s="145"/>
      <c r="J234" s="144">
        <f t="shared" ref="J234:J240" si="60">ROUND(I234*H234,3)</f>
        <v>0</v>
      </c>
      <c r="K234" s="146"/>
      <c r="L234" s="28"/>
      <c r="M234" s="147" t="s">
        <v>1</v>
      </c>
      <c r="N234" s="148" t="s">
        <v>45</v>
      </c>
      <c r="P234" s="149">
        <f t="shared" ref="P234:P240" si="61">O234*H234</f>
        <v>0</v>
      </c>
      <c r="Q234" s="149">
        <v>4.79E-3</v>
      </c>
      <c r="R234" s="149">
        <f t="shared" ref="R234:R240" si="62">Q234*H234</f>
        <v>0.28739999999999999</v>
      </c>
      <c r="S234" s="149">
        <v>0</v>
      </c>
      <c r="T234" s="150">
        <f t="shared" ref="T234:T240" si="63">S234*H234</f>
        <v>0</v>
      </c>
      <c r="AR234" s="151" t="s">
        <v>188</v>
      </c>
      <c r="AT234" s="151" t="s">
        <v>165</v>
      </c>
      <c r="AU234" s="151" t="s">
        <v>174</v>
      </c>
      <c r="AY234" s="13" t="s">
        <v>163</v>
      </c>
      <c r="BE234" s="152">
        <f t="shared" ref="BE234:BE240" si="64">IF(N234="základná",J234,0)</f>
        <v>0</v>
      </c>
      <c r="BF234" s="152">
        <f t="shared" ref="BF234:BF240" si="65">IF(N234="znížená",J234,0)</f>
        <v>0</v>
      </c>
      <c r="BG234" s="152">
        <f t="shared" ref="BG234:BG240" si="66">IF(N234="zákl. prenesená",J234,0)</f>
        <v>0</v>
      </c>
      <c r="BH234" s="152">
        <f t="shared" ref="BH234:BH240" si="67">IF(N234="zníž. prenesená",J234,0)</f>
        <v>0</v>
      </c>
      <c r="BI234" s="152">
        <f t="shared" ref="BI234:BI240" si="68">IF(N234="nulová",J234,0)</f>
        <v>0</v>
      </c>
      <c r="BJ234" s="13" t="s">
        <v>92</v>
      </c>
      <c r="BK234" s="153">
        <f t="shared" ref="BK234:BK240" si="69">ROUND(I234*H234,3)</f>
        <v>0</v>
      </c>
      <c r="BL234" s="13" t="s">
        <v>188</v>
      </c>
      <c r="BM234" s="151" t="s">
        <v>1215</v>
      </c>
    </row>
    <row r="235" spans="2:65" s="1" customFormat="1" ht="16.5" customHeight="1">
      <c r="B235" s="139"/>
      <c r="C235" s="154" t="s">
        <v>350</v>
      </c>
      <c r="D235" s="154" t="s">
        <v>275</v>
      </c>
      <c r="E235" s="155" t="s">
        <v>1216</v>
      </c>
      <c r="F235" s="156" t="s">
        <v>1217</v>
      </c>
      <c r="G235" s="157" t="s">
        <v>255</v>
      </c>
      <c r="H235" s="158">
        <v>9.1999999999999993</v>
      </c>
      <c r="I235" s="159"/>
      <c r="J235" s="158">
        <f t="shared" si="60"/>
        <v>0</v>
      </c>
      <c r="K235" s="160"/>
      <c r="L235" s="161"/>
      <c r="M235" s="162" t="s">
        <v>1</v>
      </c>
      <c r="N235" s="163" t="s">
        <v>45</v>
      </c>
      <c r="P235" s="149">
        <f t="shared" si="61"/>
        <v>0</v>
      </c>
      <c r="Q235" s="149">
        <v>0</v>
      </c>
      <c r="R235" s="149">
        <f t="shared" si="62"/>
        <v>0</v>
      </c>
      <c r="S235" s="149">
        <v>0</v>
      </c>
      <c r="T235" s="150">
        <f t="shared" si="63"/>
        <v>0</v>
      </c>
      <c r="AR235" s="151" t="s">
        <v>217</v>
      </c>
      <c r="AT235" s="151" t="s">
        <v>275</v>
      </c>
      <c r="AU235" s="151" t="s">
        <v>174</v>
      </c>
      <c r="AY235" s="13" t="s">
        <v>163</v>
      </c>
      <c r="BE235" s="152">
        <f t="shared" si="64"/>
        <v>0</v>
      </c>
      <c r="BF235" s="152">
        <f t="shared" si="65"/>
        <v>0</v>
      </c>
      <c r="BG235" s="152">
        <f t="shared" si="66"/>
        <v>0</v>
      </c>
      <c r="BH235" s="152">
        <f t="shared" si="67"/>
        <v>0</v>
      </c>
      <c r="BI235" s="152">
        <f t="shared" si="68"/>
        <v>0</v>
      </c>
      <c r="BJ235" s="13" t="s">
        <v>92</v>
      </c>
      <c r="BK235" s="153">
        <f t="shared" si="69"/>
        <v>0</v>
      </c>
      <c r="BL235" s="13" t="s">
        <v>188</v>
      </c>
      <c r="BM235" s="151" t="s">
        <v>1218</v>
      </c>
    </row>
    <row r="236" spans="2:65" s="1" customFormat="1" ht="44.25" customHeight="1">
      <c r="B236" s="139"/>
      <c r="C236" s="140" t="s">
        <v>320</v>
      </c>
      <c r="D236" s="140" t="s">
        <v>165</v>
      </c>
      <c r="E236" s="141" t="s">
        <v>1219</v>
      </c>
      <c r="F236" s="142" t="s">
        <v>1220</v>
      </c>
      <c r="G236" s="143" t="s">
        <v>255</v>
      </c>
      <c r="H236" s="144">
        <v>6</v>
      </c>
      <c r="I236" s="145"/>
      <c r="J236" s="144">
        <f t="shared" si="60"/>
        <v>0</v>
      </c>
      <c r="K236" s="146"/>
      <c r="L236" s="28"/>
      <c r="M236" s="147" t="s">
        <v>1</v>
      </c>
      <c r="N236" s="148" t="s">
        <v>45</v>
      </c>
      <c r="P236" s="149">
        <f t="shared" si="61"/>
        <v>0</v>
      </c>
      <c r="Q236" s="149">
        <v>3.3999999999999998E-3</v>
      </c>
      <c r="R236" s="149">
        <f t="shared" si="62"/>
        <v>2.0399999999999998E-2</v>
      </c>
      <c r="S236" s="149">
        <v>0</v>
      </c>
      <c r="T236" s="150">
        <f t="shared" si="63"/>
        <v>0</v>
      </c>
      <c r="AR236" s="151" t="s">
        <v>188</v>
      </c>
      <c r="AT236" s="151" t="s">
        <v>165</v>
      </c>
      <c r="AU236" s="151" t="s">
        <v>174</v>
      </c>
      <c r="AY236" s="13" t="s">
        <v>163</v>
      </c>
      <c r="BE236" s="152">
        <f t="shared" si="64"/>
        <v>0</v>
      </c>
      <c r="BF236" s="152">
        <f t="shared" si="65"/>
        <v>0</v>
      </c>
      <c r="BG236" s="152">
        <f t="shared" si="66"/>
        <v>0</v>
      </c>
      <c r="BH236" s="152">
        <f t="shared" si="67"/>
        <v>0</v>
      </c>
      <c r="BI236" s="152">
        <f t="shared" si="68"/>
        <v>0</v>
      </c>
      <c r="BJ236" s="13" t="s">
        <v>92</v>
      </c>
      <c r="BK236" s="153">
        <f t="shared" si="69"/>
        <v>0</v>
      </c>
      <c r="BL236" s="13" t="s">
        <v>188</v>
      </c>
      <c r="BM236" s="151" t="s">
        <v>1221</v>
      </c>
    </row>
    <row r="237" spans="2:65" s="1" customFormat="1" ht="16.5" customHeight="1">
      <c r="B237" s="139"/>
      <c r="C237" s="154" t="s">
        <v>661</v>
      </c>
      <c r="D237" s="154" t="s">
        <v>275</v>
      </c>
      <c r="E237" s="155" t="s">
        <v>1222</v>
      </c>
      <c r="F237" s="156" t="s">
        <v>1223</v>
      </c>
      <c r="G237" s="157" t="s">
        <v>1224</v>
      </c>
      <c r="H237" s="158">
        <v>5</v>
      </c>
      <c r="I237" s="159"/>
      <c r="J237" s="158">
        <f t="shared" si="60"/>
        <v>0</v>
      </c>
      <c r="K237" s="160"/>
      <c r="L237" s="161"/>
      <c r="M237" s="162" t="s">
        <v>1</v>
      </c>
      <c r="N237" s="163" t="s">
        <v>45</v>
      </c>
      <c r="P237" s="149">
        <f t="shared" si="61"/>
        <v>0</v>
      </c>
      <c r="Q237" s="149">
        <v>0</v>
      </c>
      <c r="R237" s="149">
        <f t="shared" si="62"/>
        <v>0</v>
      </c>
      <c r="S237" s="149">
        <v>0</v>
      </c>
      <c r="T237" s="150">
        <f t="shared" si="63"/>
        <v>0</v>
      </c>
      <c r="AR237" s="151" t="s">
        <v>217</v>
      </c>
      <c r="AT237" s="151" t="s">
        <v>275</v>
      </c>
      <c r="AU237" s="151" t="s">
        <v>174</v>
      </c>
      <c r="AY237" s="13" t="s">
        <v>163</v>
      </c>
      <c r="BE237" s="152">
        <f t="shared" si="64"/>
        <v>0</v>
      </c>
      <c r="BF237" s="152">
        <f t="shared" si="65"/>
        <v>0</v>
      </c>
      <c r="BG237" s="152">
        <f t="shared" si="66"/>
        <v>0</v>
      </c>
      <c r="BH237" s="152">
        <f t="shared" si="67"/>
        <v>0</v>
      </c>
      <c r="BI237" s="152">
        <f t="shared" si="68"/>
        <v>0</v>
      </c>
      <c r="BJ237" s="13" t="s">
        <v>92</v>
      </c>
      <c r="BK237" s="153">
        <f t="shared" si="69"/>
        <v>0</v>
      </c>
      <c r="BL237" s="13" t="s">
        <v>188</v>
      </c>
      <c r="BM237" s="151" t="s">
        <v>1225</v>
      </c>
    </row>
    <row r="238" spans="2:65" s="1" customFormat="1" ht="24.2" customHeight="1">
      <c r="B238" s="139"/>
      <c r="C238" s="140" t="s">
        <v>324</v>
      </c>
      <c r="D238" s="140" t="s">
        <v>165</v>
      </c>
      <c r="E238" s="141" t="s">
        <v>819</v>
      </c>
      <c r="F238" s="142" t="s">
        <v>1226</v>
      </c>
      <c r="G238" s="143" t="s">
        <v>255</v>
      </c>
      <c r="H238" s="144">
        <v>7</v>
      </c>
      <c r="I238" s="145"/>
      <c r="J238" s="144">
        <f t="shared" si="60"/>
        <v>0</v>
      </c>
      <c r="K238" s="146"/>
      <c r="L238" s="28"/>
      <c r="M238" s="147" t="s">
        <v>1</v>
      </c>
      <c r="N238" s="148" t="s">
        <v>45</v>
      </c>
      <c r="P238" s="149">
        <f t="shared" si="61"/>
        <v>0</v>
      </c>
      <c r="Q238" s="149">
        <v>2.0500000000000002E-3</v>
      </c>
      <c r="R238" s="149">
        <f t="shared" si="62"/>
        <v>1.4350000000000002E-2</v>
      </c>
      <c r="S238" s="149">
        <v>0</v>
      </c>
      <c r="T238" s="150">
        <f t="shared" si="63"/>
        <v>0</v>
      </c>
      <c r="AR238" s="151" t="s">
        <v>188</v>
      </c>
      <c r="AT238" s="151" t="s">
        <v>165</v>
      </c>
      <c r="AU238" s="151" t="s">
        <v>174</v>
      </c>
      <c r="AY238" s="13" t="s">
        <v>163</v>
      </c>
      <c r="BE238" s="152">
        <f t="shared" si="64"/>
        <v>0</v>
      </c>
      <c r="BF238" s="152">
        <f t="shared" si="65"/>
        <v>0</v>
      </c>
      <c r="BG238" s="152">
        <f t="shared" si="66"/>
        <v>0</v>
      </c>
      <c r="BH238" s="152">
        <f t="shared" si="67"/>
        <v>0</v>
      </c>
      <c r="BI238" s="152">
        <f t="shared" si="68"/>
        <v>0</v>
      </c>
      <c r="BJ238" s="13" t="s">
        <v>92</v>
      </c>
      <c r="BK238" s="153">
        <f t="shared" si="69"/>
        <v>0</v>
      </c>
      <c r="BL238" s="13" t="s">
        <v>188</v>
      </c>
      <c r="BM238" s="151" t="s">
        <v>1227</v>
      </c>
    </row>
    <row r="239" spans="2:65" s="1" customFormat="1" ht="37.9" customHeight="1">
      <c r="B239" s="139"/>
      <c r="C239" s="140" t="s">
        <v>668</v>
      </c>
      <c r="D239" s="140" t="s">
        <v>165</v>
      </c>
      <c r="E239" s="141" t="s">
        <v>822</v>
      </c>
      <c r="F239" s="142" t="s">
        <v>1228</v>
      </c>
      <c r="G239" s="143" t="s">
        <v>255</v>
      </c>
      <c r="H239" s="144">
        <v>18.399999999999999</v>
      </c>
      <c r="I239" s="145"/>
      <c r="J239" s="144">
        <f t="shared" si="60"/>
        <v>0</v>
      </c>
      <c r="K239" s="146"/>
      <c r="L239" s="28"/>
      <c r="M239" s="147" t="s">
        <v>1</v>
      </c>
      <c r="N239" s="148" t="s">
        <v>45</v>
      </c>
      <c r="P239" s="149">
        <f t="shared" si="61"/>
        <v>0</v>
      </c>
      <c r="Q239" s="149">
        <v>2.0500000000000002E-3</v>
      </c>
      <c r="R239" s="149">
        <f t="shared" si="62"/>
        <v>3.7720000000000004E-2</v>
      </c>
      <c r="S239" s="149">
        <v>0</v>
      </c>
      <c r="T239" s="150">
        <f t="shared" si="63"/>
        <v>0</v>
      </c>
      <c r="AR239" s="151" t="s">
        <v>188</v>
      </c>
      <c r="AT239" s="151" t="s">
        <v>165</v>
      </c>
      <c r="AU239" s="151" t="s">
        <v>174</v>
      </c>
      <c r="AY239" s="13" t="s">
        <v>163</v>
      </c>
      <c r="BE239" s="152">
        <f t="shared" si="64"/>
        <v>0</v>
      </c>
      <c r="BF239" s="152">
        <f t="shared" si="65"/>
        <v>0</v>
      </c>
      <c r="BG239" s="152">
        <f t="shared" si="66"/>
        <v>0</v>
      </c>
      <c r="BH239" s="152">
        <f t="shared" si="67"/>
        <v>0</v>
      </c>
      <c r="BI239" s="152">
        <f t="shared" si="68"/>
        <v>0</v>
      </c>
      <c r="BJ239" s="13" t="s">
        <v>92</v>
      </c>
      <c r="BK239" s="153">
        <f t="shared" si="69"/>
        <v>0</v>
      </c>
      <c r="BL239" s="13" t="s">
        <v>188</v>
      </c>
      <c r="BM239" s="151" t="s">
        <v>1229</v>
      </c>
    </row>
    <row r="240" spans="2:65" s="1" customFormat="1" ht="24.2" customHeight="1">
      <c r="B240" s="139"/>
      <c r="C240" s="140" t="s">
        <v>328</v>
      </c>
      <c r="D240" s="140" t="s">
        <v>165</v>
      </c>
      <c r="E240" s="141" t="s">
        <v>825</v>
      </c>
      <c r="F240" s="142" t="s">
        <v>826</v>
      </c>
      <c r="G240" s="143" t="s">
        <v>216</v>
      </c>
      <c r="H240" s="144">
        <v>0.36</v>
      </c>
      <c r="I240" s="145"/>
      <c r="J240" s="144">
        <f t="shared" si="60"/>
        <v>0</v>
      </c>
      <c r="K240" s="146"/>
      <c r="L240" s="28"/>
      <c r="M240" s="147" t="s">
        <v>1</v>
      </c>
      <c r="N240" s="148" t="s">
        <v>45</v>
      </c>
      <c r="P240" s="149">
        <f t="shared" si="61"/>
        <v>0</v>
      </c>
      <c r="Q240" s="149">
        <v>0</v>
      </c>
      <c r="R240" s="149">
        <f t="shared" si="62"/>
        <v>0</v>
      </c>
      <c r="S240" s="149">
        <v>0</v>
      </c>
      <c r="T240" s="150">
        <f t="shared" si="63"/>
        <v>0</v>
      </c>
      <c r="AR240" s="151" t="s">
        <v>188</v>
      </c>
      <c r="AT240" s="151" t="s">
        <v>165</v>
      </c>
      <c r="AU240" s="151" t="s">
        <v>174</v>
      </c>
      <c r="AY240" s="13" t="s">
        <v>163</v>
      </c>
      <c r="BE240" s="152">
        <f t="shared" si="64"/>
        <v>0</v>
      </c>
      <c r="BF240" s="152">
        <f t="shared" si="65"/>
        <v>0</v>
      </c>
      <c r="BG240" s="152">
        <f t="shared" si="66"/>
        <v>0</v>
      </c>
      <c r="BH240" s="152">
        <f t="shared" si="67"/>
        <v>0</v>
      </c>
      <c r="BI240" s="152">
        <f t="shared" si="68"/>
        <v>0</v>
      </c>
      <c r="BJ240" s="13" t="s">
        <v>92</v>
      </c>
      <c r="BK240" s="153">
        <f t="shared" si="69"/>
        <v>0</v>
      </c>
      <c r="BL240" s="13" t="s">
        <v>188</v>
      </c>
      <c r="BM240" s="151" t="s">
        <v>1230</v>
      </c>
    </row>
    <row r="241" spans="2:65" s="11" customFormat="1" ht="20.85" customHeight="1">
      <c r="B241" s="127"/>
      <c r="D241" s="128" t="s">
        <v>78</v>
      </c>
      <c r="E241" s="137" t="s">
        <v>1231</v>
      </c>
      <c r="F241" s="137" t="s">
        <v>1232</v>
      </c>
      <c r="I241" s="130"/>
      <c r="J241" s="138">
        <f>BK241</f>
        <v>0</v>
      </c>
      <c r="L241" s="127"/>
      <c r="M241" s="132"/>
      <c r="P241" s="133">
        <f>SUM(P242:P250)</f>
        <v>0</v>
      </c>
      <c r="R241" s="133">
        <f>SUM(R242:R250)</f>
        <v>0.25579200000000002</v>
      </c>
      <c r="T241" s="134">
        <f>SUM(T242:T250)</f>
        <v>0</v>
      </c>
      <c r="AR241" s="128" t="s">
        <v>92</v>
      </c>
      <c r="AT241" s="135" t="s">
        <v>78</v>
      </c>
      <c r="AU241" s="135" t="s">
        <v>92</v>
      </c>
      <c r="AY241" s="128" t="s">
        <v>163</v>
      </c>
      <c r="BK241" s="136">
        <f>SUM(BK242:BK250)</f>
        <v>0</v>
      </c>
    </row>
    <row r="242" spans="2:65" s="1" customFormat="1" ht="16.5" customHeight="1">
      <c r="B242" s="139"/>
      <c r="C242" s="140" t="s">
        <v>675</v>
      </c>
      <c r="D242" s="140" t="s">
        <v>165</v>
      </c>
      <c r="E242" s="141" t="s">
        <v>1233</v>
      </c>
      <c r="F242" s="142" t="s">
        <v>1234</v>
      </c>
      <c r="G242" s="143" t="s">
        <v>255</v>
      </c>
      <c r="H242" s="144">
        <v>23.4</v>
      </c>
      <c r="I242" s="145"/>
      <c r="J242" s="144">
        <f t="shared" ref="J242:J250" si="70">ROUND(I242*H242,3)</f>
        <v>0</v>
      </c>
      <c r="K242" s="146"/>
      <c r="L242" s="28"/>
      <c r="M242" s="147" t="s">
        <v>1</v>
      </c>
      <c r="N242" s="148" t="s">
        <v>45</v>
      </c>
      <c r="P242" s="149">
        <f t="shared" ref="P242:P250" si="71">O242*H242</f>
        <v>0</v>
      </c>
      <c r="Q242" s="149">
        <v>1.8000000000000001E-4</v>
      </c>
      <c r="R242" s="149">
        <f t="shared" ref="R242:R250" si="72">Q242*H242</f>
        <v>4.2119999999999996E-3</v>
      </c>
      <c r="S242" s="149">
        <v>0</v>
      </c>
      <c r="T242" s="150">
        <f t="shared" ref="T242:T250" si="73">S242*H242</f>
        <v>0</v>
      </c>
      <c r="AR242" s="151" t="s">
        <v>188</v>
      </c>
      <c r="AT242" s="151" t="s">
        <v>165</v>
      </c>
      <c r="AU242" s="151" t="s">
        <v>174</v>
      </c>
      <c r="AY242" s="13" t="s">
        <v>163</v>
      </c>
      <c r="BE242" s="152">
        <f t="shared" ref="BE242:BE250" si="74">IF(N242="základná",J242,0)</f>
        <v>0</v>
      </c>
      <c r="BF242" s="152">
        <f t="shared" ref="BF242:BF250" si="75">IF(N242="znížená",J242,0)</f>
        <v>0</v>
      </c>
      <c r="BG242" s="152">
        <f t="shared" ref="BG242:BG250" si="76">IF(N242="zákl. prenesená",J242,0)</f>
        <v>0</v>
      </c>
      <c r="BH242" s="152">
        <f t="shared" ref="BH242:BH250" si="77">IF(N242="zníž. prenesená",J242,0)</f>
        <v>0</v>
      </c>
      <c r="BI242" s="152">
        <f t="shared" ref="BI242:BI250" si="78">IF(N242="nulová",J242,0)</f>
        <v>0</v>
      </c>
      <c r="BJ242" s="13" t="s">
        <v>92</v>
      </c>
      <c r="BK242" s="153">
        <f t="shared" ref="BK242:BK250" si="79">ROUND(I242*H242,3)</f>
        <v>0</v>
      </c>
      <c r="BL242" s="13" t="s">
        <v>188</v>
      </c>
      <c r="BM242" s="151" t="s">
        <v>1235</v>
      </c>
    </row>
    <row r="243" spans="2:65" s="1" customFormat="1" ht="24.2" customHeight="1">
      <c r="B243" s="139"/>
      <c r="C243" s="154" t="s">
        <v>332</v>
      </c>
      <c r="D243" s="154" t="s">
        <v>275</v>
      </c>
      <c r="E243" s="155" t="s">
        <v>1236</v>
      </c>
      <c r="F243" s="156" t="s">
        <v>1237</v>
      </c>
      <c r="G243" s="157" t="s">
        <v>415</v>
      </c>
      <c r="H243" s="158">
        <v>1</v>
      </c>
      <c r="I243" s="159"/>
      <c r="J243" s="158">
        <f t="shared" si="70"/>
        <v>0</v>
      </c>
      <c r="K243" s="160"/>
      <c r="L243" s="161"/>
      <c r="M243" s="162" t="s">
        <v>1</v>
      </c>
      <c r="N243" s="163" t="s">
        <v>45</v>
      </c>
      <c r="P243" s="149">
        <f t="shared" si="71"/>
        <v>0</v>
      </c>
      <c r="Q243" s="149">
        <v>2.2749999999999999E-2</v>
      </c>
      <c r="R243" s="149">
        <f t="shared" si="72"/>
        <v>2.2749999999999999E-2</v>
      </c>
      <c r="S243" s="149">
        <v>0</v>
      </c>
      <c r="T243" s="150">
        <f t="shared" si="73"/>
        <v>0</v>
      </c>
      <c r="AR243" s="151" t="s">
        <v>217</v>
      </c>
      <c r="AT243" s="151" t="s">
        <v>275</v>
      </c>
      <c r="AU243" s="151" t="s">
        <v>174</v>
      </c>
      <c r="AY243" s="13" t="s">
        <v>163</v>
      </c>
      <c r="BE243" s="152">
        <f t="shared" si="74"/>
        <v>0</v>
      </c>
      <c r="BF243" s="152">
        <f t="shared" si="75"/>
        <v>0</v>
      </c>
      <c r="BG243" s="152">
        <f t="shared" si="76"/>
        <v>0</v>
      </c>
      <c r="BH243" s="152">
        <f t="shared" si="77"/>
        <v>0</v>
      </c>
      <c r="BI243" s="152">
        <f t="shared" si="78"/>
        <v>0</v>
      </c>
      <c r="BJ243" s="13" t="s">
        <v>92</v>
      </c>
      <c r="BK243" s="153">
        <f t="shared" si="79"/>
        <v>0</v>
      </c>
      <c r="BL243" s="13" t="s">
        <v>188</v>
      </c>
      <c r="BM243" s="151" t="s">
        <v>1238</v>
      </c>
    </row>
    <row r="244" spans="2:65" s="1" customFormat="1" ht="24.2" customHeight="1">
      <c r="B244" s="139"/>
      <c r="C244" s="154" t="s">
        <v>683</v>
      </c>
      <c r="D244" s="154" t="s">
        <v>275</v>
      </c>
      <c r="E244" s="155" t="s">
        <v>1239</v>
      </c>
      <c r="F244" s="156" t="s">
        <v>1240</v>
      </c>
      <c r="G244" s="157" t="s">
        <v>415</v>
      </c>
      <c r="H244" s="158">
        <v>1</v>
      </c>
      <c r="I244" s="159"/>
      <c r="J244" s="158">
        <f t="shared" si="70"/>
        <v>0</v>
      </c>
      <c r="K244" s="160"/>
      <c r="L244" s="161"/>
      <c r="M244" s="162" t="s">
        <v>1</v>
      </c>
      <c r="N244" s="163" t="s">
        <v>45</v>
      </c>
      <c r="P244" s="149">
        <f t="shared" si="71"/>
        <v>0</v>
      </c>
      <c r="Q244" s="149">
        <v>2.5870000000000001E-2</v>
      </c>
      <c r="R244" s="149">
        <f t="shared" si="72"/>
        <v>2.5870000000000001E-2</v>
      </c>
      <c r="S244" s="149">
        <v>0</v>
      </c>
      <c r="T244" s="150">
        <f t="shared" si="73"/>
        <v>0</v>
      </c>
      <c r="AR244" s="151" t="s">
        <v>217</v>
      </c>
      <c r="AT244" s="151" t="s">
        <v>275</v>
      </c>
      <c r="AU244" s="151" t="s">
        <v>174</v>
      </c>
      <c r="AY244" s="13" t="s">
        <v>163</v>
      </c>
      <c r="BE244" s="152">
        <f t="shared" si="74"/>
        <v>0</v>
      </c>
      <c r="BF244" s="152">
        <f t="shared" si="75"/>
        <v>0</v>
      </c>
      <c r="BG244" s="152">
        <f t="shared" si="76"/>
        <v>0</v>
      </c>
      <c r="BH244" s="152">
        <f t="shared" si="77"/>
        <v>0</v>
      </c>
      <c r="BI244" s="152">
        <f t="shared" si="78"/>
        <v>0</v>
      </c>
      <c r="BJ244" s="13" t="s">
        <v>92</v>
      </c>
      <c r="BK244" s="153">
        <f t="shared" si="79"/>
        <v>0</v>
      </c>
      <c r="BL244" s="13" t="s">
        <v>188</v>
      </c>
      <c r="BM244" s="151" t="s">
        <v>1241</v>
      </c>
    </row>
    <row r="245" spans="2:65" s="1" customFormat="1" ht="24.2" customHeight="1">
      <c r="B245" s="139"/>
      <c r="C245" s="154" t="s">
        <v>686</v>
      </c>
      <c r="D245" s="154" t="s">
        <v>275</v>
      </c>
      <c r="E245" s="155" t="s">
        <v>1242</v>
      </c>
      <c r="F245" s="156" t="s">
        <v>1243</v>
      </c>
      <c r="G245" s="157" t="s">
        <v>415</v>
      </c>
      <c r="H245" s="158">
        <v>3</v>
      </c>
      <c r="I245" s="159"/>
      <c r="J245" s="158">
        <f t="shared" si="70"/>
        <v>0</v>
      </c>
      <c r="K245" s="160"/>
      <c r="L245" s="161"/>
      <c r="M245" s="162" t="s">
        <v>1</v>
      </c>
      <c r="N245" s="163" t="s">
        <v>45</v>
      </c>
      <c r="P245" s="149">
        <f t="shared" si="71"/>
        <v>0</v>
      </c>
      <c r="Q245" s="149">
        <v>6.4780000000000004E-2</v>
      </c>
      <c r="R245" s="149">
        <f t="shared" si="72"/>
        <v>0.19434000000000001</v>
      </c>
      <c r="S245" s="149">
        <v>0</v>
      </c>
      <c r="T245" s="150">
        <f t="shared" si="73"/>
        <v>0</v>
      </c>
      <c r="AR245" s="151" t="s">
        <v>217</v>
      </c>
      <c r="AT245" s="151" t="s">
        <v>275</v>
      </c>
      <c r="AU245" s="151" t="s">
        <v>174</v>
      </c>
      <c r="AY245" s="13" t="s">
        <v>163</v>
      </c>
      <c r="BE245" s="152">
        <f t="shared" si="74"/>
        <v>0</v>
      </c>
      <c r="BF245" s="152">
        <f t="shared" si="75"/>
        <v>0</v>
      </c>
      <c r="BG245" s="152">
        <f t="shared" si="76"/>
        <v>0</v>
      </c>
      <c r="BH245" s="152">
        <f t="shared" si="77"/>
        <v>0</v>
      </c>
      <c r="BI245" s="152">
        <f t="shared" si="78"/>
        <v>0</v>
      </c>
      <c r="BJ245" s="13" t="s">
        <v>92</v>
      </c>
      <c r="BK245" s="153">
        <f t="shared" si="79"/>
        <v>0</v>
      </c>
      <c r="BL245" s="13" t="s">
        <v>188</v>
      </c>
      <c r="BM245" s="151" t="s">
        <v>1244</v>
      </c>
    </row>
    <row r="246" spans="2:65" s="1" customFormat="1" ht="24.2" customHeight="1">
      <c r="B246" s="139"/>
      <c r="C246" s="140" t="s">
        <v>693</v>
      </c>
      <c r="D246" s="140" t="s">
        <v>165</v>
      </c>
      <c r="E246" s="141" t="s">
        <v>1245</v>
      </c>
      <c r="F246" s="142" t="s">
        <v>1246</v>
      </c>
      <c r="G246" s="143" t="s">
        <v>415</v>
      </c>
      <c r="H246" s="144">
        <v>2</v>
      </c>
      <c r="I246" s="145"/>
      <c r="J246" s="144">
        <f t="shared" si="70"/>
        <v>0</v>
      </c>
      <c r="K246" s="146"/>
      <c r="L246" s="28"/>
      <c r="M246" s="147" t="s">
        <v>1</v>
      </c>
      <c r="N246" s="148" t="s">
        <v>45</v>
      </c>
      <c r="P246" s="149">
        <f t="shared" si="71"/>
        <v>0</v>
      </c>
      <c r="Q246" s="149">
        <v>2.5000000000000001E-4</v>
      </c>
      <c r="R246" s="149">
        <f t="shared" si="72"/>
        <v>5.0000000000000001E-4</v>
      </c>
      <c r="S246" s="149">
        <v>0</v>
      </c>
      <c r="T246" s="150">
        <f t="shared" si="73"/>
        <v>0</v>
      </c>
      <c r="AR246" s="151" t="s">
        <v>188</v>
      </c>
      <c r="AT246" s="151" t="s">
        <v>165</v>
      </c>
      <c r="AU246" s="151" t="s">
        <v>174</v>
      </c>
      <c r="AY246" s="13" t="s">
        <v>163</v>
      </c>
      <c r="BE246" s="152">
        <f t="shared" si="74"/>
        <v>0</v>
      </c>
      <c r="BF246" s="152">
        <f t="shared" si="75"/>
        <v>0</v>
      </c>
      <c r="BG246" s="152">
        <f t="shared" si="76"/>
        <v>0</v>
      </c>
      <c r="BH246" s="152">
        <f t="shared" si="77"/>
        <v>0</v>
      </c>
      <c r="BI246" s="152">
        <f t="shared" si="78"/>
        <v>0</v>
      </c>
      <c r="BJ246" s="13" t="s">
        <v>92</v>
      </c>
      <c r="BK246" s="153">
        <f t="shared" si="79"/>
        <v>0</v>
      </c>
      <c r="BL246" s="13" t="s">
        <v>188</v>
      </c>
      <c r="BM246" s="151" t="s">
        <v>1247</v>
      </c>
    </row>
    <row r="247" spans="2:65" s="1" customFormat="1" ht="24.2" customHeight="1">
      <c r="B247" s="139"/>
      <c r="C247" s="140" t="s">
        <v>339</v>
      </c>
      <c r="D247" s="140" t="s">
        <v>165</v>
      </c>
      <c r="E247" s="141" t="s">
        <v>1248</v>
      </c>
      <c r="F247" s="142" t="s">
        <v>1249</v>
      </c>
      <c r="G247" s="143" t="s">
        <v>415</v>
      </c>
      <c r="H247" s="144">
        <v>3</v>
      </c>
      <c r="I247" s="145"/>
      <c r="J247" s="144">
        <f t="shared" si="70"/>
        <v>0</v>
      </c>
      <c r="K247" s="146"/>
      <c r="L247" s="28"/>
      <c r="M247" s="147" t="s">
        <v>1</v>
      </c>
      <c r="N247" s="148" t="s">
        <v>45</v>
      </c>
      <c r="P247" s="149">
        <f t="shared" si="71"/>
        <v>0</v>
      </c>
      <c r="Q247" s="149">
        <v>2.5999999999999998E-4</v>
      </c>
      <c r="R247" s="149">
        <f t="shared" si="72"/>
        <v>7.7999999999999988E-4</v>
      </c>
      <c r="S247" s="149">
        <v>0</v>
      </c>
      <c r="T247" s="150">
        <f t="shared" si="73"/>
        <v>0</v>
      </c>
      <c r="AR247" s="151" t="s">
        <v>188</v>
      </c>
      <c r="AT247" s="151" t="s">
        <v>165</v>
      </c>
      <c r="AU247" s="151" t="s">
        <v>174</v>
      </c>
      <c r="AY247" s="13" t="s">
        <v>163</v>
      </c>
      <c r="BE247" s="152">
        <f t="shared" si="74"/>
        <v>0</v>
      </c>
      <c r="BF247" s="152">
        <f t="shared" si="75"/>
        <v>0</v>
      </c>
      <c r="BG247" s="152">
        <f t="shared" si="76"/>
        <v>0</v>
      </c>
      <c r="BH247" s="152">
        <f t="shared" si="77"/>
        <v>0</v>
      </c>
      <c r="BI247" s="152">
        <f t="shared" si="78"/>
        <v>0</v>
      </c>
      <c r="BJ247" s="13" t="s">
        <v>92</v>
      </c>
      <c r="BK247" s="153">
        <f t="shared" si="79"/>
        <v>0</v>
      </c>
      <c r="BL247" s="13" t="s">
        <v>188</v>
      </c>
      <c r="BM247" s="151" t="s">
        <v>1250</v>
      </c>
    </row>
    <row r="248" spans="2:65" s="1" customFormat="1" ht="33" customHeight="1">
      <c r="B248" s="139"/>
      <c r="C248" s="154" t="s">
        <v>701</v>
      </c>
      <c r="D248" s="154" t="s">
        <v>275</v>
      </c>
      <c r="E248" s="155" t="s">
        <v>1251</v>
      </c>
      <c r="F248" s="156" t="s">
        <v>1252</v>
      </c>
      <c r="G248" s="157" t="s">
        <v>255</v>
      </c>
      <c r="H248" s="158">
        <v>6</v>
      </c>
      <c r="I248" s="159"/>
      <c r="J248" s="158">
        <f t="shared" si="70"/>
        <v>0</v>
      </c>
      <c r="K248" s="160"/>
      <c r="L248" s="161"/>
      <c r="M248" s="162" t="s">
        <v>1</v>
      </c>
      <c r="N248" s="163" t="s">
        <v>45</v>
      </c>
      <c r="P248" s="149">
        <f t="shared" si="71"/>
        <v>0</v>
      </c>
      <c r="Q248" s="149">
        <v>1.14E-3</v>
      </c>
      <c r="R248" s="149">
        <f t="shared" si="72"/>
        <v>6.8399999999999997E-3</v>
      </c>
      <c r="S248" s="149">
        <v>0</v>
      </c>
      <c r="T248" s="150">
        <f t="shared" si="73"/>
        <v>0</v>
      </c>
      <c r="AR248" s="151" t="s">
        <v>217</v>
      </c>
      <c r="AT248" s="151" t="s">
        <v>275</v>
      </c>
      <c r="AU248" s="151" t="s">
        <v>174</v>
      </c>
      <c r="AY248" s="13" t="s">
        <v>163</v>
      </c>
      <c r="BE248" s="152">
        <f t="shared" si="74"/>
        <v>0</v>
      </c>
      <c r="BF248" s="152">
        <f t="shared" si="75"/>
        <v>0</v>
      </c>
      <c r="BG248" s="152">
        <f t="shared" si="76"/>
        <v>0</v>
      </c>
      <c r="BH248" s="152">
        <f t="shared" si="77"/>
        <v>0</v>
      </c>
      <c r="BI248" s="152">
        <f t="shared" si="78"/>
        <v>0</v>
      </c>
      <c r="BJ248" s="13" t="s">
        <v>92</v>
      </c>
      <c r="BK248" s="153">
        <f t="shared" si="79"/>
        <v>0</v>
      </c>
      <c r="BL248" s="13" t="s">
        <v>188</v>
      </c>
      <c r="BM248" s="151" t="s">
        <v>1253</v>
      </c>
    </row>
    <row r="249" spans="2:65" s="1" customFormat="1" ht="24.2" customHeight="1">
      <c r="B249" s="139"/>
      <c r="C249" s="154" t="s">
        <v>346</v>
      </c>
      <c r="D249" s="154" t="s">
        <v>275</v>
      </c>
      <c r="E249" s="155" t="s">
        <v>1254</v>
      </c>
      <c r="F249" s="156" t="s">
        <v>1255</v>
      </c>
      <c r="G249" s="157" t="s">
        <v>1224</v>
      </c>
      <c r="H249" s="158">
        <v>5</v>
      </c>
      <c r="I249" s="159"/>
      <c r="J249" s="158">
        <f t="shared" si="70"/>
        <v>0</v>
      </c>
      <c r="K249" s="160"/>
      <c r="L249" s="161"/>
      <c r="M249" s="162" t="s">
        <v>1</v>
      </c>
      <c r="N249" s="163" t="s">
        <v>45</v>
      </c>
      <c r="P249" s="149">
        <f t="shared" si="71"/>
        <v>0</v>
      </c>
      <c r="Q249" s="149">
        <v>1E-4</v>
      </c>
      <c r="R249" s="149">
        <f t="shared" si="72"/>
        <v>5.0000000000000001E-4</v>
      </c>
      <c r="S249" s="149">
        <v>0</v>
      </c>
      <c r="T249" s="150">
        <f t="shared" si="73"/>
        <v>0</v>
      </c>
      <c r="AR249" s="151" t="s">
        <v>217</v>
      </c>
      <c r="AT249" s="151" t="s">
        <v>275</v>
      </c>
      <c r="AU249" s="151" t="s">
        <v>174</v>
      </c>
      <c r="AY249" s="13" t="s">
        <v>163</v>
      </c>
      <c r="BE249" s="152">
        <f t="shared" si="74"/>
        <v>0</v>
      </c>
      <c r="BF249" s="152">
        <f t="shared" si="75"/>
        <v>0</v>
      </c>
      <c r="BG249" s="152">
        <f t="shared" si="76"/>
        <v>0</v>
      </c>
      <c r="BH249" s="152">
        <f t="shared" si="77"/>
        <v>0</v>
      </c>
      <c r="BI249" s="152">
        <f t="shared" si="78"/>
        <v>0</v>
      </c>
      <c r="BJ249" s="13" t="s">
        <v>92</v>
      </c>
      <c r="BK249" s="153">
        <f t="shared" si="79"/>
        <v>0</v>
      </c>
      <c r="BL249" s="13" t="s">
        <v>188</v>
      </c>
      <c r="BM249" s="151" t="s">
        <v>1256</v>
      </c>
    </row>
    <row r="250" spans="2:65" s="1" customFormat="1" ht="24.2" customHeight="1">
      <c r="B250" s="139"/>
      <c r="C250" s="140" t="s">
        <v>708</v>
      </c>
      <c r="D250" s="140" t="s">
        <v>165</v>
      </c>
      <c r="E250" s="141" t="s">
        <v>1257</v>
      </c>
      <c r="F250" s="142" t="s">
        <v>1258</v>
      </c>
      <c r="G250" s="143" t="s">
        <v>216</v>
      </c>
      <c r="H250" s="144">
        <v>0.25600000000000001</v>
      </c>
      <c r="I250" s="145"/>
      <c r="J250" s="144">
        <f t="shared" si="70"/>
        <v>0</v>
      </c>
      <c r="K250" s="146"/>
      <c r="L250" s="28"/>
      <c r="M250" s="147" t="s">
        <v>1</v>
      </c>
      <c r="N250" s="148" t="s">
        <v>45</v>
      </c>
      <c r="P250" s="149">
        <f t="shared" si="71"/>
        <v>0</v>
      </c>
      <c r="Q250" s="149">
        <v>0</v>
      </c>
      <c r="R250" s="149">
        <f t="shared" si="72"/>
        <v>0</v>
      </c>
      <c r="S250" s="149">
        <v>0</v>
      </c>
      <c r="T250" s="150">
        <f t="shared" si="73"/>
        <v>0</v>
      </c>
      <c r="AR250" s="151" t="s">
        <v>188</v>
      </c>
      <c r="AT250" s="151" t="s">
        <v>165</v>
      </c>
      <c r="AU250" s="151" t="s">
        <v>174</v>
      </c>
      <c r="AY250" s="13" t="s">
        <v>163</v>
      </c>
      <c r="BE250" s="152">
        <f t="shared" si="74"/>
        <v>0</v>
      </c>
      <c r="BF250" s="152">
        <f t="shared" si="75"/>
        <v>0</v>
      </c>
      <c r="BG250" s="152">
        <f t="shared" si="76"/>
        <v>0</v>
      </c>
      <c r="BH250" s="152">
        <f t="shared" si="77"/>
        <v>0</v>
      </c>
      <c r="BI250" s="152">
        <f t="shared" si="78"/>
        <v>0</v>
      </c>
      <c r="BJ250" s="13" t="s">
        <v>92</v>
      </c>
      <c r="BK250" s="153">
        <f t="shared" si="79"/>
        <v>0</v>
      </c>
      <c r="BL250" s="13" t="s">
        <v>188</v>
      </c>
      <c r="BM250" s="151" t="s">
        <v>1259</v>
      </c>
    </row>
    <row r="251" spans="2:65" s="11" customFormat="1" ht="20.85" customHeight="1">
      <c r="B251" s="127"/>
      <c r="D251" s="128" t="s">
        <v>78</v>
      </c>
      <c r="E251" s="137" t="s">
        <v>313</v>
      </c>
      <c r="F251" s="137" t="s">
        <v>314</v>
      </c>
      <c r="I251" s="130"/>
      <c r="J251" s="138">
        <f>BK251</f>
        <v>0</v>
      </c>
      <c r="L251" s="127"/>
      <c r="M251" s="132"/>
      <c r="P251" s="133">
        <f>SUM(P252:P261)</f>
        <v>0</v>
      </c>
      <c r="R251" s="133">
        <f>SUM(R252:R261)</f>
        <v>23.7951856</v>
      </c>
      <c r="T251" s="134">
        <f>SUM(T252:T261)</f>
        <v>0</v>
      </c>
      <c r="AR251" s="128" t="s">
        <v>92</v>
      </c>
      <c r="AT251" s="135" t="s">
        <v>78</v>
      </c>
      <c r="AU251" s="135" t="s">
        <v>92</v>
      </c>
      <c r="AY251" s="128" t="s">
        <v>163</v>
      </c>
      <c r="BK251" s="136">
        <f>SUM(BK252:BK261)</f>
        <v>0</v>
      </c>
    </row>
    <row r="252" spans="2:65" s="1" customFormat="1" ht="16.5" customHeight="1">
      <c r="B252" s="139"/>
      <c r="C252" s="140" t="s">
        <v>349</v>
      </c>
      <c r="D252" s="140" t="s">
        <v>165</v>
      </c>
      <c r="E252" s="141" t="s">
        <v>1260</v>
      </c>
      <c r="F252" s="142" t="s">
        <v>1261</v>
      </c>
      <c r="G252" s="143" t="s">
        <v>255</v>
      </c>
      <c r="H252" s="144">
        <v>29.36</v>
      </c>
      <c r="I252" s="145"/>
      <c r="J252" s="144">
        <f t="shared" ref="J252:J261" si="80">ROUND(I252*H252,3)</f>
        <v>0</v>
      </c>
      <c r="K252" s="146"/>
      <c r="L252" s="28"/>
      <c r="M252" s="147" t="s">
        <v>1</v>
      </c>
      <c r="N252" s="148" t="s">
        <v>45</v>
      </c>
      <c r="P252" s="149">
        <f t="shared" ref="P252:P261" si="81">O252*H252</f>
        <v>0</v>
      </c>
      <c r="Q252" s="149">
        <v>2.1000000000000001E-4</v>
      </c>
      <c r="R252" s="149">
        <f t="shared" ref="R252:R261" si="82">Q252*H252</f>
        <v>6.1656000000000002E-3</v>
      </c>
      <c r="S252" s="149">
        <v>0</v>
      </c>
      <c r="T252" s="150">
        <f t="shared" ref="T252:T261" si="83">S252*H252</f>
        <v>0</v>
      </c>
      <c r="AR252" s="151" t="s">
        <v>188</v>
      </c>
      <c r="AT252" s="151" t="s">
        <v>165</v>
      </c>
      <c r="AU252" s="151" t="s">
        <v>174</v>
      </c>
      <c r="AY252" s="13" t="s">
        <v>163</v>
      </c>
      <c r="BE252" s="152">
        <f t="shared" ref="BE252:BE261" si="84">IF(N252="základná",J252,0)</f>
        <v>0</v>
      </c>
      <c r="BF252" s="152">
        <f t="shared" ref="BF252:BF261" si="85">IF(N252="znížená",J252,0)</f>
        <v>0</v>
      </c>
      <c r="BG252" s="152">
        <f t="shared" ref="BG252:BG261" si="86">IF(N252="zákl. prenesená",J252,0)</f>
        <v>0</v>
      </c>
      <c r="BH252" s="152">
        <f t="shared" ref="BH252:BH261" si="87">IF(N252="zníž. prenesená",J252,0)</f>
        <v>0</v>
      </c>
      <c r="BI252" s="152">
        <f t="shared" ref="BI252:BI261" si="88">IF(N252="nulová",J252,0)</f>
        <v>0</v>
      </c>
      <c r="BJ252" s="13" t="s">
        <v>92</v>
      </c>
      <c r="BK252" s="153">
        <f t="shared" ref="BK252:BK261" si="89">ROUND(I252*H252,3)</f>
        <v>0</v>
      </c>
      <c r="BL252" s="13" t="s">
        <v>188</v>
      </c>
      <c r="BM252" s="151" t="s">
        <v>1262</v>
      </c>
    </row>
    <row r="253" spans="2:65" s="1" customFormat="1" ht="37.9" customHeight="1">
      <c r="B253" s="139"/>
      <c r="C253" s="154" t="s">
        <v>715</v>
      </c>
      <c r="D253" s="154" t="s">
        <v>275</v>
      </c>
      <c r="E253" s="155" t="s">
        <v>1263</v>
      </c>
      <c r="F253" s="156" t="s">
        <v>1264</v>
      </c>
      <c r="G253" s="157" t="s">
        <v>415</v>
      </c>
      <c r="H253" s="158">
        <v>2</v>
      </c>
      <c r="I253" s="159"/>
      <c r="J253" s="158">
        <f t="shared" si="80"/>
        <v>0</v>
      </c>
      <c r="K253" s="160"/>
      <c r="L253" s="161"/>
      <c r="M253" s="162" t="s">
        <v>1</v>
      </c>
      <c r="N253" s="163" t="s">
        <v>45</v>
      </c>
      <c r="P253" s="149">
        <f t="shared" si="81"/>
        <v>0</v>
      </c>
      <c r="Q253" s="149">
        <v>1.55E-2</v>
      </c>
      <c r="R253" s="149">
        <f t="shared" si="82"/>
        <v>3.1E-2</v>
      </c>
      <c r="S253" s="149">
        <v>0</v>
      </c>
      <c r="T253" s="150">
        <f t="shared" si="83"/>
        <v>0</v>
      </c>
      <c r="AR253" s="151" t="s">
        <v>217</v>
      </c>
      <c r="AT253" s="151" t="s">
        <v>275</v>
      </c>
      <c r="AU253" s="151" t="s">
        <v>174</v>
      </c>
      <c r="AY253" s="13" t="s">
        <v>163</v>
      </c>
      <c r="BE253" s="152">
        <f t="shared" si="84"/>
        <v>0</v>
      </c>
      <c r="BF253" s="152">
        <f t="shared" si="85"/>
        <v>0</v>
      </c>
      <c r="BG253" s="152">
        <f t="shared" si="86"/>
        <v>0</v>
      </c>
      <c r="BH253" s="152">
        <f t="shared" si="87"/>
        <v>0</v>
      </c>
      <c r="BI253" s="152">
        <f t="shared" si="88"/>
        <v>0</v>
      </c>
      <c r="BJ253" s="13" t="s">
        <v>92</v>
      </c>
      <c r="BK253" s="153">
        <f t="shared" si="89"/>
        <v>0</v>
      </c>
      <c r="BL253" s="13" t="s">
        <v>188</v>
      </c>
      <c r="BM253" s="151" t="s">
        <v>1265</v>
      </c>
    </row>
    <row r="254" spans="2:65" s="1" customFormat="1" ht="37.9" customHeight="1">
      <c r="B254" s="139"/>
      <c r="C254" s="154" t="s">
        <v>357</v>
      </c>
      <c r="D254" s="154" t="s">
        <v>275</v>
      </c>
      <c r="E254" s="155" t="s">
        <v>1266</v>
      </c>
      <c r="F254" s="156" t="s">
        <v>1267</v>
      </c>
      <c r="G254" s="157" t="s">
        <v>415</v>
      </c>
      <c r="H254" s="158">
        <v>2</v>
      </c>
      <c r="I254" s="159"/>
      <c r="J254" s="158">
        <f t="shared" si="80"/>
        <v>0</v>
      </c>
      <c r="K254" s="160"/>
      <c r="L254" s="161"/>
      <c r="M254" s="162" t="s">
        <v>1</v>
      </c>
      <c r="N254" s="163" t="s">
        <v>45</v>
      </c>
      <c r="P254" s="149">
        <f t="shared" si="81"/>
        <v>0</v>
      </c>
      <c r="Q254" s="149">
        <v>1.95E-2</v>
      </c>
      <c r="R254" s="149">
        <f t="shared" si="82"/>
        <v>3.9E-2</v>
      </c>
      <c r="S254" s="149">
        <v>0</v>
      </c>
      <c r="T254" s="150">
        <f t="shared" si="83"/>
        <v>0</v>
      </c>
      <c r="AR254" s="151" t="s">
        <v>217</v>
      </c>
      <c r="AT254" s="151" t="s">
        <v>275</v>
      </c>
      <c r="AU254" s="151" t="s">
        <v>174</v>
      </c>
      <c r="AY254" s="13" t="s">
        <v>163</v>
      </c>
      <c r="BE254" s="152">
        <f t="shared" si="84"/>
        <v>0</v>
      </c>
      <c r="BF254" s="152">
        <f t="shared" si="85"/>
        <v>0</v>
      </c>
      <c r="BG254" s="152">
        <f t="shared" si="86"/>
        <v>0</v>
      </c>
      <c r="BH254" s="152">
        <f t="shared" si="87"/>
        <v>0</v>
      </c>
      <c r="BI254" s="152">
        <f t="shared" si="88"/>
        <v>0</v>
      </c>
      <c r="BJ254" s="13" t="s">
        <v>92</v>
      </c>
      <c r="BK254" s="153">
        <f t="shared" si="89"/>
        <v>0</v>
      </c>
      <c r="BL254" s="13" t="s">
        <v>188</v>
      </c>
      <c r="BM254" s="151" t="s">
        <v>1268</v>
      </c>
    </row>
    <row r="255" spans="2:65" s="1" customFormat="1" ht="37.9" customHeight="1">
      <c r="B255" s="139"/>
      <c r="C255" s="154" t="s">
        <v>722</v>
      </c>
      <c r="D255" s="154" t="s">
        <v>275</v>
      </c>
      <c r="E255" s="155" t="s">
        <v>1269</v>
      </c>
      <c r="F255" s="156" t="s">
        <v>1270</v>
      </c>
      <c r="G255" s="157" t="s">
        <v>415</v>
      </c>
      <c r="H255" s="158">
        <v>1</v>
      </c>
      <c r="I255" s="159"/>
      <c r="J255" s="158">
        <f t="shared" si="80"/>
        <v>0</v>
      </c>
      <c r="K255" s="160"/>
      <c r="L255" s="161"/>
      <c r="M255" s="162" t="s">
        <v>1</v>
      </c>
      <c r="N255" s="163" t="s">
        <v>45</v>
      </c>
      <c r="P255" s="149">
        <f t="shared" si="81"/>
        <v>0</v>
      </c>
      <c r="Q255" s="149">
        <v>4.9419999999999999E-2</v>
      </c>
      <c r="R255" s="149">
        <f t="shared" si="82"/>
        <v>4.9419999999999999E-2</v>
      </c>
      <c r="S255" s="149">
        <v>0</v>
      </c>
      <c r="T255" s="150">
        <f t="shared" si="83"/>
        <v>0</v>
      </c>
      <c r="AR255" s="151" t="s">
        <v>217</v>
      </c>
      <c r="AT255" s="151" t="s">
        <v>275</v>
      </c>
      <c r="AU255" s="151" t="s">
        <v>174</v>
      </c>
      <c r="AY255" s="13" t="s">
        <v>163</v>
      </c>
      <c r="BE255" s="152">
        <f t="shared" si="84"/>
        <v>0</v>
      </c>
      <c r="BF255" s="152">
        <f t="shared" si="85"/>
        <v>0</v>
      </c>
      <c r="BG255" s="152">
        <f t="shared" si="86"/>
        <v>0</v>
      </c>
      <c r="BH255" s="152">
        <f t="shared" si="87"/>
        <v>0</v>
      </c>
      <c r="BI255" s="152">
        <f t="shared" si="88"/>
        <v>0</v>
      </c>
      <c r="BJ255" s="13" t="s">
        <v>92</v>
      </c>
      <c r="BK255" s="153">
        <f t="shared" si="89"/>
        <v>0</v>
      </c>
      <c r="BL255" s="13" t="s">
        <v>188</v>
      </c>
      <c r="BM255" s="151" t="s">
        <v>1271</v>
      </c>
    </row>
    <row r="256" spans="2:65" s="1" customFormat="1" ht="21.75" customHeight="1">
      <c r="B256" s="139"/>
      <c r="C256" s="140" t="s">
        <v>360</v>
      </c>
      <c r="D256" s="140" t="s">
        <v>165</v>
      </c>
      <c r="E256" s="141" t="s">
        <v>1272</v>
      </c>
      <c r="F256" s="142" t="s">
        <v>1273</v>
      </c>
      <c r="G256" s="143" t="s">
        <v>380</v>
      </c>
      <c r="H256" s="144">
        <v>5160</v>
      </c>
      <c r="I256" s="145"/>
      <c r="J256" s="144">
        <f t="shared" si="80"/>
        <v>0</v>
      </c>
      <c r="K256" s="146"/>
      <c r="L256" s="28"/>
      <c r="M256" s="147" t="s">
        <v>1</v>
      </c>
      <c r="N256" s="148" t="s">
        <v>45</v>
      </c>
      <c r="P256" s="149">
        <f t="shared" si="81"/>
        <v>0</v>
      </c>
      <c r="Q256" s="149">
        <v>6.0000000000000002E-5</v>
      </c>
      <c r="R256" s="149">
        <f t="shared" si="82"/>
        <v>0.30959999999999999</v>
      </c>
      <c r="S256" s="149">
        <v>0</v>
      </c>
      <c r="T256" s="150">
        <f t="shared" si="83"/>
        <v>0</v>
      </c>
      <c r="AR256" s="151" t="s">
        <v>188</v>
      </c>
      <c r="AT256" s="151" t="s">
        <v>165</v>
      </c>
      <c r="AU256" s="151" t="s">
        <v>174</v>
      </c>
      <c r="AY256" s="13" t="s">
        <v>163</v>
      </c>
      <c r="BE256" s="152">
        <f t="shared" si="84"/>
        <v>0</v>
      </c>
      <c r="BF256" s="152">
        <f t="shared" si="85"/>
        <v>0</v>
      </c>
      <c r="BG256" s="152">
        <f t="shared" si="86"/>
        <v>0</v>
      </c>
      <c r="BH256" s="152">
        <f t="shared" si="87"/>
        <v>0</v>
      </c>
      <c r="BI256" s="152">
        <f t="shared" si="88"/>
        <v>0</v>
      </c>
      <c r="BJ256" s="13" t="s">
        <v>92</v>
      </c>
      <c r="BK256" s="153">
        <f t="shared" si="89"/>
        <v>0</v>
      </c>
      <c r="BL256" s="13" t="s">
        <v>188</v>
      </c>
      <c r="BM256" s="151" t="s">
        <v>1274</v>
      </c>
    </row>
    <row r="257" spans="2:65" s="1" customFormat="1" ht="21.75" customHeight="1">
      <c r="B257" s="139"/>
      <c r="C257" s="154" t="s">
        <v>1275</v>
      </c>
      <c r="D257" s="154" t="s">
        <v>275</v>
      </c>
      <c r="E257" s="155" t="s">
        <v>1276</v>
      </c>
      <c r="F257" s="156" t="s">
        <v>1277</v>
      </c>
      <c r="G257" s="157" t="s">
        <v>216</v>
      </c>
      <c r="H257" s="158">
        <v>5.16</v>
      </c>
      <c r="I257" s="159"/>
      <c r="J257" s="158">
        <f t="shared" si="80"/>
        <v>0</v>
      </c>
      <c r="K257" s="160"/>
      <c r="L257" s="161"/>
      <c r="M257" s="162" t="s">
        <v>1</v>
      </c>
      <c r="N257" s="163" t="s">
        <v>45</v>
      </c>
      <c r="P257" s="149">
        <f t="shared" si="81"/>
        <v>0</v>
      </c>
      <c r="Q257" s="149">
        <v>1</v>
      </c>
      <c r="R257" s="149">
        <f t="shared" si="82"/>
        <v>5.16</v>
      </c>
      <c r="S257" s="149">
        <v>0</v>
      </c>
      <c r="T257" s="150">
        <f t="shared" si="83"/>
        <v>0</v>
      </c>
      <c r="AR257" s="151" t="s">
        <v>217</v>
      </c>
      <c r="AT257" s="151" t="s">
        <v>275</v>
      </c>
      <c r="AU257" s="151" t="s">
        <v>174</v>
      </c>
      <c r="AY257" s="13" t="s">
        <v>163</v>
      </c>
      <c r="BE257" s="152">
        <f t="shared" si="84"/>
        <v>0</v>
      </c>
      <c r="BF257" s="152">
        <f t="shared" si="85"/>
        <v>0</v>
      </c>
      <c r="BG257" s="152">
        <f t="shared" si="86"/>
        <v>0</v>
      </c>
      <c r="BH257" s="152">
        <f t="shared" si="87"/>
        <v>0</v>
      </c>
      <c r="BI257" s="152">
        <f t="shared" si="88"/>
        <v>0</v>
      </c>
      <c r="BJ257" s="13" t="s">
        <v>92</v>
      </c>
      <c r="BK257" s="153">
        <f t="shared" si="89"/>
        <v>0</v>
      </c>
      <c r="BL257" s="13" t="s">
        <v>188</v>
      </c>
      <c r="BM257" s="151" t="s">
        <v>1278</v>
      </c>
    </row>
    <row r="258" spans="2:65" s="1" customFormat="1" ht="16.5" customHeight="1">
      <c r="B258" s="139"/>
      <c r="C258" s="154" t="s">
        <v>364</v>
      </c>
      <c r="D258" s="154" t="s">
        <v>275</v>
      </c>
      <c r="E258" s="155" t="s">
        <v>1279</v>
      </c>
      <c r="F258" s="156" t="s">
        <v>1280</v>
      </c>
      <c r="G258" s="157" t="s">
        <v>380</v>
      </c>
      <c r="H258" s="158">
        <v>305</v>
      </c>
      <c r="I258" s="159"/>
      <c r="J258" s="158">
        <f t="shared" si="80"/>
        <v>0</v>
      </c>
      <c r="K258" s="160"/>
      <c r="L258" s="161"/>
      <c r="M258" s="162" t="s">
        <v>1</v>
      </c>
      <c r="N258" s="163" t="s">
        <v>45</v>
      </c>
      <c r="P258" s="149">
        <f t="shared" si="81"/>
        <v>0</v>
      </c>
      <c r="Q258" s="149">
        <v>0</v>
      </c>
      <c r="R258" s="149">
        <f t="shared" si="82"/>
        <v>0</v>
      </c>
      <c r="S258" s="149">
        <v>0</v>
      </c>
      <c r="T258" s="150">
        <f t="shared" si="83"/>
        <v>0</v>
      </c>
      <c r="AR258" s="151" t="s">
        <v>217</v>
      </c>
      <c r="AT258" s="151" t="s">
        <v>275</v>
      </c>
      <c r="AU258" s="151" t="s">
        <v>174</v>
      </c>
      <c r="AY258" s="13" t="s">
        <v>163</v>
      </c>
      <c r="BE258" s="152">
        <f t="shared" si="84"/>
        <v>0</v>
      </c>
      <c r="BF258" s="152">
        <f t="shared" si="85"/>
        <v>0</v>
      </c>
      <c r="BG258" s="152">
        <f t="shared" si="86"/>
        <v>0</v>
      </c>
      <c r="BH258" s="152">
        <f t="shared" si="87"/>
        <v>0</v>
      </c>
      <c r="BI258" s="152">
        <f t="shared" si="88"/>
        <v>0</v>
      </c>
      <c r="BJ258" s="13" t="s">
        <v>92</v>
      </c>
      <c r="BK258" s="153">
        <f t="shared" si="89"/>
        <v>0</v>
      </c>
      <c r="BL258" s="13" t="s">
        <v>188</v>
      </c>
      <c r="BM258" s="151" t="s">
        <v>1281</v>
      </c>
    </row>
    <row r="259" spans="2:65" s="1" customFormat="1" ht="16.5" customHeight="1">
      <c r="B259" s="139"/>
      <c r="C259" s="140" t="s">
        <v>1282</v>
      </c>
      <c r="D259" s="140" t="s">
        <v>165</v>
      </c>
      <c r="E259" s="141" t="s">
        <v>1283</v>
      </c>
      <c r="F259" s="142" t="s">
        <v>1284</v>
      </c>
      <c r="G259" s="143" t="s">
        <v>380</v>
      </c>
      <c r="H259" s="144">
        <v>18200</v>
      </c>
      <c r="I259" s="145"/>
      <c r="J259" s="144">
        <f t="shared" si="80"/>
        <v>0</v>
      </c>
      <c r="K259" s="146"/>
      <c r="L259" s="28"/>
      <c r="M259" s="147" t="s">
        <v>1</v>
      </c>
      <c r="N259" s="148" t="s">
        <v>45</v>
      </c>
      <c r="P259" s="149">
        <f t="shared" si="81"/>
        <v>0</v>
      </c>
      <c r="Q259" s="149">
        <v>0</v>
      </c>
      <c r="R259" s="149">
        <f t="shared" si="82"/>
        <v>0</v>
      </c>
      <c r="S259" s="149">
        <v>0</v>
      </c>
      <c r="T259" s="150">
        <f t="shared" si="83"/>
        <v>0</v>
      </c>
      <c r="AR259" s="151" t="s">
        <v>188</v>
      </c>
      <c r="AT259" s="151" t="s">
        <v>165</v>
      </c>
      <c r="AU259" s="151" t="s">
        <v>174</v>
      </c>
      <c r="AY259" s="13" t="s">
        <v>163</v>
      </c>
      <c r="BE259" s="152">
        <f t="shared" si="84"/>
        <v>0</v>
      </c>
      <c r="BF259" s="152">
        <f t="shared" si="85"/>
        <v>0</v>
      </c>
      <c r="BG259" s="152">
        <f t="shared" si="86"/>
        <v>0</v>
      </c>
      <c r="BH259" s="152">
        <f t="shared" si="87"/>
        <v>0</v>
      </c>
      <c r="BI259" s="152">
        <f t="shared" si="88"/>
        <v>0</v>
      </c>
      <c r="BJ259" s="13" t="s">
        <v>92</v>
      </c>
      <c r="BK259" s="153">
        <f t="shared" si="89"/>
        <v>0</v>
      </c>
      <c r="BL259" s="13" t="s">
        <v>188</v>
      </c>
      <c r="BM259" s="151" t="s">
        <v>1285</v>
      </c>
    </row>
    <row r="260" spans="2:65" s="1" customFormat="1" ht="16.5" customHeight="1">
      <c r="B260" s="139"/>
      <c r="C260" s="154" t="s">
        <v>367</v>
      </c>
      <c r="D260" s="154" t="s">
        <v>275</v>
      </c>
      <c r="E260" s="155" t="s">
        <v>1286</v>
      </c>
      <c r="F260" s="156" t="s">
        <v>1287</v>
      </c>
      <c r="G260" s="157" t="s">
        <v>216</v>
      </c>
      <c r="H260" s="158">
        <v>18.2</v>
      </c>
      <c r="I260" s="159"/>
      <c r="J260" s="158">
        <f t="shared" si="80"/>
        <v>0</v>
      </c>
      <c r="K260" s="160"/>
      <c r="L260" s="161"/>
      <c r="M260" s="162" t="s">
        <v>1</v>
      </c>
      <c r="N260" s="163" t="s">
        <v>45</v>
      </c>
      <c r="P260" s="149">
        <f t="shared" si="81"/>
        <v>0</v>
      </c>
      <c r="Q260" s="149">
        <v>1</v>
      </c>
      <c r="R260" s="149">
        <f t="shared" si="82"/>
        <v>18.2</v>
      </c>
      <c r="S260" s="149">
        <v>0</v>
      </c>
      <c r="T260" s="150">
        <f t="shared" si="83"/>
        <v>0</v>
      </c>
      <c r="AR260" s="151" t="s">
        <v>217</v>
      </c>
      <c r="AT260" s="151" t="s">
        <v>275</v>
      </c>
      <c r="AU260" s="151" t="s">
        <v>174</v>
      </c>
      <c r="AY260" s="13" t="s">
        <v>163</v>
      </c>
      <c r="BE260" s="152">
        <f t="shared" si="84"/>
        <v>0</v>
      </c>
      <c r="BF260" s="152">
        <f t="shared" si="85"/>
        <v>0</v>
      </c>
      <c r="BG260" s="152">
        <f t="shared" si="86"/>
        <v>0</v>
      </c>
      <c r="BH260" s="152">
        <f t="shared" si="87"/>
        <v>0</v>
      </c>
      <c r="BI260" s="152">
        <f t="shared" si="88"/>
        <v>0</v>
      </c>
      <c r="BJ260" s="13" t="s">
        <v>92</v>
      </c>
      <c r="BK260" s="153">
        <f t="shared" si="89"/>
        <v>0</v>
      </c>
      <c r="BL260" s="13" t="s">
        <v>188</v>
      </c>
      <c r="BM260" s="151" t="s">
        <v>1288</v>
      </c>
    </row>
    <row r="261" spans="2:65" s="1" customFormat="1" ht="24.2" customHeight="1">
      <c r="B261" s="139"/>
      <c r="C261" s="140" t="s">
        <v>1289</v>
      </c>
      <c r="D261" s="140" t="s">
        <v>165</v>
      </c>
      <c r="E261" s="141" t="s">
        <v>840</v>
      </c>
      <c r="F261" s="142" t="s">
        <v>841</v>
      </c>
      <c r="G261" s="143" t="s">
        <v>216</v>
      </c>
      <c r="H261" s="144">
        <v>23.795000000000002</v>
      </c>
      <c r="I261" s="145"/>
      <c r="J261" s="144">
        <f t="shared" si="80"/>
        <v>0</v>
      </c>
      <c r="K261" s="146"/>
      <c r="L261" s="28"/>
      <c r="M261" s="147" t="s">
        <v>1</v>
      </c>
      <c r="N261" s="148" t="s">
        <v>45</v>
      </c>
      <c r="P261" s="149">
        <f t="shared" si="81"/>
        <v>0</v>
      </c>
      <c r="Q261" s="149">
        <v>0</v>
      </c>
      <c r="R261" s="149">
        <f t="shared" si="82"/>
        <v>0</v>
      </c>
      <c r="S261" s="149">
        <v>0</v>
      </c>
      <c r="T261" s="150">
        <f t="shared" si="83"/>
        <v>0</v>
      </c>
      <c r="AR261" s="151" t="s">
        <v>188</v>
      </c>
      <c r="AT261" s="151" t="s">
        <v>165</v>
      </c>
      <c r="AU261" s="151" t="s">
        <v>174</v>
      </c>
      <c r="AY261" s="13" t="s">
        <v>163</v>
      </c>
      <c r="BE261" s="152">
        <f t="shared" si="84"/>
        <v>0</v>
      </c>
      <c r="BF261" s="152">
        <f t="shared" si="85"/>
        <v>0</v>
      </c>
      <c r="BG261" s="152">
        <f t="shared" si="86"/>
        <v>0</v>
      </c>
      <c r="BH261" s="152">
        <f t="shared" si="87"/>
        <v>0</v>
      </c>
      <c r="BI261" s="152">
        <f t="shared" si="88"/>
        <v>0</v>
      </c>
      <c r="BJ261" s="13" t="s">
        <v>92</v>
      </c>
      <c r="BK261" s="153">
        <f t="shared" si="89"/>
        <v>0</v>
      </c>
      <c r="BL261" s="13" t="s">
        <v>188</v>
      </c>
      <c r="BM261" s="151" t="s">
        <v>1290</v>
      </c>
    </row>
    <row r="262" spans="2:65" s="11" customFormat="1" ht="22.9" customHeight="1">
      <c r="B262" s="127"/>
      <c r="D262" s="128" t="s">
        <v>78</v>
      </c>
      <c r="E262" s="137" t="s">
        <v>350</v>
      </c>
      <c r="F262" s="137" t="s">
        <v>351</v>
      </c>
      <c r="I262" s="130"/>
      <c r="J262" s="138">
        <f>BK262</f>
        <v>0</v>
      </c>
      <c r="L262" s="127"/>
      <c r="M262" s="132"/>
      <c r="P262" s="133">
        <f>P263</f>
        <v>0</v>
      </c>
      <c r="R262" s="133">
        <f>R263</f>
        <v>0.88445000000000018</v>
      </c>
      <c r="T262" s="134">
        <f>T263</f>
        <v>0</v>
      </c>
      <c r="AR262" s="128" t="s">
        <v>92</v>
      </c>
      <c r="AT262" s="135" t="s">
        <v>78</v>
      </c>
      <c r="AU262" s="135" t="s">
        <v>86</v>
      </c>
      <c r="AY262" s="128" t="s">
        <v>163</v>
      </c>
      <c r="BK262" s="136">
        <f>BK263</f>
        <v>0</v>
      </c>
    </row>
    <row r="263" spans="2:65" s="11" customFormat="1" ht="20.85" customHeight="1">
      <c r="B263" s="127"/>
      <c r="D263" s="128" t="s">
        <v>78</v>
      </c>
      <c r="E263" s="137" t="s">
        <v>352</v>
      </c>
      <c r="F263" s="137" t="s">
        <v>353</v>
      </c>
      <c r="I263" s="130"/>
      <c r="J263" s="138">
        <f>BK263</f>
        <v>0</v>
      </c>
      <c r="L263" s="127"/>
      <c r="M263" s="132"/>
      <c r="P263" s="133">
        <f>SUM(P264:P267)</f>
        <v>0</v>
      </c>
      <c r="R263" s="133">
        <f>SUM(R264:R267)</f>
        <v>0.88445000000000018</v>
      </c>
      <c r="T263" s="134">
        <f>SUM(T264:T267)</f>
        <v>0</v>
      </c>
      <c r="AR263" s="128" t="s">
        <v>92</v>
      </c>
      <c r="AT263" s="135" t="s">
        <v>78</v>
      </c>
      <c r="AU263" s="135" t="s">
        <v>92</v>
      </c>
      <c r="AY263" s="128" t="s">
        <v>163</v>
      </c>
      <c r="BK263" s="136">
        <f>SUM(BK264:BK267)</f>
        <v>0</v>
      </c>
    </row>
    <row r="264" spans="2:65" s="1" customFormat="1" ht="24.2" customHeight="1">
      <c r="B264" s="139"/>
      <c r="C264" s="140" t="s">
        <v>374</v>
      </c>
      <c r="D264" s="140" t="s">
        <v>165</v>
      </c>
      <c r="E264" s="141" t="s">
        <v>1291</v>
      </c>
      <c r="F264" s="142" t="s">
        <v>1292</v>
      </c>
      <c r="G264" s="143" t="s">
        <v>196</v>
      </c>
      <c r="H264" s="144">
        <v>35</v>
      </c>
      <c r="I264" s="145"/>
      <c r="J264" s="144">
        <f>ROUND(I264*H264,3)</f>
        <v>0</v>
      </c>
      <c r="K264" s="146"/>
      <c r="L264" s="28"/>
      <c r="M264" s="147" t="s">
        <v>1</v>
      </c>
      <c r="N264" s="148" t="s">
        <v>45</v>
      </c>
      <c r="P264" s="149">
        <f>O264*H264</f>
        <v>0</v>
      </c>
      <c r="Q264" s="149">
        <v>3.8500000000000001E-3</v>
      </c>
      <c r="R264" s="149">
        <f>Q264*H264</f>
        <v>0.13475000000000001</v>
      </c>
      <c r="S264" s="149">
        <v>0</v>
      </c>
      <c r="T264" s="150">
        <f>S264*H264</f>
        <v>0</v>
      </c>
      <c r="AR264" s="151" t="s">
        <v>188</v>
      </c>
      <c r="AT264" s="151" t="s">
        <v>165</v>
      </c>
      <c r="AU264" s="151" t="s">
        <v>174</v>
      </c>
      <c r="AY264" s="13" t="s">
        <v>163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3" t="s">
        <v>92</v>
      </c>
      <c r="BK264" s="153">
        <f>ROUND(I264*H264,3)</f>
        <v>0</v>
      </c>
      <c r="BL264" s="13" t="s">
        <v>188</v>
      </c>
      <c r="BM264" s="151" t="s">
        <v>1293</v>
      </c>
    </row>
    <row r="265" spans="2:65" s="1" customFormat="1" ht="24.2" customHeight="1">
      <c r="B265" s="139"/>
      <c r="C265" s="154" t="s">
        <v>1294</v>
      </c>
      <c r="D265" s="154" t="s">
        <v>275</v>
      </c>
      <c r="E265" s="155" t="s">
        <v>1295</v>
      </c>
      <c r="F265" s="156" t="s">
        <v>1296</v>
      </c>
      <c r="G265" s="157" t="s">
        <v>196</v>
      </c>
      <c r="H265" s="158">
        <v>35.700000000000003</v>
      </c>
      <c r="I265" s="159"/>
      <c r="J265" s="158">
        <f>ROUND(I265*H265,3)</f>
        <v>0</v>
      </c>
      <c r="K265" s="160"/>
      <c r="L265" s="161"/>
      <c r="M265" s="162" t="s">
        <v>1</v>
      </c>
      <c r="N265" s="163" t="s">
        <v>45</v>
      </c>
      <c r="P265" s="149">
        <f>O265*H265</f>
        <v>0</v>
      </c>
      <c r="Q265" s="149">
        <v>2.1000000000000001E-2</v>
      </c>
      <c r="R265" s="149">
        <f>Q265*H265</f>
        <v>0.74970000000000014</v>
      </c>
      <c r="S265" s="149">
        <v>0</v>
      </c>
      <c r="T265" s="150">
        <f>S265*H265</f>
        <v>0</v>
      </c>
      <c r="AR265" s="151" t="s">
        <v>217</v>
      </c>
      <c r="AT265" s="151" t="s">
        <v>275</v>
      </c>
      <c r="AU265" s="151" t="s">
        <v>174</v>
      </c>
      <c r="AY265" s="13" t="s">
        <v>163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3" t="s">
        <v>92</v>
      </c>
      <c r="BK265" s="153">
        <f>ROUND(I265*H265,3)</f>
        <v>0</v>
      </c>
      <c r="BL265" s="13" t="s">
        <v>188</v>
      </c>
      <c r="BM265" s="151" t="s">
        <v>1297</v>
      </c>
    </row>
    <row r="266" spans="2:65" s="1" customFormat="1" ht="24.2" customHeight="1">
      <c r="B266" s="139"/>
      <c r="C266" s="140" t="s">
        <v>1298</v>
      </c>
      <c r="D266" s="140" t="s">
        <v>165</v>
      </c>
      <c r="E266" s="141" t="s">
        <v>1299</v>
      </c>
      <c r="F266" s="142" t="s">
        <v>1300</v>
      </c>
      <c r="G266" s="143" t="s">
        <v>196</v>
      </c>
      <c r="H266" s="144">
        <v>35</v>
      </c>
      <c r="I266" s="145"/>
      <c r="J266" s="144">
        <f>ROUND(I266*H266,3)</f>
        <v>0</v>
      </c>
      <c r="K266" s="146"/>
      <c r="L266" s="28"/>
      <c r="M266" s="147" t="s">
        <v>1</v>
      </c>
      <c r="N266" s="148" t="s">
        <v>45</v>
      </c>
      <c r="P266" s="149">
        <f>O266*H266</f>
        <v>0</v>
      </c>
      <c r="Q266" s="149">
        <v>0</v>
      </c>
      <c r="R266" s="149">
        <f>Q266*H266</f>
        <v>0</v>
      </c>
      <c r="S266" s="149">
        <v>0</v>
      </c>
      <c r="T266" s="150">
        <f>S266*H266</f>
        <v>0</v>
      </c>
      <c r="AR266" s="151" t="s">
        <v>188</v>
      </c>
      <c r="AT266" s="151" t="s">
        <v>165</v>
      </c>
      <c r="AU266" s="151" t="s">
        <v>174</v>
      </c>
      <c r="AY266" s="13" t="s">
        <v>163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3" t="s">
        <v>92</v>
      </c>
      <c r="BK266" s="153">
        <f>ROUND(I266*H266,3)</f>
        <v>0</v>
      </c>
      <c r="BL266" s="13" t="s">
        <v>188</v>
      </c>
      <c r="BM266" s="151" t="s">
        <v>1301</v>
      </c>
    </row>
    <row r="267" spans="2:65" s="1" customFormat="1" ht="24.2" customHeight="1">
      <c r="B267" s="139"/>
      <c r="C267" s="140" t="s">
        <v>1302</v>
      </c>
      <c r="D267" s="140" t="s">
        <v>165</v>
      </c>
      <c r="E267" s="141" t="s">
        <v>1303</v>
      </c>
      <c r="F267" s="142" t="s">
        <v>1304</v>
      </c>
      <c r="G267" s="143" t="s">
        <v>216</v>
      </c>
      <c r="H267" s="144">
        <v>0.88400000000000001</v>
      </c>
      <c r="I267" s="145"/>
      <c r="J267" s="144">
        <f>ROUND(I267*H267,3)</f>
        <v>0</v>
      </c>
      <c r="K267" s="146"/>
      <c r="L267" s="28"/>
      <c r="M267" s="147" t="s">
        <v>1</v>
      </c>
      <c r="N267" s="148" t="s">
        <v>45</v>
      </c>
      <c r="P267" s="149">
        <f>O267*H267</f>
        <v>0</v>
      </c>
      <c r="Q267" s="149">
        <v>0</v>
      </c>
      <c r="R267" s="149">
        <f>Q267*H267</f>
        <v>0</v>
      </c>
      <c r="S267" s="149">
        <v>0</v>
      </c>
      <c r="T267" s="150">
        <f>S267*H267</f>
        <v>0</v>
      </c>
      <c r="AR267" s="151" t="s">
        <v>188</v>
      </c>
      <c r="AT267" s="151" t="s">
        <v>165</v>
      </c>
      <c r="AU267" s="151" t="s">
        <v>174</v>
      </c>
      <c r="AY267" s="13" t="s">
        <v>163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3" t="s">
        <v>92</v>
      </c>
      <c r="BK267" s="153">
        <f>ROUND(I267*H267,3)</f>
        <v>0</v>
      </c>
      <c r="BL267" s="13" t="s">
        <v>188</v>
      </c>
      <c r="BM267" s="151" t="s">
        <v>1305</v>
      </c>
    </row>
    <row r="268" spans="2:65" s="11" customFormat="1" ht="22.9" customHeight="1">
      <c r="B268" s="127"/>
      <c r="D268" s="128" t="s">
        <v>78</v>
      </c>
      <c r="E268" s="137" t="s">
        <v>320</v>
      </c>
      <c r="F268" s="137" t="s">
        <v>368</v>
      </c>
      <c r="I268" s="130"/>
      <c r="J268" s="138">
        <f>BK268</f>
        <v>0</v>
      </c>
      <c r="L268" s="127"/>
      <c r="M268" s="132"/>
      <c r="P268" s="133">
        <f>P269+P277</f>
        <v>0</v>
      </c>
      <c r="R268" s="133">
        <f>R269+R277</f>
        <v>3.5586074299999995</v>
      </c>
      <c r="T268" s="134">
        <f>T269+T277</f>
        <v>0</v>
      </c>
      <c r="AR268" s="128" t="s">
        <v>92</v>
      </c>
      <c r="AT268" s="135" t="s">
        <v>78</v>
      </c>
      <c r="AU268" s="135" t="s">
        <v>86</v>
      </c>
      <c r="AY268" s="128" t="s">
        <v>163</v>
      </c>
      <c r="BK268" s="136">
        <f>BK269+BK277</f>
        <v>0</v>
      </c>
    </row>
    <row r="269" spans="2:65" s="11" customFormat="1" ht="20.85" customHeight="1">
      <c r="B269" s="127"/>
      <c r="D269" s="128" t="s">
        <v>78</v>
      </c>
      <c r="E269" s="137" t="s">
        <v>1306</v>
      </c>
      <c r="F269" s="137" t="s">
        <v>1307</v>
      </c>
      <c r="I269" s="130"/>
      <c r="J269" s="138">
        <f>BK269</f>
        <v>0</v>
      </c>
      <c r="L269" s="127"/>
      <c r="M269" s="132"/>
      <c r="P269" s="133">
        <f>SUM(P270:P276)</f>
        <v>0</v>
      </c>
      <c r="R269" s="133">
        <f>SUM(R270:R276)</f>
        <v>3.5169010299999997</v>
      </c>
      <c r="T269" s="134">
        <f>SUM(T270:T276)</f>
        <v>0</v>
      </c>
      <c r="AR269" s="128" t="s">
        <v>92</v>
      </c>
      <c r="AT269" s="135" t="s">
        <v>78</v>
      </c>
      <c r="AU269" s="135" t="s">
        <v>92</v>
      </c>
      <c r="AY269" s="128" t="s">
        <v>163</v>
      </c>
      <c r="BK269" s="136">
        <f>SUM(BK270:BK276)</f>
        <v>0</v>
      </c>
    </row>
    <row r="270" spans="2:65" s="1" customFormat="1" ht="24.2" customHeight="1">
      <c r="B270" s="139"/>
      <c r="C270" s="140" t="s">
        <v>381</v>
      </c>
      <c r="D270" s="140" t="s">
        <v>165</v>
      </c>
      <c r="E270" s="141" t="s">
        <v>1308</v>
      </c>
      <c r="F270" s="142" t="s">
        <v>1309</v>
      </c>
      <c r="G270" s="143" t="s">
        <v>255</v>
      </c>
      <c r="H270" s="144">
        <v>30.9</v>
      </c>
      <c r="I270" s="145"/>
      <c r="J270" s="144">
        <f t="shared" ref="J270:J276" si="90">ROUND(I270*H270,3)</f>
        <v>0</v>
      </c>
      <c r="K270" s="146"/>
      <c r="L270" s="28"/>
      <c r="M270" s="147" t="s">
        <v>1</v>
      </c>
      <c r="N270" s="148" t="s">
        <v>45</v>
      </c>
      <c r="P270" s="149">
        <f t="shared" ref="P270:P276" si="91">O270*H270</f>
        <v>0</v>
      </c>
      <c r="Q270" s="149">
        <v>8.9099999999999995E-3</v>
      </c>
      <c r="R270" s="149">
        <f t="shared" ref="R270:R276" si="92">Q270*H270</f>
        <v>0.27531899999999998</v>
      </c>
      <c r="S270" s="149">
        <v>0</v>
      </c>
      <c r="T270" s="150">
        <f t="shared" ref="T270:T276" si="93">S270*H270</f>
        <v>0</v>
      </c>
      <c r="AR270" s="151" t="s">
        <v>188</v>
      </c>
      <c r="AT270" s="151" t="s">
        <v>165</v>
      </c>
      <c r="AU270" s="151" t="s">
        <v>174</v>
      </c>
      <c r="AY270" s="13" t="s">
        <v>163</v>
      </c>
      <c r="BE270" s="152">
        <f t="shared" ref="BE270:BE276" si="94">IF(N270="základná",J270,0)</f>
        <v>0</v>
      </c>
      <c r="BF270" s="152">
        <f t="shared" ref="BF270:BF276" si="95">IF(N270="znížená",J270,0)</f>
        <v>0</v>
      </c>
      <c r="BG270" s="152">
        <f t="shared" ref="BG270:BG276" si="96">IF(N270="zákl. prenesená",J270,0)</f>
        <v>0</v>
      </c>
      <c r="BH270" s="152">
        <f t="shared" ref="BH270:BH276" si="97">IF(N270="zníž. prenesená",J270,0)</f>
        <v>0</v>
      </c>
      <c r="BI270" s="152">
        <f t="shared" ref="BI270:BI276" si="98">IF(N270="nulová",J270,0)</f>
        <v>0</v>
      </c>
      <c r="BJ270" s="13" t="s">
        <v>92</v>
      </c>
      <c r="BK270" s="153">
        <f t="shared" ref="BK270:BK276" si="99">ROUND(I270*H270,3)</f>
        <v>0</v>
      </c>
      <c r="BL270" s="13" t="s">
        <v>188</v>
      </c>
      <c r="BM270" s="151" t="s">
        <v>1310</v>
      </c>
    </row>
    <row r="271" spans="2:65" s="1" customFormat="1" ht="24.2" customHeight="1">
      <c r="B271" s="139"/>
      <c r="C271" s="154" t="s">
        <v>1311</v>
      </c>
      <c r="D271" s="154" t="s">
        <v>275</v>
      </c>
      <c r="E271" s="155" t="s">
        <v>1312</v>
      </c>
      <c r="F271" s="156" t="s">
        <v>1313</v>
      </c>
      <c r="G271" s="157" t="s">
        <v>196</v>
      </c>
      <c r="H271" s="158">
        <v>18.54</v>
      </c>
      <c r="I271" s="159"/>
      <c r="J271" s="158">
        <f t="shared" si="90"/>
        <v>0</v>
      </c>
      <c r="K271" s="160"/>
      <c r="L271" s="161"/>
      <c r="M271" s="162" t="s">
        <v>1</v>
      </c>
      <c r="N271" s="163" t="s">
        <v>45</v>
      </c>
      <c r="P271" s="149">
        <f t="shared" si="91"/>
        <v>0</v>
      </c>
      <c r="Q271" s="149">
        <v>2.3E-2</v>
      </c>
      <c r="R271" s="149">
        <f t="shared" si="92"/>
        <v>0.42641999999999997</v>
      </c>
      <c r="S271" s="149">
        <v>0</v>
      </c>
      <c r="T271" s="150">
        <f t="shared" si="93"/>
        <v>0</v>
      </c>
      <c r="AR271" s="151" t="s">
        <v>217</v>
      </c>
      <c r="AT271" s="151" t="s">
        <v>275</v>
      </c>
      <c r="AU271" s="151" t="s">
        <v>174</v>
      </c>
      <c r="AY271" s="13" t="s">
        <v>163</v>
      </c>
      <c r="BE271" s="152">
        <f t="shared" si="94"/>
        <v>0</v>
      </c>
      <c r="BF271" s="152">
        <f t="shared" si="95"/>
        <v>0</v>
      </c>
      <c r="BG271" s="152">
        <f t="shared" si="96"/>
        <v>0</v>
      </c>
      <c r="BH271" s="152">
        <f t="shared" si="97"/>
        <v>0</v>
      </c>
      <c r="BI271" s="152">
        <f t="shared" si="98"/>
        <v>0</v>
      </c>
      <c r="BJ271" s="13" t="s">
        <v>92</v>
      </c>
      <c r="BK271" s="153">
        <f t="shared" si="99"/>
        <v>0</v>
      </c>
      <c r="BL271" s="13" t="s">
        <v>188</v>
      </c>
      <c r="BM271" s="151" t="s">
        <v>1314</v>
      </c>
    </row>
    <row r="272" spans="2:65" s="1" customFormat="1" ht="37.9" customHeight="1">
      <c r="B272" s="139"/>
      <c r="C272" s="154" t="s">
        <v>385</v>
      </c>
      <c r="D272" s="154" t="s">
        <v>275</v>
      </c>
      <c r="E272" s="155" t="s">
        <v>1315</v>
      </c>
      <c r="F272" s="156" t="s">
        <v>1316</v>
      </c>
      <c r="G272" s="157" t="s">
        <v>380</v>
      </c>
      <c r="H272" s="158">
        <v>1034.2929999999999</v>
      </c>
      <c r="I272" s="159"/>
      <c r="J272" s="158">
        <f t="shared" si="90"/>
        <v>0</v>
      </c>
      <c r="K272" s="160"/>
      <c r="L272" s="161"/>
      <c r="M272" s="162" t="s">
        <v>1</v>
      </c>
      <c r="N272" s="163" t="s">
        <v>45</v>
      </c>
      <c r="P272" s="149">
        <f t="shared" si="91"/>
        <v>0</v>
      </c>
      <c r="Q272" s="149">
        <v>1E-3</v>
      </c>
      <c r="R272" s="149">
        <f t="shared" si="92"/>
        <v>1.0342929999999999</v>
      </c>
      <c r="S272" s="149">
        <v>0</v>
      </c>
      <c r="T272" s="150">
        <f t="shared" si="93"/>
        <v>0</v>
      </c>
      <c r="AR272" s="151" t="s">
        <v>217</v>
      </c>
      <c r="AT272" s="151" t="s">
        <v>275</v>
      </c>
      <c r="AU272" s="151" t="s">
        <v>174</v>
      </c>
      <c r="AY272" s="13" t="s">
        <v>163</v>
      </c>
      <c r="BE272" s="152">
        <f t="shared" si="94"/>
        <v>0</v>
      </c>
      <c r="BF272" s="152">
        <f t="shared" si="95"/>
        <v>0</v>
      </c>
      <c r="BG272" s="152">
        <f t="shared" si="96"/>
        <v>0</v>
      </c>
      <c r="BH272" s="152">
        <f t="shared" si="97"/>
        <v>0</v>
      </c>
      <c r="BI272" s="152">
        <f t="shared" si="98"/>
        <v>0</v>
      </c>
      <c r="BJ272" s="13" t="s">
        <v>92</v>
      </c>
      <c r="BK272" s="153">
        <f t="shared" si="99"/>
        <v>0</v>
      </c>
      <c r="BL272" s="13" t="s">
        <v>188</v>
      </c>
      <c r="BM272" s="151" t="s">
        <v>1317</v>
      </c>
    </row>
    <row r="273" spans="2:65" s="1" customFormat="1" ht="16.5" customHeight="1">
      <c r="B273" s="139"/>
      <c r="C273" s="154" t="s">
        <v>1318</v>
      </c>
      <c r="D273" s="154" t="s">
        <v>275</v>
      </c>
      <c r="E273" s="155" t="s">
        <v>1319</v>
      </c>
      <c r="F273" s="156" t="s">
        <v>1320</v>
      </c>
      <c r="G273" s="157" t="s">
        <v>380</v>
      </c>
      <c r="H273" s="158">
        <v>31.824000000000002</v>
      </c>
      <c r="I273" s="159"/>
      <c r="J273" s="158">
        <f t="shared" si="90"/>
        <v>0</v>
      </c>
      <c r="K273" s="160"/>
      <c r="L273" s="161"/>
      <c r="M273" s="162" t="s">
        <v>1</v>
      </c>
      <c r="N273" s="163" t="s">
        <v>45</v>
      </c>
      <c r="P273" s="149">
        <f t="shared" si="91"/>
        <v>0</v>
      </c>
      <c r="Q273" s="149">
        <v>1E-3</v>
      </c>
      <c r="R273" s="149">
        <f t="shared" si="92"/>
        <v>3.1824000000000005E-2</v>
      </c>
      <c r="S273" s="149">
        <v>0</v>
      </c>
      <c r="T273" s="150">
        <f t="shared" si="93"/>
        <v>0</v>
      </c>
      <c r="AR273" s="151" t="s">
        <v>217</v>
      </c>
      <c r="AT273" s="151" t="s">
        <v>275</v>
      </c>
      <c r="AU273" s="151" t="s">
        <v>174</v>
      </c>
      <c r="AY273" s="13" t="s">
        <v>163</v>
      </c>
      <c r="BE273" s="152">
        <f t="shared" si="94"/>
        <v>0</v>
      </c>
      <c r="BF273" s="152">
        <f t="shared" si="95"/>
        <v>0</v>
      </c>
      <c r="BG273" s="152">
        <f t="shared" si="96"/>
        <v>0</v>
      </c>
      <c r="BH273" s="152">
        <f t="shared" si="97"/>
        <v>0</v>
      </c>
      <c r="BI273" s="152">
        <f t="shared" si="98"/>
        <v>0</v>
      </c>
      <c r="BJ273" s="13" t="s">
        <v>92</v>
      </c>
      <c r="BK273" s="153">
        <f t="shared" si="99"/>
        <v>0</v>
      </c>
      <c r="BL273" s="13" t="s">
        <v>188</v>
      </c>
      <c r="BM273" s="151" t="s">
        <v>1321</v>
      </c>
    </row>
    <row r="274" spans="2:65" s="1" customFormat="1" ht="33" customHeight="1">
      <c r="B274" s="139"/>
      <c r="C274" s="140" t="s">
        <v>388</v>
      </c>
      <c r="D274" s="140" t="s">
        <v>165</v>
      </c>
      <c r="E274" s="141" t="s">
        <v>1322</v>
      </c>
      <c r="F274" s="142" t="s">
        <v>1323</v>
      </c>
      <c r="G274" s="143" t="s">
        <v>196</v>
      </c>
      <c r="H274" s="144">
        <v>27.231000000000002</v>
      </c>
      <c r="I274" s="145"/>
      <c r="J274" s="144">
        <f t="shared" si="90"/>
        <v>0</v>
      </c>
      <c r="K274" s="146"/>
      <c r="L274" s="28"/>
      <c r="M274" s="147" t="s">
        <v>1</v>
      </c>
      <c r="N274" s="148" t="s">
        <v>45</v>
      </c>
      <c r="P274" s="149">
        <f t="shared" si="91"/>
        <v>0</v>
      </c>
      <c r="Q274" s="149">
        <v>4.113E-2</v>
      </c>
      <c r="R274" s="149">
        <f t="shared" si="92"/>
        <v>1.1200110300000001</v>
      </c>
      <c r="S274" s="149">
        <v>0</v>
      </c>
      <c r="T274" s="150">
        <f t="shared" si="93"/>
        <v>0</v>
      </c>
      <c r="AR274" s="151" t="s">
        <v>188</v>
      </c>
      <c r="AT274" s="151" t="s">
        <v>165</v>
      </c>
      <c r="AU274" s="151" t="s">
        <v>174</v>
      </c>
      <c r="AY274" s="13" t="s">
        <v>163</v>
      </c>
      <c r="BE274" s="152">
        <f t="shared" si="94"/>
        <v>0</v>
      </c>
      <c r="BF274" s="152">
        <f t="shared" si="95"/>
        <v>0</v>
      </c>
      <c r="BG274" s="152">
        <f t="shared" si="96"/>
        <v>0</v>
      </c>
      <c r="BH274" s="152">
        <f t="shared" si="97"/>
        <v>0</v>
      </c>
      <c r="BI274" s="152">
        <f t="shared" si="98"/>
        <v>0</v>
      </c>
      <c r="BJ274" s="13" t="s">
        <v>92</v>
      </c>
      <c r="BK274" s="153">
        <f t="shared" si="99"/>
        <v>0</v>
      </c>
      <c r="BL274" s="13" t="s">
        <v>188</v>
      </c>
      <c r="BM274" s="151" t="s">
        <v>1324</v>
      </c>
    </row>
    <row r="275" spans="2:65" s="1" customFormat="1" ht="24.2" customHeight="1">
      <c r="B275" s="139"/>
      <c r="C275" s="154" t="s">
        <v>1325</v>
      </c>
      <c r="D275" s="154" t="s">
        <v>275</v>
      </c>
      <c r="E275" s="155" t="s">
        <v>1326</v>
      </c>
      <c r="F275" s="156" t="s">
        <v>1327</v>
      </c>
      <c r="G275" s="157" t="s">
        <v>196</v>
      </c>
      <c r="H275" s="158">
        <v>29.954000000000001</v>
      </c>
      <c r="I275" s="159"/>
      <c r="J275" s="158">
        <f t="shared" si="90"/>
        <v>0</v>
      </c>
      <c r="K275" s="160"/>
      <c r="L275" s="161"/>
      <c r="M275" s="162" t="s">
        <v>1</v>
      </c>
      <c r="N275" s="163" t="s">
        <v>45</v>
      </c>
      <c r="P275" s="149">
        <f t="shared" si="91"/>
        <v>0</v>
      </c>
      <c r="Q275" s="149">
        <v>2.1000000000000001E-2</v>
      </c>
      <c r="R275" s="149">
        <f t="shared" si="92"/>
        <v>0.62903400000000009</v>
      </c>
      <c r="S275" s="149">
        <v>0</v>
      </c>
      <c r="T275" s="150">
        <f t="shared" si="93"/>
        <v>0</v>
      </c>
      <c r="AR275" s="151" t="s">
        <v>217</v>
      </c>
      <c r="AT275" s="151" t="s">
        <v>275</v>
      </c>
      <c r="AU275" s="151" t="s">
        <v>174</v>
      </c>
      <c r="AY275" s="13" t="s">
        <v>163</v>
      </c>
      <c r="BE275" s="152">
        <f t="shared" si="94"/>
        <v>0</v>
      </c>
      <c r="BF275" s="152">
        <f t="shared" si="95"/>
        <v>0</v>
      </c>
      <c r="BG275" s="152">
        <f t="shared" si="96"/>
        <v>0</v>
      </c>
      <c r="BH275" s="152">
        <f t="shared" si="97"/>
        <v>0</v>
      </c>
      <c r="BI275" s="152">
        <f t="shared" si="98"/>
        <v>0</v>
      </c>
      <c r="BJ275" s="13" t="s">
        <v>92</v>
      </c>
      <c r="BK275" s="153">
        <f t="shared" si="99"/>
        <v>0</v>
      </c>
      <c r="BL275" s="13" t="s">
        <v>188</v>
      </c>
      <c r="BM275" s="151" t="s">
        <v>1328</v>
      </c>
    </row>
    <row r="276" spans="2:65" s="1" customFormat="1" ht="24.2" customHeight="1">
      <c r="B276" s="139"/>
      <c r="C276" s="140" t="s">
        <v>1329</v>
      </c>
      <c r="D276" s="140" t="s">
        <v>165</v>
      </c>
      <c r="E276" s="141" t="s">
        <v>1330</v>
      </c>
      <c r="F276" s="142" t="s">
        <v>1331</v>
      </c>
      <c r="G276" s="143" t="s">
        <v>216</v>
      </c>
      <c r="H276" s="144">
        <v>3.5169999999999999</v>
      </c>
      <c r="I276" s="145"/>
      <c r="J276" s="144">
        <f t="shared" si="90"/>
        <v>0</v>
      </c>
      <c r="K276" s="146"/>
      <c r="L276" s="28"/>
      <c r="M276" s="147" t="s">
        <v>1</v>
      </c>
      <c r="N276" s="148" t="s">
        <v>45</v>
      </c>
      <c r="P276" s="149">
        <f t="shared" si="91"/>
        <v>0</v>
      </c>
      <c r="Q276" s="149">
        <v>0</v>
      </c>
      <c r="R276" s="149">
        <f t="shared" si="92"/>
        <v>0</v>
      </c>
      <c r="S276" s="149">
        <v>0</v>
      </c>
      <c r="T276" s="150">
        <f t="shared" si="93"/>
        <v>0</v>
      </c>
      <c r="AR276" s="151" t="s">
        <v>188</v>
      </c>
      <c r="AT276" s="151" t="s">
        <v>165</v>
      </c>
      <c r="AU276" s="151" t="s">
        <v>174</v>
      </c>
      <c r="AY276" s="13" t="s">
        <v>163</v>
      </c>
      <c r="BE276" s="152">
        <f t="shared" si="94"/>
        <v>0</v>
      </c>
      <c r="BF276" s="152">
        <f t="shared" si="95"/>
        <v>0</v>
      </c>
      <c r="BG276" s="152">
        <f t="shared" si="96"/>
        <v>0</v>
      </c>
      <c r="BH276" s="152">
        <f t="shared" si="97"/>
        <v>0</v>
      </c>
      <c r="BI276" s="152">
        <f t="shared" si="98"/>
        <v>0</v>
      </c>
      <c r="BJ276" s="13" t="s">
        <v>92</v>
      </c>
      <c r="BK276" s="153">
        <f t="shared" si="99"/>
        <v>0</v>
      </c>
      <c r="BL276" s="13" t="s">
        <v>188</v>
      </c>
      <c r="BM276" s="151" t="s">
        <v>1332</v>
      </c>
    </row>
    <row r="277" spans="2:65" s="11" customFormat="1" ht="20.85" customHeight="1">
      <c r="B277" s="127"/>
      <c r="D277" s="128" t="s">
        <v>78</v>
      </c>
      <c r="E277" s="137" t="s">
        <v>1333</v>
      </c>
      <c r="F277" s="137" t="s">
        <v>1334</v>
      </c>
      <c r="I277" s="130"/>
      <c r="J277" s="138">
        <f>BK277</f>
        <v>0</v>
      </c>
      <c r="L277" s="127"/>
      <c r="M277" s="132"/>
      <c r="P277" s="133">
        <f>P278</f>
        <v>0</v>
      </c>
      <c r="R277" s="133">
        <f>R278</f>
        <v>4.1706400000000005E-2</v>
      </c>
      <c r="T277" s="134">
        <f>T278</f>
        <v>0</v>
      </c>
      <c r="AR277" s="128" t="s">
        <v>92</v>
      </c>
      <c r="AT277" s="135" t="s">
        <v>78</v>
      </c>
      <c r="AU277" s="135" t="s">
        <v>92</v>
      </c>
      <c r="AY277" s="128" t="s">
        <v>163</v>
      </c>
      <c r="BK277" s="136">
        <f>BK278</f>
        <v>0</v>
      </c>
    </row>
    <row r="278" spans="2:65" s="1" customFormat="1" ht="33" customHeight="1">
      <c r="B278" s="139"/>
      <c r="C278" s="140" t="s">
        <v>1335</v>
      </c>
      <c r="D278" s="140" t="s">
        <v>165</v>
      </c>
      <c r="E278" s="141" t="s">
        <v>1336</v>
      </c>
      <c r="F278" s="142" t="s">
        <v>1337</v>
      </c>
      <c r="G278" s="143" t="s">
        <v>196</v>
      </c>
      <c r="H278" s="144">
        <v>208.53200000000001</v>
      </c>
      <c r="I278" s="145"/>
      <c r="J278" s="144">
        <f>ROUND(I278*H278,3)</f>
        <v>0</v>
      </c>
      <c r="K278" s="146"/>
      <c r="L278" s="28"/>
      <c r="M278" s="147" t="s">
        <v>1</v>
      </c>
      <c r="N278" s="148" t="s">
        <v>45</v>
      </c>
      <c r="P278" s="149">
        <f>O278*H278</f>
        <v>0</v>
      </c>
      <c r="Q278" s="149">
        <v>2.0000000000000001E-4</v>
      </c>
      <c r="R278" s="149">
        <f>Q278*H278</f>
        <v>4.1706400000000005E-2</v>
      </c>
      <c r="S278" s="149">
        <v>0</v>
      </c>
      <c r="T278" s="150">
        <f>S278*H278</f>
        <v>0</v>
      </c>
      <c r="AR278" s="151" t="s">
        <v>188</v>
      </c>
      <c r="AT278" s="151" t="s">
        <v>165</v>
      </c>
      <c r="AU278" s="151" t="s">
        <v>174</v>
      </c>
      <c r="AY278" s="13" t="s">
        <v>163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3" t="s">
        <v>92</v>
      </c>
      <c r="BK278" s="153">
        <f>ROUND(I278*H278,3)</f>
        <v>0</v>
      </c>
      <c r="BL278" s="13" t="s">
        <v>188</v>
      </c>
      <c r="BM278" s="151" t="s">
        <v>1338</v>
      </c>
    </row>
    <row r="279" spans="2:65" s="11" customFormat="1" ht="22.9" customHeight="1">
      <c r="B279" s="127"/>
      <c r="D279" s="128" t="s">
        <v>78</v>
      </c>
      <c r="E279" s="137" t="s">
        <v>369</v>
      </c>
      <c r="F279" s="137" t="s">
        <v>1339</v>
      </c>
      <c r="I279" s="130"/>
      <c r="J279" s="138">
        <f>BK279</f>
        <v>0</v>
      </c>
      <c r="L279" s="127"/>
      <c r="M279" s="132"/>
      <c r="P279" s="133">
        <f>SUM(P280:P282)</f>
        <v>0</v>
      </c>
      <c r="R279" s="133">
        <f>SUM(R280:R282)</f>
        <v>0.31107595999999998</v>
      </c>
      <c r="T279" s="134">
        <f>SUM(T280:T282)</f>
        <v>0</v>
      </c>
      <c r="AR279" s="128" t="s">
        <v>92</v>
      </c>
      <c r="AT279" s="135" t="s">
        <v>78</v>
      </c>
      <c r="AU279" s="135" t="s">
        <v>86</v>
      </c>
      <c r="AY279" s="128" t="s">
        <v>163</v>
      </c>
      <c r="BK279" s="136">
        <f>SUM(BK280:BK282)</f>
        <v>0</v>
      </c>
    </row>
    <row r="280" spans="2:65" s="1" customFormat="1" ht="37.9" customHeight="1">
      <c r="B280" s="139"/>
      <c r="C280" s="140" t="s">
        <v>394</v>
      </c>
      <c r="D280" s="140" t="s">
        <v>165</v>
      </c>
      <c r="E280" s="141" t="s">
        <v>1340</v>
      </c>
      <c r="F280" s="142" t="s">
        <v>1341</v>
      </c>
      <c r="G280" s="143" t="s">
        <v>196</v>
      </c>
      <c r="H280" s="144">
        <v>307.99599999999998</v>
      </c>
      <c r="I280" s="145"/>
      <c r="J280" s="144">
        <f>ROUND(I280*H280,3)</f>
        <v>0</v>
      </c>
      <c r="K280" s="146"/>
      <c r="L280" s="28"/>
      <c r="M280" s="147" t="s">
        <v>1</v>
      </c>
      <c r="N280" s="148" t="s">
        <v>45</v>
      </c>
      <c r="P280" s="149">
        <f>O280*H280</f>
        <v>0</v>
      </c>
      <c r="Q280" s="149">
        <v>7.6999999999999996E-4</v>
      </c>
      <c r="R280" s="149">
        <f>Q280*H280</f>
        <v>0.23715691999999997</v>
      </c>
      <c r="S280" s="149">
        <v>0</v>
      </c>
      <c r="T280" s="150">
        <f>S280*H280</f>
        <v>0</v>
      </c>
      <c r="AR280" s="151" t="s">
        <v>188</v>
      </c>
      <c r="AT280" s="151" t="s">
        <v>165</v>
      </c>
      <c r="AU280" s="151" t="s">
        <v>92</v>
      </c>
      <c r="AY280" s="13" t="s">
        <v>163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3" t="s">
        <v>92</v>
      </c>
      <c r="BK280" s="153">
        <f>ROUND(I280*H280,3)</f>
        <v>0</v>
      </c>
      <c r="BL280" s="13" t="s">
        <v>188</v>
      </c>
      <c r="BM280" s="151" t="s">
        <v>1342</v>
      </c>
    </row>
    <row r="281" spans="2:65" s="1" customFormat="1" ht="24.2" customHeight="1">
      <c r="B281" s="139"/>
      <c r="C281" s="140" t="s">
        <v>1343</v>
      </c>
      <c r="D281" s="140" t="s">
        <v>165</v>
      </c>
      <c r="E281" s="141" t="s">
        <v>1344</v>
      </c>
      <c r="F281" s="142" t="s">
        <v>1345</v>
      </c>
      <c r="G281" s="143" t="s">
        <v>196</v>
      </c>
      <c r="H281" s="144">
        <v>307.99599999999998</v>
      </c>
      <c r="I281" s="145"/>
      <c r="J281" s="144">
        <f>ROUND(I281*H281,3)</f>
        <v>0</v>
      </c>
      <c r="K281" s="146"/>
      <c r="L281" s="28"/>
      <c r="M281" s="147" t="s">
        <v>1</v>
      </c>
      <c r="N281" s="148" t="s">
        <v>45</v>
      </c>
      <c r="P281" s="149">
        <f>O281*H281</f>
        <v>0</v>
      </c>
      <c r="Q281" s="149">
        <v>1.6000000000000001E-4</v>
      </c>
      <c r="R281" s="149">
        <f>Q281*H281</f>
        <v>4.9279360000000001E-2</v>
      </c>
      <c r="S281" s="149">
        <v>0</v>
      </c>
      <c r="T281" s="150">
        <f>S281*H281</f>
        <v>0</v>
      </c>
      <c r="AR281" s="151" t="s">
        <v>188</v>
      </c>
      <c r="AT281" s="151" t="s">
        <v>165</v>
      </c>
      <c r="AU281" s="151" t="s">
        <v>92</v>
      </c>
      <c r="AY281" s="13" t="s">
        <v>163</v>
      </c>
      <c r="BE281" s="152">
        <f>IF(N281="základná",J281,0)</f>
        <v>0</v>
      </c>
      <c r="BF281" s="152">
        <f>IF(N281="znížená",J281,0)</f>
        <v>0</v>
      </c>
      <c r="BG281" s="152">
        <f>IF(N281="zákl. prenesená",J281,0)</f>
        <v>0</v>
      </c>
      <c r="BH281" s="152">
        <f>IF(N281="zníž. prenesená",J281,0)</f>
        <v>0</v>
      </c>
      <c r="BI281" s="152">
        <f>IF(N281="nulová",J281,0)</f>
        <v>0</v>
      </c>
      <c r="BJ281" s="13" t="s">
        <v>92</v>
      </c>
      <c r="BK281" s="153">
        <f>ROUND(I281*H281,3)</f>
        <v>0</v>
      </c>
      <c r="BL281" s="13" t="s">
        <v>188</v>
      </c>
      <c r="BM281" s="151" t="s">
        <v>1346</v>
      </c>
    </row>
    <row r="282" spans="2:65" s="1" customFormat="1" ht="24.2" customHeight="1">
      <c r="B282" s="139"/>
      <c r="C282" s="140" t="s">
        <v>397</v>
      </c>
      <c r="D282" s="140" t="s">
        <v>165</v>
      </c>
      <c r="E282" s="141" t="s">
        <v>1347</v>
      </c>
      <c r="F282" s="142" t="s">
        <v>1348</v>
      </c>
      <c r="G282" s="143" t="s">
        <v>196</v>
      </c>
      <c r="H282" s="144">
        <v>307.99599999999998</v>
      </c>
      <c r="I282" s="145"/>
      <c r="J282" s="144">
        <f>ROUND(I282*H282,3)</f>
        <v>0</v>
      </c>
      <c r="K282" s="146"/>
      <c r="L282" s="28"/>
      <c r="M282" s="164" t="s">
        <v>1</v>
      </c>
      <c r="N282" s="165" t="s">
        <v>45</v>
      </c>
      <c r="O282" s="166"/>
      <c r="P282" s="167">
        <f>O282*H282</f>
        <v>0</v>
      </c>
      <c r="Q282" s="167">
        <v>8.0000000000000007E-5</v>
      </c>
      <c r="R282" s="167">
        <f>Q282*H282</f>
        <v>2.4639680000000001E-2</v>
      </c>
      <c r="S282" s="167">
        <v>0</v>
      </c>
      <c r="T282" s="168">
        <f>S282*H282</f>
        <v>0</v>
      </c>
      <c r="AR282" s="151" t="s">
        <v>188</v>
      </c>
      <c r="AT282" s="151" t="s">
        <v>165</v>
      </c>
      <c r="AU282" s="151" t="s">
        <v>92</v>
      </c>
      <c r="AY282" s="13" t="s">
        <v>163</v>
      </c>
      <c r="BE282" s="152">
        <f>IF(N282="základná",J282,0)</f>
        <v>0</v>
      </c>
      <c r="BF282" s="152">
        <f>IF(N282="znížená",J282,0)</f>
        <v>0</v>
      </c>
      <c r="BG282" s="152">
        <f>IF(N282="zákl. prenesená",J282,0)</f>
        <v>0</v>
      </c>
      <c r="BH282" s="152">
        <f>IF(N282="zníž. prenesená",J282,0)</f>
        <v>0</v>
      </c>
      <c r="BI282" s="152">
        <f>IF(N282="nulová",J282,0)</f>
        <v>0</v>
      </c>
      <c r="BJ282" s="13" t="s">
        <v>92</v>
      </c>
      <c r="BK282" s="153">
        <f>ROUND(I282*H282,3)</f>
        <v>0</v>
      </c>
      <c r="BL282" s="13" t="s">
        <v>188</v>
      </c>
      <c r="BM282" s="151" t="s">
        <v>1349</v>
      </c>
    </row>
    <row r="283" spans="2:65" s="1" customFormat="1" ht="6.95" customHeight="1">
      <c r="B283" s="43"/>
      <c r="C283" s="44"/>
      <c r="D283" s="44"/>
      <c r="E283" s="44"/>
      <c r="F283" s="44"/>
      <c r="G283" s="44"/>
      <c r="H283" s="44"/>
      <c r="I283" s="44"/>
      <c r="J283" s="44"/>
      <c r="K283" s="44"/>
      <c r="L283" s="28"/>
    </row>
  </sheetData>
  <autoFilter ref="C142:K282" xr:uid="{00000000-0009-0000-0000-000005000000}"/>
  <mergeCells count="12">
    <mergeCell ref="E135:H135"/>
    <mergeCell ref="L2:V2"/>
    <mergeCell ref="E85:H85"/>
    <mergeCell ref="E87:H87"/>
    <mergeCell ref="E89:H89"/>
    <mergeCell ref="E131:H131"/>
    <mergeCell ref="E133:H13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4"/>
  <sheetViews>
    <sheetView showGridLines="0" showZeros="0" topLeftCell="A73" workbookViewId="0">
      <selection activeCell="W88" sqref="W88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8.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107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1000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1350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ROUND(J127,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ROUND((SUM(BE127:BE193)),  2)</f>
        <v>0</v>
      </c>
      <c r="G35" s="96"/>
      <c r="H35" s="96"/>
      <c r="I35" s="97">
        <v>0.2</v>
      </c>
      <c r="J35" s="95">
        <f>ROUND(((SUM(BE127:BE193))*I35),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ROUND((SUM(BF127:BF193)),  2)</f>
        <v>0</v>
      </c>
      <c r="G36" s="96"/>
      <c r="H36" s="96"/>
      <c r="I36" s="97">
        <v>0.2</v>
      </c>
      <c r="J36" s="95">
        <f>ROUND(((SUM(BF127:BF193))*I36),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ROUND((SUM(BG127:BG193)),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ROUND((SUM(BH127:BH193)),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ROUND((SUM(BI127:BI193)),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1000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>02 - Zdravotechnika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J127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136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137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4.85" customHeight="1">
      <c r="B101" s="114"/>
      <c r="D101" s="115" t="s">
        <v>1002</v>
      </c>
      <c r="E101" s="116"/>
      <c r="F101" s="116"/>
      <c r="G101" s="116"/>
      <c r="H101" s="116"/>
      <c r="I101" s="116"/>
      <c r="J101" s="117">
        <f>J130</f>
        <v>0</v>
      </c>
      <c r="L101" s="114"/>
    </row>
    <row r="102" spans="2:47" s="9" customFormat="1" ht="19.899999999999999" customHeight="1">
      <c r="B102" s="114"/>
      <c r="D102" s="115" t="s">
        <v>1351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9" customFormat="1" ht="14.85" customHeight="1">
      <c r="B103" s="114"/>
      <c r="D103" s="115" t="s">
        <v>1352</v>
      </c>
      <c r="E103" s="116"/>
      <c r="F103" s="116"/>
      <c r="G103" s="116"/>
      <c r="H103" s="116"/>
      <c r="I103" s="116"/>
      <c r="J103" s="117">
        <f>J134</f>
        <v>0</v>
      </c>
      <c r="L103" s="114"/>
    </row>
    <row r="104" spans="2:47" s="9" customFormat="1" ht="14.85" customHeight="1">
      <c r="B104" s="114"/>
      <c r="D104" s="115" t="s">
        <v>1353</v>
      </c>
      <c r="E104" s="116"/>
      <c r="F104" s="116"/>
      <c r="G104" s="116"/>
      <c r="H104" s="116"/>
      <c r="I104" s="116"/>
      <c r="J104" s="117">
        <f>J150</f>
        <v>0</v>
      </c>
      <c r="L104" s="114"/>
    </row>
    <row r="105" spans="2:47" s="9" customFormat="1" ht="14.85" customHeight="1">
      <c r="B105" s="114"/>
      <c r="D105" s="115" t="s">
        <v>1354</v>
      </c>
      <c r="E105" s="116"/>
      <c r="F105" s="116"/>
      <c r="G105" s="116"/>
      <c r="H105" s="116"/>
      <c r="I105" s="116"/>
      <c r="J105" s="117">
        <f>J168</f>
        <v>0</v>
      </c>
      <c r="L105" s="114"/>
    </row>
    <row r="106" spans="2:47" s="1" customFormat="1" ht="21.75" customHeight="1">
      <c r="B106" s="28"/>
      <c r="L106" s="28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>
      <c r="B112" s="28"/>
      <c r="C112" s="17" t="s">
        <v>149</v>
      </c>
      <c r="L112" s="28"/>
    </row>
    <row r="113" spans="2:63" s="1" customFormat="1" ht="6.95" customHeight="1">
      <c r="B113" s="28"/>
      <c r="L113" s="28"/>
    </row>
    <row r="114" spans="2:63" s="1" customFormat="1" ht="12" customHeight="1">
      <c r="B114" s="28"/>
      <c r="C114" s="23" t="s">
        <v>14</v>
      </c>
      <c r="L114" s="28"/>
    </row>
    <row r="115" spans="2:63" s="1" customFormat="1" ht="16.5" customHeight="1">
      <c r="B115" s="28"/>
      <c r="E115" s="222" t="str">
        <f>E7</f>
        <v>ROZŠÍRENIE AREÁLU MOKAS a.s.,  Selešťany</v>
      </c>
      <c r="F115" s="223"/>
      <c r="G115" s="223"/>
      <c r="H115" s="223"/>
      <c r="L115" s="28"/>
    </row>
    <row r="116" spans="2:63" ht="12" customHeight="1">
      <c r="B116" s="16"/>
      <c r="C116" s="23" t="s">
        <v>120</v>
      </c>
      <c r="L116" s="16"/>
    </row>
    <row r="117" spans="2:63" s="1" customFormat="1" ht="16.5" customHeight="1">
      <c r="B117" s="28"/>
      <c r="E117" s="222" t="s">
        <v>1000</v>
      </c>
      <c r="F117" s="221"/>
      <c r="G117" s="221"/>
      <c r="H117" s="221"/>
      <c r="L117" s="28"/>
    </row>
    <row r="118" spans="2:63" s="1" customFormat="1" ht="12" customHeight="1">
      <c r="B118" s="28"/>
      <c r="C118" s="23" t="s">
        <v>122</v>
      </c>
      <c r="L118" s="28"/>
    </row>
    <row r="119" spans="2:63" s="1" customFormat="1" ht="16.5" customHeight="1">
      <c r="B119" s="28"/>
      <c r="E119" s="216" t="str">
        <f>E11</f>
        <v>02 - Zdravotechnika</v>
      </c>
      <c r="F119" s="221"/>
      <c r="G119" s="221"/>
      <c r="H119" s="221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F14</f>
        <v>K.Ú: Záhorce, parc.č. 2200/1</v>
      </c>
      <c r="I121" s="23" t="s">
        <v>20</v>
      </c>
      <c r="J121" s="51" t="str">
        <f>IF(J14="","",J14)</f>
        <v>7. 3. 2022</v>
      </c>
      <c r="L121" s="28"/>
    </row>
    <row r="122" spans="2:63" s="1" customFormat="1" ht="6.95" customHeight="1">
      <c r="B122" s="28"/>
      <c r="L122" s="28"/>
    </row>
    <row r="123" spans="2:63" s="1" customFormat="1" ht="25.7" customHeight="1">
      <c r="B123" s="28"/>
      <c r="C123" s="23" t="s">
        <v>22</v>
      </c>
      <c r="F123" s="21" t="str">
        <f>E17</f>
        <v>MOKAS, a.s., Selešťany 69, Záhorce, PSČ:  991 06</v>
      </c>
      <c r="I123" s="23" t="s">
        <v>30</v>
      </c>
      <c r="J123" s="26" t="str">
        <f>E23</f>
        <v>Sírius company s.r.o., Balog nad Ipľom</v>
      </c>
      <c r="L123" s="28"/>
    </row>
    <row r="124" spans="2:63" s="1" customFormat="1" ht="25.7" customHeight="1">
      <c r="B124" s="28"/>
      <c r="C124" s="23" t="s">
        <v>28</v>
      </c>
      <c r="F124" s="21" t="str">
        <f>IF(E20="","",E20)</f>
        <v>Vyplň údaj</v>
      </c>
      <c r="I124" s="23" t="s">
        <v>36</v>
      </c>
      <c r="J124" s="26" t="str">
        <f>E26</f>
        <v>Sírius company s.r.o., Športová 40/10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8"/>
      <c r="C126" s="119" t="s">
        <v>150</v>
      </c>
      <c r="D126" s="120" t="s">
        <v>64</v>
      </c>
      <c r="E126" s="120" t="s">
        <v>60</v>
      </c>
      <c r="F126" s="120" t="s">
        <v>61</v>
      </c>
      <c r="G126" s="120" t="s">
        <v>151</v>
      </c>
      <c r="H126" s="120" t="s">
        <v>152</v>
      </c>
      <c r="I126" s="120" t="s">
        <v>153</v>
      </c>
      <c r="J126" s="121" t="s">
        <v>126</v>
      </c>
      <c r="K126" s="122" t="s">
        <v>154</v>
      </c>
      <c r="L126" s="118"/>
      <c r="M126" s="57" t="s">
        <v>1</v>
      </c>
      <c r="N126" s="58" t="s">
        <v>43</v>
      </c>
      <c r="O126" s="58" t="s">
        <v>155</v>
      </c>
      <c r="P126" s="58" t="s">
        <v>156</v>
      </c>
      <c r="Q126" s="58" t="s">
        <v>157</v>
      </c>
      <c r="R126" s="58" t="s">
        <v>158</v>
      </c>
      <c r="S126" s="58" t="s">
        <v>159</v>
      </c>
      <c r="T126" s="59" t="s">
        <v>160</v>
      </c>
    </row>
    <row r="127" spans="2:63" s="1" customFormat="1" ht="22.9" customHeight="1">
      <c r="B127" s="28"/>
      <c r="C127" s="62" t="s">
        <v>127</v>
      </c>
      <c r="J127" s="123">
        <f>BK127</f>
        <v>0</v>
      </c>
      <c r="L127" s="28"/>
      <c r="M127" s="60"/>
      <c r="N127" s="52"/>
      <c r="O127" s="52"/>
      <c r="P127" s="124">
        <f>P128</f>
        <v>0</v>
      </c>
      <c r="Q127" s="52"/>
      <c r="R127" s="124">
        <f>R128</f>
        <v>0.20437600000000003</v>
      </c>
      <c r="S127" s="52"/>
      <c r="T127" s="125">
        <f>T128</f>
        <v>0</v>
      </c>
      <c r="AT127" s="13" t="s">
        <v>78</v>
      </c>
      <c r="AU127" s="13" t="s">
        <v>128</v>
      </c>
      <c r="BK127" s="126">
        <f>BK128</f>
        <v>0</v>
      </c>
    </row>
    <row r="128" spans="2:63" s="11" customFormat="1" ht="25.9" customHeight="1">
      <c r="B128" s="127"/>
      <c r="D128" s="128" t="s">
        <v>78</v>
      </c>
      <c r="E128" s="129" t="s">
        <v>262</v>
      </c>
      <c r="F128" s="129" t="s">
        <v>263</v>
      </c>
      <c r="I128" s="130"/>
      <c r="J128" s="131">
        <f>BK128</f>
        <v>0</v>
      </c>
      <c r="L128" s="127"/>
      <c r="M128" s="132"/>
      <c r="P128" s="133">
        <f>P129+P133</f>
        <v>0</v>
      </c>
      <c r="R128" s="133">
        <f>R129+R133</f>
        <v>0.20437600000000003</v>
      </c>
      <c r="T128" s="134">
        <f>T129+T133</f>
        <v>0</v>
      </c>
      <c r="AR128" s="128" t="s">
        <v>92</v>
      </c>
      <c r="AT128" s="135" t="s">
        <v>78</v>
      </c>
      <c r="AU128" s="135" t="s">
        <v>79</v>
      </c>
      <c r="AY128" s="128" t="s">
        <v>163</v>
      </c>
      <c r="BK128" s="136">
        <f>BK129+BK133</f>
        <v>0</v>
      </c>
    </row>
    <row r="129" spans="2:65" s="11" customFormat="1" ht="22.9" customHeight="1">
      <c r="B129" s="127"/>
      <c r="D129" s="128" t="s">
        <v>78</v>
      </c>
      <c r="E129" s="137" t="s">
        <v>264</v>
      </c>
      <c r="F129" s="137" t="s">
        <v>265</v>
      </c>
      <c r="I129" s="130"/>
      <c r="J129" s="138">
        <f>BK129</f>
        <v>0</v>
      </c>
      <c r="L129" s="127"/>
      <c r="M129" s="132"/>
      <c r="P129" s="133">
        <f>P130</f>
        <v>0</v>
      </c>
      <c r="R129" s="133">
        <f>R130</f>
        <v>3.0600000000000001E-4</v>
      </c>
      <c r="T129" s="134">
        <f>T130</f>
        <v>0</v>
      </c>
      <c r="AR129" s="128" t="s">
        <v>92</v>
      </c>
      <c r="AT129" s="135" t="s">
        <v>78</v>
      </c>
      <c r="AU129" s="135" t="s">
        <v>86</v>
      </c>
      <c r="AY129" s="128" t="s">
        <v>163</v>
      </c>
      <c r="BK129" s="136">
        <f>BK130</f>
        <v>0</v>
      </c>
    </row>
    <row r="130" spans="2:65" s="11" customFormat="1" ht="20.85" customHeight="1">
      <c r="B130" s="127"/>
      <c r="D130" s="128" t="s">
        <v>78</v>
      </c>
      <c r="E130" s="137" t="s">
        <v>1166</v>
      </c>
      <c r="F130" s="137" t="s">
        <v>1167</v>
      </c>
      <c r="I130" s="130"/>
      <c r="J130" s="138">
        <f>BK130</f>
        <v>0</v>
      </c>
      <c r="L130" s="127"/>
      <c r="M130" s="132"/>
      <c r="P130" s="133">
        <f>SUM(P131:P132)</f>
        <v>0</v>
      </c>
      <c r="R130" s="133">
        <f>SUM(R131:R132)</f>
        <v>3.0600000000000001E-4</v>
      </c>
      <c r="T130" s="134">
        <f>SUM(T131:T132)</f>
        <v>0</v>
      </c>
      <c r="AR130" s="128" t="s">
        <v>92</v>
      </c>
      <c r="AT130" s="135" t="s">
        <v>78</v>
      </c>
      <c r="AU130" s="135" t="s">
        <v>92</v>
      </c>
      <c r="AY130" s="128" t="s">
        <v>163</v>
      </c>
      <c r="BK130" s="136">
        <f>SUM(BK131:BK132)</f>
        <v>0</v>
      </c>
    </row>
    <row r="131" spans="2:65" s="1" customFormat="1" ht="24.2" customHeight="1">
      <c r="B131" s="139"/>
      <c r="C131" s="140" t="s">
        <v>86</v>
      </c>
      <c r="D131" s="140" t="s">
        <v>165</v>
      </c>
      <c r="E131" s="141" t="s">
        <v>1355</v>
      </c>
      <c r="F131" s="142" t="s">
        <v>1356</v>
      </c>
      <c r="G131" s="143" t="s">
        <v>255</v>
      </c>
      <c r="H131" s="144">
        <v>10</v>
      </c>
      <c r="I131" s="145"/>
      <c r="J131" s="144">
        <f>ROUND(I131*H131,3)</f>
        <v>0</v>
      </c>
      <c r="K131" s="146"/>
      <c r="L131" s="28"/>
      <c r="M131" s="147" t="s">
        <v>1</v>
      </c>
      <c r="N131" s="148" t="s">
        <v>45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188</v>
      </c>
      <c r="AT131" s="151" t="s">
        <v>165</v>
      </c>
      <c r="AU131" s="151" t="s">
        <v>174</v>
      </c>
      <c r="AY131" s="13" t="s">
        <v>163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92</v>
      </c>
      <c r="BK131" s="153">
        <f>ROUND(I131*H131,3)</f>
        <v>0</v>
      </c>
      <c r="BL131" s="13" t="s">
        <v>188</v>
      </c>
      <c r="BM131" s="151" t="s">
        <v>1357</v>
      </c>
    </row>
    <row r="132" spans="2:65" s="1" customFormat="1" ht="21.75" customHeight="1">
      <c r="B132" s="139"/>
      <c r="C132" s="154" t="s">
        <v>92</v>
      </c>
      <c r="D132" s="154" t="s">
        <v>275</v>
      </c>
      <c r="E132" s="155" t="s">
        <v>1358</v>
      </c>
      <c r="F132" s="156" t="s">
        <v>1359</v>
      </c>
      <c r="G132" s="157" t="s">
        <v>255</v>
      </c>
      <c r="H132" s="158">
        <v>10.199999999999999</v>
      </c>
      <c r="I132" s="159"/>
      <c r="J132" s="158">
        <f>ROUND(I132*H132,3)</f>
        <v>0</v>
      </c>
      <c r="K132" s="160"/>
      <c r="L132" s="161"/>
      <c r="M132" s="162" t="s">
        <v>1</v>
      </c>
      <c r="N132" s="163" t="s">
        <v>45</v>
      </c>
      <c r="P132" s="149">
        <f>O132*H132</f>
        <v>0</v>
      </c>
      <c r="Q132" s="149">
        <v>3.0000000000000001E-5</v>
      </c>
      <c r="R132" s="149">
        <f>Q132*H132</f>
        <v>3.0600000000000001E-4</v>
      </c>
      <c r="S132" s="149">
        <v>0</v>
      </c>
      <c r="T132" s="150">
        <f>S132*H132</f>
        <v>0</v>
      </c>
      <c r="AR132" s="151" t="s">
        <v>217</v>
      </c>
      <c r="AT132" s="151" t="s">
        <v>275</v>
      </c>
      <c r="AU132" s="151" t="s">
        <v>174</v>
      </c>
      <c r="AY132" s="13" t="s">
        <v>163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92</v>
      </c>
      <c r="BK132" s="153">
        <f>ROUND(I132*H132,3)</f>
        <v>0</v>
      </c>
      <c r="BL132" s="13" t="s">
        <v>188</v>
      </c>
      <c r="BM132" s="151" t="s">
        <v>1360</v>
      </c>
    </row>
    <row r="133" spans="2:65" s="11" customFormat="1" ht="22.9" customHeight="1">
      <c r="B133" s="127"/>
      <c r="D133" s="128" t="s">
        <v>78</v>
      </c>
      <c r="E133" s="137" t="s">
        <v>309</v>
      </c>
      <c r="F133" s="137" t="s">
        <v>1361</v>
      </c>
      <c r="I133" s="130"/>
      <c r="J133" s="138">
        <f>BK133</f>
        <v>0</v>
      </c>
      <c r="L133" s="127"/>
      <c r="M133" s="132"/>
      <c r="P133" s="133">
        <f>P134+P150+P168</f>
        <v>0</v>
      </c>
      <c r="R133" s="133">
        <f>R134+R150+R168</f>
        <v>0.20407000000000003</v>
      </c>
      <c r="T133" s="134">
        <f>T134+T150+T168</f>
        <v>0</v>
      </c>
      <c r="AR133" s="128" t="s">
        <v>92</v>
      </c>
      <c r="AT133" s="135" t="s">
        <v>78</v>
      </c>
      <c r="AU133" s="135" t="s">
        <v>86</v>
      </c>
      <c r="AY133" s="128" t="s">
        <v>163</v>
      </c>
      <c r="BK133" s="136">
        <f>BK134+BK150+BK168</f>
        <v>0</v>
      </c>
    </row>
    <row r="134" spans="2:65" s="11" customFormat="1" ht="20.85" customHeight="1">
      <c r="B134" s="127"/>
      <c r="D134" s="128" t="s">
        <v>78</v>
      </c>
      <c r="E134" s="137" t="s">
        <v>1362</v>
      </c>
      <c r="F134" s="137" t="s">
        <v>1363</v>
      </c>
      <c r="I134" s="130"/>
      <c r="J134" s="138">
        <f>BK134</f>
        <v>0</v>
      </c>
      <c r="L134" s="127"/>
      <c r="M134" s="132"/>
      <c r="P134" s="133">
        <f>SUM(P135:P149)</f>
        <v>0</v>
      </c>
      <c r="R134" s="133">
        <f>SUM(R135:R149)</f>
        <v>5.4770000000000006E-2</v>
      </c>
      <c r="T134" s="134">
        <f>SUM(T135:T149)</f>
        <v>0</v>
      </c>
      <c r="AR134" s="128" t="s">
        <v>92</v>
      </c>
      <c r="AT134" s="135" t="s">
        <v>78</v>
      </c>
      <c r="AU134" s="135" t="s">
        <v>92</v>
      </c>
      <c r="AY134" s="128" t="s">
        <v>163</v>
      </c>
      <c r="BK134" s="136">
        <f>SUM(BK135:BK149)</f>
        <v>0</v>
      </c>
    </row>
    <row r="135" spans="2:65" s="1" customFormat="1" ht="21.75" customHeight="1">
      <c r="B135" s="139"/>
      <c r="C135" s="140" t="s">
        <v>174</v>
      </c>
      <c r="D135" s="140" t="s">
        <v>165</v>
      </c>
      <c r="E135" s="141" t="s">
        <v>1364</v>
      </c>
      <c r="F135" s="142" t="s">
        <v>1365</v>
      </c>
      <c r="G135" s="143" t="s">
        <v>255</v>
      </c>
      <c r="H135" s="144">
        <v>2</v>
      </c>
      <c r="I135" s="145"/>
      <c r="J135" s="144">
        <f t="shared" ref="J135:J149" si="0">ROUND(I135*H135,3)</f>
        <v>0</v>
      </c>
      <c r="K135" s="146"/>
      <c r="L135" s="28"/>
      <c r="M135" s="147" t="s">
        <v>1</v>
      </c>
      <c r="N135" s="148" t="s">
        <v>45</v>
      </c>
      <c r="P135" s="149">
        <f t="shared" ref="P135:P149" si="1">O135*H135</f>
        <v>0</v>
      </c>
      <c r="Q135" s="149">
        <v>1.17E-3</v>
      </c>
      <c r="R135" s="149">
        <f t="shared" ref="R135:R149" si="2">Q135*H135</f>
        <v>2.3400000000000001E-3</v>
      </c>
      <c r="S135" s="149">
        <v>0</v>
      </c>
      <c r="T135" s="150">
        <f t="shared" ref="T135:T149" si="3">S135*H135</f>
        <v>0</v>
      </c>
      <c r="AR135" s="151" t="s">
        <v>188</v>
      </c>
      <c r="AT135" s="151" t="s">
        <v>165</v>
      </c>
      <c r="AU135" s="151" t="s">
        <v>174</v>
      </c>
      <c r="AY135" s="13" t="s">
        <v>163</v>
      </c>
      <c r="BE135" s="152">
        <f t="shared" ref="BE135:BE149" si="4">IF(N135="základná",J135,0)</f>
        <v>0</v>
      </c>
      <c r="BF135" s="152">
        <f t="shared" ref="BF135:BF149" si="5">IF(N135="znížená",J135,0)</f>
        <v>0</v>
      </c>
      <c r="BG135" s="152">
        <f t="shared" ref="BG135:BG149" si="6">IF(N135="zákl. prenesená",J135,0)</f>
        <v>0</v>
      </c>
      <c r="BH135" s="152">
        <f t="shared" ref="BH135:BH149" si="7">IF(N135="zníž. prenesená",J135,0)</f>
        <v>0</v>
      </c>
      <c r="BI135" s="152">
        <f t="shared" ref="BI135:BI149" si="8">IF(N135="nulová",J135,0)</f>
        <v>0</v>
      </c>
      <c r="BJ135" s="13" t="s">
        <v>92</v>
      </c>
      <c r="BK135" s="153">
        <f t="shared" ref="BK135:BK149" si="9">ROUND(I135*H135,3)</f>
        <v>0</v>
      </c>
      <c r="BL135" s="13" t="s">
        <v>188</v>
      </c>
      <c r="BM135" s="151" t="s">
        <v>1366</v>
      </c>
    </row>
    <row r="136" spans="2:65" s="1" customFormat="1" ht="21.75" customHeight="1">
      <c r="B136" s="139"/>
      <c r="C136" s="140" t="s">
        <v>169</v>
      </c>
      <c r="D136" s="140" t="s">
        <v>165</v>
      </c>
      <c r="E136" s="141" t="s">
        <v>1367</v>
      </c>
      <c r="F136" s="142" t="s">
        <v>1368</v>
      </c>
      <c r="G136" s="143" t="s">
        <v>255</v>
      </c>
      <c r="H136" s="144">
        <v>6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45</v>
      </c>
      <c r="P136" s="149">
        <f t="shared" si="1"/>
        <v>0</v>
      </c>
      <c r="Q136" s="149">
        <v>1.6299999999999999E-3</v>
      </c>
      <c r="R136" s="149">
        <f t="shared" si="2"/>
        <v>9.7800000000000005E-3</v>
      </c>
      <c r="S136" s="149">
        <v>0</v>
      </c>
      <c r="T136" s="150">
        <f t="shared" si="3"/>
        <v>0</v>
      </c>
      <c r="AR136" s="151" t="s">
        <v>188</v>
      </c>
      <c r="AT136" s="151" t="s">
        <v>165</v>
      </c>
      <c r="AU136" s="151" t="s">
        <v>174</v>
      </c>
      <c r="AY136" s="13" t="s">
        <v>163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92</v>
      </c>
      <c r="BK136" s="153">
        <f t="shared" si="9"/>
        <v>0</v>
      </c>
      <c r="BL136" s="13" t="s">
        <v>188</v>
      </c>
      <c r="BM136" s="151" t="s">
        <v>1369</v>
      </c>
    </row>
    <row r="137" spans="2:65" s="1" customFormat="1" ht="21.75" customHeight="1">
      <c r="B137" s="139"/>
      <c r="C137" s="140" t="s">
        <v>181</v>
      </c>
      <c r="D137" s="140" t="s">
        <v>165</v>
      </c>
      <c r="E137" s="141" t="s">
        <v>1370</v>
      </c>
      <c r="F137" s="142" t="s">
        <v>1371</v>
      </c>
      <c r="G137" s="143" t="s">
        <v>255</v>
      </c>
      <c r="H137" s="144">
        <v>4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45</v>
      </c>
      <c r="P137" s="149">
        <f t="shared" si="1"/>
        <v>0</v>
      </c>
      <c r="Q137" s="149">
        <v>2.7499999999999998E-3</v>
      </c>
      <c r="R137" s="149">
        <f t="shared" si="2"/>
        <v>1.0999999999999999E-2</v>
      </c>
      <c r="S137" s="149">
        <v>0</v>
      </c>
      <c r="T137" s="150">
        <f t="shared" si="3"/>
        <v>0</v>
      </c>
      <c r="AR137" s="151" t="s">
        <v>188</v>
      </c>
      <c r="AT137" s="151" t="s">
        <v>165</v>
      </c>
      <c r="AU137" s="151" t="s">
        <v>174</v>
      </c>
      <c r="AY137" s="13" t="s">
        <v>163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92</v>
      </c>
      <c r="BK137" s="153">
        <f t="shared" si="9"/>
        <v>0</v>
      </c>
      <c r="BL137" s="13" t="s">
        <v>188</v>
      </c>
      <c r="BM137" s="151" t="s">
        <v>1372</v>
      </c>
    </row>
    <row r="138" spans="2:65" s="1" customFormat="1" ht="24.2" customHeight="1">
      <c r="B138" s="139"/>
      <c r="C138" s="140" t="s">
        <v>185</v>
      </c>
      <c r="D138" s="140" t="s">
        <v>165</v>
      </c>
      <c r="E138" s="141" t="s">
        <v>1373</v>
      </c>
      <c r="F138" s="142" t="s">
        <v>1374</v>
      </c>
      <c r="G138" s="143" t="s">
        <v>255</v>
      </c>
      <c r="H138" s="144">
        <v>3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45</v>
      </c>
      <c r="P138" s="149">
        <f t="shared" si="1"/>
        <v>0</v>
      </c>
      <c r="Q138" s="149">
        <v>1.09E-3</v>
      </c>
      <c r="R138" s="149">
        <f t="shared" si="2"/>
        <v>3.2700000000000003E-3</v>
      </c>
      <c r="S138" s="149">
        <v>0</v>
      </c>
      <c r="T138" s="150">
        <f t="shared" si="3"/>
        <v>0</v>
      </c>
      <c r="AR138" s="151" t="s">
        <v>188</v>
      </c>
      <c r="AT138" s="151" t="s">
        <v>165</v>
      </c>
      <c r="AU138" s="151" t="s">
        <v>174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188</v>
      </c>
      <c r="BM138" s="151" t="s">
        <v>1375</v>
      </c>
    </row>
    <row r="139" spans="2:65" s="1" customFormat="1" ht="24.2" customHeight="1">
      <c r="B139" s="139"/>
      <c r="C139" s="140" t="s">
        <v>189</v>
      </c>
      <c r="D139" s="140" t="s">
        <v>165</v>
      </c>
      <c r="E139" s="141" t="s">
        <v>1376</v>
      </c>
      <c r="F139" s="142" t="s">
        <v>1377</v>
      </c>
      <c r="G139" s="143" t="s">
        <v>255</v>
      </c>
      <c r="H139" s="144">
        <v>1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45</v>
      </c>
      <c r="P139" s="149">
        <f t="shared" si="1"/>
        <v>0</v>
      </c>
      <c r="Q139" s="149">
        <v>2.1389999999999999E-2</v>
      </c>
      <c r="R139" s="149">
        <f t="shared" si="2"/>
        <v>2.1389999999999999E-2</v>
      </c>
      <c r="S139" s="149">
        <v>0</v>
      </c>
      <c r="T139" s="150">
        <f t="shared" si="3"/>
        <v>0</v>
      </c>
      <c r="AR139" s="151" t="s">
        <v>188</v>
      </c>
      <c r="AT139" s="151" t="s">
        <v>165</v>
      </c>
      <c r="AU139" s="151" t="s">
        <v>174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188</v>
      </c>
      <c r="BM139" s="151" t="s">
        <v>1378</v>
      </c>
    </row>
    <row r="140" spans="2:65" s="1" customFormat="1" ht="21.75" customHeight="1">
      <c r="B140" s="139"/>
      <c r="C140" s="154" t="s">
        <v>173</v>
      </c>
      <c r="D140" s="154" t="s">
        <v>275</v>
      </c>
      <c r="E140" s="155" t="s">
        <v>1379</v>
      </c>
      <c r="F140" s="156" t="s">
        <v>1380</v>
      </c>
      <c r="G140" s="157" t="s">
        <v>415</v>
      </c>
      <c r="H140" s="158">
        <v>2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9.3999999999999997E-4</v>
      </c>
      <c r="R140" s="149">
        <f t="shared" si="2"/>
        <v>1.8799999999999999E-3</v>
      </c>
      <c r="S140" s="149">
        <v>0</v>
      </c>
      <c r="T140" s="150">
        <f t="shared" si="3"/>
        <v>0</v>
      </c>
      <c r="AR140" s="151" t="s">
        <v>217</v>
      </c>
      <c r="AT140" s="151" t="s">
        <v>275</v>
      </c>
      <c r="AU140" s="151" t="s">
        <v>174</v>
      </c>
      <c r="AY140" s="13" t="s">
        <v>163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92</v>
      </c>
      <c r="BK140" s="153">
        <f t="shared" si="9"/>
        <v>0</v>
      </c>
      <c r="BL140" s="13" t="s">
        <v>188</v>
      </c>
      <c r="BM140" s="151" t="s">
        <v>1381</v>
      </c>
    </row>
    <row r="141" spans="2:65" s="1" customFormat="1" ht="24.2" customHeight="1">
      <c r="B141" s="139"/>
      <c r="C141" s="154" t="s">
        <v>197</v>
      </c>
      <c r="D141" s="154" t="s">
        <v>275</v>
      </c>
      <c r="E141" s="155" t="s">
        <v>1382</v>
      </c>
      <c r="F141" s="156" t="s">
        <v>1383</v>
      </c>
      <c r="G141" s="157" t="s">
        <v>415</v>
      </c>
      <c r="H141" s="158">
        <v>3</v>
      </c>
      <c r="I141" s="159"/>
      <c r="J141" s="158">
        <f t="shared" si="0"/>
        <v>0</v>
      </c>
      <c r="K141" s="160"/>
      <c r="L141" s="161"/>
      <c r="M141" s="162" t="s">
        <v>1</v>
      </c>
      <c r="N141" s="163" t="s">
        <v>45</v>
      </c>
      <c r="P141" s="149">
        <f t="shared" si="1"/>
        <v>0</v>
      </c>
      <c r="Q141" s="149">
        <v>6.8000000000000005E-4</v>
      </c>
      <c r="R141" s="149">
        <f t="shared" si="2"/>
        <v>2.0400000000000001E-3</v>
      </c>
      <c r="S141" s="149">
        <v>0</v>
      </c>
      <c r="T141" s="150">
        <f t="shared" si="3"/>
        <v>0</v>
      </c>
      <c r="AR141" s="151" t="s">
        <v>217</v>
      </c>
      <c r="AT141" s="151" t="s">
        <v>275</v>
      </c>
      <c r="AU141" s="151" t="s">
        <v>174</v>
      </c>
      <c r="AY141" s="13" t="s">
        <v>163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92</v>
      </c>
      <c r="BK141" s="153">
        <f t="shared" si="9"/>
        <v>0</v>
      </c>
      <c r="BL141" s="13" t="s">
        <v>188</v>
      </c>
      <c r="BM141" s="151" t="s">
        <v>1384</v>
      </c>
    </row>
    <row r="142" spans="2:65" s="1" customFormat="1" ht="24.2" customHeight="1">
      <c r="B142" s="139"/>
      <c r="C142" s="154" t="s">
        <v>177</v>
      </c>
      <c r="D142" s="154" t="s">
        <v>275</v>
      </c>
      <c r="E142" s="155" t="s">
        <v>1385</v>
      </c>
      <c r="F142" s="156" t="s">
        <v>1386</v>
      </c>
      <c r="G142" s="157" t="s">
        <v>415</v>
      </c>
      <c r="H142" s="158">
        <v>1</v>
      </c>
      <c r="I142" s="159"/>
      <c r="J142" s="158">
        <f t="shared" si="0"/>
        <v>0</v>
      </c>
      <c r="K142" s="160"/>
      <c r="L142" s="161"/>
      <c r="M142" s="162" t="s">
        <v>1</v>
      </c>
      <c r="N142" s="163" t="s">
        <v>45</v>
      </c>
      <c r="P142" s="149">
        <f t="shared" si="1"/>
        <v>0</v>
      </c>
      <c r="Q142" s="149">
        <v>6.8999999999999997E-4</v>
      </c>
      <c r="R142" s="149">
        <f t="shared" si="2"/>
        <v>6.8999999999999997E-4</v>
      </c>
      <c r="S142" s="149">
        <v>0</v>
      </c>
      <c r="T142" s="150">
        <f t="shared" si="3"/>
        <v>0</v>
      </c>
      <c r="AR142" s="151" t="s">
        <v>217</v>
      </c>
      <c r="AT142" s="151" t="s">
        <v>275</v>
      </c>
      <c r="AU142" s="151" t="s">
        <v>174</v>
      </c>
      <c r="AY142" s="13" t="s">
        <v>163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92</v>
      </c>
      <c r="BK142" s="153">
        <f t="shared" si="9"/>
        <v>0</v>
      </c>
      <c r="BL142" s="13" t="s">
        <v>188</v>
      </c>
      <c r="BM142" s="151" t="s">
        <v>1387</v>
      </c>
    </row>
    <row r="143" spans="2:65" s="1" customFormat="1" ht="21.75" customHeight="1">
      <c r="B143" s="139"/>
      <c r="C143" s="154" t="s">
        <v>203</v>
      </c>
      <c r="D143" s="154" t="s">
        <v>275</v>
      </c>
      <c r="E143" s="155" t="s">
        <v>1388</v>
      </c>
      <c r="F143" s="156" t="s">
        <v>1389</v>
      </c>
      <c r="G143" s="157" t="s">
        <v>415</v>
      </c>
      <c r="H143" s="158">
        <v>1</v>
      </c>
      <c r="I143" s="159"/>
      <c r="J143" s="158">
        <f t="shared" si="0"/>
        <v>0</v>
      </c>
      <c r="K143" s="160"/>
      <c r="L143" s="161"/>
      <c r="M143" s="162" t="s">
        <v>1</v>
      </c>
      <c r="N143" s="163" t="s">
        <v>45</v>
      </c>
      <c r="P143" s="149">
        <f t="shared" si="1"/>
        <v>0</v>
      </c>
      <c r="Q143" s="149">
        <v>3.8000000000000002E-4</v>
      </c>
      <c r="R143" s="149">
        <f t="shared" si="2"/>
        <v>3.8000000000000002E-4</v>
      </c>
      <c r="S143" s="149">
        <v>0</v>
      </c>
      <c r="T143" s="150">
        <f t="shared" si="3"/>
        <v>0</v>
      </c>
      <c r="AR143" s="151" t="s">
        <v>217</v>
      </c>
      <c r="AT143" s="151" t="s">
        <v>275</v>
      </c>
      <c r="AU143" s="151" t="s">
        <v>174</v>
      </c>
      <c r="AY143" s="13" t="s">
        <v>163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92</v>
      </c>
      <c r="BK143" s="153">
        <f t="shared" si="9"/>
        <v>0</v>
      </c>
      <c r="BL143" s="13" t="s">
        <v>188</v>
      </c>
      <c r="BM143" s="151" t="s">
        <v>1390</v>
      </c>
    </row>
    <row r="144" spans="2:65" s="1" customFormat="1" ht="16.5" customHeight="1">
      <c r="B144" s="139"/>
      <c r="C144" s="154" t="s">
        <v>180</v>
      </c>
      <c r="D144" s="154" t="s">
        <v>275</v>
      </c>
      <c r="E144" s="155" t="s">
        <v>1391</v>
      </c>
      <c r="F144" s="156" t="s">
        <v>1392</v>
      </c>
      <c r="G144" s="157" t="s">
        <v>415</v>
      </c>
      <c r="H144" s="158">
        <v>3</v>
      </c>
      <c r="I144" s="159"/>
      <c r="J144" s="158">
        <f t="shared" si="0"/>
        <v>0</v>
      </c>
      <c r="K144" s="160"/>
      <c r="L144" s="161"/>
      <c r="M144" s="162" t="s">
        <v>1</v>
      </c>
      <c r="N144" s="163" t="s">
        <v>45</v>
      </c>
      <c r="P144" s="149">
        <f t="shared" si="1"/>
        <v>0</v>
      </c>
      <c r="Q144" s="149">
        <v>5.9000000000000003E-4</v>
      </c>
      <c r="R144" s="149">
        <f t="shared" si="2"/>
        <v>1.7700000000000001E-3</v>
      </c>
      <c r="S144" s="149">
        <v>0</v>
      </c>
      <c r="T144" s="150">
        <f t="shared" si="3"/>
        <v>0</v>
      </c>
      <c r="AR144" s="151" t="s">
        <v>217</v>
      </c>
      <c r="AT144" s="151" t="s">
        <v>275</v>
      </c>
      <c r="AU144" s="151" t="s">
        <v>174</v>
      </c>
      <c r="AY144" s="13" t="s">
        <v>163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92</v>
      </c>
      <c r="BK144" s="153">
        <f t="shared" si="9"/>
        <v>0</v>
      </c>
      <c r="BL144" s="13" t="s">
        <v>188</v>
      </c>
      <c r="BM144" s="151" t="s">
        <v>1393</v>
      </c>
    </row>
    <row r="145" spans="2:65" s="1" customFormat="1" ht="16.5" customHeight="1">
      <c r="B145" s="139"/>
      <c r="C145" s="154" t="s">
        <v>210</v>
      </c>
      <c r="D145" s="154" t="s">
        <v>275</v>
      </c>
      <c r="E145" s="155" t="s">
        <v>1394</v>
      </c>
      <c r="F145" s="156" t="s">
        <v>1395</v>
      </c>
      <c r="G145" s="157" t="s">
        <v>415</v>
      </c>
      <c r="H145" s="158">
        <v>1</v>
      </c>
      <c r="I145" s="159"/>
      <c r="J145" s="158">
        <f t="shared" si="0"/>
        <v>0</v>
      </c>
      <c r="K145" s="160"/>
      <c r="L145" s="161"/>
      <c r="M145" s="162" t="s">
        <v>1</v>
      </c>
      <c r="N145" s="163" t="s">
        <v>45</v>
      </c>
      <c r="P145" s="149">
        <f t="shared" si="1"/>
        <v>0</v>
      </c>
      <c r="Q145" s="149">
        <v>2.3000000000000001E-4</v>
      </c>
      <c r="R145" s="149">
        <f t="shared" si="2"/>
        <v>2.3000000000000001E-4</v>
      </c>
      <c r="S145" s="149">
        <v>0</v>
      </c>
      <c r="T145" s="150">
        <f t="shared" si="3"/>
        <v>0</v>
      </c>
      <c r="AR145" s="151" t="s">
        <v>217</v>
      </c>
      <c r="AT145" s="151" t="s">
        <v>275</v>
      </c>
      <c r="AU145" s="151" t="s">
        <v>174</v>
      </c>
      <c r="AY145" s="13" t="s">
        <v>163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92</v>
      </c>
      <c r="BK145" s="153">
        <f t="shared" si="9"/>
        <v>0</v>
      </c>
      <c r="BL145" s="13" t="s">
        <v>188</v>
      </c>
      <c r="BM145" s="151" t="s">
        <v>1396</v>
      </c>
    </row>
    <row r="146" spans="2:65" s="1" customFormat="1" ht="24.2" customHeight="1">
      <c r="B146" s="139"/>
      <c r="C146" s="140" t="s">
        <v>184</v>
      </c>
      <c r="D146" s="140" t="s">
        <v>165</v>
      </c>
      <c r="E146" s="141" t="s">
        <v>1397</v>
      </c>
      <c r="F146" s="142" t="s">
        <v>1398</v>
      </c>
      <c r="G146" s="143" t="s">
        <v>415</v>
      </c>
      <c r="H146" s="144">
        <v>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45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188</v>
      </c>
      <c r="AT146" s="151" t="s">
        <v>165</v>
      </c>
      <c r="AU146" s="151" t="s">
        <v>174</v>
      </c>
      <c r="AY146" s="13" t="s">
        <v>163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92</v>
      </c>
      <c r="BK146" s="153">
        <f t="shared" si="9"/>
        <v>0</v>
      </c>
      <c r="BL146" s="13" t="s">
        <v>188</v>
      </c>
      <c r="BM146" s="151" t="s">
        <v>1399</v>
      </c>
    </row>
    <row r="147" spans="2:65" s="1" customFormat="1" ht="24.2" customHeight="1">
      <c r="B147" s="139"/>
      <c r="C147" s="140" t="s">
        <v>218</v>
      </c>
      <c r="D147" s="140" t="s">
        <v>165</v>
      </c>
      <c r="E147" s="141" t="s">
        <v>1400</v>
      </c>
      <c r="F147" s="142" t="s">
        <v>1401</v>
      </c>
      <c r="G147" s="143" t="s">
        <v>415</v>
      </c>
      <c r="H147" s="144">
        <v>1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45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188</v>
      </c>
      <c r="AT147" s="151" t="s">
        <v>165</v>
      </c>
      <c r="AU147" s="151" t="s">
        <v>174</v>
      </c>
      <c r="AY147" s="13" t="s">
        <v>163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92</v>
      </c>
      <c r="BK147" s="153">
        <f t="shared" si="9"/>
        <v>0</v>
      </c>
      <c r="BL147" s="13" t="s">
        <v>188</v>
      </c>
      <c r="BM147" s="151" t="s">
        <v>1402</v>
      </c>
    </row>
    <row r="148" spans="2:65" s="1" customFormat="1" ht="24.2" customHeight="1">
      <c r="B148" s="139"/>
      <c r="C148" s="140" t="s">
        <v>188</v>
      </c>
      <c r="D148" s="140" t="s">
        <v>165</v>
      </c>
      <c r="E148" s="141" t="s">
        <v>1403</v>
      </c>
      <c r="F148" s="142" t="s">
        <v>1404</v>
      </c>
      <c r="G148" s="143" t="s">
        <v>255</v>
      </c>
      <c r="H148" s="144">
        <v>16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45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188</v>
      </c>
      <c r="AT148" s="151" t="s">
        <v>165</v>
      </c>
      <c r="AU148" s="151" t="s">
        <v>174</v>
      </c>
      <c r="AY148" s="13" t="s">
        <v>163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92</v>
      </c>
      <c r="BK148" s="153">
        <f t="shared" si="9"/>
        <v>0</v>
      </c>
      <c r="BL148" s="13" t="s">
        <v>188</v>
      </c>
      <c r="BM148" s="151" t="s">
        <v>1405</v>
      </c>
    </row>
    <row r="149" spans="2:65" s="1" customFormat="1" ht="24.2" customHeight="1">
      <c r="B149" s="139"/>
      <c r="C149" s="140" t="s">
        <v>226</v>
      </c>
      <c r="D149" s="140" t="s">
        <v>165</v>
      </c>
      <c r="E149" s="141" t="s">
        <v>1406</v>
      </c>
      <c r="F149" s="142" t="s">
        <v>1407</v>
      </c>
      <c r="G149" s="143" t="s">
        <v>216</v>
      </c>
      <c r="H149" s="144">
        <v>5.5E-2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45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188</v>
      </c>
      <c r="AT149" s="151" t="s">
        <v>165</v>
      </c>
      <c r="AU149" s="151" t="s">
        <v>174</v>
      </c>
      <c r="AY149" s="13" t="s">
        <v>163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92</v>
      </c>
      <c r="BK149" s="153">
        <f t="shared" si="9"/>
        <v>0</v>
      </c>
      <c r="BL149" s="13" t="s">
        <v>188</v>
      </c>
      <c r="BM149" s="151" t="s">
        <v>1408</v>
      </c>
    </row>
    <row r="150" spans="2:65" s="11" customFormat="1" ht="20.85" customHeight="1">
      <c r="B150" s="127"/>
      <c r="D150" s="128" t="s">
        <v>78</v>
      </c>
      <c r="E150" s="137" t="s">
        <v>1409</v>
      </c>
      <c r="F150" s="137" t="s">
        <v>1410</v>
      </c>
      <c r="I150" s="130"/>
      <c r="J150" s="138">
        <f>BK150</f>
        <v>0</v>
      </c>
      <c r="L150" s="127"/>
      <c r="M150" s="132"/>
      <c r="P150" s="133">
        <f>SUM(P151:P167)</f>
        <v>0</v>
      </c>
      <c r="R150" s="133">
        <f>SUM(R151:R167)</f>
        <v>1.184E-2</v>
      </c>
      <c r="T150" s="134">
        <f>SUM(T151:T167)</f>
        <v>0</v>
      </c>
      <c r="AR150" s="128" t="s">
        <v>92</v>
      </c>
      <c r="AT150" s="135" t="s">
        <v>78</v>
      </c>
      <c r="AU150" s="135" t="s">
        <v>92</v>
      </c>
      <c r="AY150" s="128" t="s">
        <v>163</v>
      </c>
      <c r="BK150" s="136">
        <f>SUM(BK151:BK167)</f>
        <v>0</v>
      </c>
    </row>
    <row r="151" spans="2:65" s="1" customFormat="1" ht="24.2" customHeight="1">
      <c r="B151" s="139"/>
      <c r="C151" s="140" t="s">
        <v>192</v>
      </c>
      <c r="D151" s="140" t="s">
        <v>165</v>
      </c>
      <c r="E151" s="141" t="s">
        <v>1411</v>
      </c>
      <c r="F151" s="142" t="s">
        <v>1412</v>
      </c>
      <c r="G151" s="143" t="s">
        <v>255</v>
      </c>
      <c r="H151" s="144">
        <v>21</v>
      </c>
      <c r="I151" s="145"/>
      <c r="J151" s="144">
        <f t="shared" ref="J151:J167" si="10">ROUND(I151*H151,3)</f>
        <v>0</v>
      </c>
      <c r="K151" s="146"/>
      <c r="L151" s="28"/>
      <c r="M151" s="147" t="s">
        <v>1</v>
      </c>
      <c r="N151" s="148" t="s">
        <v>45</v>
      </c>
      <c r="P151" s="149">
        <f t="shared" ref="P151:P167" si="11">O151*H151</f>
        <v>0</v>
      </c>
      <c r="Q151" s="149">
        <v>5.0000000000000002E-5</v>
      </c>
      <c r="R151" s="149">
        <f t="shared" ref="R151:R167" si="12">Q151*H151</f>
        <v>1.0500000000000002E-3</v>
      </c>
      <c r="S151" s="149">
        <v>0</v>
      </c>
      <c r="T151" s="150">
        <f t="shared" ref="T151:T167" si="13">S151*H151</f>
        <v>0</v>
      </c>
      <c r="AR151" s="151" t="s">
        <v>188</v>
      </c>
      <c r="AT151" s="151" t="s">
        <v>165</v>
      </c>
      <c r="AU151" s="151" t="s">
        <v>174</v>
      </c>
      <c r="AY151" s="13" t="s">
        <v>163</v>
      </c>
      <c r="BE151" s="152">
        <f t="shared" ref="BE151:BE167" si="14">IF(N151="základná",J151,0)</f>
        <v>0</v>
      </c>
      <c r="BF151" s="152">
        <f t="shared" ref="BF151:BF167" si="15">IF(N151="znížená",J151,0)</f>
        <v>0</v>
      </c>
      <c r="BG151" s="152">
        <f t="shared" ref="BG151:BG167" si="16">IF(N151="zákl. prenesená",J151,0)</f>
        <v>0</v>
      </c>
      <c r="BH151" s="152">
        <f t="shared" ref="BH151:BH167" si="17">IF(N151="zníž. prenesená",J151,0)</f>
        <v>0</v>
      </c>
      <c r="BI151" s="152">
        <f t="shared" ref="BI151:BI167" si="18">IF(N151="nulová",J151,0)</f>
        <v>0</v>
      </c>
      <c r="BJ151" s="13" t="s">
        <v>92</v>
      </c>
      <c r="BK151" s="153">
        <f t="shared" ref="BK151:BK167" si="19">ROUND(I151*H151,3)</f>
        <v>0</v>
      </c>
      <c r="BL151" s="13" t="s">
        <v>188</v>
      </c>
      <c r="BM151" s="151" t="s">
        <v>1413</v>
      </c>
    </row>
    <row r="152" spans="2:65" s="1" customFormat="1" ht="24.2" customHeight="1">
      <c r="B152" s="139"/>
      <c r="C152" s="154" t="s">
        <v>234</v>
      </c>
      <c r="D152" s="154" t="s">
        <v>275</v>
      </c>
      <c r="E152" s="155" t="s">
        <v>1414</v>
      </c>
      <c r="F152" s="156" t="s">
        <v>1415</v>
      </c>
      <c r="G152" s="157" t="s">
        <v>255</v>
      </c>
      <c r="H152" s="158">
        <v>21</v>
      </c>
      <c r="I152" s="159"/>
      <c r="J152" s="158">
        <f t="shared" si="10"/>
        <v>0</v>
      </c>
      <c r="K152" s="160"/>
      <c r="L152" s="161"/>
      <c r="M152" s="162" t="s">
        <v>1</v>
      </c>
      <c r="N152" s="163" t="s">
        <v>45</v>
      </c>
      <c r="P152" s="149">
        <f t="shared" si="11"/>
        <v>0</v>
      </c>
      <c r="Q152" s="149">
        <v>1.2E-4</v>
      </c>
      <c r="R152" s="149">
        <f t="shared" si="12"/>
        <v>2.5200000000000001E-3</v>
      </c>
      <c r="S152" s="149">
        <v>0</v>
      </c>
      <c r="T152" s="150">
        <f t="shared" si="13"/>
        <v>0</v>
      </c>
      <c r="AR152" s="151" t="s">
        <v>217</v>
      </c>
      <c r="AT152" s="151" t="s">
        <v>275</v>
      </c>
      <c r="AU152" s="151" t="s">
        <v>174</v>
      </c>
      <c r="AY152" s="13" t="s">
        <v>163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92</v>
      </c>
      <c r="BK152" s="153">
        <f t="shared" si="19"/>
        <v>0</v>
      </c>
      <c r="BL152" s="13" t="s">
        <v>188</v>
      </c>
      <c r="BM152" s="151" t="s">
        <v>1416</v>
      </c>
    </row>
    <row r="153" spans="2:65" s="1" customFormat="1" ht="21.75" customHeight="1">
      <c r="B153" s="139"/>
      <c r="C153" s="154" t="s">
        <v>7</v>
      </c>
      <c r="D153" s="154" t="s">
        <v>275</v>
      </c>
      <c r="E153" s="155" t="s">
        <v>1417</v>
      </c>
      <c r="F153" s="156" t="s">
        <v>1418</v>
      </c>
      <c r="G153" s="157" t="s">
        <v>415</v>
      </c>
      <c r="H153" s="158">
        <v>21</v>
      </c>
      <c r="I153" s="159"/>
      <c r="J153" s="158">
        <f t="shared" si="10"/>
        <v>0</v>
      </c>
      <c r="K153" s="160"/>
      <c r="L153" s="161"/>
      <c r="M153" s="162" t="s">
        <v>1</v>
      </c>
      <c r="N153" s="163" t="s">
        <v>45</v>
      </c>
      <c r="P153" s="149">
        <f t="shared" si="11"/>
        <v>0</v>
      </c>
      <c r="Q153" s="149">
        <v>6.0000000000000002E-5</v>
      </c>
      <c r="R153" s="149">
        <f t="shared" si="12"/>
        <v>1.2600000000000001E-3</v>
      </c>
      <c r="S153" s="149">
        <v>0</v>
      </c>
      <c r="T153" s="150">
        <f t="shared" si="13"/>
        <v>0</v>
      </c>
      <c r="AR153" s="151" t="s">
        <v>217</v>
      </c>
      <c r="AT153" s="151" t="s">
        <v>275</v>
      </c>
      <c r="AU153" s="151" t="s">
        <v>174</v>
      </c>
      <c r="AY153" s="13" t="s">
        <v>163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92</v>
      </c>
      <c r="BK153" s="153">
        <f t="shared" si="19"/>
        <v>0</v>
      </c>
      <c r="BL153" s="13" t="s">
        <v>188</v>
      </c>
      <c r="BM153" s="151" t="s">
        <v>1419</v>
      </c>
    </row>
    <row r="154" spans="2:65" s="1" customFormat="1" ht="24.2" customHeight="1">
      <c r="B154" s="139"/>
      <c r="C154" s="140" t="s">
        <v>241</v>
      </c>
      <c r="D154" s="140" t="s">
        <v>165</v>
      </c>
      <c r="E154" s="141" t="s">
        <v>1420</v>
      </c>
      <c r="F154" s="142" t="s">
        <v>1421</v>
      </c>
      <c r="G154" s="143" t="s">
        <v>415</v>
      </c>
      <c r="H154" s="144">
        <v>8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45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188</v>
      </c>
      <c r="AT154" s="151" t="s">
        <v>165</v>
      </c>
      <c r="AU154" s="151" t="s">
        <v>174</v>
      </c>
      <c r="AY154" s="13" t="s">
        <v>163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92</v>
      </c>
      <c r="BK154" s="153">
        <f t="shared" si="19"/>
        <v>0</v>
      </c>
      <c r="BL154" s="13" t="s">
        <v>188</v>
      </c>
      <c r="BM154" s="151" t="s">
        <v>1422</v>
      </c>
    </row>
    <row r="155" spans="2:65" s="1" customFormat="1" ht="24.2" customHeight="1">
      <c r="B155" s="139"/>
      <c r="C155" s="154" t="s">
        <v>200</v>
      </c>
      <c r="D155" s="154" t="s">
        <v>275</v>
      </c>
      <c r="E155" s="155" t="s">
        <v>1423</v>
      </c>
      <c r="F155" s="156" t="s">
        <v>1424</v>
      </c>
      <c r="G155" s="157" t="s">
        <v>415</v>
      </c>
      <c r="H155" s="158">
        <v>8</v>
      </c>
      <c r="I155" s="159"/>
      <c r="J155" s="158">
        <f t="shared" si="10"/>
        <v>0</v>
      </c>
      <c r="K155" s="160"/>
      <c r="L155" s="161"/>
      <c r="M155" s="162" t="s">
        <v>1</v>
      </c>
      <c r="N155" s="163" t="s">
        <v>45</v>
      </c>
      <c r="P155" s="149">
        <f t="shared" si="11"/>
        <v>0</v>
      </c>
      <c r="Q155" s="149">
        <v>6.9999999999999994E-5</v>
      </c>
      <c r="R155" s="149">
        <f t="shared" si="12"/>
        <v>5.5999999999999995E-4</v>
      </c>
      <c r="S155" s="149">
        <v>0</v>
      </c>
      <c r="T155" s="150">
        <f t="shared" si="13"/>
        <v>0</v>
      </c>
      <c r="AR155" s="151" t="s">
        <v>217</v>
      </c>
      <c r="AT155" s="151" t="s">
        <v>275</v>
      </c>
      <c r="AU155" s="151" t="s">
        <v>174</v>
      </c>
      <c r="AY155" s="13" t="s">
        <v>163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92</v>
      </c>
      <c r="BK155" s="153">
        <f t="shared" si="19"/>
        <v>0</v>
      </c>
      <c r="BL155" s="13" t="s">
        <v>188</v>
      </c>
      <c r="BM155" s="151" t="s">
        <v>1425</v>
      </c>
    </row>
    <row r="156" spans="2:65" s="1" customFormat="1" ht="24.2" customHeight="1">
      <c r="B156" s="139"/>
      <c r="C156" s="140" t="s">
        <v>249</v>
      </c>
      <c r="D156" s="140" t="s">
        <v>165</v>
      </c>
      <c r="E156" s="141" t="s">
        <v>1426</v>
      </c>
      <c r="F156" s="142" t="s">
        <v>1427</v>
      </c>
      <c r="G156" s="143" t="s">
        <v>415</v>
      </c>
      <c r="H156" s="144">
        <v>9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45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188</v>
      </c>
      <c r="AT156" s="151" t="s">
        <v>165</v>
      </c>
      <c r="AU156" s="151" t="s">
        <v>174</v>
      </c>
      <c r="AY156" s="13" t="s">
        <v>163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92</v>
      </c>
      <c r="BK156" s="153">
        <f t="shared" si="19"/>
        <v>0</v>
      </c>
      <c r="BL156" s="13" t="s">
        <v>188</v>
      </c>
      <c r="BM156" s="151" t="s">
        <v>1428</v>
      </c>
    </row>
    <row r="157" spans="2:65" s="1" customFormat="1" ht="21.75" customHeight="1">
      <c r="B157" s="139"/>
      <c r="C157" s="154" t="s">
        <v>202</v>
      </c>
      <c r="D157" s="154" t="s">
        <v>275</v>
      </c>
      <c r="E157" s="155" t="s">
        <v>1429</v>
      </c>
      <c r="F157" s="156" t="s">
        <v>1430</v>
      </c>
      <c r="G157" s="157" t="s">
        <v>415</v>
      </c>
      <c r="H157" s="158">
        <v>9</v>
      </c>
      <c r="I157" s="159"/>
      <c r="J157" s="158">
        <f t="shared" si="10"/>
        <v>0</v>
      </c>
      <c r="K157" s="160"/>
      <c r="L157" s="161"/>
      <c r="M157" s="162" t="s">
        <v>1</v>
      </c>
      <c r="N157" s="163" t="s">
        <v>45</v>
      </c>
      <c r="P157" s="149">
        <f t="shared" si="11"/>
        <v>0</v>
      </c>
      <c r="Q157" s="149">
        <v>1E-4</v>
      </c>
      <c r="R157" s="149">
        <f t="shared" si="12"/>
        <v>9.0000000000000008E-4</v>
      </c>
      <c r="S157" s="149">
        <v>0</v>
      </c>
      <c r="T157" s="150">
        <f t="shared" si="13"/>
        <v>0</v>
      </c>
      <c r="AR157" s="151" t="s">
        <v>217</v>
      </c>
      <c r="AT157" s="151" t="s">
        <v>275</v>
      </c>
      <c r="AU157" s="151" t="s">
        <v>174</v>
      </c>
      <c r="AY157" s="13" t="s">
        <v>163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92</v>
      </c>
      <c r="BK157" s="153">
        <f t="shared" si="19"/>
        <v>0</v>
      </c>
      <c r="BL157" s="13" t="s">
        <v>188</v>
      </c>
      <c r="BM157" s="151" t="s">
        <v>1431</v>
      </c>
    </row>
    <row r="158" spans="2:65" s="1" customFormat="1" ht="16.5" customHeight="1">
      <c r="B158" s="139"/>
      <c r="C158" s="140" t="s">
        <v>258</v>
      </c>
      <c r="D158" s="140" t="s">
        <v>165</v>
      </c>
      <c r="E158" s="141" t="s">
        <v>1432</v>
      </c>
      <c r="F158" s="142" t="s">
        <v>1433</v>
      </c>
      <c r="G158" s="143" t="s">
        <v>415</v>
      </c>
      <c r="H158" s="144">
        <v>11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45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188</v>
      </c>
      <c r="AT158" s="151" t="s">
        <v>165</v>
      </c>
      <c r="AU158" s="151" t="s">
        <v>174</v>
      </c>
      <c r="AY158" s="13" t="s">
        <v>163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92</v>
      </c>
      <c r="BK158" s="153">
        <f t="shared" si="19"/>
        <v>0</v>
      </c>
      <c r="BL158" s="13" t="s">
        <v>188</v>
      </c>
      <c r="BM158" s="151" t="s">
        <v>1434</v>
      </c>
    </row>
    <row r="159" spans="2:65" s="1" customFormat="1" ht="24.2" customHeight="1">
      <c r="B159" s="139"/>
      <c r="C159" s="140" t="s">
        <v>206</v>
      </c>
      <c r="D159" s="140" t="s">
        <v>165</v>
      </c>
      <c r="E159" s="141" t="s">
        <v>1435</v>
      </c>
      <c r="F159" s="142" t="s">
        <v>1436</v>
      </c>
      <c r="G159" s="143" t="s">
        <v>415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45</v>
      </c>
      <c r="P159" s="149">
        <f t="shared" si="11"/>
        <v>0</v>
      </c>
      <c r="Q159" s="149">
        <v>2.0000000000000002E-5</v>
      </c>
      <c r="R159" s="149">
        <f t="shared" si="12"/>
        <v>2.0000000000000002E-5</v>
      </c>
      <c r="S159" s="149">
        <v>0</v>
      </c>
      <c r="T159" s="150">
        <f t="shared" si="13"/>
        <v>0</v>
      </c>
      <c r="AR159" s="151" t="s">
        <v>188</v>
      </c>
      <c r="AT159" s="151" t="s">
        <v>165</v>
      </c>
      <c r="AU159" s="151" t="s">
        <v>174</v>
      </c>
      <c r="AY159" s="13" t="s">
        <v>163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92</v>
      </c>
      <c r="BK159" s="153">
        <f t="shared" si="19"/>
        <v>0</v>
      </c>
      <c r="BL159" s="13" t="s">
        <v>188</v>
      </c>
      <c r="BM159" s="151" t="s">
        <v>1437</v>
      </c>
    </row>
    <row r="160" spans="2:65" s="1" customFormat="1" ht="24.2" customHeight="1">
      <c r="B160" s="139"/>
      <c r="C160" s="154" t="s">
        <v>271</v>
      </c>
      <c r="D160" s="154" t="s">
        <v>275</v>
      </c>
      <c r="E160" s="155" t="s">
        <v>1438</v>
      </c>
      <c r="F160" s="156" t="s">
        <v>1439</v>
      </c>
      <c r="G160" s="157" t="s">
        <v>415</v>
      </c>
      <c r="H160" s="158">
        <v>1</v>
      </c>
      <c r="I160" s="159"/>
      <c r="J160" s="158">
        <f t="shared" si="10"/>
        <v>0</v>
      </c>
      <c r="K160" s="160"/>
      <c r="L160" s="161"/>
      <c r="M160" s="162" t="s">
        <v>1</v>
      </c>
      <c r="N160" s="163" t="s">
        <v>45</v>
      </c>
      <c r="P160" s="149">
        <f t="shared" si="11"/>
        <v>0</v>
      </c>
      <c r="Q160" s="149">
        <v>4.4999999999999999E-4</v>
      </c>
      <c r="R160" s="149">
        <f t="shared" si="12"/>
        <v>4.4999999999999999E-4</v>
      </c>
      <c r="S160" s="149">
        <v>0</v>
      </c>
      <c r="T160" s="150">
        <f t="shared" si="13"/>
        <v>0</v>
      </c>
      <c r="AR160" s="151" t="s">
        <v>217</v>
      </c>
      <c r="AT160" s="151" t="s">
        <v>275</v>
      </c>
      <c r="AU160" s="151" t="s">
        <v>174</v>
      </c>
      <c r="AY160" s="13" t="s">
        <v>163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92</v>
      </c>
      <c r="BK160" s="153">
        <f t="shared" si="19"/>
        <v>0</v>
      </c>
      <c r="BL160" s="13" t="s">
        <v>188</v>
      </c>
      <c r="BM160" s="151" t="s">
        <v>1440</v>
      </c>
    </row>
    <row r="161" spans="2:65" s="1" customFormat="1" ht="24.2" customHeight="1">
      <c r="B161" s="139"/>
      <c r="C161" s="140" t="s">
        <v>209</v>
      </c>
      <c r="D161" s="140" t="s">
        <v>165</v>
      </c>
      <c r="E161" s="141" t="s">
        <v>1441</v>
      </c>
      <c r="F161" s="142" t="s">
        <v>1442</v>
      </c>
      <c r="G161" s="143" t="s">
        <v>415</v>
      </c>
      <c r="H161" s="144">
        <v>2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45</v>
      </c>
      <c r="P161" s="149">
        <f t="shared" si="11"/>
        <v>0</v>
      </c>
      <c r="Q161" s="149">
        <v>2.0000000000000002E-5</v>
      </c>
      <c r="R161" s="149">
        <f t="shared" si="12"/>
        <v>4.0000000000000003E-5</v>
      </c>
      <c r="S161" s="149">
        <v>0</v>
      </c>
      <c r="T161" s="150">
        <f t="shared" si="13"/>
        <v>0</v>
      </c>
      <c r="AR161" s="151" t="s">
        <v>188</v>
      </c>
      <c r="AT161" s="151" t="s">
        <v>165</v>
      </c>
      <c r="AU161" s="151" t="s">
        <v>174</v>
      </c>
      <c r="AY161" s="13" t="s">
        <v>163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92</v>
      </c>
      <c r="BK161" s="153">
        <f t="shared" si="19"/>
        <v>0</v>
      </c>
      <c r="BL161" s="13" t="s">
        <v>188</v>
      </c>
      <c r="BM161" s="151" t="s">
        <v>1443</v>
      </c>
    </row>
    <row r="162" spans="2:65" s="1" customFormat="1" ht="21.75" customHeight="1">
      <c r="B162" s="139"/>
      <c r="C162" s="154" t="s">
        <v>279</v>
      </c>
      <c r="D162" s="154" t="s">
        <v>275</v>
      </c>
      <c r="E162" s="155" t="s">
        <v>1444</v>
      </c>
      <c r="F162" s="156" t="s">
        <v>1445</v>
      </c>
      <c r="G162" s="157" t="s">
        <v>415</v>
      </c>
      <c r="H162" s="158">
        <v>2</v>
      </c>
      <c r="I162" s="159"/>
      <c r="J162" s="158">
        <f t="shared" si="10"/>
        <v>0</v>
      </c>
      <c r="K162" s="160"/>
      <c r="L162" s="161"/>
      <c r="M162" s="162" t="s">
        <v>1</v>
      </c>
      <c r="N162" s="163" t="s">
        <v>45</v>
      </c>
      <c r="P162" s="149">
        <f t="shared" si="11"/>
        <v>0</v>
      </c>
      <c r="Q162" s="149">
        <v>3.3E-4</v>
      </c>
      <c r="R162" s="149">
        <f t="shared" si="12"/>
        <v>6.6E-4</v>
      </c>
      <c r="S162" s="149">
        <v>0</v>
      </c>
      <c r="T162" s="150">
        <f t="shared" si="13"/>
        <v>0</v>
      </c>
      <c r="AR162" s="151" t="s">
        <v>217</v>
      </c>
      <c r="AT162" s="151" t="s">
        <v>275</v>
      </c>
      <c r="AU162" s="151" t="s">
        <v>174</v>
      </c>
      <c r="AY162" s="13" t="s">
        <v>163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92</v>
      </c>
      <c r="BK162" s="153">
        <f t="shared" si="19"/>
        <v>0</v>
      </c>
      <c r="BL162" s="13" t="s">
        <v>188</v>
      </c>
      <c r="BM162" s="151" t="s">
        <v>1446</v>
      </c>
    </row>
    <row r="163" spans="2:65" s="1" customFormat="1" ht="21.75" customHeight="1">
      <c r="B163" s="139"/>
      <c r="C163" s="140" t="s">
        <v>213</v>
      </c>
      <c r="D163" s="140" t="s">
        <v>165</v>
      </c>
      <c r="E163" s="141" t="s">
        <v>1447</v>
      </c>
      <c r="F163" s="142" t="s">
        <v>1448</v>
      </c>
      <c r="G163" s="143" t="s">
        <v>415</v>
      </c>
      <c r="H163" s="144">
        <v>1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45</v>
      </c>
      <c r="P163" s="149">
        <f t="shared" si="11"/>
        <v>0</v>
      </c>
      <c r="Q163" s="149">
        <v>2.0000000000000002E-5</v>
      </c>
      <c r="R163" s="149">
        <f t="shared" si="12"/>
        <v>2.0000000000000002E-5</v>
      </c>
      <c r="S163" s="149">
        <v>0</v>
      </c>
      <c r="T163" s="150">
        <f t="shared" si="13"/>
        <v>0</v>
      </c>
      <c r="AR163" s="151" t="s">
        <v>188</v>
      </c>
      <c r="AT163" s="151" t="s">
        <v>165</v>
      </c>
      <c r="AU163" s="151" t="s">
        <v>174</v>
      </c>
      <c r="AY163" s="13" t="s">
        <v>163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92</v>
      </c>
      <c r="BK163" s="153">
        <f t="shared" si="19"/>
        <v>0</v>
      </c>
      <c r="BL163" s="13" t="s">
        <v>188</v>
      </c>
      <c r="BM163" s="151" t="s">
        <v>1449</v>
      </c>
    </row>
    <row r="164" spans="2:65" s="1" customFormat="1" ht="16.5" customHeight="1">
      <c r="B164" s="139"/>
      <c r="C164" s="154" t="s">
        <v>286</v>
      </c>
      <c r="D164" s="154" t="s">
        <v>275</v>
      </c>
      <c r="E164" s="155" t="s">
        <v>1450</v>
      </c>
      <c r="F164" s="156" t="s">
        <v>1451</v>
      </c>
      <c r="G164" s="157" t="s">
        <v>415</v>
      </c>
      <c r="H164" s="158">
        <v>1</v>
      </c>
      <c r="I164" s="159"/>
      <c r="J164" s="158">
        <f t="shared" si="10"/>
        <v>0</v>
      </c>
      <c r="K164" s="160"/>
      <c r="L164" s="161"/>
      <c r="M164" s="162" t="s">
        <v>1</v>
      </c>
      <c r="N164" s="163" t="s">
        <v>45</v>
      </c>
      <c r="P164" s="149">
        <f t="shared" si="11"/>
        <v>0</v>
      </c>
      <c r="Q164" s="149">
        <v>5.8E-4</v>
      </c>
      <c r="R164" s="149">
        <f t="shared" si="12"/>
        <v>5.8E-4</v>
      </c>
      <c r="S164" s="149">
        <v>0</v>
      </c>
      <c r="T164" s="150">
        <f t="shared" si="13"/>
        <v>0</v>
      </c>
      <c r="AR164" s="151" t="s">
        <v>217</v>
      </c>
      <c r="AT164" s="151" t="s">
        <v>275</v>
      </c>
      <c r="AU164" s="151" t="s">
        <v>174</v>
      </c>
      <c r="AY164" s="13" t="s">
        <v>163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92</v>
      </c>
      <c r="BK164" s="153">
        <f t="shared" si="19"/>
        <v>0</v>
      </c>
      <c r="BL164" s="13" t="s">
        <v>188</v>
      </c>
      <c r="BM164" s="151" t="s">
        <v>1452</v>
      </c>
    </row>
    <row r="165" spans="2:65" s="1" customFormat="1" ht="16.5" customHeight="1">
      <c r="B165" s="139"/>
      <c r="C165" s="140" t="s">
        <v>217</v>
      </c>
      <c r="D165" s="140" t="s">
        <v>165</v>
      </c>
      <c r="E165" s="141" t="s">
        <v>1453</v>
      </c>
      <c r="F165" s="142" t="s">
        <v>1454</v>
      </c>
      <c r="G165" s="143" t="s">
        <v>255</v>
      </c>
      <c r="H165" s="144">
        <v>21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45</v>
      </c>
      <c r="P165" s="149">
        <f t="shared" si="11"/>
        <v>0</v>
      </c>
      <c r="Q165" s="149">
        <v>1.8000000000000001E-4</v>
      </c>
      <c r="R165" s="149">
        <f t="shared" si="12"/>
        <v>3.7800000000000004E-3</v>
      </c>
      <c r="S165" s="149">
        <v>0</v>
      </c>
      <c r="T165" s="150">
        <f t="shared" si="13"/>
        <v>0</v>
      </c>
      <c r="AR165" s="151" t="s">
        <v>188</v>
      </c>
      <c r="AT165" s="151" t="s">
        <v>165</v>
      </c>
      <c r="AU165" s="151" t="s">
        <v>174</v>
      </c>
      <c r="AY165" s="13" t="s">
        <v>163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92</v>
      </c>
      <c r="BK165" s="153">
        <f t="shared" si="19"/>
        <v>0</v>
      </c>
      <c r="BL165" s="13" t="s">
        <v>188</v>
      </c>
      <c r="BM165" s="151" t="s">
        <v>1455</v>
      </c>
    </row>
    <row r="166" spans="2:65" s="1" customFormat="1" ht="21.75" customHeight="1">
      <c r="B166" s="139"/>
      <c r="C166" s="140" t="s">
        <v>293</v>
      </c>
      <c r="D166" s="140" t="s">
        <v>165</v>
      </c>
      <c r="E166" s="141" t="s">
        <v>1456</v>
      </c>
      <c r="F166" s="142" t="s">
        <v>1457</v>
      </c>
      <c r="G166" s="143" t="s">
        <v>255</v>
      </c>
      <c r="H166" s="144">
        <v>21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45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188</v>
      </c>
      <c r="AT166" s="151" t="s">
        <v>165</v>
      </c>
      <c r="AU166" s="151" t="s">
        <v>174</v>
      </c>
      <c r="AY166" s="13" t="s">
        <v>163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92</v>
      </c>
      <c r="BK166" s="153">
        <f t="shared" si="19"/>
        <v>0</v>
      </c>
      <c r="BL166" s="13" t="s">
        <v>188</v>
      </c>
      <c r="BM166" s="151" t="s">
        <v>1458</v>
      </c>
    </row>
    <row r="167" spans="2:65" s="1" customFormat="1" ht="24.2" customHeight="1">
      <c r="B167" s="139"/>
      <c r="C167" s="140" t="s">
        <v>221</v>
      </c>
      <c r="D167" s="140" t="s">
        <v>165</v>
      </c>
      <c r="E167" s="141" t="s">
        <v>1459</v>
      </c>
      <c r="F167" s="142" t="s">
        <v>1460</v>
      </c>
      <c r="G167" s="143" t="s">
        <v>216</v>
      </c>
      <c r="H167" s="144">
        <v>1.2E-2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45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188</v>
      </c>
      <c r="AT167" s="151" t="s">
        <v>165</v>
      </c>
      <c r="AU167" s="151" t="s">
        <v>174</v>
      </c>
      <c r="AY167" s="13" t="s">
        <v>163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92</v>
      </c>
      <c r="BK167" s="153">
        <f t="shared" si="19"/>
        <v>0</v>
      </c>
      <c r="BL167" s="13" t="s">
        <v>188</v>
      </c>
      <c r="BM167" s="151" t="s">
        <v>1461</v>
      </c>
    </row>
    <row r="168" spans="2:65" s="11" customFormat="1" ht="20.85" customHeight="1">
      <c r="B168" s="127"/>
      <c r="D168" s="128" t="s">
        <v>78</v>
      </c>
      <c r="E168" s="137" t="s">
        <v>1462</v>
      </c>
      <c r="F168" s="137" t="s">
        <v>1463</v>
      </c>
      <c r="I168" s="130"/>
      <c r="J168" s="138">
        <f>BK168</f>
        <v>0</v>
      </c>
      <c r="L168" s="127"/>
      <c r="M168" s="132"/>
      <c r="P168" s="133">
        <f>SUM(P169:P193)</f>
        <v>0</v>
      </c>
      <c r="R168" s="133">
        <f>SUM(R169:R193)</f>
        <v>0.13746000000000003</v>
      </c>
      <c r="T168" s="134">
        <f>SUM(T169:T193)</f>
        <v>0</v>
      </c>
      <c r="AR168" s="128" t="s">
        <v>92</v>
      </c>
      <c r="AT168" s="135" t="s">
        <v>78</v>
      </c>
      <c r="AU168" s="135" t="s">
        <v>92</v>
      </c>
      <c r="AY168" s="128" t="s">
        <v>163</v>
      </c>
      <c r="BK168" s="136">
        <f>SUM(BK169:BK193)</f>
        <v>0</v>
      </c>
    </row>
    <row r="169" spans="2:65" s="1" customFormat="1" ht="24.2" customHeight="1">
      <c r="B169" s="139"/>
      <c r="C169" s="140" t="s">
        <v>305</v>
      </c>
      <c r="D169" s="140" t="s">
        <v>165</v>
      </c>
      <c r="E169" s="141" t="s">
        <v>1464</v>
      </c>
      <c r="F169" s="142" t="s">
        <v>1465</v>
      </c>
      <c r="G169" s="143" t="s">
        <v>415</v>
      </c>
      <c r="H169" s="144">
        <v>1</v>
      </c>
      <c r="I169" s="145"/>
      <c r="J169" s="144">
        <f t="shared" ref="J169:J193" si="20">ROUND(I169*H169,3)</f>
        <v>0</v>
      </c>
      <c r="K169" s="146"/>
      <c r="L169" s="28"/>
      <c r="M169" s="147" t="s">
        <v>1</v>
      </c>
      <c r="N169" s="148" t="s">
        <v>45</v>
      </c>
      <c r="P169" s="149">
        <f t="shared" ref="P169:P193" si="21">O169*H169</f>
        <v>0</v>
      </c>
      <c r="Q169" s="149">
        <v>7.6999999999999996E-4</v>
      </c>
      <c r="R169" s="149">
        <f t="shared" ref="R169:R193" si="22">Q169*H169</f>
        <v>7.6999999999999996E-4</v>
      </c>
      <c r="S169" s="149">
        <v>0</v>
      </c>
      <c r="T169" s="150">
        <f t="shared" ref="T169:T193" si="23">S169*H169</f>
        <v>0</v>
      </c>
      <c r="AR169" s="151" t="s">
        <v>188</v>
      </c>
      <c r="AT169" s="151" t="s">
        <v>165</v>
      </c>
      <c r="AU169" s="151" t="s">
        <v>174</v>
      </c>
      <c r="AY169" s="13" t="s">
        <v>163</v>
      </c>
      <c r="BE169" s="152">
        <f t="shared" ref="BE169:BE193" si="24">IF(N169="základná",J169,0)</f>
        <v>0</v>
      </c>
      <c r="BF169" s="152">
        <f t="shared" ref="BF169:BF193" si="25">IF(N169="znížená",J169,0)</f>
        <v>0</v>
      </c>
      <c r="BG169" s="152">
        <f t="shared" ref="BG169:BG193" si="26">IF(N169="zákl. prenesená",J169,0)</f>
        <v>0</v>
      </c>
      <c r="BH169" s="152">
        <f t="shared" ref="BH169:BH193" si="27">IF(N169="zníž. prenesená",J169,0)</f>
        <v>0</v>
      </c>
      <c r="BI169" s="152">
        <f t="shared" ref="BI169:BI193" si="28">IF(N169="nulová",J169,0)</f>
        <v>0</v>
      </c>
      <c r="BJ169" s="13" t="s">
        <v>92</v>
      </c>
      <c r="BK169" s="153">
        <f t="shared" ref="BK169:BK193" si="29">ROUND(I169*H169,3)</f>
        <v>0</v>
      </c>
      <c r="BL169" s="13" t="s">
        <v>188</v>
      </c>
      <c r="BM169" s="151" t="s">
        <v>1466</v>
      </c>
    </row>
    <row r="170" spans="2:65" s="1" customFormat="1" ht="24.2" customHeight="1">
      <c r="B170" s="139"/>
      <c r="C170" s="154" t="s">
        <v>229</v>
      </c>
      <c r="D170" s="154" t="s">
        <v>275</v>
      </c>
      <c r="E170" s="155" t="s">
        <v>1467</v>
      </c>
      <c r="F170" s="156" t="s">
        <v>1468</v>
      </c>
      <c r="G170" s="157" t="s">
        <v>415</v>
      </c>
      <c r="H170" s="158">
        <v>1</v>
      </c>
      <c r="I170" s="159"/>
      <c r="J170" s="158">
        <f t="shared" si="20"/>
        <v>0</v>
      </c>
      <c r="K170" s="160"/>
      <c r="L170" s="161"/>
      <c r="M170" s="162" t="s">
        <v>1</v>
      </c>
      <c r="N170" s="163" t="s">
        <v>45</v>
      </c>
      <c r="P170" s="149">
        <f t="shared" si="21"/>
        <v>0</v>
      </c>
      <c r="Q170" s="149">
        <v>2.5499999999999998E-2</v>
      </c>
      <c r="R170" s="149">
        <f t="shared" si="22"/>
        <v>2.5499999999999998E-2</v>
      </c>
      <c r="S170" s="149">
        <v>0</v>
      </c>
      <c r="T170" s="150">
        <f t="shared" si="23"/>
        <v>0</v>
      </c>
      <c r="AR170" s="151" t="s">
        <v>217</v>
      </c>
      <c r="AT170" s="151" t="s">
        <v>275</v>
      </c>
      <c r="AU170" s="151" t="s">
        <v>174</v>
      </c>
      <c r="AY170" s="13" t="s">
        <v>163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92</v>
      </c>
      <c r="BK170" s="153">
        <f t="shared" si="29"/>
        <v>0</v>
      </c>
      <c r="BL170" s="13" t="s">
        <v>188</v>
      </c>
      <c r="BM170" s="151" t="s">
        <v>1469</v>
      </c>
    </row>
    <row r="171" spans="2:65" s="1" customFormat="1" ht="24.2" customHeight="1">
      <c r="B171" s="139"/>
      <c r="C171" s="140" t="s">
        <v>315</v>
      </c>
      <c r="D171" s="140" t="s">
        <v>165</v>
      </c>
      <c r="E171" s="141" t="s">
        <v>1470</v>
      </c>
      <c r="F171" s="142" t="s">
        <v>1471</v>
      </c>
      <c r="G171" s="143" t="s">
        <v>415</v>
      </c>
      <c r="H171" s="144">
        <v>2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45</v>
      </c>
      <c r="P171" s="149">
        <f t="shared" si="21"/>
        <v>0</v>
      </c>
      <c r="Q171" s="149">
        <v>1.3799999999999999E-3</v>
      </c>
      <c r="R171" s="149">
        <f t="shared" si="22"/>
        <v>2.7599999999999999E-3</v>
      </c>
      <c r="S171" s="149">
        <v>0</v>
      </c>
      <c r="T171" s="150">
        <f t="shared" si="23"/>
        <v>0</v>
      </c>
      <c r="AR171" s="151" t="s">
        <v>188</v>
      </c>
      <c r="AT171" s="151" t="s">
        <v>165</v>
      </c>
      <c r="AU171" s="151" t="s">
        <v>174</v>
      </c>
      <c r="AY171" s="13" t="s">
        <v>163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92</v>
      </c>
      <c r="BK171" s="153">
        <f t="shared" si="29"/>
        <v>0</v>
      </c>
      <c r="BL171" s="13" t="s">
        <v>188</v>
      </c>
      <c r="BM171" s="151" t="s">
        <v>1472</v>
      </c>
    </row>
    <row r="172" spans="2:65" s="1" customFormat="1" ht="24.2" customHeight="1">
      <c r="B172" s="139"/>
      <c r="C172" s="154" t="s">
        <v>232</v>
      </c>
      <c r="D172" s="154" t="s">
        <v>275</v>
      </c>
      <c r="E172" s="155" t="s">
        <v>1473</v>
      </c>
      <c r="F172" s="156" t="s">
        <v>1474</v>
      </c>
      <c r="G172" s="157" t="s">
        <v>415</v>
      </c>
      <c r="H172" s="158">
        <v>2</v>
      </c>
      <c r="I172" s="159"/>
      <c r="J172" s="158">
        <f t="shared" si="20"/>
        <v>0</v>
      </c>
      <c r="K172" s="160"/>
      <c r="L172" s="161"/>
      <c r="M172" s="162" t="s">
        <v>1</v>
      </c>
      <c r="N172" s="163" t="s">
        <v>45</v>
      </c>
      <c r="P172" s="149">
        <f t="shared" si="21"/>
        <v>0</v>
      </c>
      <c r="Q172" s="149">
        <v>1.0800000000000001E-2</v>
      </c>
      <c r="R172" s="149">
        <f t="shared" si="22"/>
        <v>2.1600000000000001E-2</v>
      </c>
      <c r="S172" s="149">
        <v>0</v>
      </c>
      <c r="T172" s="150">
        <f t="shared" si="23"/>
        <v>0</v>
      </c>
      <c r="AR172" s="151" t="s">
        <v>217</v>
      </c>
      <c r="AT172" s="151" t="s">
        <v>275</v>
      </c>
      <c r="AU172" s="151" t="s">
        <v>174</v>
      </c>
      <c r="AY172" s="13" t="s">
        <v>163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92</v>
      </c>
      <c r="BK172" s="153">
        <f t="shared" si="29"/>
        <v>0</v>
      </c>
      <c r="BL172" s="13" t="s">
        <v>188</v>
      </c>
      <c r="BM172" s="151" t="s">
        <v>1475</v>
      </c>
    </row>
    <row r="173" spans="2:65" s="1" customFormat="1" ht="24.2" customHeight="1">
      <c r="B173" s="139"/>
      <c r="C173" s="140" t="s">
        <v>321</v>
      </c>
      <c r="D173" s="140" t="s">
        <v>165</v>
      </c>
      <c r="E173" s="141" t="s">
        <v>1476</v>
      </c>
      <c r="F173" s="142" t="s">
        <v>1477</v>
      </c>
      <c r="G173" s="143" t="s">
        <v>415</v>
      </c>
      <c r="H173" s="144">
        <v>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45</v>
      </c>
      <c r="P173" s="149">
        <f t="shared" si="21"/>
        <v>0</v>
      </c>
      <c r="Q173" s="149">
        <v>3.4000000000000002E-4</v>
      </c>
      <c r="R173" s="149">
        <f t="shared" si="22"/>
        <v>3.4000000000000002E-4</v>
      </c>
      <c r="S173" s="149">
        <v>0</v>
      </c>
      <c r="T173" s="150">
        <f t="shared" si="23"/>
        <v>0</v>
      </c>
      <c r="AR173" s="151" t="s">
        <v>188</v>
      </c>
      <c r="AT173" s="151" t="s">
        <v>165</v>
      </c>
      <c r="AU173" s="151" t="s">
        <v>174</v>
      </c>
      <c r="AY173" s="13" t="s">
        <v>163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92</v>
      </c>
      <c r="BK173" s="153">
        <f t="shared" si="29"/>
        <v>0</v>
      </c>
      <c r="BL173" s="13" t="s">
        <v>188</v>
      </c>
      <c r="BM173" s="151" t="s">
        <v>1478</v>
      </c>
    </row>
    <row r="174" spans="2:65" s="1" customFormat="1" ht="21.75" customHeight="1">
      <c r="B174" s="139"/>
      <c r="C174" s="154" t="s">
        <v>237</v>
      </c>
      <c r="D174" s="154" t="s">
        <v>275</v>
      </c>
      <c r="E174" s="155" t="s">
        <v>1479</v>
      </c>
      <c r="F174" s="156" t="s">
        <v>1480</v>
      </c>
      <c r="G174" s="157" t="s">
        <v>415</v>
      </c>
      <c r="H174" s="158">
        <v>1</v>
      </c>
      <c r="I174" s="159"/>
      <c r="J174" s="158">
        <f t="shared" si="20"/>
        <v>0</v>
      </c>
      <c r="K174" s="160"/>
      <c r="L174" s="161"/>
      <c r="M174" s="162" t="s">
        <v>1</v>
      </c>
      <c r="N174" s="163" t="s">
        <v>45</v>
      </c>
      <c r="P174" s="149">
        <f t="shared" si="21"/>
        <v>0</v>
      </c>
      <c r="Q174" s="149">
        <v>1.2999999999999999E-2</v>
      </c>
      <c r="R174" s="149">
        <f t="shared" si="22"/>
        <v>1.2999999999999999E-2</v>
      </c>
      <c r="S174" s="149">
        <v>0</v>
      </c>
      <c r="T174" s="150">
        <f t="shared" si="23"/>
        <v>0</v>
      </c>
      <c r="AR174" s="151" t="s">
        <v>217</v>
      </c>
      <c r="AT174" s="151" t="s">
        <v>275</v>
      </c>
      <c r="AU174" s="151" t="s">
        <v>174</v>
      </c>
      <c r="AY174" s="13" t="s">
        <v>163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92</v>
      </c>
      <c r="BK174" s="153">
        <f t="shared" si="29"/>
        <v>0</v>
      </c>
      <c r="BL174" s="13" t="s">
        <v>188</v>
      </c>
      <c r="BM174" s="151" t="s">
        <v>1481</v>
      </c>
    </row>
    <row r="175" spans="2:65" s="1" customFormat="1" ht="24.2" customHeight="1">
      <c r="B175" s="139"/>
      <c r="C175" s="140" t="s">
        <v>329</v>
      </c>
      <c r="D175" s="140" t="s">
        <v>165</v>
      </c>
      <c r="E175" s="141" t="s">
        <v>1482</v>
      </c>
      <c r="F175" s="142" t="s">
        <v>1483</v>
      </c>
      <c r="G175" s="143" t="s">
        <v>415</v>
      </c>
      <c r="H175" s="144">
        <v>1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45</v>
      </c>
      <c r="P175" s="149">
        <f t="shared" si="21"/>
        <v>0</v>
      </c>
      <c r="Q175" s="149">
        <v>2.7E-4</v>
      </c>
      <c r="R175" s="149">
        <f t="shared" si="22"/>
        <v>2.7E-4</v>
      </c>
      <c r="S175" s="149">
        <v>0</v>
      </c>
      <c r="T175" s="150">
        <f t="shared" si="23"/>
        <v>0</v>
      </c>
      <c r="AR175" s="151" t="s">
        <v>188</v>
      </c>
      <c r="AT175" s="151" t="s">
        <v>165</v>
      </c>
      <c r="AU175" s="151" t="s">
        <v>174</v>
      </c>
      <c r="AY175" s="13" t="s">
        <v>163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92</v>
      </c>
      <c r="BK175" s="153">
        <f t="shared" si="29"/>
        <v>0</v>
      </c>
      <c r="BL175" s="13" t="s">
        <v>188</v>
      </c>
      <c r="BM175" s="151" t="s">
        <v>1484</v>
      </c>
    </row>
    <row r="176" spans="2:65" s="1" customFormat="1" ht="24.2" customHeight="1">
      <c r="B176" s="139"/>
      <c r="C176" s="154" t="s">
        <v>240</v>
      </c>
      <c r="D176" s="154" t="s">
        <v>275</v>
      </c>
      <c r="E176" s="155" t="s">
        <v>1485</v>
      </c>
      <c r="F176" s="156" t="s">
        <v>1486</v>
      </c>
      <c r="G176" s="157" t="s">
        <v>415</v>
      </c>
      <c r="H176" s="158">
        <v>1</v>
      </c>
      <c r="I176" s="159"/>
      <c r="J176" s="158">
        <f t="shared" si="20"/>
        <v>0</v>
      </c>
      <c r="K176" s="160"/>
      <c r="L176" s="161"/>
      <c r="M176" s="162" t="s">
        <v>1</v>
      </c>
      <c r="N176" s="163" t="s">
        <v>45</v>
      </c>
      <c r="P176" s="149">
        <f t="shared" si="21"/>
        <v>0</v>
      </c>
      <c r="Q176" s="149">
        <v>7.1900000000000002E-3</v>
      </c>
      <c r="R176" s="149">
        <f t="shared" si="22"/>
        <v>7.1900000000000002E-3</v>
      </c>
      <c r="S176" s="149">
        <v>0</v>
      </c>
      <c r="T176" s="150">
        <f t="shared" si="23"/>
        <v>0</v>
      </c>
      <c r="AR176" s="151" t="s">
        <v>217</v>
      </c>
      <c r="AT176" s="151" t="s">
        <v>275</v>
      </c>
      <c r="AU176" s="151" t="s">
        <v>174</v>
      </c>
      <c r="AY176" s="13" t="s">
        <v>163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92</v>
      </c>
      <c r="BK176" s="153">
        <f t="shared" si="29"/>
        <v>0</v>
      </c>
      <c r="BL176" s="13" t="s">
        <v>188</v>
      </c>
      <c r="BM176" s="151" t="s">
        <v>1487</v>
      </c>
    </row>
    <row r="177" spans="2:65" s="1" customFormat="1" ht="16.5" customHeight="1">
      <c r="B177" s="139"/>
      <c r="C177" s="140" t="s">
        <v>336</v>
      </c>
      <c r="D177" s="140" t="s">
        <v>165</v>
      </c>
      <c r="E177" s="141" t="s">
        <v>1488</v>
      </c>
      <c r="F177" s="142" t="s">
        <v>1489</v>
      </c>
      <c r="G177" s="143" t="s">
        <v>415</v>
      </c>
      <c r="H177" s="144">
        <v>1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45</v>
      </c>
      <c r="P177" s="149">
        <f t="shared" si="21"/>
        <v>0</v>
      </c>
      <c r="Q177" s="149">
        <v>5.9999999999999995E-4</v>
      </c>
      <c r="R177" s="149">
        <f t="shared" si="22"/>
        <v>5.9999999999999995E-4</v>
      </c>
      <c r="S177" s="149">
        <v>0</v>
      </c>
      <c r="T177" s="150">
        <f t="shared" si="23"/>
        <v>0</v>
      </c>
      <c r="AR177" s="151" t="s">
        <v>188</v>
      </c>
      <c r="AT177" s="151" t="s">
        <v>165</v>
      </c>
      <c r="AU177" s="151" t="s">
        <v>174</v>
      </c>
      <c r="AY177" s="13" t="s">
        <v>163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92</v>
      </c>
      <c r="BK177" s="153">
        <f t="shared" si="29"/>
        <v>0</v>
      </c>
      <c r="BL177" s="13" t="s">
        <v>188</v>
      </c>
      <c r="BM177" s="151" t="s">
        <v>1490</v>
      </c>
    </row>
    <row r="178" spans="2:65" s="1" customFormat="1" ht="24.2" customHeight="1">
      <c r="B178" s="139"/>
      <c r="C178" s="154" t="s">
        <v>244</v>
      </c>
      <c r="D178" s="154" t="s">
        <v>275</v>
      </c>
      <c r="E178" s="155" t="s">
        <v>1491</v>
      </c>
      <c r="F178" s="156" t="s">
        <v>1492</v>
      </c>
      <c r="G178" s="157" t="s">
        <v>415</v>
      </c>
      <c r="H178" s="158">
        <v>1</v>
      </c>
      <c r="I178" s="159"/>
      <c r="J178" s="158">
        <f t="shared" si="20"/>
        <v>0</v>
      </c>
      <c r="K178" s="160"/>
      <c r="L178" s="161"/>
      <c r="M178" s="162" t="s">
        <v>1</v>
      </c>
      <c r="N178" s="163" t="s">
        <v>45</v>
      </c>
      <c r="P178" s="149">
        <f t="shared" si="21"/>
        <v>0</v>
      </c>
      <c r="Q178" s="149">
        <v>4.8000000000000001E-2</v>
      </c>
      <c r="R178" s="149">
        <f t="shared" si="22"/>
        <v>4.8000000000000001E-2</v>
      </c>
      <c r="S178" s="149">
        <v>0</v>
      </c>
      <c r="T178" s="150">
        <f t="shared" si="23"/>
        <v>0</v>
      </c>
      <c r="AR178" s="151" t="s">
        <v>217</v>
      </c>
      <c r="AT178" s="151" t="s">
        <v>275</v>
      </c>
      <c r="AU178" s="151" t="s">
        <v>174</v>
      </c>
      <c r="AY178" s="13" t="s">
        <v>163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92</v>
      </c>
      <c r="BK178" s="153">
        <f t="shared" si="29"/>
        <v>0</v>
      </c>
      <c r="BL178" s="13" t="s">
        <v>188</v>
      </c>
      <c r="BM178" s="151" t="s">
        <v>1493</v>
      </c>
    </row>
    <row r="179" spans="2:65" s="1" customFormat="1" ht="21.75" customHeight="1">
      <c r="B179" s="139"/>
      <c r="C179" s="140" t="s">
        <v>343</v>
      </c>
      <c r="D179" s="140" t="s">
        <v>165</v>
      </c>
      <c r="E179" s="141" t="s">
        <v>1494</v>
      </c>
      <c r="F179" s="142" t="s">
        <v>1495</v>
      </c>
      <c r="G179" s="143" t="s">
        <v>415</v>
      </c>
      <c r="H179" s="144">
        <v>7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45</v>
      </c>
      <c r="P179" s="149">
        <f t="shared" si="21"/>
        <v>0</v>
      </c>
      <c r="Q179" s="149">
        <v>2.7999999999999998E-4</v>
      </c>
      <c r="R179" s="149">
        <f t="shared" si="22"/>
        <v>1.9599999999999999E-3</v>
      </c>
      <c r="S179" s="149">
        <v>0</v>
      </c>
      <c r="T179" s="150">
        <f t="shared" si="23"/>
        <v>0</v>
      </c>
      <c r="AR179" s="151" t="s">
        <v>188</v>
      </c>
      <c r="AT179" s="151" t="s">
        <v>165</v>
      </c>
      <c r="AU179" s="151" t="s">
        <v>174</v>
      </c>
      <c r="AY179" s="13" t="s">
        <v>163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92</v>
      </c>
      <c r="BK179" s="153">
        <f t="shared" si="29"/>
        <v>0</v>
      </c>
      <c r="BL179" s="13" t="s">
        <v>188</v>
      </c>
      <c r="BM179" s="151" t="s">
        <v>1496</v>
      </c>
    </row>
    <row r="180" spans="2:65" s="1" customFormat="1" ht="16.5" customHeight="1">
      <c r="B180" s="139"/>
      <c r="C180" s="154" t="s">
        <v>247</v>
      </c>
      <c r="D180" s="154" t="s">
        <v>275</v>
      </c>
      <c r="E180" s="155" t="s">
        <v>1497</v>
      </c>
      <c r="F180" s="156" t="s">
        <v>1498</v>
      </c>
      <c r="G180" s="157" t="s">
        <v>415</v>
      </c>
      <c r="H180" s="158">
        <v>7</v>
      </c>
      <c r="I180" s="159"/>
      <c r="J180" s="158">
        <f t="shared" si="20"/>
        <v>0</v>
      </c>
      <c r="K180" s="160"/>
      <c r="L180" s="161"/>
      <c r="M180" s="162" t="s">
        <v>1</v>
      </c>
      <c r="N180" s="163" t="s">
        <v>45</v>
      </c>
      <c r="P180" s="149">
        <f t="shared" si="21"/>
        <v>0</v>
      </c>
      <c r="Q180" s="149">
        <v>2.7E-4</v>
      </c>
      <c r="R180" s="149">
        <f t="shared" si="22"/>
        <v>1.89E-3</v>
      </c>
      <c r="S180" s="149">
        <v>0</v>
      </c>
      <c r="T180" s="150">
        <f t="shared" si="23"/>
        <v>0</v>
      </c>
      <c r="AR180" s="151" t="s">
        <v>217</v>
      </c>
      <c r="AT180" s="151" t="s">
        <v>275</v>
      </c>
      <c r="AU180" s="151" t="s">
        <v>174</v>
      </c>
      <c r="AY180" s="13" t="s">
        <v>163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92</v>
      </c>
      <c r="BK180" s="153">
        <f t="shared" si="29"/>
        <v>0</v>
      </c>
      <c r="BL180" s="13" t="s">
        <v>188</v>
      </c>
      <c r="BM180" s="151" t="s">
        <v>1499</v>
      </c>
    </row>
    <row r="181" spans="2:65" s="1" customFormat="1" ht="16.5" customHeight="1">
      <c r="B181" s="139"/>
      <c r="C181" s="154" t="s">
        <v>354</v>
      </c>
      <c r="D181" s="154" t="s">
        <v>275</v>
      </c>
      <c r="E181" s="155" t="s">
        <v>1500</v>
      </c>
      <c r="F181" s="156" t="s">
        <v>1501</v>
      </c>
      <c r="G181" s="157" t="s">
        <v>415</v>
      </c>
      <c r="H181" s="158">
        <v>7</v>
      </c>
      <c r="I181" s="159"/>
      <c r="J181" s="158">
        <f t="shared" si="20"/>
        <v>0</v>
      </c>
      <c r="K181" s="160"/>
      <c r="L181" s="161"/>
      <c r="M181" s="162" t="s">
        <v>1</v>
      </c>
      <c r="N181" s="163" t="s">
        <v>45</v>
      </c>
      <c r="P181" s="149">
        <f t="shared" si="21"/>
        <v>0</v>
      </c>
      <c r="Q181" s="149">
        <v>1.1E-4</v>
      </c>
      <c r="R181" s="149">
        <f t="shared" si="22"/>
        <v>7.7000000000000007E-4</v>
      </c>
      <c r="S181" s="149">
        <v>0</v>
      </c>
      <c r="T181" s="150">
        <f t="shared" si="23"/>
        <v>0</v>
      </c>
      <c r="AR181" s="151" t="s">
        <v>217</v>
      </c>
      <c r="AT181" s="151" t="s">
        <v>275</v>
      </c>
      <c r="AU181" s="151" t="s">
        <v>174</v>
      </c>
      <c r="AY181" s="13" t="s">
        <v>163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92</v>
      </c>
      <c r="BK181" s="153">
        <f t="shared" si="29"/>
        <v>0</v>
      </c>
      <c r="BL181" s="13" t="s">
        <v>188</v>
      </c>
      <c r="BM181" s="151" t="s">
        <v>1502</v>
      </c>
    </row>
    <row r="182" spans="2:65" s="1" customFormat="1" ht="24.2" customHeight="1">
      <c r="B182" s="139"/>
      <c r="C182" s="140" t="s">
        <v>252</v>
      </c>
      <c r="D182" s="140" t="s">
        <v>165</v>
      </c>
      <c r="E182" s="141" t="s">
        <v>1503</v>
      </c>
      <c r="F182" s="142" t="s">
        <v>1504</v>
      </c>
      <c r="G182" s="143" t="s">
        <v>415</v>
      </c>
      <c r="H182" s="144">
        <v>2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45</v>
      </c>
      <c r="P182" s="149">
        <f t="shared" si="21"/>
        <v>0</v>
      </c>
      <c r="Q182" s="149">
        <v>1.2E-4</v>
      </c>
      <c r="R182" s="149">
        <f t="shared" si="22"/>
        <v>2.4000000000000001E-4</v>
      </c>
      <c r="S182" s="149">
        <v>0</v>
      </c>
      <c r="T182" s="150">
        <f t="shared" si="23"/>
        <v>0</v>
      </c>
      <c r="AR182" s="151" t="s">
        <v>188</v>
      </c>
      <c r="AT182" s="151" t="s">
        <v>165</v>
      </c>
      <c r="AU182" s="151" t="s">
        <v>174</v>
      </c>
      <c r="AY182" s="13" t="s">
        <v>163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92</v>
      </c>
      <c r="BK182" s="153">
        <f t="shared" si="29"/>
        <v>0</v>
      </c>
      <c r="BL182" s="13" t="s">
        <v>188</v>
      </c>
      <c r="BM182" s="151" t="s">
        <v>1505</v>
      </c>
    </row>
    <row r="183" spans="2:65" s="1" customFormat="1" ht="33" customHeight="1">
      <c r="B183" s="139"/>
      <c r="C183" s="154" t="s">
        <v>361</v>
      </c>
      <c r="D183" s="154" t="s">
        <v>275</v>
      </c>
      <c r="E183" s="155" t="s">
        <v>1506</v>
      </c>
      <c r="F183" s="156" t="s">
        <v>1507</v>
      </c>
      <c r="G183" s="157" t="s">
        <v>415</v>
      </c>
      <c r="H183" s="158">
        <v>2</v>
      </c>
      <c r="I183" s="159"/>
      <c r="J183" s="158">
        <f t="shared" si="20"/>
        <v>0</v>
      </c>
      <c r="K183" s="160"/>
      <c r="L183" s="161"/>
      <c r="M183" s="162" t="s">
        <v>1</v>
      </c>
      <c r="N183" s="163" t="s">
        <v>45</v>
      </c>
      <c r="P183" s="149">
        <f t="shared" si="21"/>
        <v>0</v>
      </c>
      <c r="Q183" s="149">
        <v>1.32E-3</v>
      </c>
      <c r="R183" s="149">
        <f t="shared" si="22"/>
        <v>2.64E-3</v>
      </c>
      <c r="S183" s="149">
        <v>0</v>
      </c>
      <c r="T183" s="150">
        <f t="shared" si="23"/>
        <v>0</v>
      </c>
      <c r="AR183" s="151" t="s">
        <v>217</v>
      </c>
      <c r="AT183" s="151" t="s">
        <v>275</v>
      </c>
      <c r="AU183" s="151" t="s">
        <v>174</v>
      </c>
      <c r="AY183" s="13" t="s">
        <v>163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92</v>
      </c>
      <c r="BK183" s="153">
        <f t="shared" si="29"/>
        <v>0</v>
      </c>
      <c r="BL183" s="13" t="s">
        <v>188</v>
      </c>
      <c r="BM183" s="151" t="s">
        <v>1508</v>
      </c>
    </row>
    <row r="184" spans="2:65" s="1" customFormat="1" ht="16.5" customHeight="1">
      <c r="B184" s="139"/>
      <c r="C184" s="140" t="s">
        <v>256</v>
      </c>
      <c r="D184" s="140" t="s">
        <v>165</v>
      </c>
      <c r="E184" s="141" t="s">
        <v>1509</v>
      </c>
      <c r="F184" s="142" t="s">
        <v>1510</v>
      </c>
      <c r="G184" s="143" t="s">
        <v>415</v>
      </c>
      <c r="H184" s="144">
        <v>1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45</v>
      </c>
      <c r="P184" s="149">
        <f t="shared" si="21"/>
        <v>0</v>
      </c>
      <c r="Q184" s="149">
        <v>1.2E-4</v>
      </c>
      <c r="R184" s="149">
        <f t="shared" si="22"/>
        <v>1.2E-4</v>
      </c>
      <c r="S184" s="149">
        <v>0</v>
      </c>
      <c r="T184" s="150">
        <f t="shared" si="23"/>
        <v>0</v>
      </c>
      <c r="AR184" s="151" t="s">
        <v>188</v>
      </c>
      <c r="AT184" s="151" t="s">
        <v>165</v>
      </c>
      <c r="AU184" s="151" t="s">
        <v>174</v>
      </c>
      <c r="AY184" s="13" t="s">
        <v>163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92</v>
      </c>
      <c r="BK184" s="153">
        <f t="shared" si="29"/>
        <v>0</v>
      </c>
      <c r="BL184" s="13" t="s">
        <v>188</v>
      </c>
      <c r="BM184" s="151" t="s">
        <v>1511</v>
      </c>
    </row>
    <row r="185" spans="2:65" s="1" customFormat="1" ht="24.2" customHeight="1">
      <c r="B185" s="139"/>
      <c r="C185" s="154" t="s">
        <v>371</v>
      </c>
      <c r="D185" s="154" t="s">
        <v>275</v>
      </c>
      <c r="E185" s="155" t="s">
        <v>1512</v>
      </c>
      <c r="F185" s="156" t="s">
        <v>1513</v>
      </c>
      <c r="G185" s="157" t="s">
        <v>415</v>
      </c>
      <c r="H185" s="158">
        <v>1</v>
      </c>
      <c r="I185" s="159"/>
      <c r="J185" s="158">
        <f t="shared" si="20"/>
        <v>0</v>
      </c>
      <c r="K185" s="160"/>
      <c r="L185" s="161"/>
      <c r="M185" s="162" t="s">
        <v>1</v>
      </c>
      <c r="N185" s="163" t="s">
        <v>45</v>
      </c>
      <c r="P185" s="149">
        <f t="shared" si="21"/>
        <v>0</v>
      </c>
      <c r="Q185" s="149">
        <v>2.5000000000000001E-3</v>
      </c>
      <c r="R185" s="149">
        <f t="shared" si="22"/>
        <v>2.5000000000000001E-3</v>
      </c>
      <c r="S185" s="149">
        <v>0</v>
      </c>
      <c r="T185" s="150">
        <f t="shared" si="23"/>
        <v>0</v>
      </c>
      <c r="AR185" s="151" t="s">
        <v>217</v>
      </c>
      <c r="AT185" s="151" t="s">
        <v>275</v>
      </c>
      <c r="AU185" s="151" t="s">
        <v>174</v>
      </c>
      <c r="AY185" s="13" t="s">
        <v>163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92</v>
      </c>
      <c r="BK185" s="153">
        <f t="shared" si="29"/>
        <v>0</v>
      </c>
      <c r="BL185" s="13" t="s">
        <v>188</v>
      </c>
      <c r="BM185" s="151" t="s">
        <v>1514</v>
      </c>
    </row>
    <row r="186" spans="2:65" s="1" customFormat="1" ht="16.5" customHeight="1">
      <c r="B186" s="139"/>
      <c r="C186" s="140" t="s">
        <v>261</v>
      </c>
      <c r="D186" s="140" t="s">
        <v>165</v>
      </c>
      <c r="E186" s="141" t="s">
        <v>1515</v>
      </c>
      <c r="F186" s="142" t="s">
        <v>1516</v>
      </c>
      <c r="G186" s="143" t="s">
        <v>415</v>
      </c>
      <c r="H186" s="144">
        <v>1</v>
      </c>
      <c r="I186" s="145"/>
      <c r="J186" s="144">
        <f t="shared" si="20"/>
        <v>0</v>
      </c>
      <c r="K186" s="146"/>
      <c r="L186" s="28"/>
      <c r="M186" s="147" t="s">
        <v>1</v>
      </c>
      <c r="N186" s="148" t="s">
        <v>45</v>
      </c>
      <c r="P186" s="149">
        <f t="shared" si="21"/>
        <v>0</v>
      </c>
      <c r="Q186" s="149">
        <v>6.9999999999999994E-5</v>
      </c>
      <c r="R186" s="149">
        <f t="shared" si="22"/>
        <v>6.9999999999999994E-5</v>
      </c>
      <c r="S186" s="149">
        <v>0</v>
      </c>
      <c r="T186" s="150">
        <f t="shared" si="23"/>
        <v>0</v>
      </c>
      <c r="AR186" s="151" t="s">
        <v>188</v>
      </c>
      <c r="AT186" s="151" t="s">
        <v>165</v>
      </c>
      <c r="AU186" s="151" t="s">
        <v>174</v>
      </c>
      <c r="AY186" s="13" t="s">
        <v>163</v>
      </c>
      <c r="BE186" s="152">
        <f t="shared" si="24"/>
        <v>0</v>
      </c>
      <c r="BF186" s="152">
        <f t="shared" si="25"/>
        <v>0</v>
      </c>
      <c r="BG186" s="152">
        <f t="shared" si="26"/>
        <v>0</v>
      </c>
      <c r="BH186" s="152">
        <f t="shared" si="27"/>
        <v>0</v>
      </c>
      <c r="BI186" s="152">
        <f t="shared" si="28"/>
        <v>0</v>
      </c>
      <c r="BJ186" s="13" t="s">
        <v>92</v>
      </c>
      <c r="BK186" s="153">
        <f t="shared" si="29"/>
        <v>0</v>
      </c>
      <c r="BL186" s="13" t="s">
        <v>188</v>
      </c>
      <c r="BM186" s="151" t="s">
        <v>1517</v>
      </c>
    </row>
    <row r="187" spans="2:65" s="1" customFormat="1" ht="24.2" customHeight="1">
      <c r="B187" s="139"/>
      <c r="C187" s="154" t="s">
        <v>382</v>
      </c>
      <c r="D187" s="154" t="s">
        <v>275</v>
      </c>
      <c r="E187" s="155" t="s">
        <v>1518</v>
      </c>
      <c r="F187" s="156" t="s">
        <v>1519</v>
      </c>
      <c r="G187" s="157" t="s">
        <v>415</v>
      </c>
      <c r="H187" s="158">
        <v>1</v>
      </c>
      <c r="I187" s="159"/>
      <c r="J187" s="158">
        <f t="shared" si="20"/>
        <v>0</v>
      </c>
      <c r="K187" s="160"/>
      <c r="L187" s="161"/>
      <c r="M187" s="162" t="s">
        <v>1</v>
      </c>
      <c r="N187" s="163" t="s">
        <v>45</v>
      </c>
      <c r="P187" s="149">
        <f t="shared" si="21"/>
        <v>0</v>
      </c>
      <c r="Q187" s="149">
        <v>3.8500000000000001E-3</v>
      </c>
      <c r="R187" s="149">
        <f t="shared" si="22"/>
        <v>3.8500000000000001E-3</v>
      </c>
      <c r="S187" s="149">
        <v>0</v>
      </c>
      <c r="T187" s="150">
        <f t="shared" si="23"/>
        <v>0</v>
      </c>
      <c r="AR187" s="151" t="s">
        <v>217</v>
      </c>
      <c r="AT187" s="151" t="s">
        <v>275</v>
      </c>
      <c r="AU187" s="151" t="s">
        <v>174</v>
      </c>
      <c r="AY187" s="13" t="s">
        <v>163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3" t="s">
        <v>92</v>
      </c>
      <c r="BK187" s="153">
        <f t="shared" si="29"/>
        <v>0</v>
      </c>
      <c r="BL187" s="13" t="s">
        <v>188</v>
      </c>
      <c r="BM187" s="151" t="s">
        <v>1520</v>
      </c>
    </row>
    <row r="188" spans="2:65" s="1" customFormat="1" ht="24.2" customHeight="1">
      <c r="B188" s="139"/>
      <c r="C188" s="140" t="s">
        <v>270</v>
      </c>
      <c r="D188" s="140" t="s">
        <v>165</v>
      </c>
      <c r="E188" s="141" t="s">
        <v>1521</v>
      </c>
      <c r="F188" s="142" t="s">
        <v>1522</v>
      </c>
      <c r="G188" s="143" t="s">
        <v>415</v>
      </c>
      <c r="H188" s="144">
        <v>1</v>
      </c>
      <c r="I188" s="145"/>
      <c r="J188" s="144">
        <f t="shared" si="20"/>
        <v>0</v>
      </c>
      <c r="K188" s="146"/>
      <c r="L188" s="28"/>
      <c r="M188" s="147" t="s">
        <v>1</v>
      </c>
      <c r="N188" s="148" t="s">
        <v>45</v>
      </c>
      <c r="P188" s="149">
        <f t="shared" si="21"/>
        <v>0</v>
      </c>
      <c r="Q188" s="149">
        <v>3.0000000000000001E-5</v>
      </c>
      <c r="R188" s="149">
        <f t="shared" si="22"/>
        <v>3.0000000000000001E-5</v>
      </c>
      <c r="S188" s="149">
        <v>0</v>
      </c>
      <c r="T188" s="150">
        <f t="shared" si="23"/>
        <v>0</v>
      </c>
      <c r="AR188" s="151" t="s">
        <v>188</v>
      </c>
      <c r="AT188" s="151" t="s">
        <v>165</v>
      </c>
      <c r="AU188" s="151" t="s">
        <v>174</v>
      </c>
      <c r="AY188" s="13" t="s">
        <v>163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3" t="s">
        <v>92</v>
      </c>
      <c r="BK188" s="153">
        <f t="shared" si="29"/>
        <v>0</v>
      </c>
      <c r="BL188" s="13" t="s">
        <v>188</v>
      </c>
      <c r="BM188" s="151" t="s">
        <v>1523</v>
      </c>
    </row>
    <row r="189" spans="2:65" s="1" customFormat="1" ht="44.25" customHeight="1">
      <c r="B189" s="139"/>
      <c r="C189" s="154" t="s">
        <v>391</v>
      </c>
      <c r="D189" s="154" t="s">
        <v>275</v>
      </c>
      <c r="E189" s="155" t="s">
        <v>1524</v>
      </c>
      <c r="F189" s="156" t="s">
        <v>1525</v>
      </c>
      <c r="G189" s="157" t="s">
        <v>415</v>
      </c>
      <c r="H189" s="158">
        <v>1</v>
      </c>
      <c r="I189" s="159"/>
      <c r="J189" s="158">
        <f t="shared" si="20"/>
        <v>0</v>
      </c>
      <c r="K189" s="160"/>
      <c r="L189" s="161"/>
      <c r="M189" s="162" t="s">
        <v>1</v>
      </c>
      <c r="N189" s="163" t="s">
        <v>45</v>
      </c>
      <c r="P189" s="149">
        <f t="shared" si="21"/>
        <v>0</v>
      </c>
      <c r="Q189" s="149">
        <v>1E-3</v>
      </c>
      <c r="R189" s="149">
        <f t="shared" si="22"/>
        <v>1E-3</v>
      </c>
      <c r="S189" s="149">
        <v>0</v>
      </c>
      <c r="T189" s="150">
        <f t="shared" si="23"/>
        <v>0</v>
      </c>
      <c r="AR189" s="151" t="s">
        <v>217</v>
      </c>
      <c r="AT189" s="151" t="s">
        <v>275</v>
      </c>
      <c r="AU189" s="151" t="s">
        <v>174</v>
      </c>
      <c r="AY189" s="13" t="s">
        <v>163</v>
      </c>
      <c r="BE189" s="152">
        <f t="shared" si="24"/>
        <v>0</v>
      </c>
      <c r="BF189" s="152">
        <f t="shared" si="25"/>
        <v>0</v>
      </c>
      <c r="BG189" s="152">
        <f t="shared" si="26"/>
        <v>0</v>
      </c>
      <c r="BH189" s="152">
        <f t="shared" si="27"/>
        <v>0</v>
      </c>
      <c r="BI189" s="152">
        <f t="shared" si="28"/>
        <v>0</v>
      </c>
      <c r="BJ189" s="13" t="s">
        <v>92</v>
      </c>
      <c r="BK189" s="153">
        <f t="shared" si="29"/>
        <v>0</v>
      </c>
      <c r="BL189" s="13" t="s">
        <v>188</v>
      </c>
      <c r="BM189" s="151" t="s">
        <v>1526</v>
      </c>
    </row>
    <row r="190" spans="2:65" s="1" customFormat="1" ht="44.25" customHeight="1">
      <c r="B190" s="139"/>
      <c r="C190" s="154" t="s">
        <v>274</v>
      </c>
      <c r="D190" s="154" t="s">
        <v>275</v>
      </c>
      <c r="E190" s="155" t="s">
        <v>1527</v>
      </c>
      <c r="F190" s="156" t="s">
        <v>1528</v>
      </c>
      <c r="G190" s="157" t="s">
        <v>415</v>
      </c>
      <c r="H190" s="158">
        <v>1</v>
      </c>
      <c r="I190" s="159"/>
      <c r="J190" s="158">
        <f t="shared" si="20"/>
        <v>0</v>
      </c>
      <c r="K190" s="160"/>
      <c r="L190" s="161"/>
      <c r="M190" s="162" t="s">
        <v>1</v>
      </c>
      <c r="N190" s="163" t="s">
        <v>45</v>
      </c>
      <c r="P190" s="149">
        <f t="shared" si="21"/>
        <v>0</v>
      </c>
      <c r="Q190" s="149">
        <v>2E-3</v>
      </c>
      <c r="R190" s="149">
        <f t="shared" si="22"/>
        <v>2E-3</v>
      </c>
      <c r="S190" s="149">
        <v>0</v>
      </c>
      <c r="T190" s="150">
        <f t="shared" si="23"/>
        <v>0</v>
      </c>
      <c r="AR190" s="151" t="s">
        <v>217</v>
      </c>
      <c r="AT190" s="151" t="s">
        <v>275</v>
      </c>
      <c r="AU190" s="151" t="s">
        <v>174</v>
      </c>
      <c r="AY190" s="13" t="s">
        <v>163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3" t="s">
        <v>92</v>
      </c>
      <c r="BK190" s="153">
        <f t="shared" si="29"/>
        <v>0</v>
      </c>
      <c r="BL190" s="13" t="s">
        <v>188</v>
      </c>
      <c r="BM190" s="151" t="s">
        <v>1529</v>
      </c>
    </row>
    <row r="191" spans="2:65" s="1" customFormat="1" ht="24.2" customHeight="1">
      <c r="B191" s="139"/>
      <c r="C191" s="140" t="s">
        <v>398</v>
      </c>
      <c r="D191" s="140" t="s">
        <v>165</v>
      </c>
      <c r="E191" s="141" t="s">
        <v>1530</v>
      </c>
      <c r="F191" s="142" t="s">
        <v>1531</v>
      </c>
      <c r="G191" s="143" t="s">
        <v>415</v>
      </c>
      <c r="H191" s="144">
        <v>1</v>
      </c>
      <c r="I191" s="145"/>
      <c r="J191" s="144">
        <f t="shared" si="20"/>
        <v>0</v>
      </c>
      <c r="K191" s="146"/>
      <c r="L191" s="28"/>
      <c r="M191" s="147" t="s">
        <v>1</v>
      </c>
      <c r="N191" s="148" t="s">
        <v>45</v>
      </c>
      <c r="P191" s="149">
        <f t="shared" si="21"/>
        <v>0</v>
      </c>
      <c r="Q191" s="149">
        <v>1.0000000000000001E-5</v>
      </c>
      <c r="R191" s="149">
        <f t="shared" si="22"/>
        <v>1.0000000000000001E-5</v>
      </c>
      <c r="S191" s="149">
        <v>0</v>
      </c>
      <c r="T191" s="150">
        <f t="shared" si="23"/>
        <v>0</v>
      </c>
      <c r="AR191" s="151" t="s">
        <v>188</v>
      </c>
      <c r="AT191" s="151" t="s">
        <v>165</v>
      </c>
      <c r="AU191" s="151" t="s">
        <v>174</v>
      </c>
      <c r="AY191" s="13" t="s">
        <v>163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3" t="s">
        <v>92</v>
      </c>
      <c r="BK191" s="153">
        <f t="shared" si="29"/>
        <v>0</v>
      </c>
      <c r="BL191" s="13" t="s">
        <v>188</v>
      </c>
      <c r="BM191" s="151" t="s">
        <v>1532</v>
      </c>
    </row>
    <row r="192" spans="2:65" s="1" customFormat="1" ht="24.2" customHeight="1">
      <c r="B192" s="139"/>
      <c r="C192" s="154" t="s">
        <v>278</v>
      </c>
      <c r="D192" s="154" t="s">
        <v>275</v>
      </c>
      <c r="E192" s="155" t="s">
        <v>1533</v>
      </c>
      <c r="F192" s="156" t="s">
        <v>1534</v>
      </c>
      <c r="G192" s="157" t="s">
        <v>415</v>
      </c>
      <c r="H192" s="158">
        <v>1</v>
      </c>
      <c r="I192" s="159"/>
      <c r="J192" s="158">
        <f t="shared" si="20"/>
        <v>0</v>
      </c>
      <c r="K192" s="160"/>
      <c r="L192" s="161"/>
      <c r="M192" s="162" t="s">
        <v>1</v>
      </c>
      <c r="N192" s="163" t="s">
        <v>45</v>
      </c>
      <c r="P192" s="149">
        <f t="shared" si="21"/>
        <v>0</v>
      </c>
      <c r="Q192" s="149">
        <v>3.5E-4</v>
      </c>
      <c r="R192" s="149">
        <f t="shared" si="22"/>
        <v>3.5E-4</v>
      </c>
      <c r="S192" s="149">
        <v>0</v>
      </c>
      <c r="T192" s="150">
        <f t="shared" si="23"/>
        <v>0</v>
      </c>
      <c r="AR192" s="151" t="s">
        <v>217</v>
      </c>
      <c r="AT192" s="151" t="s">
        <v>275</v>
      </c>
      <c r="AU192" s="151" t="s">
        <v>174</v>
      </c>
      <c r="AY192" s="13" t="s">
        <v>163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92</v>
      </c>
      <c r="BK192" s="153">
        <f t="shared" si="29"/>
        <v>0</v>
      </c>
      <c r="BL192" s="13" t="s">
        <v>188</v>
      </c>
      <c r="BM192" s="151" t="s">
        <v>1535</v>
      </c>
    </row>
    <row r="193" spans="2:65" s="1" customFormat="1" ht="24.2" customHeight="1">
      <c r="B193" s="139"/>
      <c r="C193" s="140" t="s">
        <v>593</v>
      </c>
      <c r="D193" s="140" t="s">
        <v>165</v>
      </c>
      <c r="E193" s="141" t="s">
        <v>1536</v>
      </c>
      <c r="F193" s="142" t="s">
        <v>1537</v>
      </c>
      <c r="G193" s="143" t="s">
        <v>216</v>
      </c>
      <c r="H193" s="144">
        <v>0.13700000000000001</v>
      </c>
      <c r="I193" s="145"/>
      <c r="J193" s="144">
        <f t="shared" si="20"/>
        <v>0</v>
      </c>
      <c r="K193" s="146"/>
      <c r="L193" s="28"/>
      <c r="M193" s="164" t="s">
        <v>1</v>
      </c>
      <c r="N193" s="165" t="s">
        <v>45</v>
      </c>
      <c r="O193" s="166"/>
      <c r="P193" s="167">
        <f t="shared" si="21"/>
        <v>0</v>
      </c>
      <c r="Q193" s="167">
        <v>0</v>
      </c>
      <c r="R193" s="167">
        <f t="shared" si="22"/>
        <v>0</v>
      </c>
      <c r="S193" s="167">
        <v>0</v>
      </c>
      <c r="T193" s="168">
        <f t="shared" si="23"/>
        <v>0</v>
      </c>
      <c r="AR193" s="151" t="s">
        <v>188</v>
      </c>
      <c r="AT193" s="151" t="s">
        <v>165</v>
      </c>
      <c r="AU193" s="151" t="s">
        <v>174</v>
      </c>
      <c r="AY193" s="13" t="s">
        <v>163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92</v>
      </c>
      <c r="BK193" s="153">
        <f t="shared" si="29"/>
        <v>0</v>
      </c>
      <c r="BL193" s="13" t="s">
        <v>188</v>
      </c>
      <c r="BM193" s="151" t="s">
        <v>1538</v>
      </c>
    </row>
    <row r="194" spans="2:65" s="1" customFormat="1" ht="6.95" customHeight="1">
      <c r="B194" s="43"/>
      <c r="C194" s="44"/>
      <c r="D194" s="44"/>
      <c r="E194" s="44"/>
      <c r="F194" s="44"/>
      <c r="G194" s="44"/>
      <c r="H194" s="44"/>
      <c r="I194" s="44"/>
      <c r="J194" s="44"/>
      <c r="K194" s="44"/>
      <c r="L194" s="28"/>
    </row>
  </sheetData>
  <autoFilter ref="C126:K193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showZeros="0" topLeftCell="A76" workbookViewId="0">
      <selection activeCell="V94" sqref="V94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5.6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110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1000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1539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ROUND((SUM(BE124:BE135)),  2)</f>
        <v>0</v>
      </c>
      <c r="G35" s="96"/>
      <c r="H35" s="96"/>
      <c r="I35" s="97">
        <v>0.2</v>
      </c>
      <c r="J35" s="95">
        <f>ROUND(((SUM(BE124:BE135))*I35),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ROUND((SUM(BF124:BF135)),  2)</f>
        <v>0</v>
      </c>
      <c r="G36" s="96"/>
      <c r="H36" s="96"/>
      <c r="I36" s="97">
        <v>0.2</v>
      </c>
      <c r="J36" s="95">
        <f>ROUND(((SUM(BF124:BF135))*I36),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ROUND((SUM(BG124:BG135)),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ROUND((SUM(BH124:BH135)),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ROUND((SUM(BI124:BI135)),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1000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>03 - Vykurovanie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J124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9" customFormat="1" ht="19.899999999999999" customHeight="1">
      <c r="B100" s="114"/>
      <c r="D100" s="115" t="s">
        <v>135</v>
      </c>
      <c r="E100" s="116"/>
      <c r="F100" s="116"/>
      <c r="G100" s="116"/>
      <c r="H100" s="116"/>
      <c r="I100" s="116"/>
      <c r="J100" s="117">
        <f>J126</f>
        <v>0</v>
      </c>
      <c r="L100" s="114"/>
    </row>
    <row r="101" spans="2:47" s="8" customFormat="1" ht="24.95" customHeight="1">
      <c r="B101" s="110"/>
      <c r="D101" s="111" t="s">
        <v>136</v>
      </c>
      <c r="E101" s="112"/>
      <c r="F101" s="112"/>
      <c r="G101" s="112"/>
      <c r="H101" s="112"/>
      <c r="I101" s="112"/>
      <c r="J101" s="113">
        <f>J128</f>
        <v>0</v>
      </c>
      <c r="L101" s="110"/>
    </row>
    <row r="102" spans="2:47" s="9" customFormat="1" ht="19.899999999999999" customHeight="1">
      <c r="B102" s="114"/>
      <c r="D102" s="115" t="s">
        <v>1540</v>
      </c>
      <c r="E102" s="116"/>
      <c r="F102" s="116"/>
      <c r="G102" s="116"/>
      <c r="H102" s="116"/>
      <c r="I102" s="116"/>
      <c r="J102" s="117">
        <f>J129</f>
        <v>0</v>
      </c>
      <c r="L102" s="114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149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14</v>
      </c>
      <c r="L111" s="28"/>
    </row>
    <row r="112" spans="2:47" s="1" customFormat="1" ht="16.5" customHeight="1">
      <c r="B112" s="28"/>
      <c r="E112" s="222" t="str">
        <f>E7</f>
        <v>ROZŠÍRENIE AREÁLU MOKAS a.s.,  Selešťany</v>
      </c>
      <c r="F112" s="223"/>
      <c r="G112" s="223"/>
      <c r="H112" s="223"/>
      <c r="L112" s="28"/>
    </row>
    <row r="113" spans="2:65" ht="12" customHeight="1">
      <c r="B113" s="16"/>
      <c r="C113" s="23" t="s">
        <v>120</v>
      </c>
      <c r="L113" s="16"/>
    </row>
    <row r="114" spans="2:65" s="1" customFormat="1" ht="16.5" customHeight="1">
      <c r="B114" s="28"/>
      <c r="E114" s="222" t="s">
        <v>1000</v>
      </c>
      <c r="F114" s="221"/>
      <c r="G114" s="221"/>
      <c r="H114" s="221"/>
      <c r="L114" s="28"/>
    </row>
    <row r="115" spans="2:65" s="1" customFormat="1" ht="12" customHeight="1">
      <c r="B115" s="28"/>
      <c r="C115" s="23" t="s">
        <v>122</v>
      </c>
      <c r="L115" s="28"/>
    </row>
    <row r="116" spans="2:65" s="1" customFormat="1" ht="16.5" customHeight="1">
      <c r="B116" s="28"/>
      <c r="E116" s="216" t="str">
        <f>E11</f>
        <v>03 - Vykurovanie</v>
      </c>
      <c r="F116" s="221"/>
      <c r="G116" s="221"/>
      <c r="H116" s="22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F14</f>
        <v>K.Ú: Záhorce, parc.č. 2200/1</v>
      </c>
      <c r="I118" s="23" t="s">
        <v>20</v>
      </c>
      <c r="J118" s="51" t="str">
        <f>IF(J14="","",J14)</f>
        <v>7. 3. 2022</v>
      </c>
      <c r="L118" s="28"/>
    </row>
    <row r="119" spans="2:65" s="1" customFormat="1" ht="6.95" customHeight="1">
      <c r="B119" s="28"/>
      <c r="L119" s="28"/>
    </row>
    <row r="120" spans="2:65" s="1" customFormat="1" ht="25.7" customHeight="1">
      <c r="B120" s="28"/>
      <c r="C120" s="23" t="s">
        <v>22</v>
      </c>
      <c r="F120" s="21" t="str">
        <f>E17</f>
        <v>MOKAS, a.s., Selešťany 69, Záhorce, PSČ:  991 06</v>
      </c>
      <c r="I120" s="23" t="s">
        <v>30</v>
      </c>
      <c r="J120" s="26" t="str">
        <f>E23</f>
        <v>Sírius company s.r.o., Balog nad Ipľom</v>
      </c>
      <c r="L120" s="28"/>
    </row>
    <row r="121" spans="2:65" s="1" customFormat="1" ht="25.7" customHeight="1">
      <c r="B121" s="28"/>
      <c r="C121" s="23" t="s">
        <v>28</v>
      </c>
      <c r="F121" s="21" t="str">
        <f>IF(E20="","",E20)</f>
        <v>Vyplň údaj</v>
      </c>
      <c r="I121" s="23" t="s">
        <v>36</v>
      </c>
      <c r="J121" s="26" t="str">
        <f>E26</f>
        <v>Sírius company s.r.o., Športová 40/10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150</v>
      </c>
      <c r="D123" s="120" t="s">
        <v>64</v>
      </c>
      <c r="E123" s="120" t="s">
        <v>60</v>
      </c>
      <c r="F123" s="120" t="s">
        <v>61</v>
      </c>
      <c r="G123" s="120" t="s">
        <v>151</v>
      </c>
      <c r="H123" s="120" t="s">
        <v>152</v>
      </c>
      <c r="I123" s="120" t="s">
        <v>153</v>
      </c>
      <c r="J123" s="121" t="s">
        <v>126</v>
      </c>
      <c r="K123" s="122" t="s">
        <v>154</v>
      </c>
      <c r="L123" s="118"/>
      <c r="M123" s="57" t="s">
        <v>1</v>
      </c>
      <c r="N123" s="58" t="s">
        <v>43</v>
      </c>
      <c r="O123" s="58" t="s">
        <v>155</v>
      </c>
      <c r="P123" s="58" t="s">
        <v>156</v>
      </c>
      <c r="Q123" s="58" t="s">
        <v>157</v>
      </c>
      <c r="R123" s="58" t="s">
        <v>158</v>
      </c>
      <c r="S123" s="58" t="s">
        <v>159</v>
      </c>
      <c r="T123" s="59" t="s">
        <v>160</v>
      </c>
    </row>
    <row r="124" spans="2:65" s="1" customFormat="1" ht="22.9" customHeight="1">
      <c r="B124" s="28"/>
      <c r="C124" s="62" t="s">
        <v>127</v>
      </c>
      <c r="J124" s="123">
        <f>BK124</f>
        <v>0</v>
      </c>
      <c r="L124" s="28"/>
      <c r="M124" s="60"/>
      <c r="N124" s="52"/>
      <c r="O124" s="52"/>
      <c r="P124" s="124">
        <f>P125+P128</f>
        <v>0</v>
      </c>
      <c r="Q124" s="52"/>
      <c r="R124" s="124">
        <f>R125+R128</f>
        <v>6.6470000000000001E-2</v>
      </c>
      <c r="S124" s="52"/>
      <c r="T124" s="125">
        <f>T125+T128</f>
        <v>0</v>
      </c>
      <c r="AT124" s="13" t="s">
        <v>78</v>
      </c>
      <c r="AU124" s="13" t="s">
        <v>128</v>
      </c>
      <c r="BK124" s="126">
        <f>BK125+BK128</f>
        <v>0</v>
      </c>
    </row>
    <row r="125" spans="2:65" s="11" customFormat="1" ht="25.9" customHeight="1">
      <c r="B125" s="127"/>
      <c r="D125" s="128" t="s">
        <v>78</v>
      </c>
      <c r="E125" s="129" t="s">
        <v>161</v>
      </c>
      <c r="F125" s="129" t="s">
        <v>162</v>
      </c>
      <c r="I125" s="130"/>
      <c r="J125" s="131">
        <f>BK125</f>
        <v>0</v>
      </c>
      <c r="L125" s="127"/>
      <c r="M125" s="132"/>
      <c r="P125" s="133">
        <f>P126</f>
        <v>0</v>
      </c>
      <c r="R125" s="133">
        <f>R126</f>
        <v>1.636E-2</v>
      </c>
      <c r="T125" s="134">
        <f>T126</f>
        <v>0</v>
      </c>
      <c r="AR125" s="128" t="s">
        <v>86</v>
      </c>
      <c r="AT125" s="135" t="s">
        <v>78</v>
      </c>
      <c r="AU125" s="135" t="s">
        <v>79</v>
      </c>
      <c r="AY125" s="128" t="s">
        <v>163</v>
      </c>
      <c r="BK125" s="136">
        <f>BK126</f>
        <v>0</v>
      </c>
    </row>
    <row r="126" spans="2:65" s="11" customFormat="1" ht="22.9" customHeight="1">
      <c r="B126" s="127"/>
      <c r="D126" s="128" t="s">
        <v>78</v>
      </c>
      <c r="E126" s="137" t="s">
        <v>197</v>
      </c>
      <c r="F126" s="137" t="s">
        <v>257</v>
      </c>
      <c r="I126" s="130"/>
      <c r="J126" s="138">
        <f>BK126</f>
        <v>0</v>
      </c>
      <c r="L126" s="127"/>
      <c r="M126" s="132"/>
      <c r="P126" s="133">
        <f>P127</f>
        <v>0</v>
      </c>
      <c r="R126" s="133">
        <f>R127</f>
        <v>1.636E-2</v>
      </c>
      <c r="T126" s="134">
        <f>T127</f>
        <v>0</v>
      </c>
      <c r="AR126" s="128" t="s">
        <v>86</v>
      </c>
      <c r="AT126" s="135" t="s">
        <v>78</v>
      </c>
      <c r="AU126" s="135" t="s">
        <v>86</v>
      </c>
      <c r="AY126" s="128" t="s">
        <v>163</v>
      </c>
      <c r="BK126" s="136">
        <f>BK127</f>
        <v>0</v>
      </c>
    </row>
    <row r="127" spans="2:65" s="1" customFormat="1" ht="24.2" customHeight="1">
      <c r="B127" s="139"/>
      <c r="C127" s="140" t="s">
        <v>86</v>
      </c>
      <c r="D127" s="140" t="s">
        <v>165</v>
      </c>
      <c r="E127" s="141" t="s">
        <v>1541</v>
      </c>
      <c r="F127" s="142" t="s">
        <v>1542</v>
      </c>
      <c r="G127" s="143" t="s">
        <v>415</v>
      </c>
      <c r="H127" s="144">
        <v>4</v>
      </c>
      <c r="I127" s="145"/>
      <c r="J127" s="144">
        <f>ROUND(I127*H127,3)</f>
        <v>0</v>
      </c>
      <c r="K127" s="146"/>
      <c r="L127" s="28"/>
      <c r="M127" s="147" t="s">
        <v>1</v>
      </c>
      <c r="N127" s="148" t="s">
        <v>45</v>
      </c>
      <c r="P127" s="149">
        <f>O127*H127</f>
        <v>0</v>
      </c>
      <c r="Q127" s="149">
        <v>4.0899999999999999E-3</v>
      </c>
      <c r="R127" s="149">
        <f>Q127*H127</f>
        <v>1.636E-2</v>
      </c>
      <c r="S127" s="149">
        <v>0</v>
      </c>
      <c r="T127" s="150">
        <f>S127*H127</f>
        <v>0</v>
      </c>
      <c r="AR127" s="151" t="s">
        <v>169</v>
      </c>
      <c r="AT127" s="151" t="s">
        <v>165</v>
      </c>
      <c r="AU127" s="151" t="s">
        <v>92</v>
      </c>
      <c r="AY127" s="13" t="s">
        <v>163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3" t="s">
        <v>92</v>
      </c>
      <c r="BK127" s="153">
        <f>ROUND(I127*H127,3)</f>
        <v>0</v>
      </c>
      <c r="BL127" s="13" t="s">
        <v>169</v>
      </c>
      <c r="BM127" s="151" t="s">
        <v>1543</v>
      </c>
    </row>
    <row r="128" spans="2:65" s="11" customFormat="1" ht="25.9" customHeight="1">
      <c r="B128" s="127"/>
      <c r="D128" s="128" t="s">
        <v>78</v>
      </c>
      <c r="E128" s="129" t="s">
        <v>262</v>
      </c>
      <c r="F128" s="129" t="s">
        <v>263</v>
      </c>
      <c r="I128" s="130"/>
      <c r="J128" s="131">
        <f>BK128</f>
        <v>0</v>
      </c>
      <c r="L128" s="127"/>
      <c r="M128" s="132"/>
      <c r="P128" s="133">
        <f>P129</f>
        <v>0</v>
      </c>
      <c r="R128" s="133">
        <f>R129</f>
        <v>5.0110000000000002E-2</v>
      </c>
      <c r="T128" s="134">
        <f>T129</f>
        <v>0</v>
      </c>
      <c r="AR128" s="128" t="s">
        <v>92</v>
      </c>
      <c r="AT128" s="135" t="s">
        <v>78</v>
      </c>
      <c r="AU128" s="135" t="s">
        <v>79</v>
      </c>
      <c r="AY128" s="128" t="s">
        <v>163</v>
      </c>
      <c r="BK128" s="136">
        <f>BK129</f>
        <v>0</v>
      </c>
    </row>
    <row r="129" spans="2:65" s="11" customFormat="1" ht="22.9" customHeight="1">
      <c r="B129" s="127"/>
      <c r="D129" s="128" t="s">
        <v>78</v>
      </c>
      <c r="E129" s="137" t="s">
        <v>1544</v>
      </c>
      <c r="F129" s="137" t="s">
        <v>1545</v>
      </c>
      <c r="I129" s="130"/>
      <c r="J129" s="138">
        <f>BK129</f>
        <v>0</v>
      </c>
      <c r="L129" s="127"/>
      <c r="M129" s="132"/>
      <c r="P129" s="133">
        <f>SUM(P130:P135)</f>
        <v>0</v>
      </c>
      <c r="R129" s="133">
        <f>SUM(R130:R135)</f>
        <v>5.0110000000000002E-2</v>
      </c>
      <c r="T129" s="134">
        <f>SUM(T130:T135)</f>
        <v>0</v>
      </c>
      <c r="AR129" s="128" t="s">
        <v>92</v>
      </c>
      <c r="AT129" s="135" t="s">
        <v>78</v>
      </c>
      <c r="AU129" s="135" t="s">
        <v>86</v>
      </c>
      <c r="AY129" s="128" t="s">
        <v>163</v>
      </c>
      <c r="BK129" s="136">
        <f>SUM(BK130:BK135)</f>
        <v>0</v>
      </c>
    </row>
    <row r="130" spans="2:65" s="1" customFormat="1" ht="21.75" customHeight="1">
      <c r="B130" s="139"/>
      <c r="C130" s="140" t="s">
        <v>92</v>
      </c>
      <c r="D130" s="140" t="s">
        <v>165</v>
      </c>
      <c r="E130" s="141" t="s">
        <v>1546</v>
      </c>
      <c r="F130" s="142" t="s">
        <v>1547</v>
      </c>
      <c r="G130" s="143" t="s">
        <v>415</v>
      </c>
      <c r="H130" s="144">
        <v>2</v>
      </c>
      <c r="I130" s="145"/>
      <c r="J130" s="144">
        <f t="shared" ref="J130:J135" si="0">ROUND(I130*H130,3)</f>
        <v>0</v>
      </c>
      <c r="K130" s="146"/>
      <c r="L130" s="28"/>
      <c r="M130" s="147" t="s">
        <v>1</v>
      </c>
      <c r="N130" s="148" t="s">
        <v>45</v>
      </c>
      <c r="P130" s="149">
        <f t="shared" ref="P130:P135" si="1">O130*H130</f>
        <v>0</v>
      </c>
      <c r="Q130" s="149">
        <v>2.0000000000000002E-5</v>
      </c>
      <c r="R130" s="149">
        <f t="shared" ref="R130:R135" si="2">Q130*H130</f>
        <v>4.0000000000000003E-5</v>
      </c>
      <c r="S130" s="149">
        <v>0</v>
      </c>
      <c r="T130" s="150">
        <f t="shared" ref="T130:T135" si="3">S130*H130</f>
        <v>0</v>
      </c>
      <c r="AR130" s="151" t="s">
        <v>188</v>
      </c>
      <c r="AT130" s="151" t="s">
        <v>165</v>
      </c>
      <c r="AU130" s="151" t="s">
        <v>92</v>
      </c>
      <c r="AY130" s="13" t="s">
        <v>163</v>
      </c>
      <c r="BE130" s="152">
        <f t="shared" ref="BE130:BE135" si="4">IF(N130="základná",J130,0)</f>
        <v>0</v>
      </c>
      <c r="BF130" s="152">
        <f t="shared" ref="BF130:BF135" si="5">IF(N130="znížená",J130,0)</f>
        <v>0</v>
      </c>
      <c r="BG130" s="152">
        <f t="shared" ref="BG130:BG135" si="6">IF(N130="zákl. prenesená",J130,0)</f>
        <v>0</v>
      </c>
      <c r="BH130" s="152">
        <f t="shared" ref="BH130:BH135" si="7">IF(N130="zníž. prenesená",J130,0)</f>
        <v>0</v>
      </c>
      <c r="BI130" s="152">
        <f t="shared" ref="BI130:BI135" si="8">IF(N130="nulová",J130,0)</f>
        <v>0</v>
      </c>
      <c r="BJ130" s="13" t="s">
        <v>92</v>
      </c>
      <c r="BK130" s="153">
        <f t="shared" ref="BK130:BK135" si="9">ROUND(I130*H130,3)</f>
        <v>0</v>
      </c>
      <c r="BL130" s="13" t="s">
        <v>188</v>
      </c>
      <c r="BM130" s="151" t="s">
        <v>1548</v>
      </c>
    </row>
    <row r="131" spans="2:65" s="1" customFormat="1" ht="24.2" customHeight="1">
      <c r="B131" s="139"/>
      <c r="C131" s="154" t="s">
        <v>174</v>
      </c>
      <c r="D131" s="154" t="s">
        <v>275</v>
      </c>
      <c r="E131" s="155" t="s">
        <v>1549</v>
      </c>
      <c r="F131" s="156" t="s">
        <v>1550</v>
      </c>
      <c r="G131" s="157" t="s">
        <v>415</v>
      </c>
      <c r="H131" s="158">
        <v>1</v>
      </c>
      <c r="I131" s="159"/>
      <c r="J131" s="158">
        <f t="shared" si="0"/>
        <v>0</v>
      </c>
      <c r="K131" s="160"/>
      <c r="L131" s="161"/>
      <c r="M131" s="162" t="s">
        <v>1</v>
      </c>
      <c r="N131" s="163" t="s">
        <v>45</v>
      </c>
      <c r="P131" s="149">
        <f t="shared" si="1"/>
        <v>0</v>
      </c>
      <c r="Q131" s="149">
        <v>1.4E-2</v>
      </c>
      <c r="R131" s="149">
        <f t="shared" si="2"/>
        <v>1.4E-2</v>
      </c>
      <c r="S131" s="149">
        <v>0</v>
      </c>
      <c r="T131" s="150">
        <f t="shared" si="3"/>
        <v>0</v>
      </c>
      <c r="AR131" s="151" t="s">
        <v>217</v>
      </c>
      <c r="AT131" s="151" t="s">
        <v>275</v>
      </c>
      <c r="AU131" s="151" t="s">
        <v>92</v>
      </c>
      <c r="AY131" s="13" t="s">
        <v>163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92</v>
      </c>
      <c r="BK131" s="153">
        <f t="shared" si="9"/>
        <v>0</v>
      </c>
      <c r="BL131" s="13" t="s">
        <v>188</v>
      </c>
      <c r="BM131" s="151" t="s">
        <v>1551</v>
      </c>
    </row>
    <row r="132" spans="2:65" s="1" customFormat="1" ht="24.2" customHeight="1">
      <c r="B132" s="139"/>
      <c r="C132" s="154" t="s">
        <v>169</v>
      </c>
      <c r="D132" s="154" t="s">
        <v>275</v>
      </c>
      <c r="E132" s="155" t="s">
        <v>1552</v>
      </c>
      <c r="F132" s="156" t="s">
        <v>1553</v>
      </c>
      <c r="G132" s="157" t="s">
        <v>415</v>
      </c>
      <c r="H132" s="158">
        <v>1</v>
      </c>
      <c r="I132" s="159"/>
      <c r="J132" s="158">
        <f t="shared" si="0"/>
        <v>0</v>
      </c>
      <c r="K132" s="160"/>
      <c r="L132" s="161"/>
      <c r="M132" s="162" t="s">
        <v>1</v>
      </c>
      <c r="N132" s="163" t="s">
        <v>45</v>
      </c>
      <c r="P132" s="149">
        <f t="shared" si="1"/>
        <v>0</v>
      </c>
      <c r="Q132" s="149">
        <v>0.01</v>
      </c>
      <c r="R132" s="149">
        <f t="shared" si="2"/>
        <v>0.01</v>
      </c>
      <c r="S132" s="149">
        <v>0</v>
      </c>
      <c r="T132" s="150">
        <f t="shared" si="3"/>
        <v>0</v>
      </c>
      <c r="AR132" s="151" t="s">
        <v>217</v>
      </c>
      <c r="AT132" s="151" t="s">
        <v>275</v>
      </c>
      <c r="AU132" s="151" t="s">
        <v>92</v>
      </c>
      <c r="AY132" s="13" t="s">
        <v>163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92</v>
      </c>
      <c r="BK132" s="153">
        <f t="shared" si="9"/>
        <v>0</v>
      </c>
      <c r="BL132" s="13" t="s">
        <v>188</v>
      </c>
      <c r="BM132" s="151" t="s">
        <v>1554</v>
      </c>
    </row>
    <row r="133" spans="2:65" s="1" customFormat="1" ht="24.2" customHeight="1">
      <c r="B133" s="139"/>
      <c r="C133" s="140" t="s">
        <v>181</v>
      </c>
      <c r="D133" s="140" t="s">
        <v>165</v>
      </c>
      <c r="E133" s="141" t="s">
        <v>1555</v>
      </c>
      <c r="F133" s="142" t="s">
        <v>1556</v>
      </c>
      <c r="G133" s="143" t="s">
        <v>415</v>
      </c>
      <c r="H133" s="144">
        <v>3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45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188</v>
      </c>
      <c r="AT133" s="151" t="s">
        <v>165</v>
      </c>
      <c r="AU133" s="151" t="s">
        <v>92</v>
      </c>
      <c r="AY133" s="13" t="s">
        <v>163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92</v>
      </c>
      <c r="BK133" s="153">
        <f t="shared" si="9"/>
        <v>0</v>
      </c>
      <c r="BL133" s="13" t="s">
        <v>188</v>
      </c>
      <c r="BM133" s="151" t="s">
        <v>1557</v>
      </c>
    </row>
    <row r="134" spans="2:65" s="1" customFormat="1" ht="24.2" customHeight="1">
      <c r="B134" s="139"/>
      <c r="C134" s="154" t="s">
        <v>185</v>
      </c>
      <c r="D134" s="154" t="s">
        <v>275</v>
      </c>
      <c r="E134" s="155" t="s">
        <v>1558</v>
      </c>
      <c r="F134" s="156" t="s">
        <v>1559</v>
      </c>
      <c r="G134" s="157" t="s">
        <v>415</v>
      </c>
      <c r="H134" s="158">
        <v>3</v>
      </c>
      <c r="I134" s="159"/>
      <c r="J134" s="158">
        <f t="shared" si="0"/>
        <v>0</v>
      </c>
      <c r="K134" s="160"/>
      <c r="L134" s="161"/>
      <c r="M134" s="162" t="s">
        <v>1</v>
      </c>
      <c r="N134" s="163" t="s">
        <v>45</v>
      </c>
      <c r="P134" s="149">
        <f t="shared" si="1"/>
        <v>0</v>
      </c>
      <c r="Q134" s="149">
        <v>8.6899999999999998E-3</v>
      </c>
      <c r="R134" s="149">
        <f t="shared" si="2"/>
        <v>2.6069999999999999E-2</v>
      </c>
      <c r="S134" s="149">
        <v>0</v>
      </c>
      <c r="T134" s="150">
        <f t="shared" si="3"/>
        <v>0</v>
      </c>
      <c r="AR134" s="151" t="s">
        <v>217</v>
      </c>
      <c r="AT134" s="151" t="s">
        <v>275</v>
      </c>
      <c r="AU134" s="151" t="s">
        <v>92</v>
      </c>
      <c r="AY134" s="13" t="s">
        <v>163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92</v>
      </c>
      <c r="BK134" s="153">
        <f t="shared" si="9"/>
        <v>0</v>
      </c>
      <c r="BL134" s="13" t="s">
        <v>188</v>
      </c>
      <c r="BM134" s="151" t="s">
        <v>1560</v>
      </c>
    </row>
    <row r="135" spans="2:65" s="1" customFormat="1" ht="24.2" customHeight="1">
      <c r="B135" s="139"/>
      <c r="C135" s="140" t="s">
        <v>189</v>
      </c>
      <c r="D135" s="140" t="s">
        <v>165</v>
      </c>
      <c r="E135" s="141" t="s">
        <v>1561</v>
      </c>
      <c r="F135" s="142" t="s">
        <v>1562</v>
      </c>
      <c r="G135" s="143" t="s">
        <v>216</v>
      </c>
      <c r="H135" s="144">
        <v>0.05</v>
      </c>
      <c r="I135" s="145"/>
      <c r="J135" s="144">
        <f t="shared" si="0"/>
        <v>0</v>
      </c>
      <c r="K135" s="146"/>
      <c r="L135" s="28"/>
      <c r="M135" s="164" t="s">
        <v>1</v>
      </c>
      <c r="N135" s="165" t="s">
        <v>45</v>
      </c>
      <c r="O135" s="166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AR135" s="151" t="s">
        <v>188</v>
      </c>
      <c r="AT135" s="151" t="s">
        <v>165</v>
      </c>
      <c r="AU135" s="151" t="s">
        <v>92</v>
      </c>
      <c r="AY135" s="13" t="s">
        <v>163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92</v>
      </c>
      <c r="BK135" s="153">
        <f t="shared" si="9"/>
        <v>0</v>
      </c>
      <c r="BL135" s="13" t="s">
        <v>188</v>
      </c>
      <c r="BM135" s="151" t="s">
        <v>1563</v>
      </c>
    </row>
    <row r="136" spans="2:65" s="1" customFormat="1" ht="6.95" customHeight="1"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28"/>
    </row>
  </sheetData>
  <autoFilter ref="C123:K135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9"/>
  <sheetViews>
    <sheetView showGridLines="0" showZeros="0" topLeftCell="A67" workbookViewId="0">
      <selection activeCell="W80" sqref="W80"/>
    </sheetView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6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112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119</v>
      </c>
      <c r="L4" s="16"/>
      <c r="M4" s="9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22" t="str">
        <f>'Rekapitulácia stavby'!K6</f>
        <v>ROZŠÍRENIE AREÁLU MOKAS a.s.,  Selešťany</v>
      </c>
      <c r="F7" s="223"/>
      <c r="G7" s="223"/>
      <c r="H7" s="223"/>
      <c r="L7" s="16"/>
    </row>
    <row r="8" spans="2:46" ht="12" customHeight="1">
      <c r="B8" s="16"/>
      <c r="D8" s="23" t="s">
        <v>120</v>
      </c>
      <c r="L8" s="16"/>
    </row>
    <row r="9" spans="2:46" s="1" customFormat="1" ht="16.5" customHeight="1">
      <c r="B9" s="28"/>
      <c r="E9" s="222" t="s">
        <v>1000</v>
      </c>
      <c r="F9" s="221"/>
      <c r="G9" s="221"/>
      <c r="H9" s="221"/>
      <c r="L9" s="28"/>
    </row>
    <row r="10" spans="2:46" s="1" customFormat="1" ht="12" customHeight="1">
      <c r="B10" s="28"/>
      <c r="D10" s="23" t="s">
        <v>122</v>
      </c>
      <c r="L10" s="28"/>
    </row>
    <row r="11" spans="2:46" s="1" customFormat="1" ht="16.5" customHeight="1">
      <c r="B11" s="28"/>
      <c r="E11" s="216" t="s">
        <v>1564</v>
      </c>
      <c r="F11" s="221"/>
      <c r="G11" s="221"/>
      <c r="H11" s="221"/>
      <c r="L11" s="28"/>
    </row>
    <row r="12" spans="2:46" s="1" customFormat="1" ht="10.15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7. 3. 2022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24</v>
      </c>
      <c r="L16" s="28"/>
    </row>
    <row r="17" spans="2:12" s="1" customFormat="1" ht="18" customHeight="1">
      <c r="B17" s="28"/>
      <c r="E17" s="21" t="s">
        <v>25</v>
      </c>
      <c r="I17" s="23" t="s">
        <v>26</v>
      </c>
      <c r="J17" s="21" t="s">
        <v>27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28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4" t="str">
        <f>'Rekapitulácia stavby'!E14</f>
        <v>Vyplň údaj</v>
      </c>
      <c r="F20" s="207"/>
      <c r="G20" s="207"/>
      <c r="H20" s="207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30</v>
      </c>
      <c r="I22" s="23" t="s">
        <v>23</v>
      </c>
      <c r="J22" s="21" t="s">
        <v>31</v>
      </c>
      <c r="L22" s="28"/>
    </row>
    <row r="23" spans="2:12" s="1" customFormat="1" ht="18" customHeight="1">
      <c r="B23" s="28"/>
      <c r="E23" s="21" t="s">
        <v>32</v>
      </c>
      <c r="I23" s="23" t="s">
        <v>26</v>
      </c>
      <c r="J23" s="21" t="s">
        <v>33</v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36</v>
      </c>
      <c r="I25" s="23" t="s">
        <v>23</v>
      </c>
      <c r="J25" s="21" t="s">
        <v>31</v>
      </c>
      <c r="L25" s="28"/>
    </row>
    <row r="26" spans="2:12" s="1" customFormat="1" ht="18" customHeight="1">
      <c r="B26" s="28"/>
      <c r="E26" s="21" t="s">
        <v>37</v>
      </c>
      <c r="I26" s="23" t="s">
        <v>26</v>
      </c>
      <c r="J26" s="21" t="s">
        <v>33</v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38</v>
      </c>
      <c r="L28" s="28"/>
    </row>
    <row r="29" spans="2:12" s="7" customFormat="1" ht="16.5" customHeight="1">
      <c r="B29" s="92"/>
      <c r="E29" s="211" t="s">
        <v>1</v>
      </c>
      <c r="F29" s="211"/>
      <c r="G29" s="211"/>
      <c r="H29" s="211"/>
      <c r="L29" s="92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3" t="s">
        <v>39</v>
      </c>
      <c r="J32" s="64">
        <f>ROUND(J130,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>
      <c r="B35" s="28"/>
      <c r="D35" s="94" t="s">
        <v>43</v>
      </c>
      <c r="E35" s="33" t="s">
        <v>44</v>
      </c>
      <c r="F35" s="95">
        <f>ROUND((SUM(BE130:BE218)),  2)</f>
        <v>0</v>
      </c>
      <c r="G35" s="96"/>
      <c r="H35" s="96"/>
      <c r="I35" s="97">
        <v>0.2</v>
      </c>
      <c r="J35" s="95">
        <f>ROUND(((SUM(BE130:BE218))*I35),  2)</f>
        <v>0</v>
      </c>
      <c r="L35" s="28"/>
    </row>
    <row r="36" spans="2:12" s="1" customFormat="1" ht="14.45" customHeight="1">
      <c r="B36" s="28"/>
      <c r="E36" s="33" t="s">
        <v>45</v>
      </c>
      <c r="F36" s="95">
        <f>ROUND((SUM(BF130:BF218)),  2)</f>
        <v>0</v>
      </c>
      <c r="G36" s="96"/>
      <c r="H36" s="96"/>
      <c r="I36" s="97">
        <v>0.2</v>
      </c>
      <c r="J36" s="95">
        <f>ROUND(((SUM(BF130:BF218))*I36),  2)</f>
        <v>0</v>
      </c>
      <c r="L36" s="28"/>
    </row>
    <row r="37" spans="2:12" s="1" customFormat="1" ht="14.45" hidden="1" customHeight="1">
      <c r="B37" s="28"/>
      <c r="E37" s="23" t="s">
        <v>46</v>
      </c>
      <c r="F37" s="84">
        <f>ROUND((SUM(BG130:BG218)),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>
      <c r="B38" s="28"/>
      <c r="E38" s="23" t="s">
        <v>47</v>
      </c>
      <c r="F38" s="84">
        <f>ROUND((SUM(BH130:BH218)),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>
      <c r="B39" s="28"/>
      <c r="E39" s="33" t="s">
        <v>48</v>
      </c>
      <c r="F39" s="95">
        <f>ROUND((SUM(BI130:BI218)),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49</v>
      </c>
      <c r="E41" s="55"/>
      <c r="F41" s="55"/>
      <c r="G41" s="101" t="s">
        <v>50</v>
      </c>
      <c r="H41" s="102" t="s">
        <v>51</v>
      </c>
      <c r="I41" s="55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0.15">
      <c r="B51" s="16"/>
      <c r="L51" s="16"/>
    </row>
    <row r="52" spans="2:12" ht="10.15">
      <c r="B52" s="16"/>
      <c r="L52" s="16"/>
    </row>
    <row r="53" spans="2:12" ht="10.15">
      <c r="B53" s="16"/>
      <c r="L53" s="16"/>
    </row>
    <row r="54" spans="2:12" ht="10.15">
      <c r="B54" s="16"/>
      <c r="L54" s="16"/>
    </row>
    <row r="55" spans="2:12" ht="10.15">
      <c r="B55" s="16"/>
      <c r="L55" s="16"/>
    </row>
    <row r="56" spans="2:12" ht="10.15">
      <c r="B56" s="16"/>
      <c r="L56" s="16"/>
    </row>
    <row r="57" spans="2:12" ht="10.15">
      <c r="B57" s="16"/>
      <c r="L57" s="16"/>
    </row>
    <row r="58" spans="2:12" ht="10.15">
      <c r="B58" s="16"/>
      <c r="L58" s="16"/>
    </row>
    <row r="59" spans="2:12" ht="10.15">
      <c r="B59" s="16"/>
      <c r="L59" s="16"/>
    </row>
    <row r="60" spans="2:12" ht="10.15">
      <c r="B60" s="16"/>
      <c r="L60" s="16"/>
    </row>
    <row r="61" spans="2:12" s="1" customFormat="1" ht="13.15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0.15">
      <c r="B62" s="16"/>
      <c r="L62" s="16"/>
    </row>
    <row r="63" spans="2:12" ht="10.15">
      <c r="B63" s="16"/>
      <c r="L63" s="16"/>
    </row>
    <row r="64" spans="2:12" ht="10.15">
      <c r="B64" s="16"/>
      <c r="L64" s="16"/>
    </row>
    <row r="65" spans="2:12" s="1" customFormat="1" ht="13.15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0.15">
      <c r="B66" s="16"/>
      <c r="L66" s="16"/>
    </row>
    <row r="67" spans="2:12" ht="10.15">
      <c r="B67" s="16"/>
      <c r="L67" s="16"/>
    </row>
    <row r="68" spans="2:12" ht="10.15">
      <c r="B68" s="16"/>
      <c r="L68" s="16"/>
    </row>
    <row r="69" spans="2:12" ht="10.15">
      <c r="B69" s="16"/>
      <c r="L69" s="16"/>
    </row>
    <row r="70" spans="2:12" ht="10.15">
      <c r="B70" s="16"/>
      <c r="L70" s="16"/>
    </row>
    <row r="71" spans="2:12" ht="10.15">
      <c r="B71" s="16"/>
      <c r="L71" s="16"/>
    </row>
    <row r="72" spans="2:12" ht="10.15">
      <c r="B72" s="16"/>
      <c r="L72" s="16"/>
    </row>
    <row r="73" spans="2:12" ht="10.15">
      <c r="B73" s="16"/>
      <c r="L73" s="16"/>
    </row>
    <row r="74" spans="2:12" ht="10.15">
      <c r="B74" s="16"/>
      <c r="L74" s="16"/>
    </row>
    <row r="75" spans="2:12" ht="10.15">
      <c r="B75" s="16"/>
      <c r="L75" s="16"/>
    </row>
    <row r="76" spans="2:12" s="1" customFormat="1" ht="13.15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124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16.5" customHeight="1">
      <c r="B85" s="28"/>
      <c r="E85" s="222" t="str">
        <f>E7</f>
        <v>ROZŠÍRENIE AREÁLU MOKAS a.s.,  Selešťany</v>
      </c>
      <c r="F85" s="223"/>
      <c r="G85" s="223"/>
      <c r="H85" s="223"/>
      <c r="L85" s="28"/>
    </row>
    <row r="86" spans="2:12" ht="12" customHeight="1">
      <c r="B86" s="16"/>
      <c r="C86" s="23" t="s">
        <v>120</v>
      </c>
      <c r="L86" s="16"/>
    </row>
    <row r="87" spans="2:12" s="1" customFormat="1" ht="16.5" customHeight="1">
      <c r="B87" s="28"/>
      <c r="E87" s="222" t="s">
        <v>1000</v>
      </c>
      <c r="F87" s="221"/>
      <c r="G87" s="221"/>
      <c r="H87" s="221"/>
      <c r="L87" s="28"/>
    </row>
    <row r="88" spans="2:12" s="1" customFormat="1" ht="12" customHeight="1">
      <c r="B88" s="28"/>
      <c r="C88" s="23" t="s">
        <v>122</v>
      </c>
      <c r="L88" s="28"/>
    </row>
    <row r="89" spans="2:12" s="1" customFormat="1" ht="16.5" customHeight="1">
      <c r="B89" s="28"/>
      <c r="E89" s="216" t="str">
        <f>E11</f>
        <v xml:space="preserve">04 - Elektroinštalácia 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K.Ú: Záhorce, parc.č. 2200/1</v>
      </c>
      <c r="I91" s="23" t="s">
        <v>20</v>
      </c>
      <c r="J91" s="51" t="str">
        <f>IF(J14="","",J14)</f>
        <v>7. 3. 2022</v>
      </c>
      <c r="L91" s="28"/>
    </row>
    <row r="92" spans="2:12" s="1" customFormat="1" ht="6.95" customHeight="1">
      <c r="B92" s="28"/>
      <c r="L92" s="28"/>
    </row>
    <row r="93" spans="2:12" s="1" customFormat="1" ht="25.7" customHeight="1">
      <c r="B93" s="28"/>
      <c r="C93" s="23" t="s">
        <v>22</v>
      </c>
      <c r="F93" s="21" t="str">
        <f>E17</f>
        <v>MOKAS, a.s., Selešťany 69, Záhorce, PSČ:  991 06</v>
      </c>
      <c r="I93" s="23" t="s">
        <v>30</v>
      </c>
      <c r="J93" s="26" t="str">
        <f>E23</f>
        <v>Sírius company s.r.o., Balog nad Ipľom</v>
      </c>
      <c r="L93" s="28"/>
    </row>
    <row r="94" spans="2:12" s="1" customFormat="1" ht="25.7" customHeight="1">
      <c r="B94" s="28"/>
      <c r="C94" s="23" t="s">
        <v>28</v>
      </c>
      <c r="F94" s="21" t="str">
        <f>IF(E20="","",E20)</f>
        <v>Vyplň údaj</v>
      </c>
      <c r="I94" s="23" t="s">
        <v>36</v>
      </c>
      <c r="J94" s="26" t="str">
        <f>E26</f>
        <v>Sírius company s.r.o., Športová 40/10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125</v>
      </c>
      <c r="D96" s="99"/>
      <c r="E96" s="99"/>
      <c r="F96" s="99"/>
      <c r="G96" s="99"/>
      <c r="H96" s="99"/>
      <c r="I96" s="99"/>
      <c r="J96" s="108" t="s">
        <v>126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127</v>
      </c>
      <c r="J98" s="64">
        <f>J130</f>
        <v>0</v>
      </c>
      <c r="L98" s="28"/>
      <c r="AU98" s="13" t="s">
        <v>128</v>
      </c>
    </row>
    <row r="99" spans="2:47" s="8" customFormat="1" ht="24.95" customHeight="1">
      <c r="B99" s="110"/>
      <c r="D99" s="111" t="s">
        <v>129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47" s="9" customFormat="1" ht="19.899999999999999" customHeight="1">
      <c r="B100" s="114"/>
      <c r="D100" s="115" t="s">
        <v>135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5" customHeight="1">
      <c r="B101" s="110"/>
      <c r="D101" s="111" t="s">
        <v>146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customHeight="1">
      <c r="B102" s="114"/>
      <c r="D102" s="115" t="s">
        <v>843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9.899999999999999" customHeight="1">
      <c r="B103" s="114"/>
      <c r="D103" s="115" t="s">
        <v>844</v>
      </c>
      <c r="E103" s="116"/>
      <c r="F103" s="116"/>
      <c r="G103" s="116"/>
      <c r="H103" s="116"/>
      <c r="I103" s="116"/>
      <c r="J103" s="117">
        <f>J143</f>
        <v>0</v>
      </c>
      <c r="L103" s="114"/>
    </row>
    <row r="104" spans="2:47" s="9" customFormat="1" ht="19.899999999999999" customHeight="1">
      <c r="B104" s="114"/>
      <c r="D104" s="115" t="s">
        <v>845</v>
      </c>
      <c r="E104" s="116"/>
      <c r="F104" s="116"/>
      <c r="G104" s="116"/>
      <c r="H104" s="116"/>
      <c r="I104" s="116"/>
      <c r="J104" s="117">
        <f>J154</f>
        <v>0</v>
      </c>
      <c r="L104" s="114"/>
    </row>
    <row r="105" spans="2:47" s="9" customFormat="1" ht="19.899999999999999" customHeight="1">
      <c r="B105" s="114"/>
      <c r="D105" s="115" t="s">
        <v>1565</v>
      </c>
      <c r="E105" s="116"/>
      <c r="F105" s="116"/>
      <c r="G105" s="116"/>
      <c r="H105" s="116"/>
      <c r="I105" s="116"/>
      <c r="J105" s="117">
        <f>J178</f>
        <v>0</v>
      </c>
      <c r="L105" s="114"/>
    </row>
    <row r="106" spans="2:47" s="9" customFormat="1" ht="14.85" customHeight="1">
      <c r="B106" s="114"/>
      <c r="D106" s="115" t="s">
        <v>1566</v>
      </c>
      <c r="E106" s="116"/>
      <c r="F106" s="116"/>
      <c r="G106" s="116"/>
      <c r="H106" s="116"/>
      <c r="I106" s="116"/>
      <c r="J106" s="117">
        <f>J205</f>
        <v>0</v>
      </c>
      <c r="L106" s="114"/>
    </row>
    <row r="107" spans="2:47" s="9" customFormat="1" ht="19.899999999999999" customHeight="1">
      <c r="B107" s="114"/>
      <c r="D107" s="115" t="s">
        <v>410</v>
      </c>
      <c r="E107" s="116"/>
      <c r="F107" s="116"/>
      <c r="G107" s="116"/>
      <c r="H107" s="116"/>
      <c r="I107" s="116"/>
      <c r="J107" s="117">
        <f>J208</f>
        <v>0</v>
      </c>
      <c r="L107" s="114"/>
    </row>
    <row r="108" spans="2:47" s="9" customFormat="1" ht="19.899999999999999" customHeight="1">
      <c r="B108" s="114"/>
      <c r="D108" s="115" t="s">
        <v>848</v>
      </c>
      <c r="E108" s="116"/>
      <c r="F108" s="116"/>
      <c r="G108" s="116"/>
      <c r="H108" s="116"/>
      <c r="I108" s="116"/>
      <c r="J108" s="117">
        <f>J217</f>
        <v>0</v>
      </c>
      <c r="L108" s="114"/>
    </row>
    <row r="109" spans="2:47" s="1" customFormat="1" ht="21.75" customHeight="1">
      <c r="B109" s="28"/>
      <c r="L109" s="28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5" customHeight="1">
      <c r="B115" s="28"/>
      <c r="C115" s="17" t="s">
        <v>149</v>
      </c>
      <c r="L115" s="28"/>
    </row>
    <row r="116" spans="2:12" s="1" customFormat="1" ht="6.95" customHeight="1">
      <c r="B116" s="28"/>
      <c r="L116" s="28"/>
    </row>
    <row r="117" spans="2:12" s="1" customFormat="1" ht="12" customHeight="1">
      <c r="B117" s="28"/>
      <c r="C117" s="23" t="s">
        <v>14</v>
      </c>
      <c r="L117" s="28"/>
    </row>
    <row r="118" spans="2:12" s="1" customFormat="1" ht="16.5" customHeight="1">
      <c r="B118" s="28"/>
      <c r="E118" s="222" t="str">
        <f>E7</f>
        <v>ROZŠÍRENIE AREÁLU MOKAS a.s.,  Selešťany</v>
      </c>
      <c r="F118" s="223"/>
      <c r="G118" s="223"/>
      <c r="H118" s="223"/>
      <c r="L118" s="28"/>
    </row>
    <row r="119" spans="2:12" ht="12" customHeight="1">
      <c r="B119" s="16"/>
      <c r="C119" s="23" t="s">
        <v>120</v>
      </c>
      <c r="L119" s="16"/>
    </row>
    <row r="120" spans="2:12" s="1" customFormat="1" ht="16.5" customHeight="1">
      <c r="B120" s="28"/>
      <c r="E120" s="222" t="s">
        <v>1000</v>
      </c>
      <c r="F120" s="221"/>
      <c r="G120" s="221"/>
      <c r="H120" s="221"/>
      <c r="L120" s="28"/>
    </row>
    <row r="121" spans="2:12" s="1" customFormat="1" ht="12" customHeight="1">
      <c r="B121" s="28"/>
      <c r="C121" s="23" t="s">
        <v>122</v>
      </c>
      <c r="L121" s="28"/>
    </row>
    <row r="122" spans="2:12" s="1" customFormat="1" ht="16.5" customHeight="1">
      <c r="B122" s="28"/>
      <c r="E122" s="216" t="str">
        <f>E11</f>
        <v xml:space="preserve">04 - Elektroinštalácia </v>
      </c>
      <c r="F122" s="221"/>
      <c r="G122" s="221"/>
      <c r="H122" s="221"/>
      <c r="L122" s="28"/>
    </row>
    <row r="123" spans="2:12" s="1" customFormat="1" ht="6.95" customHeight="1">
      <c r="B123" s="28"/>
      <c r="L123" s="28"/>
    </row>
    <row r="124" spans="2:12" s="1" customFormat="1" ht="12" customHeight="1">
      <c r="B124" s="28"/>
      <c r="C124" s="23" t="s">
        <v>18</v>
      </c>
      <c r="F124" s="21" t="str">
        <f>F14</f>
        <v>K.Ú: Záhorce, parc.č. 2200/1</v>
      </c>
      <c r="I124" s="23" t="s">
        <v>20</v>
      </c>
      <c r="J124" s="51" t="str">
        <f>IF(J14="","",J14)</f>
        <v>7. 3. 2022</v>
      </c>
      <c r="L124" s="28"/>
    </row>
    <row r="125" spans="2:12" s="1" customFormat="1" ht="6.95" customHeight="1">
      <c r="B125" s="28"/>
      <c r="L125" s="28"/>
    </row>
    <row r="126" spans="2:12" s="1" customFormat="1" ht="25.7" customHeight="1">
      <c r="B126" s="28"/>
      <c r="C126" s="23" t="s">
        <v>22</v>
      </c>
      <c r="F126" s="21" t="str">
        <f>E17</f>
        <v>MOKAS, a.s., Selešťany 69, Záhorce, PSČ:  991 06</v>
      </c>
      <c r="I126" s="23" t="s">
        <v>30</v>
      </c>
      <c r="J126" s="26" t="str">
        <f>E23</f>
        <v>Sírius company s.r.o., Balog nad Ipľom</v>
      </c>
      <c r="L126" s="28"/>
    </row>
    <row r="127" spans="2:12" s="1" customFormat="1" ht="25.7" customHeight="1">
      <c r="B127" s="28"/>
      <c r="C127" s="23" t="s">
        <v>28</v>
      </c>
      <c r="F127" s="21" t="str">
        <f>IF(E20="","",E20)</f>
        <v>Vyplň údaj</v>
      </c>
      <c r="I127" s="23" t="s">
        <v>36</v>
      </c>
      <c r="J127" s="26" t="str">
        <f>E26</f>
        <v>Sírius company s.r.o., Športová 40/10</v>
      </c>
      <c r="L127" s="28"/>
    </row>
    <row r="128" spans="2:12" s="1" customFormat="1" ht="10.35" customHeight="1">
      <c r="B128" s="28"/>
      <c r="L128" s="28"/>
    </row>
    <row r="129" spans="2:65" s="10" customFormat="1" ht="29.25" customHeight="1">
      <c r="B129" s="118"/>
      <c r="C129" s="119" t="s">
        <v>150</v>
      </c>
      <c r="D129" s="120" t="s">
        <v>64</v>
      </c>
      <c r="E129" s="120" t="s">
        <v>60</v>
      </c>
      <c r="F129" s="120" t="s">
        <v>61</v>
      </c>
      <c r="G129" s="120" t="s">
        <v>151</v>
      </c>
      <c r="H129" s="120" t="s">
        <v>152</v>
      </c>
      <c r="I129" s="120" t="s">
        <v>153</v>
      </c>
      <c r="J129" s="121" t="s">
        <v>126</v>
      </c>
      <c r="K129" s="122" t="s">
        <v>154</v>
      </c>
      <c r="L129" s="118"/>
      <c r="M129" s="57" t="s">
        <v>1</v>
      </c>
      <c r="N129" s="58" t="s">
        <v>43</v>
      </c>
      <c r="O129" s="58" t="s">
        <v>155</v>
      </c>
      <c r="P129" s="58" t="s">
        <v>156</v>
      </c>
      <c r="Q129" s="58" t="s">
        <v>157</v>
      </c>
      <c r="R129" s="58" t="s">
        <v>158</v>
      </c>
      <c r="S129" s="58" t="s">
        <v>159</v>
      </c>
      <c r="T129" s="59" t="s">
        <v>160</v>
      </c>
    </row>
    <row r="130" spans="2:65" s="1" customFormat="1" ht="22.9" customHeight="1">
      <c r="B130" s="28"/>
      <c r="C130" s="62" t="s">
        <v>127</v>
      </c>
      <c r="J130" s="123">
        <f>BK130</f>
        <v>0</v>
      </c>
      <c r="L130" s="28"/>
      <c r="M130" s="60"/>
      <c r="N130" s="52"/>
      <c r="O130" s="52"/>
      <c r="P130" s="124">
        <f>P131+P135</f>
        <v>0</v>
      </c>
      <c r="Q130" s="52"/>
      <c r="R130" s="124">
        <f>R131+R135</f>
        <v>8.1245999999999999E-2</v>
      </c>
      <c r="S130" s="52"/>
      <c r="T130" s="125">
        <f>T131+T135</f>
        <v>1.5809</v>
      </c>
      <c r="AT130" s="13" t="s">
        <v>78</v>
      </c>
      <c r="AU130" s="13" t="s">
        <v>128</v>
      </c>
      <c r="BK130" s="126">
        <f>BK131+BK135</f>
        <v>0</v>
      </c>
    </row>
    <row r="131" spans="2:65" s="11" customFormat="1" ht="25.9" customHeight="1">
      <c r="B131" s="127"/>
      <c r="D131" s="128" t="s">
        <v>78</v>
      </c>
      <c r="E131" s="129" t="s">
        <v>161</v>
      </c>
      <c r="F131" s="129" t="s">
        <v>162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0</v>
      </c>
      <c r="T131" s="134">
        <f>T132</f>
        <v>1.5809</v>
      </c>
      <c r="AR131" s="128" t="s">
        <v>86</v>
      </c>
      <c r="AT131" s="135" t="s">
        <v>78</v>
      </c>
      <c r="AU131" s="135" t="s">
        <v>79</v>
      </c>
      <c r="AY131" s="128" t="s">
        <v>163</v>
      </c>
      <c r="BK131" s="136">
        <f>BK132</f>
        <v>0</v>
      </c>
    </row>
    <row r="132" spans="2:65" s="11" customFormat="1" ht="22.9" customHeight="1">
      <c r="B132" s="127"/>
      <c r="D132" s="128" t="s">
        <v>78</v>
      </c>
      <c r="E132" s="137" t="s">
        <v>197</v>
      </c>
      <c r="F132" s="137" t="s">
        <v>257</v>
      </c>
      <c r="I132" s="130"/>
      <c r="J132" s="138">
        <f>BK132</f>
        <v>0</v>
      </c>
      <c r="L132" s="127"/>
      <c r="M132" s="132"/>
      <c r="P132" s="133">
        <f>SUM(P133:P134)</f>
        <v>0</v>
      </c>
      <c r="R132" s="133">
        <f>SUM(R133:R134)</f>
        <v>0</v>
      </c>
      <c r="T132" s="134">
        <f>SUM(T133:T134)</f>
        <v>1.5809</v>
      </c>
      <c r="AR132" s="128" t="s">
        <v>86</v>
      </c>
      <c r="AT132" s="135" t="s">
        <v>78</v>
      </c>
      <c r="AU132" s="135" t="s">
        <v>86</v>
      </c>
      <c r="AY132" s="128" t="s">
        <v>163</v>
      </c>
      <c r="BK132" s="136">
        <f>SUM(BK133:BK134)</f>
        <v>0</v>
      </c>
    </row>
    <row r="133" spans="2:65" s="1" customFormat="1" ht="24.2" customHeight="1">
      <c r="B133" s="139"/>
      <c r="C133" s="140" t="s">
        <v>86</v>
      </c>
      <c r="D133" s="140" t="s">
        <v>165</v>
      </c>
      <c r="E133" s="141" t="s">
        <v>1567</v>
      </c>
      <c r="F133" s="142" t="s">
        <v>1568</v>
      </c>
      <c r="G133" s="143" t="s">
        <v>415</v>
      </c>
      <c r="H133" s="144">
        <v>41</v>
      </c>
      <c r="I133" s="145"/>
      <c r="J133" s="144">
        <f>ROUND(I133*H133,3)</f>
        <v>0</v>
      </c>
      <c r="K133" s="146"/>
      <c r="L133" s="28"/>
      <c r="M133" s="147" t="s">
        <v>1</v>
      </c>
      <c r="N133" s="148" t="s">
        <v>45</v>
      </c>
      <c r="P133" s="149">
        <f>O133*H133</f>
        <v>0</v>
      </c>
      <c r="Q133" s="149">
        <v>0</v>
      </c>
      <c r="R133" s="149">
        <f>Q133*H133</f>
        <v>0</v>
      </c>
      <c r="S133" s="149">
        <v>1E-3</v>
      </c>
      <c r="T133" s="150">
        <f>S133*H133</f>
        <v>4.1000000000000002E-2</v>
      </c>
      <c r="AR133" s="151" t="s">
        <v>169</v>
      </c>
      <c r="AT133" s="151" t="s">
        <v>165</v>
      </c>
      <c r="AU133" s="151" t="s">
        <v>92</v>
      </c>
      <c r="AY133" s="13" t="s">
        <v>163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92</v>
      </c>
      <c r="BK133" s="153">
        <f>ROUND(I133*H133,3)</f>
        <v>0</v>
      </c>
      <c r="BL133" s="13" t="s">
        <v>169</v>
      </c>
      <c r="BM133" s="151" t="s">
        <v>1569</v>
      </c>
    </row>
    <row r="134" spans="2:65" s="1" customFormat="1" ht="33" customHeight="1">
      <c r="B134" s="139"/>
      <c r="C134" s="140" t="s">
        <v>92</v>
      </c>
      <c r="D134" s="140" t="s">
        <v>165</v>
      </c>
      <c r="E134" s="141" t="s">
        <v>1570</v>
      </c>
      <c r="F134" s="142" t="s">
        <v>1571</v>
      </c>
      <c r="G134" s="143" t="s">
        <v>255</v>
      </c>
      <c r="H134" s="144">
        <v>53.1</v>
      </c>
      <c r="I134" s="145"/>
      <c r="J134" s="144">
        <f>ROUND(I134*H134,3)</f>
        <v>0</v>
      </c>
      <c r="K134" s="146"/>
      <c r="L134" s="28"/>
      <c r="M134" s="147" t="s">
        <v>1</v>
      </c>
      <c r="N134" s="148" t="s">
        <v>45</v>
      </c>
      <c r="P134" s="149">
        <f>O134*H134</f>
        <v>0</v>
      </c>
      <c r="Q134" s="149">
        <v>0</v>
      </c>
      <c r="R134" s="149">
        <f>Q134*H134</f>
        <v>0</v>
      </c>
      <c r="S134" s="149">
        <v>2.9000000000000001E-2</v>
      </c>
      <c r="T134" s="150">
        <f>S134*H134</f>
        <v>1.5399</v>
      </c>
      <c r="AR134" s="151" t="s">
        <v>169</v>
      </c>
      <c r="AT134" s="151" t="s">
        <v>165</v>
      </c>
      <c r="AU134" s="151" t="s">
        <v>92</v>
      </c>
      <c r="AY134" s="13" t="s">
        <v>163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92</v>
      </c>
      <c r="BK134" s="153">
        <f>ROUND(I134*H134,3)</f>
        <v>0</v>
      </c>
      <c r="BL134" s="13" t="s">
        <v>169</v>
      </c>
      <c r="BM134" s="151" t="s">
        <v>1572</v>
      </c>
    </row>
    <row r="135" spans="2:65" s="11" customFormat="1" ht="25.9" customHeight="1">
      <c r="B135" s="127"/>
      <c r="D135" s="128" t="s">
        <v>78</v>
      </c>
      <c r="E135" s="129" t="s">
        <v>275</v>
      </c>
      <c r="F135" s="129" t="s">
        <v>375</v>
      </c>
      <c r="I135" s="130"/>
      <c r="J135" s="131">
        <f>BK135</f>
        <v>0</v>
      </c>
      <c r="L135" s="127"/>
      <c r="M135" s="132"/>
      <c r="P135" s="133">
        <f>P136+P143+P154+P178+P208+P217</f>
        <v>0</v>
      </c>
      <c r="R135" s="133">
        <f>R136+R143+R154+R178+R208+R217</f>
        <v>8.1245999999999999E-2</v>
      </c>
      <c r="T135" s="134">
        <f>T136+T143+T154+T178+T208+T217</f>
        <v>0</v>
      </c>
      <c r="AR135" s="128" t="s">
        <v>174</v>
      </c>
      <c r="AT135" s="135" t="s">
        <v>78</v>
      </c>
      <c r="AU135" s="135" t="s">
        <v>79</v>
      </c>
      <c r="AY135" s="128" t="s">
        <v>163</v>
      </c>
      <c r="BK135" s="136">
        <f>BK136+BK143+BK154+BK178+BK208+BK217</f>
        <v>0</v>
      </c>
    </row>
    <row r="136" spans="2:65" s="11" customFormat="1" ht="22.9" customHeight="1">
      <c r="B136" s="127"/>
      <c r="D136" s="128" t="s">
        <v>78</v>
      </c>
      <c r="E136" s="137" t="s">
        <v>411</v>
      </c>
      <c r="F136" s="137" t="s">
        <v>849</v>
      </c>
      <c r="I136" s="130"/>
      <c r="J136" s="138">
        <f>BK136</f>
        <v>0</v>
      </c>
      <c r="L136" s="127"/>
      <c r="M136" s="132"/>
      <c r="P136" s="133">
        <f>SUM(P137:P142)</f>
        <v>0</v>
      </c>
      <c r="R136" s="133">
        <f>SUM(R137:R142)</f>
        <v>5.6999999999999998E-4</v>
      </c>
      <c r="T136" s="134">
        <f>SUM(T137:T142)</f>
        <v>0</v>
      </c>
      <c r="AR136" s="128" t="s">
        <v>174</v>
      </c>
      <c r="AT136" s="135" t="s">
        <v>78</v>
      </c>
      <c r="AU136" s="135" t="s">
        <v>86</v>
      </c>
      <c r="AY136" s="128" t="s">
        <v>163</v>
      </c>
      <c r="BK136" s="136">
        <f>SUM(BK137:BK142)</f>
        <v>0</v>
      </c>
    </row>
    <row r="137" spans="2:65" s="1" customFormat="1" ht="21.75" customHeight="1">
      <c r="B137" s="139"/>
      <c r="C137" s="140" t="s">
        <v>174</v>
      </c>
      <c r="D137" s="140" t="s">
        <v>165</v>
      </c>
      <c r="E137" s="141" t="s">
        <v>1573</v>
      </c>
      <c r="F137" s="142" t="s">
        <v>1574</v>
      </c>
      <c r="G137" s="143" t="s">
        <v>415</v>
      </c>
      <c r="H137" s="144">
        <v>16</v>
      </c>
      <c r="I137" s="145"/>
      <c r="J137" s="144">
        <f t="shared" ref="J137:J142" si="0">ROUND(I137*H137,3)</f>
        <v>0</v>
      </c>
      <c r="K137" s="146"/>
      <c r="L137" s="28"/>
      <c r="M137" s="147" t="s">
        <v>1</v>
      </c>
      <c r="N137" s="148" t="s">
        <v>45</v>
      </c>
      <c r="P137" s="149">
        <f t="shared" ref="P137:P142" si="1">O137*H137</f>
        <v>0</v>
      </c>
      <c r="Q137" s="149">
        <v>0</v>
      </c>
      <c r="R137" s="149">
        <f t="shared" ref="R137:R142" si="2">Q137*H137</f>
        <v>0</v>
      </c>
      <c r="S137" s="149">
        <v>0</v>
      </c>
      <c r="T137" s="150">
        <f t="shared" ref="T137:T142" si="3">S137*H137</f>
        <v>0</v>
      </c>
      <c r="AR137" s="151" t="s">
        <v>289</v>
      </c>
      <c r="AT137" s="151" t="s">
        <v>165</v>
      </c>
      <c r="AU137" s="151" t="s">
        <v>92</v>
      </c>
      <c r="AY137" s="13" t="s">
        <v>163</v>
      </c>
      <c r="BE137" s="152">
        <f t="shared" ref="BE137:BE142" si="4">IF(N137="základná",J137,0)</f>
        <v>0</v>
      </c>
      <c r="BF137" s="152">
        <f t="shared" ref="BF137:BF142" si="5">IF(N137="znížená",J137,0)</f>
        <v>0</v>
      </c>
      <c r="BG137" s="152">
        <f t="shared" ref="BG137:BG142" si="6">IF(N137="zákl. prenesená",J137,0)</f>
        <v>0</v>
      </c>
      <c r="BH137" s="152">
        <f t="shared" ref="BH137:BH142" si="7">IF(N137="zníž. prenesená",J137,0)</f>
        <v>0</v>
      </c>
      <c r="BI137" s="152">
        <f t="shared" ref="BI137:BI142" si="8">IF(N137="nulová",J137,0)</f>
        <v>0</v>
      </c>
      <c r="BJ137" s="13" t="s">
        <v>92</v>
      </c>
      <c r="BK137" s="153">
        <f t="shared" ref="BK137:BK142" si="9">ROUND(I137*H137,3)</f>
        <v>0</v>
      </c>
      <c r="BL137" s="13" t="s">
        <v>289</v>
      </c>
      <c r="BM137" s="151" t="s">
        <v>1575</v>
      </c>
    </row>
    <row r="138" spans="2:65" s="1" customFormat="1" ht="16.5" customHeight="1">
      <c r="B138" s="139"/>
      <c r="C138" s="154" t="s">
        <v>169</v>
      </c>
      <c r="D138" s="154" t="s">
        <v>275</v>
      </c>
      <c r="E138" s="155" t="s">
        <v>1576</v>
      </c>
      <c r="F138" s="156" t="s">
        <v>1577</v>
      </c>
      <c r="G138" s="157" t="s">
        <v>415</v>
      </c>
      <c r="H138" s="158">
        <v>12</v>
      </c>
      <c r="I138" s="159"/>
      <c r="J138" s="158">
        <f t="shared" si="0"/>
        <v>0</v>
      </c>
      <c r="K138" s="160"/>
      <c r="L138" s="161"/>
      <c r="M138" s="162" t="s">
        <v>1</v>
      </c>
      <c r="N138" s="163" t="s">
        <v>45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428</v>
      </c>
      <c r="AT138" s="151" t="s">
        <v>275</v>
      </c>
      <c r="AU138" s="151" t="s">
        <v>92</v>
      </c>
      <c r="AY138" s="13" t="s">
        <v>163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92</v>
      </c>
      <c r="BK138" s="153">
        <f t="shared" si="9"/>
        <v>0</v>
      </c>
      <c r="BL138" s="13" t="s">
        <v>289</v>
      </c>
      <c r="BM138" s="151" t="s">
        <v>1578</v>
      </c>
    </row>
    <row r="139" spans="2:65" s="1" customFormat="1" ht="16.5" customHeight="1">
      <c r="B139" s="139"/>
      <c r="C139" s="154" t="s">
        <v>181</v>
      </c>
      <c r="D139" s="154" t="s">
        <v>275</v>
      </c>
      <c r="E139" s="155" t="s">
        <v>1579</v>
      </c>
      <c r="F139" s="156" t="s">
        <v>1580</v>
      </c>
      <c r="G139" s="157" t="s">
        <v>415</v>
      </c>
      <c r="H139" s="158">
        <v>3</v>
      </c>
      <c r="I139" s="159"/>
      <c r="J139" s="158">
        <f t="shared" si="0"/>
        <v>0</v>
      </c>
      <c r="K139" s="160"/>
      <c r="L139" s="161"/>
      <c r="M139" s="162" t="s">
        <v>1</v>
      </c>
      <c r="N139" s="163" t="s">
        <v>45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428</v>
      </c>
      <c r="AT139" s="151" t="s">
        <v>275</v>
      </c>
      <c r="AU139" s="151" t="s">
        <v>92</v>
      </c>
      <c r="AY139" s="13" t="s">
        <v>163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92</v>
      </c>
      <c r="BK139" s="153">
        <f t="shared" si="9"/>
        <v>0</v>
      </c>
      <c r="BL139" s="13" t="s">
        <v>289</v>
      </c>
      <c r="BM139" s="151" t="s">
        <v>1581</v>
      </c>
    </row>
    <row r="140" spans="2:65" s="1" customFormat="1" ht="24.2" customHeight="1">
      <c r="B140" s="139"/>
      <c r="C140" s="154" t="s">
        <v>185</v>
      </c>
      <c r="D140" s="154" t="s">
        <v>275</v>
      </c>
      <c r="E140" s="155" t="s">
        <v>1582</v>
      </c>
      <c r="F140" s="156" t="s">
        <v>1583</v>
      </c>
      <c r="G140" s="157" t="s">
        <v>415</v>
      </c>
      <c r="H140" s="158">
        <v>1</v>
      </c>
      <c r="I140" s="159"/>
      <c r="J140" s="158">
        <f t="shared" si="0"/>
        <v>0</v>
      </c>
      <c r="K140" s="160"/>
      <c r="L140" s="161"/>
      <c r="M140" s="162" t="s">
        <v>1</v>
      </c>
      <c r="N140" s="163" t="s">
        <v>45</v>
      </c>
      <c r="P140" s="149">
        <f t="shared" si="1"/>
        <v>0</v>
      </c>
      <c r="Q140" s="149">
        <v>5.6999999999999998E-4</v>
      </c>
      <c r="R140" s="149">
        <f t="shared" si="2"/>
        <v>5.6999999999999998E-4</v>
      </c>
      <c r="S140" s="149">
        <v>0</v>
      </c>
      <c r="T140" s="150">
        <f t="shared" si="3"/>
        <v>0</v>
      </c>
      <c r="AR140" s="151" t="s">
        <v>529</v>
      </c>
      <c r="AT140" s="151" t="s">
        <v>275</v>
      </c>
      <c r="AU140" s="151" t="s">
        <v>92</v>
      </c>
      <c r="AY140" s="13" t="s">
        <v>163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92</v>
      </c>
      <c r="BK140" s="153">
        <f t="shared" si="9"/>
        <v>0</v>
      </c>
      <c r="BL140" s="13" t="s">
        <v>529</v>
      </c>
      <c r="BM140" s="151" t="s">
        <v>1584</v>
      </c>
    </row>
    <row r="141" spans="2:65" s="1" customFormat="1" ht="16.5" customHeight="1">
      <c r="B141" s="139"/>
      <c r="C141" s="140" t="s">
        <v>189</v>
      </c>
      <c r="D141" s="140" t="s">
        <v>165</v>
      </c>
      <c r="E141" s="141" t="s">
        <v>1585</v>
      </c>
      <c r="F141" s="142" t="s">
        <v>1586</v>
      </c>
      <c r="G141" s="143" t="s">
        <v>415</v>
      </c>
      <c r="H141" s="144">
        <v>12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45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289</v>
      </c>
      <c r="AT141" s="151" t="s">
        <v>165</v>
      </c>
      <c r="AU141" s="151" t="s">
        <v>92</v>
      </c>
      <c r="AY141" s="13" t="s">
        <v>163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92</v>
      </c>
      <c r="BK141" s="153">
        <f t="shared" si="9"/>
        <v>0</v>
      </c>
      <c r="BL141" s="13" t="s">
        <v>289</v>
      </c>
      <c r="BM141" s="151" t="s">
        <v>1587</v>
      </c>
    </row>
    <row r="142" spans="2:65" s="1" customFormat="1" ht="16.5" customHeight="1">
      <c r="B142" s="139"/>
      <c r="C142" s="140" t="s">
        <v>173</v>
      </c>
      <c r="D142" s="140" t="s">
        <v>165</v>
      </c>
      <c r="E142" s="141" t="s">
        <v>488</v>
      </c>
      <c r="F142" s="142" t="s">
        <v>489</v>
      </c>
      <c r="G142" s="143" t="s">
        <v>415</v>
      </c>
      <c r="H142" s="144">
        <v>4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45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289</v>
      </c>
      <c r="AT142" s="151" t="s">
        <v>165</v>
      </c>
      <c r="AU142" s="151" t="s">
        <v>92</v>
      </c>
      <c r="AY142" s="13" t="s">
        <v>163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92</v>
      </c>
      <c r="BK142" s="153">
        <f t="shared" si="9"/>
        <v>0</v>
      </c>
      <c r="BL142" s="13" t="s">
        <v>289</v>
      </c>
      <c r="BM142" s="151" t="s">
        <v>1588</v>
      </c>
    </row>
    <row r="143" spans="2:65" s="11" customFormat="1" ht="22.9" customHeight="1">
      <c r="B143" s="127"/>
      <c r="D143" s="128" t="s">
        <v>78</v>
      </c>
      <c r="E143" s="137" t="s">
        <v>510</v>
      </c>
      <c r="F143" s="137" t="s">
        <v>856</v>
      </c>
      <c r="I143" s="130"/>
      <c r="J143" s="138">
        <f>BK143</f>
        <v>0</v>
      </c>
      <c r="L143" s="127"/>
      <c r="M143" s="132"/>
      <c r="P143" s="133">
        <f>SUM(P144:P153)</f>
        <v>0</v>
      </c>
      <c r="R143" s="133">
        <f>SUM(R144:R153)</f>
        <v>7.2000000000000005E-4</v>
      </c>
      <c r="T143" s="134">
        <f>SUM(T144:T153)</f>
        <v>0</v>
      </c>
      <c r="AR143" s="128" t="s">
        <v>86</v>
      </c>
      <c r="AT143" s="135" t="s">
        <v>78</v>
      </c>
      <c r="AU143" s="135" t="s">
        <v>86</v>
      </c>
      <c r="AY143" s="128" t="s">
        <v>163</v>
      </c>
      <c r="BK143" s="136">
        <f>SUM(BK144:BK153)</f>
        <v>0</v>
      </c>
    </row>
    <row r="144" spans="2:65" s="1" customFormat="1" ht="16.5" customHeight="1">
      <c r="B144" s="139"/>
      <c r="C144" s="140" t="s">
        <v>197</v>
      </c>
      <c r="D144" s="140" t="s">
        <v>165</v>
      </c>
      <c r="E144" s="141" t="s">
        <v>413</v>
      </c>
      <c r="F144" s="142" t="s">
        <v>1589</v>
      </c>
      <c r="G144" s="143" t="s">
        <v>415</v>
      </c>
      <c r="H144" s="144">
        <v>2</v>
      </c>
      <c r="I144" s="145"/>
      <c r="J144" s="144">
        <f t="shared" ref="J144:J153" si="10">ROUND(I144*H144,3)</f>
        <v>0</v>
      </c>
      <c r="K144" s="146"/>
      <c r="L144" s="28"/>
      <c r="M144" s="147" t="s">
        <v>1</v>
      </c>
      <c r="N144" s="148" t="s">
        <v>45</v>
      </c>
      <c r="P144" s="149">
        <f t="shared" ref="P144:P153" si="11">O144*H144</f>
        <v>0</v>
      </c>
      <c r="Q144" s="149">
        <v>0</v>
      </c>
      <c r="R144" s="149">
        <f t="shared" ref="R144:R153" si="12">Q144*H144</f>
        <v>0</v>
      </c>
      <c r="S144" s="149">
        <v>0</v>
      </c>
      <c r="T144" s="150">
        <f t="shared" ref="T144:T153" si="13">S144*H144</f>
        <v>0</v>
      </c>
      <c r="AR144" s="151" t="s">
        <v>289</v>
      </c>
      <c r="AT144" s="151" t="s">
        <v>165</v>
      </c>
      <c r="AU144" s="151" t="s">
        <v>92</v>
      </c>
      <c r="AY144" s="13" t="s">
        <v>163</v>
      </c>
      <c r="BE144" s="152">
        <f t="shared" ref="BE144:BE153" si="14">IF(N144="základná",J144,0)</f>
        <v>0</v>
      </c>
      <c r="BF144" s="152">
        <f t="shared" ref="BF144:BF153" si="15">IF(N144="znížená",J144,0)</f>
        <v>0</v>
      </c>
      <c r="BG144" s="152">
        <f t="shared" ref="BG144:BG153" si="16">IF(N144="zákl. prenesená",J144,0)</f>
        <v>0</v>
      </c>
      <c r="BH144" s="152">
        <f t="shared" ref="BH144:BH153" si="17">IF(N144="zníž. prenesená",J144,0)</f>
        <v>0</v>
      </c>
      <c r="BI144" s="152">
        <f t="shared" ref="BI144:BI153" si="18">IF(N144="nulová",J144,0)</f>
        <v>0</v>
      </c>
      <c r="BJ144" s="13" t="s">
        <v>92</v>
      </c>
      <c r="BK144" s="153">
        <f t="shared" ref="BK144:BK153" si="19">ROUND(I144*H144,3)</f>
        <v>0</v>
      </c>
      <c r="BL144" s="13" t="s">
        <v>289</v>
      </c>
      <c r="BM144" s="151" t="s">
        <v>1590</v>
      </c>
    </row>
    <row r="145" spans="2:65" s="1" customFormat="1" ht="21.75" customHeight="1">
      <c r="B145" s="139"/>
      <c r="C145" s="154" t="s">
        <v>177</v>
      </c>
      <c r="D145" s="154" t="s">
        <v>275</v>
      </c>
      <c r="E145" s="155" t="s">
        <v>1591</v>
      </c>
      <c r="F145" s="156" t="s">
        <v>1592</v>
      </c>
      <c r="G145" s="157" t="s">
        <v>255</v>
      </c>
      <c r="H145" s="158">
        <v>7</v>
      </c>
      <c r="I145" s="159"/>
      <c r="J145" s="158">
        <f t="shared" si="10"/>
        <v>0</v>
      </c>
      <c r="K145" s="160"/>
      <c r="L145" s="161"/>
      <c r="M145" s="162" t="s">
        <v>1</v>
      </c>
      <c r="N145" s="163" t="s">
        <v>45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428</v>
      </c>
      <c r="AT145" s="151" t="s">
        <v>275</v>
      </c>
      <c r="AU145" s="151" t="s">
        <v>92</v>
      </c>
      <c r="AY145" s="13" t="s">
        <v>163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92</v>
      </c>
      <c r="BK145" s="153">
        <f t="shared" si="19"/>
        <v>0</v>
      </c>
      <c r="BL145" s="13" t="s">
        <v>289</v>
      </c>
      <c r="BM145" s="151" t="s">
        <v>1593</v>
      </c>
    </row>
    <row r="146" spans="2:65" s="1" customFormat="1" ht="16.5" customHeight="1">
      <c r="B146" s="139"/>
      <c r="C146" s="140" t="s">
        <v>203</v>
      </c>
      <c r="D146" s="140" t="s">
        <v>165</v>
      </c>
      <c r="E146" s="141" t="s">
        <v>857</v>
      </c>
      <c r="F146" s="142" t="s">
        <v>858</v>
      </c>
      <c r="G146" s="143" t="s">
        <v>255</v>
      </c>
      <c r="H146" s="144">
        <v>3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45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289</v>
      </c>
      <c r="AT146" s="151" t="s">
        <v>165</v>
      </c>
      <c r="AU146" s="151" t="s">
        <v>92</v>
      </c>
      <c r="AY146" s="13" t="s">
        <v>163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92</v>
      </c>
      <c r="BK146" s="153">
        <f t="shared" si="19"/>
        <v>0</v>
      </c>
      <c r="BL146" s="13" t="s">
        <v>289</v>
      </c>
      <c r="BM146" s="151" t="s">
        <v>1594</v>
      </c>
    </row>
    <row r="147" spans="2:65" s="1" customFormat="1" ht="21.75" customHeight="1">
      <c r="B147" s="139"/>
      <c r="C147" s="154" t="s">
        <v>180</v>
      </c>
      <c r="D147" s="154" t="s">
        <v>275</v>
      </c>
      <c r="E147" s="155" t="s">
        <v>860</v>
      </c>
      <c r="F147" s="156" t="s">
        <v>861</v>
      </c>
      <c r="G147" s="157" t="s">
        <v>255</v>
      </c>
      <c r="H147" s="158">
        <v>3</v>
      </c>
      <c r="I147" s="159"/>
      <c r="J147" s="158">
        <f t="shared" si="10"/>
        <v>0</v>
      </c>
      <c r="K147" s="160"/>
      <c r="L147" s="161"/>
      <c r="M147" s="162" t="s">
        <v>1</v>
      </c>
      <c r="N147" s="163" t="s">
        <v>45</v>
      </c>
      <c r="P147" s="149">
        <f t="shared" si="11"/>
        <v>0</v>
      </c>
      <c r="Q147" s="149">
        <v>2.4000000000000001E-4</v>
      </c>
      <c r="R147" s="149">
        <f t="shared" si="12"/>
        <v>7.2000000000000005E-4</v>
      </c>
      <c r="S147" s="149">
        <v>0</v>
      </c>
      <c r="T147" s="150">
        <f t="shared" si="13"/>
        <v>0</v>
      </c>
      <c r="AR147" s="151" t="s">
        <v>529</v>
      </c>
      <c r="AT147" s="151" t="s">
        <v>275</v>
      </c>
      <c r="AU147" s="151" t="s">
        <v>92</v>
      </c>
      <c r="AY147" s="13" t="s">
        <v>163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92</v>
      </c>
      <c r="BK147" s="153">
        <f t="shared" si="19"/>
        <v>0</v>
      </c>
      <c r="BL147" s="13" t="s">
        <v>529</v>
      </c>
      <c r="BM147" s="151" t="s">
        <v>1595</v>
      </c>
    </row>
    <row r="148" spans="2:65" s="1" customFormat="1" ht="21.75" customHeight="1">
      <c r="B148" s="139"/>
      <c r="C148" s="140" t="s">
        <v>210</v>
      </c>
      <c r="D148" s="140" t="s">
        <v>165</v>
      </c>
      <c r="E148" s="141" t="s">
        <v>863</v>
      </c>
      <c r="F148" s="142" t="s">
        <v>864</v>
      </c>
      <c r="G148" s="143" t="s">
        <v>255</v>
      </c>
      <c r="H148" s="144">
        <v>20.3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45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289</v>
      </c>
      <c r="AT148" s="151" t="s">
        <v>165</v>
      </c>
      <c r="AU148" s="151" t="s">
        <v>92</v>
      </c>
      <c r="AY148" s="13" t="s">
        <v>163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92</v>
      </c>
      <c r="BK148" s="153">
        <f t="shared" si="19"/>
        <v>0</v>
      </c>
      <c r="BL148" s="13" t="s">
        <v>289</v>
      </c>
      <c r="BM148" s="151" t="s">
        <v>1596</v>
      </c>
    </row>
    <row r="149" spans="2:65" s="1" customFormat="1" ht="24.2" customHeight="1">
      <c r="B149" s="139"/>
      <c r="C149" s="154" t="s">
        <v>184</v>
      </c>
      <c r="D149" s="154" t="s">
        <v>275</v>
      </c>
      <c r="E149" s="155" t="s">
        <v>1597</v>
      </c>
      <c r="F149" s="156" t="s">
        <v>867</v>
      </c>
      <c r="G149" s="157" t="s">
        <v>255</v>
      </c>
      <c r="H149" s="158">
        <v>20.3</v>
      </c>
      <c r="I149" s="159"/>
      <c r="J149" s="158">
        <f t="shared" si="10"/>
        <v>0</v>
      </c>
      <c r="K149" s="160"/>
      <c r="L149" s="161"/>
      <c r="M149" s="162" t="s">
        <v>1</v>
      </c>
      <c r="N149" s="163" t="s">
        <v>45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428</v>
      </c>
      <c r="AT149" s="151" t="s">
        <v>275</v>
      </c>
      <c r="AU149" s="151" t="s">
        <v>92</v>
      </c>
      <c r="AY149" s="13" t="s">
        <v>163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92</v>
      </c>
      <c r="BK149" s="153">
        <f t="shared" si="19"/>
        <v>0</v>
      </c>
      <c r="BL149" s="13" t="s">
        <v>289</v>
      </c>
      <c r="BM149" s="151" t="s">
        <v>1598</v>
      </c>
    </row>
    <row r="150" spans="2:65" s="1" customFormat="1" ht="21.75" customHeight="1">
      <c r="B150" s="139"/>
      <c r="C150" s="140" t="s">
        <v>218</v>
      </c>
      <c r="D150" s="140" t="s">
        <v>165</v>
      </c>
      <c r="E150" s="141" t="s">
        <v>1599</v>
      </c>
      <c r="F150" s="142" t="s">
        <v>1600</v>
      </c>
      <c r="G150" s="143" t="s">
        <v>255</v>
      </c>
      <c r="H150" s="144">
        <v>29.1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45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289</v>
      </c>
      <c r="AT150" s="151" t="s">
        <v>165</v>
      </c>
      <c r="AU150" s="151" t="s">
        <v>92</v>
      </c>
      <c r="AY150" s="13" t="s">
        <v>163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92</v>
      </c>
      <c r="BK150" s="153">
        <f t="shared" si="19"/>
        <v>0</v>
      </c>
      <c r="BL150" s="13" t="s">
        <v>289</v>
      </c>
      <c r="BM150" s="151" t="s">
        <v>1601</v>
      </c>
    </row>
    <row r="151" spans="2:65" s="1" customFormat="1" ht="24.2" customHeight="1">
      <c r="B151" s="139"/>
      <c r="C151" s="154" t="s">
        <v>188</v>
      </c>
      <c r="D151" s="154" t="s">
        <v>275</v>
      </c>
      <c r="E151" s="155" t="s">
        <v>1602</v>
      </c>
      <c r="F151" s="156" t="s">
        <v>1603</v>
      </c>
      <c r="G151" s="157" t="s">
        <v>255</v>
      </c>
      <c r="H151" s="158">
        <v>29.1</v>
      </c>
      <c r="I151" s="159"/>
      <c r="J151" s="158">
        <f t="shared" si="10"/>
        <v>0</v>
      </c>
      <c r="K151" s="160"/>
      <c r="L151" s="161"/>
      <c r="M151" s="162" t="s">
        <v>1</v>
      </c>
      <c r="N151" s="163" t="s">
        <v>45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428</v>
      </c>
      <c r="AT151" s="151" t="s">
        <v>275</v>
      </c>
      <c r="AU151" s="151" t="s">
        <v>92</v>
      </c>
      <c r="AY151" s="13" t="s">
        <v>163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92</v>
      </c>
      <c r="BK151" s="153">
        <f t="shared" si="19"/>
        <v>0</v>
      </c>
      <c r="BL151" s="13" t="s">
        <v>289</v>
      </c>
      <c r="BM151" s="151" t="s">
        <v>1604</v>
      </c>
    </row>
    <row r="152" spans="2:65" s="1" customFormat="1" ht="24.2" customHeight="1">
      <c r="B152" s="139"/>
      <c r="C152" s="140" t="s">
        <v>226</v>
      </c>
      <c r="D152" s="140" t="s">
        <v>165</v>
      </c>
      <c r="E152" s="141" t="s">
        <v>869</v>
      </c>
      <c r="F152" s="142" t="s">
        <v>870</v>
      </c>
      <c r="G152" s="143" t="s">
        <v>255</v>
      </c>
      <c r="H152" s="144">
        <v>0.7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45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289</v>
      </c>
      <c r="AT152" s="151" t="s">
        <v>165</v>
      </c>
      <c r="AU152" s="151" t="s">
        <v>92</v>
      </c>
      <c r="AY152" s="13" t="s">
        <v>163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92</v>
      </c>
      <c r="BK152" s="153">
        <f t="shared" si="19"/>
        <v>0</v>
      </c>
      <c r="BL152" s="13" t="s">
        <v>289</v>
      </c>
      <c r="BM152" s="151" t="s">
        <v>1605</v>
      </c>
    </row>
    <row r="153" spans="2:65" s="1" customFormat="1" ht="16.5" customHeight="1">
      <c r="B153" s="139"/>
      <c r="C153" s="154" t="s">
        <v>192</v>
      </c>
      <c r="D153" s="154" t="s">
        <v>275</v>
      </c>
      <c r="E153" s="155" t="s">
        <v>872</v>
      </c>
      <c r="F153" s="156" t="s">
        <v>873</v>
      </c>
      <c r="G153" s="157" t="s">
        <v>255</v>
      </c>
      <c r="H153" s="158">
        <v>0.7</v>
      </c>
      <c r="I153" s="159"/>
      <c r="J153" s="158">
        <f t="shared" si="10"/>
        <v>0</v>
      </c>
      <c r="K153" s="160"/>
      <c r="L153" s="161"/>
      <c r="M153" s="162" t="s">
        <v>1</v>
      </c>
      <c r="N153" s="163" t="s">
        <v>45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529</v>
      </c>
      <c r="AT153" s="151" t="s">
        <v>275</v>
      </c>
      <c r="AU153" s="151" t="s">
        <v>92</v>
      </c>
      <c r="AY153" s="13" t="s">
        <v>163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92</v>
      </c>
      <c r="BK153" s="153">
        <f t="shared" si="19"/>
        <v>0</v>
      </c>
      <c r="BL153" s="13" t="s">
        <v>529</v>
      </c>
      <c r="BM153" s="151" t="s">
        <v>1606</v>
      </c>
    </row>
    <row r="154" spans="2:65" s="11" customFormat="1" ht="22.9" customHeight="1">
      <c r="B154" s="127"/>
      <c r="D154" s="128" t="s">
        <v>78</v>
      </c>
      <c r="E154" s="137" t="s">
        <v>881</v>
      </c>
      <c r="F154" s="137" t="s">
        <v>511</v>
      </c>
      <c r="I154" s="130"/>
      <c r="J154" s="138">
        <f>BK154</f>
        <v>0</v>
      </c>
      <c r="L154" s="127"/>
      <c r="M154" s="132"/>
      <c r="P154" s="133">
        <f>SUM(P155:P177)</f>
        <v>0</v>
      </c>
      <c r="R154" s="133">
        <f>SUM(R155:R177)</f>
        <v>5.058E-2</v>
      </c>
      <c r="T154" s="134">
        <f>SUM(T155:T177)</f>
        <v>0</v>
      </c>
      <c r="AR154" s="128" t="s">
        <v>86</v>
      </c>
      <c r="AT154" s="135" t="s">
        <v>78</v>
      </c>
      <c r="AU154" s="135" t="s">
        <v>86</v>
      </c>
      <c r="AY154" s="128" t="s">
        <v>163</v>
      </c>
      <c r="BK154" s="136">
        <f>SUM(BK155:BK177)</f>
        <v>0</v>
      </c>
    </row>
    <row r="155" spans="2:65" s="1" customFormat="1" ht="24.2" customHeight="1">
      <c r="B155" s="139"/>
      <c r="C155" s="140" t="s">
        <v>234</v>
      </c>
      <c r="D155" s="140" t="s">
        <v>165</v>
      </c>
      <c r="E155" s="141" t="s">
        <v>907</v>
      </c>
      <c r="F155" s="142" t="s">
        <v>908</v>
      </c>
      <c r="G155" s="143" t="s">
        <v>415</v>
      </c>
      <c r="H155" s="144">
        <v>7</v>
      </c>
      <c r="I155" s="145"/>
      <c r="J155" s="144">
        <f t="shared" ref="J155:J177" si="20">ROUND(I155*H155,3)</f>
        <v>0</v>
      </c>
      <c r="K155" s="146"/>
      <c r="L155" s="28"/>
      <c r="M155" s="147" t="s">
        <v>1</v>
      </c>
      <c r="N155" s="148" t="s">
        <v>45</v>
      </c>
      <c r="P155" s="149">
        <f t="shared" ref="P155:P177" si="21">O155*H155</f>
        <v>0</v>
      </c>
      <c r="Q155" s="149">
        <v>0</v>
      </c>
      <c r="R155" s="149">
        <f t="shared" ref="R155:R177" si="22">Q155*H155</f>
        <v>0</v>
      </c>
      <c r="S155" s="149">
        <v>0</v>
      </c>
      <c r="T155" s="150">
        <f t="shared" ref="T155:T177" si="23">S155*H155</f>
        <v>0</v>
      </c>
      <c r="AR155" s="151" t="s">
        <v>289</v>
      </c>
      <c r="AT155" s="151" t="s">
        <v>165</v>
      </c>
      <c r="AU155" s="151" t="s">
        <v>92</v>
      </c>
      <c r="AY155" s="13" t="s">
        <v>163</v>
      </c>
      <c r="BE155" s="152">
        <f t="shared" ref="BE155:BE177" si="24">IF(N155="základná",J155,0)</f>
        <v>0</v>
      </c>
      <c r="BF155" s="152">
        <f t="shared" ref="BF155:BF177" si="25">IF(N155="znížená",J155,0)</f>
        <v>0</v>
      </c>
      <c r="BG155" s="152">
        <f t="shared" ref="BG155:BG177" si="26">IF(N155="zákl. prenesená",J155,0)</f>
        <v>0</v>
      </c>
      <c r="BH155" s="152">
        <f t="shared" ref="BH155:BH177" si="27">IF(N155="zníž. prenesená",J155,0)</f>
        <v>0</v>
      </c>
      <c r="BI155" s="152">
        <f t="shared" ref="BI155:BI177" si="28">IF(N155="nulová",J155,0)</f>
        <v>0</v>
      </c>
      <c r="BJ155" s="13" t="s">
        <v>92</v>
      </c>
      <c r="BK155" s="153">
        <f t="shared" ref="BK155:BK177" si="29">ROUND(I155*H155,3)</f>
        <v>0</v>
      </c>
      <c r="BL155" s="13" t="s">
        <v>289</v>
      </c>
      <c r="BM155" s="151" t="s">
        <v>1607</v>
      </c>
    </row>
    <row r="156" spans="2:65" s="1" customFormat="1" ht="16.5" customHeight="1">
      <c r="B156" s="139"/>
      <c r="C156" s="154" t="s">
        <v>7</v>
      </c>
      <c r="D156" s="154" t="s">
        <v>275</v>
      </c>
      <c r="E156" s="155" t="s">
        <v>910</v>
      </c>
      <c r="F156" s="156" t="s">
        <v>911</v>
      </c>
      <c r="G156" s="157" t="s">
        <v>415</v>
      </c>
      <c r="H156" s="158">
        <v>7</v>
      </c>
      <c r="I156" s="159"/>
      <c r="J156" s="158">
        <f t="shared" si="20"/>
        <v>0</v>
      </c>
      <c r="K156" s="160"/>
      <c r="L156" s="161"/>
      <c r="M156" s="162" t="s">
        <v>1</v>
      </c>
      <c r="N156" s="163" t="s">
        <v>45</v>
      </c>
      <c r="P156" s="149">
        <f t="shared" si="21"/>
        <v>0</v>
      </c>
      <c r="Q156" s="149">
        <v>0</v>
      </c>
      <c r="R156" s="149">
        <f t="shared" si="22"/>
        <v>0</v>
      </c>
      <c r="S156" s="149">
        <v>0</v>
      </c>
      <c r="T156" s="150">
        <f t="shared" si="23"/>
        <v>0</v>
      </c>
      <c r="AR156" s="151" t="s">
        <v>428</v>
      </c>
      <c r="AT156" s="151" t="s">
        <v>275</v>
      </c>
      <c r="AU156" s="151" t="s">
        <v>92</v>
      </c>
      <c r="AY156" s="13" t="s">
        <v>163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3" t="s">
        <v>92</v>
      </c>
      <c r="BK156" s="153">
        <f t="shared" si="29"/>
        <v>0</v>
      </c>
      <c r="BL156" s="13" t="s">
        <v>289</v>
      </c>
      <c r="BM156" s="151" t="s">
        <v>1608</v>
      </c>
    </row>
    <row r="157" spans="2:65" s="1" customFormat="1" ht="24.2" customHeight="1">
      <c r="B157" s="139"/>
      <c r="C157" s="140" t="s">
        <v>241</v>
      </c>
      <c r="D157" s="140" t="s">
        <v>165</v>
      </c>
      <c r="E157" s="141" t="s">
        <v>1609</v>
      </c>
      <c r="F157" s="142" t="s">
        <v>1610</v>
      </c>
      <c r="G157" s="143" t="s">
        <v>415</v>
      </c>
      <c r="H157" s="144">
        <v>34</v>
      </c>
      <c r="I157" s="145"/>
      <c r="J157" s="144">
        <f t="shared" si="20"/>
        <v>0</v>
      </c>
      <c r="K157" s="146"/>
      <c r="L157" s="28"/>
      <c r="M157" s="147" t="s">
        <v>1</v>
      </c>
      <c r="N157" s="148" t="s">
        <v>45</v>
      </c>
      <c r="P157" s="149">
        <f t="shared" si="21"/>
        <v>0</v>
      </c>
      <c r="Q157" s="149">
        <v>0</v>
      </c>
      <c r="R157" s="149">
        <f t="shared" si="22"/>
        <v>0</v>
      </c>
      <c r="S157" s="149">
        <v>0</v>
      </c>
      <c r="T157" s="150">
        <f t="shared" si="23"/>
        <v>0</v>
      </c>
      <c r="AR157" s="151" t="s">
        <v>289</v>
      </c>
      <c r="AT157" s="151" t="s">
        <v>165</v>
      </c>
      <c r="AU157" s="151" t="s">
        <v>92</v>
      </c>
      <c r="AY157" s="13" t="s">
        <v>163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3" t="s">
        <v>92</v>
      </c>
      <c r="BK157" s="153">
        <f t="shared" si="29"/>
        <v>0</v>
      </c>
      <c r="BL157" s="13" t="s">
        <v>289</v>
      </c>
      <c r="BM157" s="151" t="s">
        <v>1611</v>
      </c>
    </row>
    <row r="158" spans="2:65" s="1" customFormat="1" ht="16.5" customHeight="1">
      <c r="B158" s="139"/>
      <c r="C158" s="154" t="s">
        <v>200</v>
      </c>
      <c r="D158" s="154" t="s">
        <v>275</v>
      </c>
      <c r="E158" s="155" t="s">
        <v>1612</v>
      </c>
      <c r="F158" s="156" t="s">
        <v>1613</v>
      </c>
      <c r="G158" s="157" t="s">
        <v>415</v>
      </c>
      <c r="H158" s="158">
        <v>34</v>
      </c>
      <c r="I158" s="159"/>
      <c r="J158" s="158">
        <f t="shared" si="20"/>
        <v>0</v>
      </c>
      <c r="K158" s="160"/>
      <c r="L158" s="161"/>
      <c r="M158" s="162" t="s">
        <v>1</v>
      </c>
      <c r="N158" s="163" t="s">
        <v>45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428</v>
      </c>
      <c r="AT158" s="151" t="s">
        <v>275</v>
      </c>
      <c r="AU158" s="151" t="s">
        <v>92</v>
      </c>
      <c r="AY158" s="13" t="s">
        <v>163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92</v>
      </c>
      <c r="BK158" s="153">
        <f t="shared" si="29"/>
        <v>0</v>
      </c>
      <c r="BL158" s="13" t="s">
        <v>289</v>
      </c>
      <c r="BM158" s="151" t="s">
        <v>1614</v>
      </c>
    </row>
    <row r="159" spans="2:65" s="1" customFormat="1" ht="16.5" customHeight="1">
      <c r="B159" s="139"/>
      <c r="C159" s="140" t="s">
        <v>249</v>
      </c>
      <c r="D159" s="140" t="s">
        <v>165</v>
      </c>
      <c r="E159" s="141" t="s">
        <v>512</v>
      </c>
      <c r="F159" s="142" t="s">
        <v>513</v>
      </c>
      <c r="G159" s="143" t="s">
        <v>255</v>
      </c>
      <c r="H159" s="144">
        <v>10</v>
      </c>
      <c r="I159" s="145"/>
      <c r="J159" s="144">
        <f t="shared" si="20"/>
        <v>0</v>
      </c>
      <c r="K159" s="146"/>
      <c r="L159" s="28"/>
      <c r="M159" s="147" t="s">
        <v>1</v>
      </c>
      <c r="N159" s="148" t="s">
        <v>45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289</v>
      </c>
      <c r="AT159" s="151" t="s">
        <v>165</v>
      </c>
      <c r="AU159" s="151" t="s">
        <v>92</v>
      </c>
      <c r="AY159" s="13" t="s">
        <v>163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92</v>
      </c>
      <c r="BK159" s="153">
        <f t="shared" si="29"/>
        <v>0</v>
      </c>
      <c r="BL159" s="13" t="s">
        <v>289</v>
      </c>
      <c r="BM159" s="151" t="s">
        <v>1615</v>
      </c>
    </row>
    <row r="160" spans="2:65" s="1" customFormat="1" ht="16.5" customHeight="1">
      <c r="B160" s="139"/>
      <c r="C160" s="154" t="s">
        <v>202</v>
      </c>
      <c r="D160" s="154" t="s">
        <v>275</v>
      </c>
      <c r="E160" s="155" t="s">
        <v>515</v>
      </c>
      <c r="F160" s="156" t="s">
        <v>516</v>
      </c>
      <c r="G160" s="157" t="s">
        <v>255</v>
      </c>
      <c r="H160" s="158">
        <v>10</v>
      </c>
      <c r="I160" s="159"/>
      <c r="J160" s="158">
        <f t="shared" si="20"/>
        <v>0</v>
      </c>
      <c r="K160" s="160"/>
      <c r="L160" s="161"/>
      <c r="M160" s="162" t="s">
        <v>1</v>
      </c>
      <c r="N160" s="163" t="s">
        <v>45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428</v>
      </c>
      <c r="AT160" s="151" t="s">
        <v>275</v>
      </c>
      <c r="AU160" s="151" t="s">
        <v>92</v>
      </c>
      <c r="AY160" s="13" t="s">
        <v>163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92</v>
      </c>
      <c r="BK160" s="153">
        <f t="shared" si="29"/>
        <v>0</v>
      </c>
      <c r="BL160" s="13" t="s">
        <v>289</v>
      </c>
      <c r="BM160" s="151" t="s">
        <v>1616</v>
      </c>
    </row>
    <row r="161" spans="2:65" s="1" customFormat="1" ht="33" customHeight="1">
      <c r="B161" s="139"/>
      <c r="C161" s="140" t="s">
        <v>258</v>
      </c>
      <c r="D161" s="140" t="s">
        <v>165</v>
      </c>
      <c r="E161" s="141" t="s">
        <v>1617</v>
      </c>
      <c r="F161" s="142" t="s">
        <v>1618</v>
      </c>
      <c r="G161" s="143" t="s">
        <v>415</v>
      </c>
      <c r="H161" s="144">
        <v>5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45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289</v>
      </c>
      <c r="AT161" s="151" t="s">
        <v>165</v>
      </c>
      <c r="AU161" s="151" t="s">
        <v>92</v>
      </c>
      <c r="AY161" s="13" t="s">
        <v>163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92</v>
      </c>
      <c r="BK161" s="153">
        <f t="shared" si="29"/>
        <v>0</v>
      </c>
      <c r="BL161" s="13" t="s">
        <v>289</v>
      </c>
      <c r="BM161" s="151" t="s">
        <v>1619</v>
      </c>
    </row>
    <row r="162" spans="2:65" s="1" customFormat="1" ht="16.5" customHeight="1">
      <c r="B162" s="139"/>
      <c r="C162" s="154" t="s">
        <v>206</v>
      </c>
      <c r="D162" s="154" t="s">
        <v>275</v>
      </c>
      <c r="E162" s="155" t="s">
        <v>1620</v>
      </c>
      <c r="F162" s="156" t="s">
        <v>1621</v>
      </c>
      <c r="G162" s="157" t="s">
        <v>415</v>
      </c>
      <c r="H162" s="158">
        <v>5</v>
      </c>
      <c r="I162" s="159"/>
      <c r="J162" s="158">
        <f t="shared" si="20"/>
        <v>0</v>
      </c>
      <c r="K162" s="160"/>
      <c r="L162" s="161"/>
      <c r="M162" s="162" t="s">
        <v>1</v>
      </c>
      <c r="N162" s="163" t="s">
        <v>45</v>
      </c>
      <c r="P162" s="149">
        <f t="shared" si="21"/>
        <v>0</v>
      </c>
      <c r="Q162" s="149">
        <v>5.0000000000000002E-5</v>
      </c>
      <c r="R162" s="149">
        <f t="shared" si="22"/>
        <v>2.5000000000000001E-4</v>
      </c>
      <c r="S162" s="149">
        <v>0</v>
      </c>
      <c r="T162" s="150">
        <f t="shared" si="23"/>
        <v>0</v>
      </c>
      <c r="AR162" s="151" t="s">
        <v>173</v>
      </c>
      <c r="AT162" s="151" t="s">
        <v>275</v>
      </c>
      <c r="AU162" s="151" t="s">
        <v>92</v>
      </c>
      <c r="AY162" s="13" t="s">
        <v>163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92</v>
      </c>
      <c r="BK162" s="153">
        <f t="shared" si="29"/>
        <v>0</v>
      </c>
      <c r="BL162" s="13" t="s">
        <v>169</v>
      </c>
      <c r="BM162" s="151" t="s">
        <v>1622</v>
      </c>
    </row>
    <row r="163" spans="2:65" s="1" customFormat="1" ht="33" customHeight="1">
      <c r="B163" s="139"/>
      <c r="C163" s="140" t="s">
        <v>271</v>
      </c>
      <c r="D163" s="140" t="s">
        <v>165</v>
      </c>
      <c r="E163" s="141" t="s">
        <v>913</v>
      </c>
      <c r="F163" s="142" t="s">
        <v>914</v>
      </c>
      <c r="G163" s="143" t="s">
        <v>415</v>
      </c>
      <c r="H163" s="144">
        <v>2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45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289</v>
      </c>
      <c r="AT163" s="151" t="s">
        <v>165</v>
      </c>
      <c r="AU163" s="151" t="s">
        <v>92</v>
      </c>
      <c r="AY163" s="13" t="s">
        <v>163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92</v>
      </c>
      <c r="BK163" s="153">
        <f t="shared" si="29"/>
        <v>0</v>
      </c>
      <c r="BL163" s="13" t="s">
        <v>289</v>
      </c>
      <c r="BM163" s="151" t="s">
        <v>1623</v>
      </c>
    </row>
    <row r="164" spans="2:65" s="1" customFormat="1" ht="16.5" customHeight="1">
      <c r="B164" s="139"/>
      <c r="C164" s="154" t="s">
        <v>209</v>
      </c>
      <c r="D164" s="154" t="s">
        <v>275</v>
      </c>
      <c r="E164" s="155" t="s">
        <v>1624</v>
      </c>
      <c r="F164" s="156" t="s">
        <v>1625</v>
      </c>
      <c r="G164" s="157" t="s">
        <v>415</v>
      </c>
      <c r="H164" s="158">
        <v>2</v>
      </c>
      <c r="I164" s="159"/>
      <c r="J164" s="158">
        <f t="shared" si="20"/>
        <v>0</v>
      </c>
      <c r="K164" s="160"/>
      <c r="L164" s="161"/>
      <c r="M164" s="162" t="s">
        <v>1</v>
      </c>
      <c r="N164" s="163" t="s">
        <v>45</v>
      </c>
      <c r="P164" s="149">
        <f t="shared" si="21"/>
        <v>0</v>
      </c>
      <c r="Q164" s="149">
        <v>5.0000000000000002E-5</v>
      </c>
      <c r="R164" s="149">
        <f t="shared" si="22"/>
        <v>1E-4</v>
      </c>
      <c r="S164" s="149">
        <v>0</v>
      </c>
      <c r="T164" s="150">
        <f t="shared" si="23"/>
        <v>0</v>
      </c>
      <c r="AR164" s="151" t="s">
        <v>173</v>
      </c>
      <c r="AT164" s="151" t="s">
        <v>275</v>
      </c>
      <c r="AU164" s="151" t="s">
        <v>92</v>
      </c>
      <c r="AY164" s="13" t="s">
        <v>163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92</v>
      </c>
      <c r="BK164" s="153">
        <f t="shared" si="29"/>
        <v>0</v>
      </c>
      <c r="BL164" s="13" t="s">
        <v>169</v>
      </c>
      <c r="BM164" s="151" t="s">
        <v>1626</v>
      </c>
    </row>
    <row r="165" spans="2:65" s="1" customFormat="1" ht="33" customHeight="1">
      <c r="B165" s="139"/>
      <c r="C165" s="140" t="s">
        <v>279</v>
      </c>
      <c r="D165" s="140" t="s">
        <v>165</v>
      </c>
      <c r="E165" s="141" t="s">
        <v>1627</v>
      </c>
      <c r="F165" s="142" t="s">
        <v>1628</v>
      </c>
      <c r="G165" s="143" t="s">
        <v>415</v>
      </c>
      <c r="H165" s="144">
        <v>1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45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289</v>
      </c>
      <c r="AT165" s="151" t="s">
        <v>165</v>
      </c>
      <c r="AU165" s="151" t="s">
        <v>92</v>
      </c>
      <c r="AY165" s="13" t="s">
        <v>163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92</v>
      </c>
      <c r="BK165" s="153">
        <f t="shared" si="29"/>
        <v>0</v>
      </c>
      <c r="BL165" s="13" t="s">
        <v>289</v>
      </c>
      <c r="BM165" s="151" t="s">
        <v>1629</v>
      </c>
    </row>
    <row r="166" spans="2:65" s="1" customFormat="1" ht="16.5" customHeight="1">
      <c r="B166" s="139"/>
      <c r="C166" s="154" t="s">
        <v>213</v>
      </c>
      <c r="D166" s="154" t="s">
        <v>275</v>
      </c>
      <c r="E166" s="155" t="s">
        <v>1630</v>
      </c>
      <c r="F166" s="156" t="s">
        <v>1631</v>
      </c>
      <c r="G166" s="157" t="s">
        <v>415</v>
      </c>
      <c r="H166" s="158">
        <v>1</v>
      </c>
      <c r="I166" s="159"/>
      <c r="J166" s="158">
        <f t="shared" si="20"/>
        <v>0</v>
      </c>
      <c r="K166" s="160"/>
      <c r="L166" s="161"/>
      <c r="M166" s="162" t="s">
        <v>1</v>
      </c>
      <c r="N166" s="163" t="s">
        <v>45</v>
      </c>
      <c r="P166" s="149">
        <f t="shared" si="21"/>
        <v>0</v>
      </c>
      <c r="Q166" s="149">
        <v>1E-4</v>
      </c>
      <c r="R166" s="149">
        <f t="shared" si="22"/>
        <v>1E-4</v>
      </c>
      <c r="S166" s="149">
        <v>0</v>
      </c>
      <c r="T166" s="150">
        <f t="shared" si="23"/>
        <v>0</v>
      </c>
      <c r="AR166" s="151" t="s">
        <v>529</v>
      </c>
      <c r="AT166" s="151" t="s">
        <v>275</v>
      </c>
      <c r="AU166" s="151" t="s">
        <v>92</v>
      </c>
      <c r="AY166" s="13" t="s">
        <v>163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92</v>
      </c>
      <c r="BK166" s="153">
        <f t="shared" si="29"/>
        <v>0</v>
      </c>
      <c r="BL166" s="13" t="s">
        <v>529</v>
      </c>
      <c r="BM166" s="151" t="s">
        <v>1632</v>
      </c>
    </row>
    <row r="167" spans="2:65" s="1" customFormat="1" ht="16.5" customHeight="1">
      <c r="B167" s="139"/>
      <c r="C167" s="154" t="s">
        <v>286</v>
      </c>
      <c r="D167" s="154" t="s">
        <v>275</v>
      </c>
      <c r="E167" s="155" t="s">
        <v>919</v>
      </c>
      <c r="F167" s="156" t="s">
        <v>920</v>
      </c>
      <c r="G167" s="157" t="s">
        <v>921</v>
      </c>
      <c r="H167" s="158">
        <v>2</v>
      </c>
      <c r="I167" s="159"/>
      <c r="J167" s="158">
        <f t="shared" si="20"/>
        <v>0</v>
      </c>
      <c r="K167" s="160"/>
      <c r="L167" s="161"/>
      <c r="M167" s="162" t="s">
        <v>1</v>
      </c>
      <c r="N167" s="163" t="s">
        <v>45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428</v>
      </c>
      <c r="AT167" s="151" t="s">
        <v>275</v>
      </c>
      <c r="AU167" s="151" t="s">
        <v>92</v>
      </c>
      <c r="AY167" s="13" t="s">
        <v>163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92</v>
      </c>
      <c r="BK167" s="153">
        <f t="shared" si="29"/>
        <v>0</v>
      </c>
      <c r="BL167" s="13" t="s">
        <v>289</v>
      </c>
      <c r="BM167" s="151" t="s">
        <v>1633</v>
      </c>
    </row>
    <row r="168" spans="2:65" s="1" customFormat="1" ht="16.5" customHeight="1">
      <c r="B168" s="139"/>
      <c r="C168" s="154" t="s">
        <v>217</v>
      </c>
      <c r="D168" s="154" t="s">
        <v>275</v>
      </c>
      <c r="E168" s="155" t="s">
        <v>923</v>
      </c>
      <c r="F168" s="156" t="s">
        <v>924</v>
      </c>
      <c r="G168" s="157" t="s">
        <v>415</v>
      </c>
      <c r="H168" s="158">
        <v>2</v>
      </c>
      <c r="I168" s="159"/>
      <c r="J168" s="158">
        <f t="shared" si="20"/>
        <v>0</v>
      </c>
      <c r="K168" s="160"/>
      <c r="L168" s="161"/>
      <c r="M168" s="162" t="s">
        <v>1</v>
      </c>
      <c r="N168" s="163" t="s">
        <v>45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428</v>
      </c>
      <c r="AT168" s="151" t="s">
        <v>275</v>
      </c>
      <c r="AU168" s="151" t="s">
        <v>92</v>
      </c>
      <c r="AY168" s="13" t="s">
        <v>163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92</v>
      </c>
      <c r="BK168" s="153">
        <f t="shared" si="29"/>
        <v>0</v>
      </c>
      <c r="BL168" s="13" t="s">
        <v>289</v>
      </c>
      <c r="BM168" s="151" t="s">
        <v>1634</v>
      </c>
    </row>
    <row r="169" spans="2:65" s="1" customFormat="1" ht="16.5" customHeight="1">
      <c r="B169" s="139"/>
      <c r="C169" s="140" t="s">
        <v>293</v>
      </c>
      <c r="D169" s="140" t="s">
        <v>165</v>
      </c>
      <c r="E169" s="141" t="s">
        <v>1635</v>
      </c>
      <c r="F169" s="142" t="s">
        <v>1636</v>
      </c>
      <c r="G169" s="143" t="s">
        <v>415</v>
      </c>
      <c r="H169" s="144">
        <v>15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45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289</v>
      </c>
      <c r="AT169" s="151" t="s">
        <v>165</v>
      </c>
      <c r="AU169" s="151" t="s">
        <v>92</v>
      </c>
      <c r="AY169" s="13" t="s">
        <v>163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92</v>
      </c>
      <c r="BK169" s="153">
        <f t="shared" si="29"/>
        <v>0</v>
      </c>
      <c r="BL169" s="13" t="s">
        <v>289</v>
      </c>
      <c r="BM169" s="151" t="s">
        <v>1637</v>
      </c>
    </row>
    <row r="170" spans="2:65" s="1" customFormat="1" ht="21.75" customHeight="1">
      <c r="B170" s="139"/>
      <c r="C170" s="154" t="s">
        <v>221</v>
      </c>
      <c r="D170" s="154" t="s">
        <v>275</v>
      </c>
      <c r="E170" s="155" t="s">
        <v>1638</v>
      </c>
      <c r="F170" s="156" t="s">
        <v>1639</v>
      </c>
      <c r="G170" s="157" t="s">
        <v>415</v>
      </c>
      <c r="H170" s="158">
        <v>15</v>
      </c>
      <c r="I170" s="159"/>
      <c r="J170" s="158">
        <f t="shared" si="20"/>
        <v>0</v>
      </c>
      <c r="K170" s="160"/>
      <c r="L170" s="161"/>
      <c r="M170" s="162" t="s">
        <v>1</v>
      </c>
      <c r="N170" s="163" t="s">
        <v>45</v>
      </c>
      <c r="P170" s="149">
        <f t="shared" si="21"/>
        <v>0</v>
      </c>
      <c r="Q170" s="149">
        <v>3.0000000000000001E-5</v>
      </c>
      <c r="R170" s="149">
        <f t="shared" si="22"/>
        <v>4.4999999999999999E-4</v>
      </c>
      <c r="S170" s="149">
        <v>0</v>
      </c>
      <c r="T170" s="150">
        <f t="shared" si="23"/>
        <v>0</v>
      </c>
      <c r="AR170" s="151" t="s">
        <v>428</v>
      </c>
      <c r="AT170" s="151" t="s">
        <v>275</v>
      </c>
      <c r="AU170" s="151" t="s">
        <v>92</v>
      </c>
      <c r="AY170" s="13" t="s">
        <v>163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92</v>
      </c>
      <c r="BK170" s="153">
        <f t="shared" si="29"/>
        <v>0</v>
      </c>
      <c r="BL170" s="13" t="s">
        <v>289</v>
      </c>
      <c r="BM170" s="151" t="s">
        <v>1640</v>
      </c>
    </row>
    <row r="171" spans="2:65" s="1" customFormat="1" ht="16.5" customHeight="1">
      <c r="B171" s="139"/>
      <c r="C171" s="140" t="s">
        <v>305</v>
      </c>
      <c r="D171" s="140" t="s">
        <v>165</v>
      </c>
      <c r="E171" s="141" t="s">
        <v>1641</v>
      </c>
      <c r="F171" s="142" t="s">
        <v>1642</v>
      </c>
      <c r="G171" s="143" t="s">
        <v>415</v>
      </c>
      <c r="H171" s="144">
        <v>4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45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289</v>
      </c>
      <c r="AT171" s="151" t="s">
        <v>165</v>
      </c>
      <c r="AU171" s="151" t="s">
        <v>92</v>
      </c>
      <c r="AY171" s="13" t="s">
        <v>163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92</v>
      </c>
      <c r="BK171" s="153">
        <f t="shared" si="29"/>
        <v>0</v>
      </c>
      <c r="BL171" s="13" t="s">
        <v>289</v>
      </c>
      <c r="BM171" s="151" t="s">
        <v>1643</v>
      </c>
    </row>
    <row r="172" spans="2:65" s="1" customFormat="1" ht="24.2" customHeight="1">
      <c r="B172" s="139"/>
      <c r="C172" s="154" t="s">
        <v>229</v>
      </c>
      <c r="D172" s="154" t="s">
        <v>275</v>
      </c>
      <c r="E172" s="155" t="s">
        <v>1644</v>
      </c>
      <c r="F172" s="156" t="s">
        <v>1645</v>
      </c>
      <c r="G172" s="157" t="s">
        <v>415</v>
      </c>
      <c r="H172" s="158">
        <v>4</v>
      </c>
      <c r="I172" s="159"/>
      <c r="J172" s="158">
        <f t="shared" si="20"/>
        <v>0</v>
      </c>
      <c r="K172" s="160"/>
      <c r="L172" s="161"/>
      <c r="M172" s="162" t="s">
        <v>1</v>
      </c>
      <c r="N172" s="163" t="s">
        <v>45</v>
      </c>
      <c r="P172" s="149">
        <f t="shared" si="21"/>
        <v>0</v>
      </c>
      <c r="Q172" s="149">
        <v>2.0000000000000002E-5</v>
      </c>
      <c r="R172" s="149">
        <f t="shared" si="22"/>
        <v>8.0000000000000007E-5</v>
      </c>
      <c r="S172" s="149">
        <v>0</v>
      </c>
      <c r="T172" s="150">
        <f t="shared" si="23"/>
        <v>0</v>
      </c>
      <c r="AR172" s="151" t="s">
        <v>428</v>
      </c>
      <c r="AT172" s="151" t="s">
        <v>275</v>
      </c>
      <c r="AU172" s="151" t="s">
        <v>92</v>
      </c>
      <c r="AY172" s="13" t="s">
        <v>163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92</v>
      </c>
      <c r="BK172" s="153">
        <f t="shared" si="29"/>
        <v>0</v>
      </c>
      <c r="BL172" s="13" t="s">
        <v>289</v>
      </c>
      <c r="BM172" s="151" t="s">
        <v>1646</v>
      </c>
    </row>
    <row r="173" spans="2:65" s="1" customFormat="1" ht="16.5" customHeight="1">
      <c r="B173" s="139"/>
      <c r="C173" s="140" t="s">
        <v>315</v>
      </c>
      <c r="D173" s="140" t="s">
        <v>165</v>
      </c>
      <c r="E173" s="141" t="s">
        <v>890</v>
      </c>
      <c r="F173" s="142" t="s">
        <v>1647</v>
      </c>
      <c r="G173" s="143" t="s">
        <v>415</v>
      </c>
      <c r="H173" s="144">
        <v>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45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289</v>
      </c>
      <c r="AT173" s="151" t="s">
        <v>165</v>
      </c>
      <c r="AU173" s="151" t="s">
        <v>92</v>
      </c>
      <c r="AY173" s="13" t="s">
        <v>163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92</v>
      </c>
      <c r="BK173" s="153">
        <f t="shared" si="29"/>
        <v>0</v>
      </c>
      <c r="BL173" s="13" t="s">
        <v>289</v>
      </c>
      <c r="BM173" s="151" t="s">
        <v>1648</v>
      </c>
    </row>
    <row r="174" spans="2:65" s="1" customFormat="1" ht="16.5" customHeight="1">
      <c r="B174" s="139"/>
      <c r="C174" s="154" t="s">
        <v>232</v>
      </c>
      <c r="D174" s="154" t="s">
        <v>275</v>
      </c>
      <c r="E174" s="155" t="s">
        <v>1649</v>
      </c>
      <c r="F174" s="156" t="s">
        <v>1650</v>
      </c>
      <c r="G174" s="157" t="s">
        <v>415</v>
      </c>
      <c r="H174" s="158">
        <v>1</v>
      </c>
      <c r="I174" s="159"/>
      <c r="J174" s="158">
        <f t="shared" si="20"/>
        <v>0</v>
      </c>
      <c r="K174" s="160"/>
      <c r="L174" s="161"/>
      <c r="M174" s="162" t="s">
        <v>1</v>
      </c>
      <c r="N174" s="163" t="s">
        <v>45</v>
      </c>
      <c r="P174" s="149">
        <f t="shared" si="21"/>
        <v>0</v>
      </c>
      <c r="Q174" s="149">
        <v>7.0000000000000001E-3</v>
      </c>
      <c r="R174" s="149">
        <f t="shared" si="22"/>
        <v>7.0000000000000001E-3</v>
      </c>
      <c r="S174" s="149">
        <v>0</v>
      </c>
      <c r="T174" s="150">
        <f t="shared" si="23"/>
        <v>0</v>
      </c>
      <c r="AR174" s="151" t="s">
        <v>428</v>
      </c>
      <c r="AT174" s="151" t="s">
        <v>275</v>
      </c>
      <c r="AU174" s="151" t="s">
        <v>92</v>
      </c>
      <c r="AY174" s="13" t="s">
        <v>163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92</v>
      </c>
      <c r="BK174" s="153">
        <f t="shared" si="29"/>
        <v>0</v>
      </c>
      <c r="BL174" s="13" t="s">
        <v>289</v>
      </c>
      <c r="BM174" s="151" t="s">
        <v>1651</v>
      </c>
    </row>
    <row r="175" spans="2:65" s="1" customFormat="1" ht="16.5" customHeight="1">
      <c r="B175" s="139"/>
      <c r="C175" s="154" t="s">
        <v>321</v>
      </c>
      <c r="D175" s="154" t="s">
        <v>275</v>
      </c>
      <c r="E175" s="155" t="s">
        <v>896</v>
      </c>
      <c r="F175" s="156" t="s">
        <v>897</v>
      </c>
      <c r="G175" s="157" t="s">
        <v>415</v>
      </c>
      <c r="H175" s="158">
        <v>3</v>
      </c>
      <c r="I175" s="159"/>
      <c r="J175" s="158">
        <f t="shared" si="20"/>
        <v>0</v>
      </c>
      <c r="K175" s="160"/>
      <c r="L175" s="161"/>
      <c r="M175" s="162" t="s">
        <v>1</v>
      </c>
      <c r="N175" s="163" t="s">
        <v>45</v>
      </c>
      <c r="P175" s="149">
        <f t="shared" si="21"/>
        <v>0</v>
      </c>
      <c r="Q175" s="149">
        <v>2.0000000000000001E-4</v>
      </c>
      <c r="R175" s="149">
        <f t="shared" si="22"/>
        <v>6.0000000000000006E-4</v>
      </c>
      <c r="S175" s="149">
        <v>0</v>
      </c>
      <c r="T175" s="150">
        <f t="shared" si="23"/>
        <v>0</v>
      </c>
      <c r="AR175" s="151" t="s">
        <v>529</v>
      </c>
      <c r="AT175" s="151" t="s">
        <v>275</v>
      </c>
      <c r="AU175" s="151" t="s">
        <v>92</v>
      </c>
      <c r="AY175" s="13" t="s">
        <v>163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92</v>
      </c>
      <c r="BK175" s="153">
        <f t="shared" si="29"/>
        <v>0</v>
      </c>
      <c r="BL175" s="13" t="s">
        <v>529</v>
      </c>
      <c r="BM175" s="151" t="s">
        <v>1652</v>
      </c>
    </row>
    <row r="176" spans="2:65" s="1" customFormat="1" ht="24.2" customHeight="1">
      <c r="B176" s="139"/>
      <c r="C176" s="140" t="s">
        <v>237</v>
      </c>
      <c r="D176" s="140" t="s">
        <v>165</v>
      </c>
      <c r="E176" s="141" t="s">
        <v>899</v>
      </c>
      <c r="F176" s="142" t="s">
        <v>900</v>
      </c>
      <c r="G176" s="143" t="s">
        <v>255</v>
      </c>
      <c r="H176" s="144">
        <v>42</v>
      </c>
      <c r="I176" s="145"/>
      <c r="J176" s="144">
        <f t="shared" si="20"/>
        <v>0</v>
      </c>
      <c r="K176" s="146"/>
      <c r="L176" s="28"/>
      <c r="M176" s="147" t="s">
        <v>1</v>
      </c>
      <c r="N176" s="148" t="s">
        <v>45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289</v>
      </c>
      <c r="AT176" s="151" t="s">
        <v>165</v>
      </c>
      <c r="AU176" s="151" t="s">
        <v>92</v>
      </c>
      <c r="AY176" s="13" t="s">
        <v>163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92</v>
      </c>
      <c r="BK176" s="153">
        <f t="shared" si="29"/>
        <v>0</v>
      </c>
      <c r="BL176" s="13" t="s">
        <v>289</v>
      </c>
      <c r="BM176" s="151" t="s">
        <v>1653</v>
      </c>
    </row>
    <row r="177" spans="2:65" s="1" customFormat="1" ht="24.2" customHeight="1">
      <c r="B177" s="139"/>
      <c r="C177" s="154" t="s">
        <v>329</v>
      </c>
      <c r="D177" s="154" t="s">
        <v>275</v>
      </c>
      <c r="E177" s="155" t="s">
        <v>902</v>
      </c>
      <c r="F177" s="156" t="s">
        <v>903</v>
      </c>
      <c r="G177" s="157" t="s">
        <v>255</v>
      </c>
      <c r="H177" s="158">
        <v>42</v>
      </c>
      <c r="I177" s="159"/>
      <c r="J177" s="158">
        <f t="shared" si="20"/>
        <v>0</v>
      </c>
      <c r="K177" s="160"/>
      <c r="L177" s="161"/>
      <c r="M177" s="162" t="s">
        <v>1</v>
      </c>
      <c r="N177" s="163" t="s">
        <v>45</v>
      </c>
      <c r="P177" s="149">
        <f t="shared" si="21"/>
        <v>0</v>
      </c>
      <c r="Q177" s="149">
        <v>1E-3</v>
      </c>
      <c r="R177" s="149">
        <f t="shared" si="22"/>
        <v>4.2000000000000003E-2</v>
      </c>
      <c r="S177" s="149">
        <v>0</v>
      </c>
      <c r="T177" s="150">
        <f t="shared" si="23"/>
        <v>0</v>
      </c>
      <c r="AR177" s="151" t="s">
        <v>529</v>
      </c>
      <c r="AT177" s="151" t="s">
        <v>275</v>
      </c>
      <c r="AU177" s="151" t="s">
        <v>92</v>
      </c>
      <c r="AY177" s="13" t="s">
        <v>163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92</v>
      </c>
      <c r="BK177" s="153">
        <f t="shared" si="29"/>
        <v>0</v>
      </c>
      <c r="BL177" s="13" t="s">
        <v>529</v>
      </c>
      <c r="BM177" s="151" t="s">
        <v>1654</v>
      </c>
    </row>
    <row r="178" spans="2:65" s="11" customFormat="1" ht="22.9" customHeight="1">
      <c r="B178" s="127"/>
      <c r="D178" s="128" t="s">
        <v>78</v>
      </c>
      <c r="E178" s="137" t="s">
        <v>905</v>
      </c>
      <c r="F178" s="137" t="s">
        <v>1655</v>
      </c>
      <c r="I178" s="130"/>
      <c r="J178" s="138">
        <f>BK178</f>
        <v>0</v>
      </c>
      <c r="L178" s="127"/>
      <c r="M178" s="132"/>
      <c r="P178" s="133">
        <f>P179+SUM(P180:P205)</f>
        <v>0</v>
      </c>
      <c r="R178" s="133">
        <f>R179+SUM(R180:R205)</f>
        <v>2.9376000000000003E-2</v>
      </c>
      <c r="T178" s="134">
        <f>T179+SUM(T180:T205)</f>
        <v>0</v>
      </c>
      <c r="AR178" s="128" t="s">
        <v>174</v>
      </c>
      <c r="AT178" s="135" t="s">
        <v>78</v>
      </c>
      <c r="AU178" s="135" t="s">
        <v>86</v>
      </c>
      <c r="AY178" s="128" t="s">
        <v>163</v>
      </c>
      <c r="BK178" s="136">
        <f>BK179+SUM(BK180:BK205)</f>
        <v>0</v>
      </c>
    </row>
    <row r="179" spans="2:65" s="1" customFormat="1" ht="21.75" customHeight="1">
      <c r="B179" s="139"/>
      <c r="C179" s="140" t="s">
        <v>240</v>
      </c>
      <c r="D179" s="140" t="s">
        <v>165</v>
      </c>
      <c r="E179" s="141" t="s">
        <v>539</v>
      </c>
      <c r="F179" s="142" t="s">
        <v>540</v>
      </c>
      <c r="G179" s="143" t="s">
        <v>255</v>
      </c>
      <c r="H179" s="144">
        <v>2.6</v>
      </c>
      <c r="I179" s="145"/>
      <c r="J179" s="144">
        <f t="shared" ref="J179:J204" si="30">ROUND(I179*H179,3)</f>
        <v>0</v>
      </c>
      <c r="K179" s="146"/>
      <c r="L179" s="28"/>
      <c r="M179" s="147" t="s">
        <v>1</v>
      </c>
      <c r="N179" s="148" t="s">
        <v>45</v>
      </c>
      <c r="P179" s="149">
        <f t="shared" ref="P179:P204" si="31">O179*H179</f>
        <v>0</v>
      </c>
      <c r="Q179" s="149">
        <v>0</v>
      </c>
      <c r="R179" s="149">
        <f t="shared" ref="R179:R204" si="32">Q179*H179</f>
        <v>0</v>
      </c>
      <c r="S179" s="149">
        <v>0</v>
      </c>
      <c r="T179" s="150">
        <f t="shared" ref="T179:T204" si="33">S179*H179</f>
        <v>0</v>
      </c>
      <c r="AR179" s="151" t="s">
        <v>289</v>
      </c>
      <c r="AT179" s="151" t="s">
        <v>165</v>
      </c>
      <c r="AU179" s="151" t="s">
        <v>92</v>
      </c>
      <c r="AY179" s="13" t="s">
        <v>163</v>
      </c>
      <c r="BE179" s="152">
        <f t="shared" ref="BE179:BE204" si="34">IF(N179="základná",J179,0)</f>
        <v>0</v>
      </c>
      <c r="BF179" s="152">
        <f t="shared" ref="BF179:BF204" si="35">IF(N179="znížená",J179,0)</f>
        <v>0</v>
      </c>
      <c r="BG179" s="152">
        <f t="shared" ref="BG179:BG204" si="36">IF(N179="zákl. prenesená",J179,0)</f>
        <v>0</v>
      </c>
      <c r="BH179" s="152">
        <f t="shared" ref="BH179:BH204" si="37">IF(N179="zníž. prenesená",J179,0)</f>
        <v>0</v>
      </c>
      <c r="BI179" s="152">
        <f t="shared" ref="BI179:BI204" si="38">IF(N179="nulová",J179,0)</f>
        <v>0</v>
      </c>
      <c r="BJ179" s="13" t="s">
        <v>92</v>
      </c>
      <c r="BK179" s="153">
        <f t="shared" ref="BK179:BK204" si="39">ROUND(I179*H179,3)</f>
        <v>0</v>
      </c>
      <c r="BL179" s="13" t="s">
        <v>289</v>
      </c>
      <c r="BM179" s="151" t="s">
        <v>1656</v>
      </c>
    </row>
    <row r="180" spans="2:65" s="1" customFormat="1" ht="16.5" customHeight="1">
      <c r="B180" s="139"/>
      <c r="C180" s="154" t="s">
        <v>336</v>
      </c>
      <c r="D180" s="154" t="s">
        <v>275</v>
      </c>
      <c r="E180" s="155" t="s">
        <v>542</v>
      </c>
      <c r="F180" s="156" t="s">
        <v>543</v>
      </c>
      <c r="G180" s="157" t="s">
        <v>380</v>
      </c>
      <c r="H180" s="158">
        <v>1.716</v>
      </c>
      <c r="I180" s="159"/>
      <c r="J180" s="158">
        <f t="shared" si="30"/>
        <v>0</v>
      </c>
      <c r="K180" s="160"/>
      <c r="L180" s="161"/>
      <c r="M180" s="162" t="s">
        <v>1</v>
      </c>
      <c r="N180" s="163" t="s">
        <v>45</v>
      </c>
      <c r="P180" s="149">
        <f t="shared" si="31"/>
        <v>0</v>
      </c>
      <c r="Q180" s="149">
        <v>1E-3</v>
      </c>
      <c r="R180" s="149">
        <f t="shared" si="32"/>
        <v>1.7160000000000001E-3</v>
      </c>
      <c r="S180" s="149">
        <v>0</v>
      </c>
      <c r="T180" s="150">
        <f t="shared" si="33"/>
        <v>0</v>
      </c>
      <c r="AR180" s="151" t="s">
        <v>428</v>
      </c>
      <c r="AT180" s="151" t="s">
        <v>275</v>
      </c>
      <c r="AU180" s="151" t="s">
        <v>92</v>
      </c>
      <c r="AY180" s="13" t="s">
        <v>163</v>
      </c>
      <c r="BE180" s="152">
        <f t="shared" si="34"/>
        <v>0</v>
      </c>
      <c r="BF180" s="152">
        <f t="shared" si="35"/>
        <v>0</v>
      </c>
      <c r="BG180" s="152">
        <f t="shared" si="36"/>
        <v>0</v>
      </c>
      <c r="BH180" s="152">
        <f t="shared" si="37"/>
        <v>0</v>
      </c>
      <c r="BI180" s="152">
        <f t="shared" si="38"/>
        <v>0</v>
      </c>
      <c r="BJ180" s="13" t="s">
        <v>92</v>
      </c>
      <c r="BK180" s="153">
        <f t="shared" si="39"/>
        <v>0</v>
      </c>
      <c r="BL180" s="13" t="s">
        <v>289</v>
      </c>
      <c r="BM180" s="151" t="s">
        <v>1657</v>
      </c>
    </row>
    <row r="181" spans="2:65" s="1" customFormat="1" ht="21.75" customHeight="1">
      <c r="B181" s="139"/>
      <c r="C181" s="140" t="s">
        <v>244</v>
      </c>
      <c r="D181" s="140" t="s">
        <v>165</v>
      </c>
      <c r="E181" s="141" t="s">
        <v>545</v>
      </c>
      <c r="F181" s="142" t="s">
        <v>546</v>
      </c>
      <c r="G181" s="143" t="s">
        <v>255</v>
      </c>
      <c r="H181" s="144">
        <v>22.4</v>
      </c>
      <c r="I181" s="145"/>
      <c r="J181" s="144">
        <f t="shared" si="30"/>
        <v>0</v>
      </c>
      <c r="K181" s="146"/>
      <c r="L181" s="28"/>
      <c r="M181" s="147" t="s">
        <v>1</v>
      </c>
      <c r="N181" s="148" t="s">
        <v>45</v>
      </c>
      <c r="P181" s="149">
        <f t="shared" si="31"/>
        <v>0</v>
      </c>
      <c r="Q181" s="149">
        <v>0</v>
      </c>
      <c r="R181" s="149">
        <f t="shared" si="32"/>
        <v>0</v>
      </c>
      <c r="S181" s="149">
        <v>0</v>
      </c>
      <c r="T181" s="150">
        <f t="shared" si="33"/>
        <v>0</v>
      </c>
      <c r="AR181" s="151" t="s">
        <v>289</v>
      </c>
      <c r="AT181" s="151" t="s">
        <v>165</v>
      </c>
      <c r="AU181" s="151" t="s">
        <v>92</v>
      </c>
      <c r="AY181" s="13" t="s">
        <v>163</v>
      </c>
      <c r="BE181" s="152">
        <f t="shared" si="34"/>
        <v>0</v>
      </c>
      <c r="BF181" s="152">
        <f t="shared" si="35"/>
        <v>0</v>
      </c>
      <c r="BG181" s="152">
        <f t="shared" si="36"/>
        <v>0</v>
      </c>
      <c r="BH181" s="152">
        <f t="shared" si="37"/>
        <v>0</v>
      </c>
      <c r="BI181" s="152">
        <f t="shared" si="38"/>
        <v>0</v>
      </c>
      <c r="BJ181" s="13" t="s">
        <v>92</v>
      </c>
      <c r="BK181" s="153">
        <f t="shared" si="39"/>
        <v>0</v>
      </c>
      <c r="BL181" s="13" t="s">
        <v>289</v>
      </c>
      <c r="BM181" s="151" t="s">
        <v>1658</v>
      </c>
    </row>
    <row r="182" spans="2:65" s="1" customFormat="1" ht="16.5" customHeight="1">
      <c r="B182" s="139"/>
      <c r="C182" s="154" t="s">
        <v>343</v>
      </c>
      <c r="D182" s="154" t="s">
        <v>275</v>
      </c>
      <c r="E182" s="155" t="s">
        <v>548</v>
      </c>
      <c r="F182" s="156" t="s">
        <v>549</v>
      </c>
      <c r="G182" s="157" t="s">
        <v>380</v>
      </c>
      <c r="H182" s="158">
        <v>9.4079999999999995</v>
      </c>
      <c r="I182" s="159"/>
      <c r="J182" s="158">
        <f t="shared" si="30"/>
        <v>0</v>
      </c>
      <c r="K182" s="160"/>
      <c r="L182" s="161"/>
      <c r="M182" s="162" t="s">
        <v>1</v>
      </c>
      <c r="N182" s="163" t="s">
        <v>45</v>
      </c>
      <c r="P182" s="149">
        <f t="shared" si="31"/>
        <v>0</v>
      </c>
      <c r="Q182" s="149">
        <v>0</v>
      </c>
      <c r="R182" s="149">
        <f t="shared" si="32"/>
        <v>0</v>
      </c>
      <c r="S182" s="149">
        <v>0</v>
      </c>
      <c r="T182" s="150">
        <f t="shared" si="33"/>
        <v>0</v>
      </c>
      <c r="AR182" s="151" t="s">
        <v>428</v>
      </c>
      <c r="AT182" s="151" t="s">
        <v>275</v>
      </c>
      <c r="AU182" s="151" t="s">
        <v>92</v>
      </c>
      <c r="AY182" s="13" t="s">
        <v>163</v>
      </c>
      <c r="BE182" s="152">
        <f t="shared" si="34"/>
        <v>0</v>
      </c>
      <c r="BF182" s="152">
        <f t="shared" si="35"/>
        <v>0</v>
      </c>
      <c r="BG182" s="152">
        <f t="shared" si="36"/>
        <v>0</v>
      </c>
      <c r="BH182" s="152">
        <f t="shared" si="37"/>
        <v>0</v>
      </c>
      <c r="BI182" s="152">
        <f t="shared" si="38"/>
        <v>0</v>
      </c>
      <c r="BJ182" s="13" t="s">
        <v>92</v>
      </c>
      <c r="BK182" s="153">
        <f t="shared" si="39"/>
        <v>0</v>
      </c>
      <c r="BL182" s="13" t="s">
        <v>289</v>
      </c>
      <c r="BM182" s="151" t="s">
        <v>1659</v>
      </c>
    </row>
    <row r="183" spans="2:65" s="1" customFormat="1" ht="24.2" customHeight="1">
      <c r="B183" s="139"/>
      <c r="C183" s="140" t="s">
        <v>247</v>
      </c>
      <c r="D183" s="140" t="s">
        <v>165</v>
      </c>
      <c r="E183" s="141" t="s">
        <v>557</v>
      </c>
      <c r="F183" s="142" t="s">
        <v>938</v>
      </c>
      <c r="G183" s="143" t="s">
        <v>415</v>
      </c>
      <c r="H183" s="144">
        <v>2</v>
      </c>
      <c r="I183" s="145"/>
      <c r="J183" s="144">
        <f t="shared" si="30"/>
        <v>0</v>
      </c>
      <c r="K183" s="146"/>
      <c r="L183" s="28"/>
      <c r="M183" s="147" t="s">
        <v>1</v>
      </c>
      <c r="N183" s="148" t="s">
        <v>45</v>
      </c>
      <c r="P183" s="149">
        <f t="shared" si="31"/>
        <v>0</v>
      </c>
      <c r="Q183" s="149">
        <v>0</v>
      </c>
      <c r="R183" s="149">
        <f t="shared" si="32"/>
        <v>0</v>
      </c>
      <c r="S183" s="149">
        <v>0</v>
      </c>
      <c r="T183" s="150">
        <f t="shared" si="33"/>
        <v>0</v>
      </c>
      <c r="AR183" s="151" t="s">
        <v>289</v>
      </c>
      <c r="AT183" s="151" t="s">
        <v>165</v>
      </c>
      <c r="AU183" s="151" t="s">
        <v>92</v>
      </c>
      <c r="AY183" s="13" t="s">
        <v>163</v>
      </c>
      <c r="BE183" s="152">
        <f t="shared" si="34"/>
        <v>0</v>
      </c>
      <c r="BF183" s="152">
        <f t="shared" si="35"/>
        <v>0</v>
      </c>
      <c r="BG183" s="152">
        <f t="shared" si="36"/>
        <v>0</v>
      </c>
      <c r="BH183" s="152">
        <f t="shared" si="37"/>
        <v>0</v>
      </c>
      <c r="BI183" s="152">
        <f t="shared" si="38"/>
        <v>0</v>
      </c>
      <c r="BJ183" s="13" t="s">
        <v>92</v>
      </c>
      <c r="BK183" s="153">
        <f t="shared" si="39"/>
        <v>0</v>
      </c>
      <c r="BL183" s="13" t="s">
        <v>289</v>
      </c>
      <c r="BM183" s="151" t="s">
        <v>1660</v>
      </c>
    </row>
    <row r="184" spans="2:65" s="1" customFormat="1" ht="24.2" customHeight="1">
      <c r="B184" s="139"/>
      <c r="C184" s="154" t="s">
        <v>354</v>
      </c>
      <c r="D184" s="154" t="s">
        <v>275</v>
      </c>
      <c r="E184" s="155" t="s">
        <v>940</v>
      </c>
      <c r="F184" s="156" t="s">
        <v>941</v>
      </c>
      <c r="G184" s="157" t="s">
        <v>415</v>
      </c>
      <c r="H184" s="158">
        <v>2</v>
      </c>
      <c r="I184" s="159"/>
      <c r="J184" s="158">
        <f t="shared" si="30"/>
        <v>0</v>
      </c>
      <c r="K184" s="160"/>
      <c r="L184" s="161"/>
      <c r="M184" s="162" t="s">
        <v>1</v>
      </c>
      <c r="N184" s="163" t="s">
        <v>45</v>
      </c>
      <c r="P184" s="149">
        <f t="shared" si="31"/>
        <v>0</v>
      </c>
      <c r="Q184" s="149">
        <v>3.1199999999999999E-3</v>
      </c>
      <c r="R184" s="149">
        <f t="shared" si="32"/>
        <v>6.2399999999999999E-3</v>
      </c>
      <c r="S184" s="149">
        <v>0</v>
      </c>
      <c r="T184" s="150">
        <f t="shared" si="33"/>
        <v>0</v>
      </c>
      <c r="AR184" s="151" t="s">
        <v>529</v>
      </c>
      <c r="AT184" s="151" t="s">
        <v>275</v>
      </c>
      <c r="AU184" s="151" t="s">
        <v>92</v>
      </c>
      <c r="AY184" s="13" t="s">
        <v>163</v>
      </c>
      <c r="BE184" s="152">
        <f t="shared" si="34"/>
        <v>0</v>
      </c>
      <c r="BF184" s="152">
        <f t="shared" si="35"/>
        <v>0</v>
      </c>
      <c r="BG184" s="152">
        <f t="shared" si="36"/>
        <v>0</v>
      </c>
      <c r="BH184" s="152">
        <f t="shared" si="37"/>
        <v>0</v>
      </c>
      <c r="BI184" s="152">
        <f t="shared" si="38"/>
        <v>0</v>
      </c>
      <c r="BJ184" s="13" t="s">
        <v>92</v>
      </c>
      <c r="BK184" s="153">
        <f t="shared" si="39"/>
        <v>0</v>
      </c>
      <c r="BL184" s="13" t="s">
        <v>529</v>
      </c>
      <c r="BM184" s="151" t="s">
        <v>1661</v>
      </c>
    </row>
    <row r="185" spans="2:65" s="1" customFormat="1" ht="16.5" customHeight="1">
      <c r="B185" s="139"/>
      <c r="C185" s="140" t="s">
        <v>252</v>
      </c>
      <c r="D185" s="140" t="s">
        <v>165</v>
      </c>
      <c r="E185" s="141" t="s">
        <v>587</v>
      </c>
      <c r="F185" s="142" t="s">
        <v>588</v>
      </c>
      <c r="G185" s="143" t="s">
        <v>415</v>
      </c>
      <c r="H185" s="144">
        <v>2</v>
      </c>
      <c r="I185" s="145"/>
      <c r="J185" s="144">
        <f t="shared" si="30"/>
        <v>0</v>
      </c>
      <c r="K185" s="146"/>
      <c r="L185" s="28"/>
      <c r="M185" s="147" t="s">
        <v>1</v>
      </c>
      <c r="N185" s="148" t="s">
        <v>45</v>
      </c>
      <c r="P185" s="149">
        <f t="shared" si="31"/>
        <v>0</v>
      </c>
      <c r="Q185" s="149">
        <v>0</v>
      </c>
      <c r="R185" s="149">
        <f t="shared" si="32"/>
        <v>0</v>
      </c>
      <c r="S185" s="149">
        <v>0</v>
      </c>
      <c r="T185" s="150">
        <f t="shared" si="33"/>
        <v>0</v>
      </c>
      <c r="AR185" s="151" t="s">
        <v>289</v>
      </c>
      <c r="AT185" s="151" t="s">
        <v>165</v>
      </c>
      <c r="AU185" s="151" t="s">
        <v>92</v>
      </c>
      <c r="AY185" s="13" t="s">
        <v>163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3" t="s">
        <v>92</v>
      </c>
      <c r="BK185" s="153">
        <f t="shared" si="39"/>
        <v>0</v>
      </c>
      <c r="BL185" s="13" t="s">
        <v>289</v>
      </c>
      <c r="BM185" s="151" t="s">
        <v>1662</v>
      </c>
    </row>
    <row r="186" spans="2:65" s="1" customFormat="1" ht="24.2" customHeight="1">
      <c r="B186" s="139"/>
      <c r="C186" s="154" t="s">
        <v>361</v>
      </c>
      <c r="D186" s="154" t="s">
        <v>275</v>
      </c>
      <c r="E186" s="155" t="s">
        <v>590</v>
      </c>
      <c r="F186" s="156" t="s">
        <v>944</v>
      </c>
      <c r="G186" s="157" t="s">
        <v>415</v>
      </c>
      <c r="H186" s="158">
        <v>2</v>
      </c>
      <c r="I186" s="159"/>
      <c r="J186" s="158">
        <f t="shared" si="30"/>
        <v>0</v>
      </c>
      <c r="K186" s="160"/>
      <c r="L186" s="161"/>
      <c r="M186" s="162" t="s">
        <v>1</v>
      </c>
      <c r="N186" s="163" t="s">
        <v>45</v>
      </c>
      <c r="P186" s="149">
        <f t="shared" si="31"/>
        <v>0</v>
      </c>
      <c r="Q186" s="149">
        <v>1.6000000000000001E-4</v>
      </c>
      <c r="R186" s="149">
        <f t="shared" si="32"/>
        <v>3.2000000000000003E-4</v>
      </c>
      <c r="S186" s="149">
        <v>0</v>
      </c>
      <c r="T186" s="150">
        <f t="shared" si="33"/>
        <v>0</v>
      </c>
      <c r="AR186" s="151" t="s">
        <v>428</v>
      </c>
      <c r="AT186" s="151" t="s">
        <v>275</v>
      </c>
      <c r="AU186" s="151" t="s">
        <v>92</v>
      </c>
      <c r="AY186" s="13" t="s">
        <v>163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92</v>
      </c>
      <c r="BK186" s="153">
        <f t="shared" si="39"/>
        <v>0</v>
      </c>
      <c r="BL186" s="13" t="s">
        <v>289</v>
      </c>
      <c r="BM186" s="151" t="s">
        <v>1663</v>
      </c>
    </row>
    <row r="187" spans="2:65" s="1" customFormat="1" ht="16.5" customHeight="1">
      <c r="B187" s="139"/>
      <c r="C187" s="140" t="s">
        <v>256</v>
      </c>
      <c r="D187" s="140" t="s">
        <v>165</v>
      </c>
      <c r="E187" s="141" t="s">
        <v>594</v>
      </c>
      <c r="F187" s="142" t="s">
        <v>595</v>
      </c>
      <c r="G187" s="143" t="s">
        <v>415</v>
      </c>
      <c r="H187" s="144">
        <v>2</v>
      </c>
      <c r="I187" s="145"/>
      <c r="J187" s="144">
        <f t="shared" si="30"/>
        <v>0</v>
      </c>
      <c r="K187" s="146"/>
      <c r="L187" s="28"/>
      <c r="M187" s="147" t="s">
        <v>1</v>
      </c>
      <c r="N187" s="148" t="s">
        <v>45</v>
      </c>
      <c r="P187" s="149">
        <f t="shared" si="31"/>
        <v>0</v>
      </c>
      <c r="Q187" s="149">
        <v>0</v>
      </c>
      <c r="R187" s="149">
        <f t="shared" si="32"/>
        <v>0</v>
      </c>
      <c r="S187" s="149">
        <v>0</v>
      </c>
      <c r="T187" s="150">
        <f t="shared" si="33"/>
        <v>0</v>
      </c>
      <c r="AR187" s="151" t="s">
        <v>289</v>
      </c>
      <c r="AT187" s="151" t="s">
        <v>165</v>
      </c>
      <c r="AU187" s="151" t="s">
        <v>92</v>
      </c>
      <c r="AY187" s="13" t="s">
        <v>163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92</v>
      </c>
      <c r="BK187" s="153">
        <f t="shared" si="39"/>
        <v>0</v>
      </c>
      <c r="BL187" s="13" t="s">
        <v>289</v>
      </c>
      <c r="BM187" s="151" t="s">
        <v>1664</v>
      </c>
    </row>
    <row r="188" spans="2:65" s="1" customFormat="1" ht="24.2" customHeight="1">
      <c r="B188" s="139"/>
      <c r="C188" s="154" t="s">
        <v>371</v>
      </c>
      <c r="D188" s="154" t="s">
        <v>275</v>
      </c>
      <c r="E188" s="155" t="s">
        <v>597</v>
      </c>
      <c r="F188" s="156" t="s">
        <v>598</v>
      </c>
      <c r="G188" s="157" t="s">
        <v>415</v>
      </c>
      <c r="H188" s="158">
        <v>2</v>
      </c>
      <c r="I188" s="159"/>
      <c r="J188" s="158">
        <f t="shared" si="30"/>
        <v>0</v>
      </c>
      <c r="K188" s="160"/>
      <c r="L188" s="161"/>
      <c r="M188" s="162" t="s">
        <v>1</v>
      </c>
      <c r="N188" s="163" t="s">
        <v>45</v>
      </c>
      <c r="P188" s="149">
        <f t="shared" si="31"/>
        <v>0</v>
      </c>
      <c r="Q188" s="149">
        <v>2.9E-4</v>
      </c>
      <c r="R188" s="149">
        <f t="shared" si="32"/>
        <v>5.8E-4</v>
      </c>
      <c r="S188" s="149">
        <v>0</v>
      </c>
      <c r="T188" s="150">
        <f t="shared" si="33"/>
        <v>0</v>
      </c>
      <c r="AR188" s="151" t="s">
        <v>428</v>
      </c>
      <c r="AT188" s="151" t="s">
        <v>275</v>
      </c>
      <c r="AU188" s="151" t="s">
        <v>92</v>
      </c>
      <c r="AY188" s="13" t="s">
        <v>163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92</v>
      </c>
      <c r="BK188" s="153">
        <f t="shared" si="39"/>
        <v>0</v>
      </c>
      <c r="BL188" s="13" t="s">
        <v>289</v>
      </c>
      <c r="BM188" s="151" t="s">
        <v>1665</v>
      </c>
    </row>
    <row r="189" spans="2:65" s="1" customFormat="1" ht="16.5" customHeight="1">
      <c r="B189" s="139"/>
      <c r="C189" s="140" t="s">
        <v>261</v>
      </c>
      <c r="D189" s="140" t="s">
        <v>165</v>
      </c>
      <c r="E189" s="141" t="s">
        <v>601</v>
      </c>
      <c r="F189" s="142" t="s">
        <v>948</v>
      </c>
      <c r="G189" s="143" t="s">
        <v>415</v>
      </c>
      <c r="H189" s="144">
        <v>2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45</v>
      </c>
      <c r="P189" s="149">
        <f t="shared" si="31"/>
        <v>0</v>
      </c>
      <c r="Q189" s="149">
        <v>0</v>
      </c>
      <c r="R189" s="149">
        <f t="shared" si="32"/>
        <v>0</v>
      </c>
      <c r="S189" s="149">
        <v>0</v>
      </c>
      <c r="T189" s="150">
        <f t="shared" si="33"/>
        <v>0</v>
      </c>
      <c r="AR189" s="151" t="s">
        <v>289</v>
      </c>
      <c r="AT189" s="151" t="s">
        <v>165</v>
      </c>
      <c r="AU189" s="151" t="s">
        <v>92</v>
      </c>
      <c r="AY189" s="13" t="s">
        <v>163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92</v>
      </c>
      <c r="BK189" s="153">
        <f t="shared" si="39"/>
        <v>0</v>
      </c>
      <c r="BL189" s="13" t="s">
        <v>289</v>
      </c>
      <c r="BM189" s="151" t="s">
        <v>1666</v>
      </c>
    </row>
    <row r="190" spans="2:65" s="1" customFormat="1" ht="24.2" customHeight="1">
      <c r="B190" s="139"/>
      <c r="C190" s="154" t="s">
        <v>382</v>
      </c>
      <c r="D190" s="154" t="s">
        <v>275</v>
      </c>
      <c r="E190" s="155" t="s">
        <v>604</v>
      </c>
      <c r="F190" s="156" t="s">
        <v>950</v>
      </c>
      <c r="G190" s="157" t="s">
        <v>415</v>
      </c>
      <c r="H190" s="158">
        <v>2</v>
      </c>
      <c r="I190" s="159"/>
      <c r="J190" s="158">
        <f t="shared" si="30"/>
        <v>0</v>
      </c>
      <c r="K190" s="160"/>
      <c r="L190" s="161"/>
      <c r="M190" s="162" t="s">
        <v>1</v>
      </c>
      <c r="N190" s="163" t="s">
        <v>45</v>
      </c>
      <c r="P190" s="149">
        <f t="shared" si="31"/>
        <v>0</v>
      </c>
      <c r="Q190" s="149">
        <v>1.7000000000000001E-4</v>
      </c>
      <c r="R190" s="149">
        <f t="shared" si="32"/>
        <v>3.4000000000000002E-4</v>
      </c>
      <c r="S190" s="149">
        <v>0</v>
      </c>
      <c r="T190" s="150">
        <f t="shared" si="33"/>
        <v>0</v>
      </c>
      <c r="AR190" s="151" t="s">
        <v>529</v>
      </c>
      <c r="AT190" s="151" t="s">
        <v>275</v>
      </c>
      <c r="AU190" s="151" t="s">
        <v>92</v>
      </c>
      <c r="AY190" s="13" t="s">
        <v>163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92</v>
      </c>
      <c r="BK190" s="153">
        <f t="shared" si="39"/>
        <v>0</v>
      </c>
      <c r="BL190" s="13" t="s">
        <v>529</v>
      </c>
      <c r="BM190" s="151" t="s">
        <v>1667</v>
      </c>
    </row>
    <row r="191" spans="2:65" s="1" customFormat="1" ht="21.75" customHeight="1">
      <c r="B191" s="139"/>
      <c r="C191" s="140" t="s">
        <v>270</v>
      </c>
      <c r="D191" s="140" t="s">
        <v>165</v>
      </c>
      <c r="E191" s="141" t="s">
        <v>952</v>
      </c>
      <c r="F191" s="142" t="s">
        <v>953</v>
      </c>
      <c r="G191" s="143" t="s">
        <v>415</v>
      </c>
      <c r="H191" s="144">
        <v>4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45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289</v>
      </c>
      <c r="AT191" s="151" t="s">
        <v>165</v>
      </c>
      <c r="AU191" s="151" t="s">
        <v>92</v>
      </c>
      <c r="AY191" s="13" t="s">
        <v>163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92</v>
      </c>
      <c r="BK191" s="153">
        <f t="shared" si="39"/>
        <v>0</v>
      </c>
      <c r="BL191" s="13" t="s">
        <v>289</v>
      </c>
      <c r="BM191" s="151" t="s">
        <v>1668</v>
      </c>
    </row>
    <row r="192" spans="2:65" s="1" customFormat="1" ht="24.2" customHeight="1">
      <c r="B192" s="139"/>
      <c r="C192" s="154" t="s">
        <v>391</v>
      </c>
      <c r="D192" s="154" t="s">
        <v>275</v>
      </c>
      <c r="E192" s="155" t="s">
        <v>955</v>
      </c>
      <c r="F192" s="156" t="s">
        <v>956</v>
      </c>
      <c r="G192" s="157" t="s">
        <v>415</v>
      </c>
      <c r="H192" s="158">
        <v>4</v>
      </c>
      <c r="I192" s="159"/>
      <c r="J192" s="158">
        <f t="shared" si="30"/>
        <v>0</v>
      </c>
      <c r="K192" s="160"/>
      <c r="L192" s="161"/>
      <c r="M192" s="162" t="s">
        <v>1</v>
      </c>
      <c r="N192" s="163" t="s">
        <v>45</v>
      </c>
      <c r="P192" s="149">
        <f t="shared" si="31"/>
        <v>0</v>
      </c>
      <c r="Q192" s="149">
        <v>2.1000000000000001E-4</v>
      </c>
      <c r="R192" s="149">
        <f t="shared" si="32"/>
        <v>8.4000000000000003E-4</v>
      </c>
      <c r="S192" s="149">
        <v>0</v>
      </c>
      <c r="T192" s="150">
        <f t="shared" si="33"/>
        <v>0</v>
      </c>
      <c r="AR192" s="151" t="s">
        <v>529</v>
      </c>
      <c r="AT192" s="151" t="s">
        <v>275</v>
      </c>
      <c r="AU192" s="151" t="s">
        <v>92</v>
      </c>
      <c r="AY192" s="13" t="s">
        <v>163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92</v>
      </c>
      <c r="BK192" s="153">
        <f t="shared" si="39"/>
        <v>0</v>
      </c>
      <c r="BL192" s="13" t="s">
        <v>529</v>
      </c>
      <c r="BM192" s="151" t="s">
        <v>1669</v>
      </c>
    </row>
    <row r="193" spans="2:65" s="1" customFormat="1" ht="16.5" customHeight="1">
      <c r="B193" s="139"/>
      <c r="C193" s="140" t="s">
        <v>274</v>
      </c>
      <c r="D193" s="140" t="s">
        <v>165</v>
      </c>
      <c r="E193" s="141" t="s">
        <v>622</v>
      </c>
      <c r="F193" s="142" t="s">
        <v>958</v>
      </c>
      <c r="G193" s="143" t="s">
        <v>415</v>
      </c>
      <c r="H193" s="144">
        <v>2</v>
      </c>
      <c r="I193" s="145"/>
      <c r="J193" s="144">
        <f t="shared" si="30"/>
        <v>0</v>
      </c>
      <c r="K193" s="146"/>
      <c r="L193" s="28"/>
      <c r="M193" s="147" t="s">
        <v>1</v>
      </c>
      <c r="N193" s="148" t="s">
        <v>45</v>
      </c>
      <c r="P193" s="149">
        <f t="shared" si="31"/>
        <v>0</v>
      </c>
      <c r="Q193" s="149">
        <v>0</v>
      </c>
      <c r="R193" s="149">
        <f t="shared" si="32"/>
        <v>0</v>
      </c>
      <c r="S193" s="149">
        <v>0</v>
      </c>
      <c r="T193" s="150">
        <f t="shared" si="33"/>
        <v>0</v>
      </c>
      <c r="AR193" s="151" t="s">
        <v>289</v>
      </c>
      <c r="AT193" s="151" t="s">
        <v>165</v>
      </c>
      <c r="AU193" s="151" t="s">
        <v>92</v>
      </c>
      <c r="AY193" s="13" t="s">
        <v>163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92</v>
      </c>
      <c r="BK193" s="153">
        <f t="shared" si="39"/>
        <v>0</v>
      </c>
      <c r="BL193" s="13" t="s">
        <v>289</v>
      </c>
      <c r="BM193" s="151" t="s">
        <v>1670</v>
      </c>
    </row>
    <row r="194" spans="2:65" s="1" customFormat="1" ht="16.5" customHeight="1">
      <c r="B194" s="139"/>
      <c r="C194" s="154" t="s">
        <v>398</v>
      </c>
      <c r="D194" s="154" t="s">
        <v>275</v>
      </c>
      <c r="E194" s="155" t="s">
        <v>625</v>
      </c>
      <c r="F194" s="156" t="s">
        <v>626</v>
      </c>
      <c r="G194" s="157" t="s">
        <v>415</v>
      </c>
      <c r="H194" s="158">
        <v>2</v>
      </c>
      <c r="I194" s="159"/>
      <c r="J194" s="158">
        <f t="shared" si="30"/>
        <v>0</v>
      </c>
      <c r="K194" s="160"/>
      <c r="L194" s="161"/>
      <c r="M194" s="162" t="s">
        <v>1</v>
      </c>
      <c r="N194" s="163" t="s">
        <v>45</v>
      </c>
      <c r="P194" s="149">
        <f t="shared" si="31"/>
        <v>0</v>
      </c>
      <c r="Q194" s="149">
        <v>0</v>
      </c>
      <c r="R194" s="149">
        <f t="shared" si="32"/>
        <v>0</v>
      </c>
      <c r="S194" s="149">
        <v>0</v>
      </c>
      <c r="T194" s="150">
        <f t="shared" si="33"/>
        <v>0</v>
      </c>
      <c r="AR194" s="151" t="s">
        <v>428</v>
      </c>
      <c r="AT194" s="151" t="s">
        <v>275</v>
      </c>
      <c r="AU194" s="151" t="s">
        <v>92</v>
      </c>
      <c r="AY194" s="13" t="s">
        <v>163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92</v>
      </c>
      <c r="BK194" s="153">
        <f t="shared" si="39"/>
        <v>0</v>
      </c>
      <c r="BL194" s="13" t="s">
        <v>289</v>
      </c>
      <c r="BM194" s="151" t="s">
        <v>1671</v>
      </c>
    </row>
    <row r="195" spans="2:65" s="1" customFormat="1" ht="21.75" customHeight="1">
      <c r="B195" s="139"/>
      <c r="C195" s="140" t="s">
        <v>278</v>
      </c>
      <c r="D195" s="140" t="s">
        <v>165</v>
      </c>
      <c r="E195" s="141" t="s">
        <v>629</v>
      </c>
      <c r="F195" s="142" t="s">
        <v>961</v>
      </c>
      <c r="G195" s="143" t="s">
        <v>415</v>
      </c>
      <c r="H195" s="144">
        <v>4</v>
      </c>
      <c r="I195" s="145"/>
      <c r="J195" s="144">
        <f t="shared" si="30"/>
        <v>0</v>
      </c>
      <c r="K195" s="146"/>
      <c r="L195" s="28"/>
      <c r="M195" s="147" t="s">
        <v>1</v>
      </c>
      <c r="N195" s="148" t="s">
        <v>45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289</v>
      </c>
      <c r="AT195" s="151" t="s">
        <v>165</v>
      </c>
      <c r="AU195" s="151" t="s">
        <v>92</v>
      </c>
      <c r="AY195" s="13" t="s">
        <v>163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92</v>
      </c>
      <c r="BK195" s="153">
        <f t="shared" si="39"/>
        <v>0</v>
      </c>
      <c r="BL195" s="13" t="s">
        <v>289</v>
      </c>
      <c r="BM195" s="151" t="s">
        <v>1672</v>
      </c>
    </row>
    <row r="196" spans="2:65" s="1" customFormat="1" ht="16.5" customHeight="1">
      <c r="B196" s="139"/>
      <c r="C196" s="154" t="s">
        <v>593</v>
      </c>
      <c r="D196" s="154" t="s">
        <v>275</v>
      </c>
      <c r="E196" s="155" t="s">
        <v>632</v>
      </c>
      <c r="F196" s="156" t="s">
        <v>633</v>
      </c>
      <c r="G196" s="157" t="s">
        <v>415</v>
      </c>
      <c r="H196" s="158">
        <v>4</v>
      </c>
      <c r="I196" s="159"/>
      <c r="J196" s="158">
        <f t="shared" si="30"/>
        <v>0</v>
      </c>
      <c r="K196" s="160"/>
      <c r="L196" s="161"/>
      <c r="M196" s="162" t="s">
        <v>1</v>
      </c>
      <c r="N196" s="163" t="s">
        <v>45</v>
      </c>
      <c r="P196" s="149">
        <f t="shared" si="31"/>
        <v>0</v>
      </c>
      <c r="Q196" s="149">
        <v>0</v>
      </c>
      <c r="R196" s="149">
        <f t="shared" si="32"/>
        <v>0</v>
      </c>
      <c r="S196" s="149">
        <v>0</v>
      </c>
      <c r="T196" s="150">
        <f t="shared" si="33"/>
        <v>0</v>
      </c>
      <c r="AR196" s="151" t="s">
        <v>428</v>
      </c>
      <c r="AT196" s="151" t="s">
        <v>275</v>
      </c>
      <c r="AU196" s="151" t="s">
        <v>92</v>
      </c>
      <c r="AY196" s="13" t="s">
        <v>163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92</v>
      </c>
      <c r="BK196" s="153">
        <f t="shared" si="39"/>
        <v>0</v>
      </c>
      <c r="BL196" s="13" t="s">
        <v>289</v>
      </c>
      <c r="BM196" s="151" t="s">
        <v>1673</v>
      </c>
    </row>
    <row r="197" spans="2:65" s="1" customFormat="1" ht="16.5" customHeight="1">
      <c r="B197" s="139"/>
      <c r="C197" s="140" t="s">
        <v>282</v>
      </c>
      <c r="D197" s="140" t="s">
        <v>165</v>
      </c>
      <c r="E197" s="141" t="s">
        <v>635</v>
      </c>
      <c r="F197" s="142" t="s">
        <v>636</v>
      </c>
      <c r="G197" s="143" t="s">
        <v>255</v>
      </c>
      <c r="H197" s="144">
        <v>4</v>
      </c>
      <c r="I197" s="145"/>
      <c r="J197" s="144">
        <f t="shared" si="30"/>
        <v>0</v>
      </c>
      <c r="K197" s="146"/>
      <c r="L197" s="28"/>
      <c r="M197" s="147" t="s">
        <v>1</v>
      </c>
      <c r="N197" s="148" t="s">
        <v>45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289</v>
      </c>
      <c r="AT197" s="151" t="s">
        <v>165</v>
      </c>
      <c r="AU197" s="151" t="s">
        <v>92</v>
      </c>
      <c r="AY197" s="13" t="s">
        <v>163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92</v>
      </c>
      <c r="BK197" s="153">
        <f t="shared" si="39"/>
        <v>0</v>
      </c>
      <c r="BL197" s="13" t="s">
        <v>289</v>
      </c>
      <c r="BM197" s="151" t="s">
        <v>1674</v>
      </c>
    </row>
    <row r="198" spans="2:65" s="1" customFormat="1" ht="24.2" customHeight="1">
      <c r="B198" s="139"/>
      <c r="C198" s="154" t="s">
        <v>600</v>
      </c>
      <c r="D198" s="154" t="s">
        <v>275</v>
      </c>
      <c r="E198" s="155" t="s">
        <v>638</v>
      </c>
      <c r="F198" s="156" t="s">
        <v>965</v>
      </c>
      <c r="G198" s="157" t="s">
        <v>415</v>
      </c>
      <c r="H198" s="158">
        <v>2</v>
      </c>
      <c r="I198" s="159"/>
      <c r="J198" s="158">
        <f t="shared" si="30"/>
        <v>0</v>
      </c>
      <c r="K198" s="160"/>
      <c r="L198" s="161"/>
      <c r="M198" s="162" t="s">
        <v>1</v>
      </c>
      <c r="N198" s="163" t="s">
        <v>45</v>
      </c>
      <c r="P198" s="149">
        <f t="shared" si="31"/>
        <v>0</v>
      </c>
      <c r="Q198" s="149">
        <v>7.9299999999999995E-3</v>
      </c>
      <c r="R198" s="149">
        <f t="shared" si="32"/>
        <v>1.5859999999999999E-2</v>
      </c>
      <c r="S198" s="149">
        <v>0</v>
      </c>
      <c r="T198" s="150">
        <f t="shared" si="33"/>
        <v>0</v>
      </c>
      <c r="AR198" s="151" t="s">
        <v>529</v>
      </c>
      <c r="AT198" s="151" t="s">
        <v>275</v>
      </c>
      <c r="AU198" s="151" t="s">
        <v>92</v>
      </c>
      <c r="AY198" s="13" t="s">
        <v>163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92</v>
      </c>
      <c r="BK198" s="153">
        <f t="shared" si="39"/>
        <v>0</v>
      </c>
      <c r="BL198" s="13" t="s">
        <v>529</v>
      </c>
      <c r="BM198" s="151" t="s">
        <v>1675</v>
      </c>
    </row>
    <row r="199" spans="2:65" s="1" customFormat="1" ht="21.75" customHeight="1">
      <c r="B199" s="139"/>
      <c r="C199" s="140" t="s">
        <v>285</v>
      </c>
      <c r="D199" s="140" t="s">
        <v>165</v>
      </c>
      <c r="E199" s="141" t="s">
        <v>642</v>
      </c>
      <c r="F199" s="142" t="s">
        <v>643</v>
      </c>
      <c r="G199" s="143" t="s">
        <v>415</v>
      </c>
      <c r="H199" s="144">
        <v>2</v>
      </c>
      <c r="I199" s="145"/>
      <c r="J199" s="144">
        <f t="shared" si="30"/>
        <v>0</v>
      </c>
      <c r="K199" s="146"/>
      <c r="L199" s="28"/>
      <c r="M199" s="147" t="s">
        <v>1</v>
      </c>
      <c r="N199" s="148" t="s">
        <v>45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AR199" s="151" t="s">
        <v>289</v>
      </c>
      <c r="AT199" s="151" t="s">
        <v>165</v>
      </c>
      <c r="AU199" s="151" t="s">
        <v>92</v>
      </c>
      <c r="AY199" s="13" t="s">
        <v>163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92</v>
      </c>
      <c r="BK199" s="153">
        <f t="shared" si="39"/>
        <v>0</v>
      </c>
      <c r="BL199" s="13" t="s">
        <v>289</v>
      </c>
      <c r="BM199" s="151" t="s">
        <v>1676</v>
      </c>
    </row>
    <row r="200" spans="2:65" s="1" customFormat="1" ht="16.5" customHeight="1">
      <c r="B200" s="139"/>
      <c r="C200" s="154" t="s">
        <v>607</v>
      </c>
      <c r="D200" s="154" t="s">
        <v>275</v>
      </c>
      <c r="E200" s="155" t="s">
        <v>645</v>
      </c>
      <c r="F200" s="156" t="s">
        <v>646</v>
      </c>
      <c r="G200" s="157" t="s">
        <v>415</v>
      </c>
      <c r="H200" s="158">
        <v>2</v>
      </c>
      <c r="I200" s="159"/>
      <c r="J200" s="158">
        <f t="shared" si="30"/>
        <v>0</v>
      </c>
      <c r="K200" s="160"/>
      <c r="L200" s="161"/>
      <c r="M200" s="162" t="s">
        <v>1</v>
      </c>
      <c r="N200" s="163" t="s">
        <v>45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428</v>
      </c>
      <c r="AT200" s="151" t="s">
        <v>275</v>
      </c>
      <c r="AU200" s="151" t="s">
        <v>92</v>
      </c>
      <c r="AY200" s="13" t="s">
        <v>163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92</v>
      </c>
      <c r="BK200" s="153">
        <f t="shared" si="39"/>
        <v>0</v>
      </c>
      <c r="BL200" s="13" t="s">
        <v>289</v>
      </c>
      <c r="BM200" s="151" t="s">
        <v>1677</v>
      </c>
    </row>
    <row r="201" spans="2:65" s="1" customFormat="1" ht="24.2" customHeight="1">
      <c r="B201" s="139"/>
      <c r="C201" s="140" t="s">
        <v>289</v>
      </c>
      <c r="D201" s="140" t="s">
        <v>165</v>
      </c>
      <c r="E201" s="141" t="s">
        <v>649</v>
      </c>
      <c r="F201" s="142" t="s">
        <v>650</v>
      </c>
      <c r="G201" s="143" t="s">
        <v>415</v>
      </c>
      <c r="H201" s="144">
        <v>14</v>
      </c>
      <c r="I201" s="145"/>
      <c r="J201" s="144">
        <f t="shared" si="30"/>
        <v>0</v>
      </c>
      <c r="K201" s="146"/>
      <c r="L201" s="28"/>
      <c r="M201" s="147" t="s">
        <v>1</v>
      </c>
      <c r="N201" s="148" t="s">
        <v>45</v>
      </c>
      <c r="P201" s="149">
        <f t="shared" si="31"/>
        <v>0</v>
      </c>
      <c r="Q201" s="149">
        <v>0</v>
      </c>
      <c r="R201" s="149">
        <f t="shared" si="32"/>
        <v>0</v>
      </c>
      <c r="S201" s="149">
        <v>0</v>
      </c>
      <c r="T201" s="150">
        <f t="shared" si="33"/>
        <v>0</v>
      </c>
      <c r="AR201" s="151" t="s">
        <v>289</v>
      </c>
      <c r="AT201" s="151" t="s">
        <v>165</v>
      </c>
      <c r="AU201" s="151" t="s">
        <v>92</v>
      </c>
      <c r="AY201" s="13" t="s">
        <v>163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92</v>
      </c>
      <c r="BK201" s="153">
        <f t="shared" si="39"/>
        <v>0</v>
      </c>
      <c r="BL201" s="13" t="s">
        <v>289</v>
      </c>
      <c r="BM201" s="151" t="s">
        <v>1678</v>
      </c>
    </row>
    <row r="202" spans="2:65" s="1" customFormat="1" ht="24.2" customHeight="1">
      <c r="B202" s="139"/>
      <c r="C202" s="154" t="s">
        <v>614</v>
      </c>
      <c r="D202" s="154" t="s">
        <v>275</v>
      </c>
      <c r="E202" s="155" t="s">
        <v>652</v>
      </c>
      <c r="F202" s="156" t="s">
        <v>653</v>
      </c>
      <c r="G202" s="157" t="s">
        <v>415</v>
      </c>
      <c r="H202" s="158">
        <v>14</v>
      </c>
      <c r="I202" s="159"/>
      <c r="J202" s="158">
        <f t="shared" si="30"/>
        <v>0</v>
      </c>
      <c r="K202" s="160"/>
      <c r="L202" s="161"/>
      <c r="M202" s="162" t="s">
        <v>1</v>
      </c>
      <c r="N202" s="163" t="s">
        <v>45</v>
      </c>
      <c r="P202" s="149">
        <f t="shared" si="31"/>
        <v>0</v>
      </c>
      <c r="Q202" s="149">
        <v>1.8000000000000001E-4</v>
      </c>
      <c r="R202" s="149">
        <f t="shared" si="32"/>
        <v>2.5200000000000001E-3</v>
      </c>
      <c r="S202" s="149">
        <v>0</v>
      </c>
      <c r="T202" s="150">
        <f t="shared" si="33"/>
        <v>0</v>
      </c>
      <c r="AR202" s="151" t="s">
        <v>428</v>
      </c>
      <c r="AT202" s="151" t="s">
        <v>275</v>
      </c>
      <c r="AU202" s="151" t="s">
        <v>92</v>
      </c>
      <c r="AY202" s="13" t="s">
        <v>163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92</v>
      </c>
      <c r="BK202" s="153">
        <f t="shared" si="39"/>
        <v>0</v>
      </c>
      <c r="BL202" s="13" t="s">
        <v>289</v>
      </c>
      <c r="BM202" s="151" t="s">
        <v>1679</v>
      </c>
    </row>
    <row r="203" spans="2:65" s="1" customFormat="1" ht="33" customHeight="1">
      <c r="B203" s="139"/>
      <c r="C203" s="140" t="s">
        <v>292</v>
      </c>
      <c r="D203" s="140" t="s">
        <v>165</v>
      </c>
      <c r="E203" s="141" t="s">
        <v>971</v>
      </c>
      <c r="F203" s="142" t="s">
        <v>673</v>
      </c>
      <c r="G203" s="143" t="s">
        <v>255</v>
      </c>
      <c r="H203" s="144">
        <v>48</v>
      </c>
      <c r="I203" s="145"/>
      <c r="J203" s="144">
        <f t="shared" si="30"/>
        <v>0</v>
      </c>
      <c r="K203" s="146"/>
      <c r="L203" s="28"/>
      <c r="M203" s="147" t="s">
        <v>1</v>
      </c>
      <c r="N203" s="148" t="s">
        <v>45</v>
      </c>
      <c r="P203" s="149">
        <f t="shared" si="31"/>
        <v>0</v>
      </c>
      <c r="Q203" s="149">
        <v>0</v>
      </c>
      <c r="R203" s="149">
        <f t="shared" si="32"/>
        <v>0</v>
      </c>
      <c r="S203" s="149">
        <v>0</v>
      </c>
      <c r="T203" s="150">
        <f t="shared" si="33"/>
        <v>0</v>
      </c>
      <c r="AR203" s="151" t="s">
        <v>289</v>
      </c>
      <c r="AT203" s="151" t="s">
        <v>165</v>
      </c>
      <c r="AU203" s="151" t="s">
        <v>92</v>
      </c>
      <c r="AY203" s="13" t="s">
        <v>163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92</v>
      </c>
      <c r="BK203" s="153">
        <f t="shared" si="39"/>
        <v>0</v>
      </c>
      <c r="BL203" s="13" t="s">
        <v>289</v>
      </c>
      <c r="BM203" s="151" t="s">
        <v>1680</v>
      </c>
    </row>
    <row r="204" spans="2:65" s="1" customFormat="1" ht="16.5" customHeight="1">
      <c r="B204" s="139"/>
      <c r="C204" s="154" t="s">
        <v>621</v>
      </c>
      <c r="D204" s="154" t="s">
        <v>275</v>
      </c>
      <c r="E204" s="155" t="s">
        <v>973</v>
      </c>
      <c r="F204" s="156" t="s">
        <v>677</v>
      </c>
      <c r="G204" s="157" t="s">
        <v>255</v>
      </c>
      <c r="H204" s="158">
        <v>48</v>
      </c>
      <c r="I204" s="159"/>
      <c r="J204" s="158">
        <f t="shared" si="30"/>
        <v>0</v>
      </c>
      <c r="K204" s="160"/>
      <c r="L204" s="161"/>
      <c r="M204" s="162" t="s">
        <v>1</v>
      </c>
      <c r="N204" s="163" t="s">
        <v>45</v>
      </c>
      <c r="P204" s="149">
        <f t="shared" si="31"/>
        <v>0</v>
      </c>
      <c r="Q204" s="149">
        <v>2.0000000000000002E-5</v>
      </c>
      <c r="R204" s="149">
        <f t="shared" si="32"/>
        <v>9.6000000000000013E-4</v>
      </c>
      <c r="S204" s="149">
        <v>0</v>
      </c>
      <c r="T204" s="150">
        <f t="shared" si="33"/>
        <v>0</v>
      </c>
      <c r="AR204" s="151" t="s">
        <v>428</v>
      </c>
      <c r="AT204" s="151" t="s">
        <v>275</v>
      </c>
      <c r="AU204" s="151" t="s">
        <v>92</v>
      </c>
      <c r="AY204" s="13" t="s">
        <v>163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92</v>
      </c>
      <c r="BK204" s="153">
        <f t="shared" si="39"/>
        <v>0</v>
      </c>
      <c r="BL204" s="13" t="s">
        <v>289</v>
      </c>
      <c r="BM204" s="151" t="s">
        <v>1681</v>
      </c>
    </row>
    <row r="205" spans="2:65" s="11" customFormat="1" ht="20.85" customHeight="1">
      <c r="B205" s="127"/>
      <c r="D205" s="128" t="s">
        <v>78</v>
      </c>
      <c r="E205" s="137" t="s">
        <v>932</v>
      </c>
      <c r="F205" s="137" t="s">
        <v>1682</v>
      </c>
      <c r="I205" s="130"/>
      <c r="J205" s="138">
        <f>BK205</f>
        <v>0</v>
      </c>
      <c r="L205" s="127"/>
      <c r="M205" s="132"/>
      <c r="P205" s="133">
        <f>SUM(P206:P207)</f>
        <v>0</v>
      </c>
      <c r="R205" s="133">
        <f>SUM(R206:R207)</f>
        <v>0</v>
      </c>
      <c r="T205" s="134">
        <f>SUM(T206:T207)</f>
        <v>0</v>
      </c>
      <c r="AR205" s="128" t="s">
        <v>174</v>
      </c>
      <c r="AT205" s="135" t="s">
        <v>78</v>
      </c>
      <c r="AU205" s="135" t="s">
        <v>92</v>
      </c>
      <c r="AY205" s="128" t="s">
        <v>163</v>
      </c>
      <c r="BK205" s="136">
        <f>SUM(BK206:BK207)</f>
        <v>0</v>
      </c>
    </row>
    <row r="206" spans="2:65" s="1" customFormat="1" ht="16.5" customHeight="1">
      <c r="B206" s="139"/>
      <c r="C206" s="140" t="s">
        <v>296</v>
      </c>
      <c r="D206" s="140" t="s">
        <v>165</v>
      </c>
      <c r="E206" s="141" t="s">
        <v>518</v>
      </c>
      <c r="F206" s="142" t="s">
        <v>519</v>
      </c>
      <c r="G206" s="143" t="s">
        <v>415</v>
      </c>
      <c r="H206" s="144">
        <v>1</v>
      </c>
      <c r="I206" s="145"/>
      <c r="J206" s="144">
        <f>ROUND(I206*H206,3)</f>
        <v>0</v>
      </c>
      <c r="K206" s="146"/>
      <c r="L206" s="28"/>
      <c r="M206" s="147" t="s">
        <v>1</v>
      </c>
      <c r="N206" s="148" t="s">
        <v>45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289</v>
      </c>
      <c r="AT206" s="151" t="s">
        <v>165</v>
      </c>
      <c r="AU206" s="151" t="s">
        <v>174</v>
      </c>
      <c r="AY206" s="13" t="s">
        <v>163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92</v>
      </c>
      <c r="BK206" s="153">
        <f>ROUND(I206*H206,3)</f>
        <v>0</v>
      </c>
      <c r="BL206" s="13" t="s">
        <v>289</v>
      </c>
      <c r="BM206" s="151" t="s">
        <v>1683</v>
      </c>
    </row>
    <row r="207" spans="2:65" s="1" customFormat="1" ht="16.5" customHeight="1">
      <c r="B207" s="139"/>
      <c r="C207" s="154" t="s">
        <v>628</v>
      </c>
      <c r="D207" s="154" t="s">
        <v>275</v>
      </c>
      <c r="E207" s="155" t="s">
        <v>521</v>
      </c>
      <c r="F207" s="156" t="s">
        <v>1684</v>
      </c>
      <c r="G207" s="157" t="s">
        <v>415</v>
      </c>
      <c r="H207" s="158">
        <v>1</v>
      </c>
      <c r="I207" s="159"/>
      <c r="J207" s="158">
        <f>ROUND(I207*H207,3)</f>
        <v>0</v>
      </c>
      <c r="K207" s="160"/>
      <c r="L207" s="161"/>
      <c r="M207" s="162" t="s">
        <v>1</v>
      </c>
      <c r="N207" s="163" t="s">
        <v>45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428</v>
      </c>
      <c r="AT207" s="151" t="s">
        <v>275</v>
      </c>
      <c r="AU207" s="151" t="s">
        <v>174</v>
      </c>
      <c r="AY207" s="13" t="s">
        <v>163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3" t="s">
        <v>92</v>
      </c>
      <c r="BK207" s="153">
        <f>ROUND(I207*H207,3)</f>
        <v>0</v>
      </c>
      <c r="BL207" s="13" t="s">
        <v>289</v>
      </c>
      <c r="BM207" s="151" t="s">
        <v>1685</v>
      </c>
    </row>
    <row r="208" spans="2:65" s="11" customFormat="1" ht="22.9" customHeight="1">
      <c r="B208" s="127"/>
      <c r="D208" s="128" t="s">
        <v>78</v>
      </c>
      <c r="E208" s="137" t="s">
        <v>691</v>
      </c>
      <c r="F208" s="137" t="s">
        <v>692</v>
      </c>
      <c r="I208" s="130"/>
      <c r="J208" s="138">
        <f>BK208</f>
        <v>0</v>
      </c>
      <c r="L208" s="127"/>
      <c r="M208" s="132"/>
      <c r="P208" s="133">
        <f>SUM(P209:P216)</f>
        <v>0</v>
      </c>
      <c r="R208" s="133">
        <f>SUM(R209:R216)</f>
        <v>0</v>
      </c>
      <c r="T208" s="134">
        <f>SUM(T209:T216)</f>
        <v>0</v>
      </c>
      <c r="AR208" s="128" t="s">
        <v>174</v>
      </c>
      <c r="AT208" s="135" t="s">
        <v>78</v>
      </c>
      <c r="AU208" s="135" t="s">
        <v>86</v>
      </c>
      <c r="AY208" s="128" t="s">
        <v>163</v>
      </c>
      <c r="BK208" s="136">
        <f>SUM(BK209:BK216)</f>
        <v>0</v>
      </c>
    </row>
    <row r="209" spans="2:65" s="1" customFormat="1" ht="24.2" customHeight="1">
      <c r="B209" s="139"/>
      <c r="C209" s="140" t="s">
        <v>300</v>
      </c>
      <c r="D209" s="140" t="s">
        <v>165</v>
      </c>
      <c r="E209" s="141" t="s">
        <v>975</v>
      </c>
      <c r="F209" s="142" t="s">
        <v>976</v>
      </c>
      <c r="G209" s="143" t="s">
        <v>696</v>
      </c>
      <c r="H209" s="144">
        <v>4.8000000000000001E-2</v>
      </c>
      <c r="I209" s="145"/>
      <c r="J209" s="144">
        <f t="shared" ref="J209:J216" si="40">ROUND(I209*H209,3)</f>
        <v>0</v>
      </c>
      <c r="K209" s="146"/>
      <c r="L209" s="28"/>
      <c r="M209" s="147" t="s">
        <v>1</v>
      </c>
      <c r="N209" s="148" t="s">
        <v>45</v>
      </c>
      <c r="P209" s="149">
        <f t="shared" ref="P209:P216" si="41">O209*H209</f>
        <v>0</v>
      </c>
      <c r="Q209" s="149">
        <v>0</v>
      </c>
      <c r="R209" s="149">
        <f t="shared" ref="R209:R216" si="42">Q209*H209</f>
        <v>0</v>
      </c>
      <c r="S209" s="149">
        <v>0</v>
      </c>
      <c r="T209" s="150">
        <f t="shared" ref="T209:T216" si="43">S209*H209</f>
        <v>0</v>
      </c>
      <c r="AR209" s="151" t="s">
        <v>289</v>
      </c>
      <c r="AT209" s="151" t="s">
        <v>165</v>
      </c>
      <c r="AU209" s="151" t="s">
        <v>92</v>
      </c>
      <c r="AY209" s="13" t="s">
        <v>163</v>
      </c>
      <c r="BE209" s="152">
        <f t="shared" ref="BE209:BE216" si="44">IF(N209="základná",J209,0)</f>
        <v>0</v>
      </c>
      <c r="BF209" s="152">
        <f t="shared" ref="BF209:BF216" si="45">IF(N209="znížená",J209,0)</f>
        <v>0</v>
      </c>
      <c r="BG209" s="152">
        <f t="shared" ref="BG209:BG216" si="46">IF(N209="zákl. prenesená",J209,0)</f>
        <v>0</v>
      </c>
      <c r="BH209" s="152">
        <f t="shared" ref="BH209:BH216" si="47">IF(N209="zníž. prenesená",J209,0)</f>
        <v>0</v>
      </c>
      <c r="BI209" s="152">
        <f t="shared" ref="BI209:BI216" si="48">IF(N209="nulová",J209,0)</f>
        <v>0</v>
      </c>
      <c r="BJ209" s="13" t="s">
        <v>92</v>
      </c>
      <c r="BK209" s="153">
        <f t="shared" ref="BK209:BK216" si="49">ROUND(I209*H209,3)</f>
        <v>0</v>
      </c>
      <c r="BL209" s="13" t="s">
        <v>289</v>
      </c>
      <c r="BM209" s="151" t="s">
        <v>1686</v>
      </c>
    </row>
    <row r="210" spans="2:65" s="1" customFormat="1" ht="24.2" customHeight="1">
      <c r="B210" s="139"/>
      <c r="C210" s="140" t="s">
        <v>264</v>
      </c>
      <c r="D210" s="140" t="s">
        <v>165</v>
      </c>
      <c r="E210" s="141" t="s">
        <v>978</v>
      </c>
      <c r="F210" s="142" t="s">
        <v>979</v>
      </c>
      <c r="G210" s="143" t="s">
        <v>255</v>
      </c>
      <c r="H210" s="144">
        <v>48</v>
      </c>
      <c r="I210" s="145"/>
      <c r="J210" s="144">
        <f t="shared" si="40"/>
        <v>0</v>
      </c>
      <c r="K210" s="146"/>
      <c r="L210" s="28"/>
      <c r="M210" s="147" t="s">
        <v>1</v>
      </c>
      <c r="N210" s="148" t="s">
        <v>45</v>
      </c>
      <c r="P210" s="149">
        <f t="shared" si="41"/>
        <v>0</v>
      </c>
      <c r="Q210" s="149">
        <v>0</v>
      </c>
      <c r="R210" s="149">
        <f t="shared" si="42"/>
        <v>0</v>
      </c>
      <c r="S210" s="149">
        <v>0</v>
      </c>
      <c r="T210" s="150">
        <f t="shared" si="43"/>
        <v>0</v>
      </c>
      <c r="AR210" s="151" t="s">
        <v>289</v>
      </c>
      <c r="AT210" s="151" t="s">
        <v>165</v>
      </c>
      <c r="AU210" s="151" t="s">
        <v>92</v>
      </c>
      <c r="AY210" s="13" t="s">
        <v>163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92</v>
      </c>
      <c r="BK210" s="153">
        <f t="shared" si="49"/>
        <v>0</v>
      </c>
      <c r="BL210" s="13" t="s">
        <v>289</v>
      </c>
      <c r="BM210" s="151" t="s">
        <v>1687</v>
      </c>
    </row>
    <row r="211" spans="2:65" s="1" customFormat="1" ht="24.2" customHeight="1">
      <c r="B211" s="139"/>
      <c r="C211" s="140" t="s">
        <v>309</v>
      </c>
      <c r="D211" s="140" t="s">
        <v>165</v>
      </c>
      <c r="E211" s="141" t="s">
        <v>1688</v>
      </c>
      <c r="F211" s="142" t="s">
        <v>982</v>
      </c>
      <c r="G211" s="143" t="s">
        <v>255</v>
      </c>
      <c r="H211" s="144">
        <v>10</v>
      </c>
      <c r="I211" s="145"/>
      <c r="J211" s="144">
        <f t="shared" si="40"/>
        <v>0</v>
      </c>
      <c r="K211" s="146"/>
      <c r="L211" s="28"/>
      <c r="M211" s="147" t="s">
        <v>1</v>
      </c>
      <c r="N211" s="148" t="s">
        <v>45</v>
      </c>
      <c r="P211" s="149">
        <f t="shared" si="41"/>
        <v>0</v>
      </c>
      <c r="Q211" s="149">
        <v>0</v>
      </c>
      <c r="R211" s="149">
        <f t="shared" si="42"/>
        <v>0</v>
      </c>
      <c r="S211" s="149">
        <v>0</v>
      </c>
      <c r="T211" s="150">
        <f t="shared" si="43"/>
        <v>0</v>
      </c>
      <c r="AR211" s="151" t="s">
        <v>289</v>
      </c>
      <c r="AT211" s="151" t="s">
        <v>165</v>
      </c>
      <c r="AU211" s="151" t="s">
        <v>92</v>
      </c>
      <c r="AY211" s="13" t="s">
        <v>163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3" t="s">
        <v>92</v>
      </c>
      <c r="BK211" s="153">
        <f t="shared" si="49"/>
        <v>0</v>
      </c>
      <c r="BL211" s="13" t="s">
        <v>289</v>
      </c>
      <c r="BM211" s="151" t="s">
        <v>1689</v>
      </c>
    </row>
    <row r="212" spans="2:65" s="1" customFormat="1" ht="33" customHeight="1">
      <c r="B212" s="139"/>
      <c r="C212" s="140" t="s">
        <v>641</v>
      </c>
      <c r="D212" s="140" t="s">
        <v>165</v>
      </c>
      <c r="E212" s="141" t="s">
        <v>984</v>
      </c>
      <c r="F212" s="142" t="s">
        <v>985</v>
      </c>
      <c r="G212" s="143" t="s">
        <v>255</v>
      </c>
      <c r="H212" s="144">
        <v>48</v>
      </c>
      <c r="I212" s="145"/>
      <c r="J212" s="144">
        <f t="shared" si="40"/>
        <v>0</v>
      </c>
      <c r="K212" s="146"/>
      <c r="L212" s="28"/>
      <c r="M212" s="147" t="s">
        <v>1</v>
      </c>
      <c r="N212" s="148" t="s">
        <v>45</v>
      </c>
      <c r="P212" s="149">
        <f t="shared" si="41"/>
        <v>0</v>
      </c>
      <c r="Q212" s="149">
        <v>0</v>
      </c>
      <c r="R212" s="149">
        <f t="shared" si="42"/>
        <v>0</v>
      </c>
      <c r="S212" s="149">
        <v>0</v>
      </c>
      <c r="T212" s="150">
        <f t="shared" si="43"/>
        <v>0</v>
      </c>
      <c r="AR212" s="151" t="s">
        <v>289</v>
      </c>
      <c r="AT212" s="151" t="s">
        <v>165</v>
      </c>
      <c r="AU212" s="151" t="s">
        <v>92</v>
      </c>
      <c r="AY212" s="13" t="s">
        <v>163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3" t="s">
        <v>92</v>
      </c>
      <c r="BK212" s="153">
        <f t="shared" si="49"/>
        <v>0</v>
      </c>
      <c r="BL212" s="13" t="s">
        <v>289</v>
      </c>
      <c r="BM212" s="151" t="s">
        <v>1690</v>
      </c>
    </row>
    <row r="213" spans="2:65" s="1" customFormat="1" ht="33" customHeight="1">
      <c r="B213" s="139"/>
      <c r="C213" s="140" t="s">
        <v>312</v>
      </c>
      <c r="D213" s="140" t="s">
        <v>165</v>
      </c>
      <c r="E213" s="141" t="s">
        <v>1691</v>
      </c>
      <c r="F213" s="142" t="s">
        <v>988</v>
      </c>
      <c r="G213" s="143" t="s">
        <v>255</v>
      </c>
      <c r="H213" s="144">
        <v>10</v>
      </c>
      <c r="I213" s="145"/>
      <c r="J213" s="144">
        <f t="shared" si="40"/>
        <v>0</v>
      </c>
      <c r="K213" s="146"/>
      <c r="L213" s="28"/>
      <c r="M213" s="147" t="s">
        <v>1</v>
      </c>
      <c r="N213" s="148" t="s">
        <v>45</v>
      </c>
      <c r="P213" s="149">
        <f t="shared" si="41"/>
        <v>0</v>
      </c>
      <c r="Q213" s="149">
        <v>0</v>
      </c>
      <c r="R213" s="149">
        <f t="shared" si="42"/>
        <v>0</v>
      </c>
      <c r="S213" s="149">
        <v>0</v>
      </c>
      <c r="T213" s="150">
        <f t="shared" si="43"/>
        <v>0</v>
      </c>
      <c r="AR213" s="151" t="s">
        <v>289</v>
      </c>
      <c r="AT213" s="151" t="s">
        <v>165</v>
      </c>
      <c r="AU213" s="151" t="s">
        <v>92</v>
      </c>
      <c r="AY213" s="13" t="s">
        <v>163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3" t="s">
        <v>92</v>
      </c>
      <c r="BK213" s="153">
        <f t="shared" si="49"/>
        <v>0</v>
      </c>
      <c r="BL213" s="13" t="s">
        <v>289</v>
      </c>
      <c r="BM213" s="151" t="s">
        <v>1692</v>
      </c>
    </row>
    <row r="214" spans="2:65" s="1" customFormat="1" ht="33" customHeight="1">
      <c r="B214" s="139"/>
      <c r="C214" s="140" t="s">
        <v>648</v>
      </c>
      <c r="D214" s="140" t="s">
        <v>165</v>
      </c>
      <c r="E214" s="141" t="s">
        <v>719</v>
      </c>
      <c r="F214" s="142" t="s">
        <v>990</v>
      </c>
      <c r="G214" s="143" t="s">
        <v>196</v>
      </c>
      <c r="H214" s="144">
        <v>29</v>
      </c>
      <c r="I214" s="145"/>
      <c r="J214" s="144">
        <f t="shared" si="40"/>
        <v>0</v>
      </c>
      <c r="K214" s="146"/>
      <c r="L214" s="28"/>
      <c r="M214" s="147" t="s">
        <v>1</v>
      </c>
      <c r="N214" s="148" t="s">
        <v>45</v>
      </c>
      <c r="P214" s="149">
        <f t="shared" si="41"/>
        <v>0</v>
      </c>
      <c r="Q214" s="149">
        <v>0</v>
      </c>
      <c r="R214" s="149">
        <f t="shared" si="42"/>
        <v>0</v>
      </c>
      <c r="S214" s="149">
        <v>0</v>
      </c>
      <c r="T214" s="150">
        <f t="shared" si="43"/>
        <v>0</v>
      </c>
      <c r="AR214" s="151" t="s">
        <v>289</v>
      </c>
      <c r="AT214" s="151" t="s">
        <v>165</v>
      </c>
      <c r="AU214" s="151" t="s">
        <v>92</v>
      </c>
      <c r="AY214" s="13" t="s">
        <v>163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3" t="s">
        <v>92</v>
      </c>
      <c r="BK214" s="153">
        <f t="shared" si="49"/>
        <v>0</v>
      </c>
      <c r="BL214" s="13" t="s">
        <v>289</v>
      </c>
      <c r="BM214" s="151" t="s">
        <v>1693</v>
      </c>
    </row>
    <row r="215" spans="2:65" s="1" customFormat="1" ht="16.5" customHeight="1">
      <c r="B215" s="139"/>
      <c r="C215" s="140" t="s">
        <v>301</v>
      </c>
      <c r="D215" s="140" t="s">
        <v>165</v>
      </c>
      <c r="E215" s="141" t="s">
        <v>723</v>
      </c>
      <c r="F215" s="142" t="s">
        <v>724</v>
      </c>
      <c r="G215" s="143" t="s">
        <v>415</v>
      </c>
      <c r="H215" s="144">
        <v>4</v>
      </c>
      <c r="I215" s="145"/>
      <c r="J215" s="144">
        <f t="shared" si="40"/>
        <v>0</v>
      </c>
      <c r="K215" s="146"/>
      <c r="L215" s="28"/>
      <c r="M215" s="147" t="s">
        <v>1</v>
      </c>
      <c r="N215" s="148" t="s">
        <v>45</v>
      </c>
      <c r="P215" s="149">
        <f t="shared" si="41"/>
        <v>0</v>
      </c>
      <c r="Q215" s="149">
        <v>0</v>
      </c>
      <c r="R215" s="149">
        <f t="shared" si="42"/>
        <v>0</v>
      </c>
      <c r="S215" s="149">
        <v>0</v>
      </c>
      <c r="T215" s="150">
        <f t="shared" si="43"/>
        <v>0</v>
      </c>
      <c r="AR215" s="151" t="s">
        <v>289</v>
      </c>
      <c r="AT215" s="151" t="s">
        <v>165</v>
      </c>
      <c r="AU215" s="151" t="s">
        <v>92</v>
      </c>
      <c r="AY215" s="13" t="s">
        <v>163</v>
      </c>
      <c r="BE215" s="152">
        <f t="shared" si="44"/>
        <v>0</v>
      </c>
      <c r="BF215" s="152">
        <f t="shared" si="45"/>
        <v>0</v>
      </c>
      <c r="BG215" s="152">
        <f t="shared" si="46"/>
        <v>0</v>
      </c>
      <c r="BH215" s="152">
        <f t="shared" si="47"/>
        <v>0</v>
      </c>
      <c r="BI215" s="152">
        <f t="shared" si="48"/>
        <v>0</v>
      </c>
      <c r="BJ215" s="13" t="s">
        <v>92</v>
      </c>
      <c r="BK215" s="153">
        <f t="shared" si="49"/>
        <v>0</v>
      </c>
      <c r="BL215" s="13" t="s">
        <v>289</v>
      </c>
      <c r="BM215" s="151" t="s">
        <v>1694</v>
      </c>
    </row>
    <row r="216" spans="2:65" s="1" customFormat="1" ht="16.5" customHeight="1">
      <c r="B216" s="139"/>
      <c r="C216" s="140" t="s">
        <v>350</v>
      </c>
      <c r="D216" s="140" t="s">
        <v>165</v>
      </c>
      <c r="E216" s="141" t="s">
        <v>507</v>
      </c>
      <c r="F216" s="142" t="s">
        <v>508</v>
      </c>
      <c r="G216" s="143" t="s">
        <v>299</v>
      </c>
      <c r="H216" s="145"/>
      <c r="I216" s="145"/>
      <c r="J216" s="144">
        <f t="shared" si="40"/>
        <v>0</v>
      </c>
      <c r="K216" s="146"/>
      <c r="L216" s="28"/>
      <c r="M216" s="147" t="s">
        <v>1</v>
      </c>
      <c r="N216" s="148" t="s">
        <v>45</v>
      </c>
      <c r="P216" s="149">
        <f t="shared" si="41"/>
        <v>0</v>
      </c>
      <c r="Q216" s="149">
        <v>0</v>
      </c>
      <c r="R216" s="149">
        <f t="shared" si="42"/>
        <v>0</v>
      </c>
      <c r="S216" s="149">
        <v>0</v>
      </c>
      <c r="T216" s="150">
        <f t="shared" si="43"/>
        <v>0</v>
      </c>
      <c r="AR216" s="151" t="s">
        <v>289</v>
      </c>
      <c r="AT216" s="151" t="s">
        <v>165</v>
      </c>
      <c r="AU216" s="151" t="s">
        <v>92</v>
      </c>
      <c r="AY216" s="13" t="s">
        <v>163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92</v>
      </c>
      <c r="BK216" s="153">
        <f t="shared" si="49"/>
        <v>0</v>
      </c>
      <c r="BL216" s="13" t="s">
        <v>289</v>
      </c>
      <c r="BM216" s="151" t="s">
        <v>1695</v>
      </c>
    </row>
    <row r="217" spans="2:65" s="11" customFormat="1" ht="22.9" customHeight="1">
      <c r="B217" s="127"/>
      <c r="D217" s="128" t="s">
        <v>78</v>
      </c>
      <c r="E217" s="137" t="s">
        <v>994</v>
      </c>
      <c r="F217" s="137" t="s">
        <v>995</v>
      </c>
      <c r="I217" s="130"/>
      <c r="J217" s="138">
        <f>BK217</f>
        <v>0</v>
      </c>
      <c r="L217" s="127"/>
      <c r="M217" s="132"/>
      <c r="P217" s="133">
        <f>P218</f>
        <v>0</v>
      </c>
      <c r="R217" s="133">
        <f>R218</f>
        <v>0</v>
      </c>
      <c r="T217" s="134">
        <f>T218</f>
        <v>0</v>
      </c>
      <c r="AR217" s="128" t="s">
        <v>169</v>
      </c>
      <c r="AT217" s="135" t="s">
        <v>78</v>
      </c>
      <c r="AU217" s="135" t="s">
        <v>86</v>
      </c>
      <c r="AY217" s="128" t="s">
        <v>163</v>
      </c>
      <c r="BK217" s="136">
        <f>BK218</f>
        <v>0</v>
      </c>
    </row>
    <row r="218" spans="2:65" s="1" customFormat="1" ht="16.5" customHeight="1">
      <c r="B218" s="139"/>
      <c r="C218" s="140" t="s">
        <v>320</v>
      </c>
      <c r="D218" s="140" t="s">
        <v>165</v>
      </c>
      <c r="E218" s="141" t="s">
        <v>996</v>
      </c>
      <c r="F218" s="142" t="s">
        <v>997</v>
      </c>
      <c r="G218" s="143" t="s">
        <v>689</v>
      </c>
      <c r="H218" s="144">
        <v>12</v>
      </c>
      <c r="I218" s="145"/>
      <c r="J218" s="144">
        <f>ROUND(I218*H218,3)</f>
        <v>0</v>
      </c>
      <c r="K218" s="146"/>
      <c r="L218" s="28"/>
      <c r="M218" s="164" t="s">
        <v>1</v>
      </c>
      <c r="N218" s="165" t="s">
        <v>45</v>
      </c>
      <c r="O218" s="166"/>
      <c r="P218" s="167">
        <f>O218*H218</f>
        <v>0</v>
      </c>
      <c r="Q218" s="167">
        <v>0</v>
      </c>
      <c r="R218" s="167">
        <f>Q218*H218</f>
        <v>0</v>
      </c>
      <c r="S218" s="167">
        <v>0</v>
      </c>
      <c r="T218" s="168">
        <f>S218*H218</f>
        <v>0</v>
      </c>
      <c r="AR218" s="151" t="s">
        <v>998</v>
      </c>
      <c r="AT218" s="151" t="s">
        <v>165</v>
      </c>
      <c r="AU218" s="151" t="s">
        <v>92</v>
      </c>
      <c r="AY218" s="13" t="s">
        <v>163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3" t="s">
        <v>92</v>
      </c>
      <c r="BK218" s="153">
        <f>ROUND(I218*H218,3)</f>
        <v>0</v>
      </c>
      <c r="BL218" s="13" t="s">
        <v>998</v>
      </c>
      <c r="BM218" s="151" t="s">
        <v>1696</v>
      </c>
    </row>
    <row r="219" spans="2:65" s="1" customFormat="1" ht="6.95" customHeight="1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28"/>
    </row>
  </sheetData>
  <autoFilter ref="C129:K218" xr:uid="{00000000-0009-0000-0000-000008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DESKTOP\administrator</dc:creator>
  <cp:keywords/>
  <dc:description/>
  <cp:lastModifiedBy>Jozef Stanko</cp:lastModifiedBy>
  <cp:revision/>
  <dcterms:created xsi:type="dcterms:W3CDTF">2022-03-21T10:26:24Z</dcterms:created>
  <dcterms:modified xsi:type="dcterms:W3CDTF">2022-03-30T08:38:45Z</dcterms:modified>
  <cp:category/>
  <cp:contentStatus/>
</cp:coreProperties>
</file>