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Obstarávanie\ARVUM\4.2 - Výstavba skladu\Súťažné podklady\"/>
    </mc:Choice>
  </mc:AlternateContent>
  <xr:revisionPtr revIDLastSave="0" documentId="13_ncr:1_{4875AF3C-761E-4117-B102-8B8D45E34C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 - SO 01  Sklad pre kŕmn..." sheetId="2" r:id="rId2"/>
    <sheet name="3 - SO 03 - Spevnené ploc..." sheetId="3" r:id="rId3"/>
    <sheet name="4 - Elektroinštalácie, el..." sheetId="4" r:id="rId4"/>
  </sheets>
  <definedNames>
    <definedName name="_xlnm._FilterDatabase" localSheetId="1" hidden="1">'1 - SO 01  Sklad pre kŕmn...'!$C$137:$K$196</definedName>
    <definedName name="_xlnm._FilterDatabase" localSheetId="2" hidden="1">'3 - SO 03 - Spevnené ploc...'!$C$131:$K$156</definedName>
    <definedName name="_xlnm._FilterDatabase" localSheetId="3" hidden="1">'4 - Elektroinštalácie, el...'!$C$131:$K$228</definedName>
    <definedName name="_xlnm.Print_Titles" localSheetId="1">'1 - SO 01  Sklad pre kŕmn...'!$137:$137</definedName>
    <definedName name="_xlnm.Print_Titles" localSheetId="2">'3 - SO 03 - Spevnené ploc...'!$131:$131</definedName>
    <definedName name="_xlnm.Print_Titles" localSheetId="3">'4 - Elektroinštalácie, el...'!$131:$131</definedName>
    <definedName name="_xlnm.Print_Titles" localSheetId="0">'Rekapitulácia stavby'!$92:$92</definedName>
    <definedName name="_xlnm.Print_Area" localSheetId="1">'1 - SO 01  Sklad pre kŕmn...'!$C$4:$J$76,'1 - SO 01  Sklad pre kŕmn...'!$C$82:$J$119,'1 - SO 01  Sklad pre kŕmn...'!$C$125:$J$196</definedName>
    <definedName name="_xlnm.Print_Area" localSheetId="2">'3 - SO 03 - Spevnené ploc...'!$C$4:$J$76,'3 - SO 03 - Spevnené ploc...'!$C$82:$J$113,'3 - SO 03 - Spevnené ploc...'!$C$119:$J$156</definedName>
    <definedName name="_xlnm.Print_Area" localSheetId="3">'4 - Elektroinštalácie, el...'!$C$4:$J$76,'4 - Elektroinštalácie, el...'!$C$82:$J$113,'4 - Elektroinštalácie, el...'!$C$119:$J$228</definedName>
    <definedName name="_xlnm.Print_Area" localSheetId="0">'Rekapitulácia stavby'!$D$4:$AO$76,'Rekapitulácia stavby'!$C$82:$AQ$105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0" i="1" l="1"/>
  <c r="J39" i="4"/>
  <c r="J38" i="4"/>
  <c r="AY97" i="1" s="1"/>
  <c r="J37" i="4"/>
  <c r="AX97" i="1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T216" i="4" s="1"/>
  <c r="R217" i="4"/>
  <c r="P217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J129" i="4"/>
  <c r="J128" i="4"/>
  <c r="F128" i="4"/>
  <c r="F126" i="4"/>
  <c r="E124" i="4"/>
  <c r="BI111" i="4"/>
  <c r="BH111" i="4"/>
  <c r="BG111" i="4"/>
  <c r="BE111" i="4"/>
  <c r="BI110" i="4"/>
  <c r="BH110" i="4"/>
  <c r="BG110" i="4"/>
  <c r="BF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J92" i="4"/>
  <c r="J91" i="4"/>
  <c r="F91" i="4"/>
  <c r="F89" i="4"/>
  <c r="E87" i="4"/>
  <c r="J18" i="4"/>
  <c r="E18" i="4"/>
  <c r="F129" i="4" s="1"/>
  <c r="J17" i="4"/>
  <c r="J12" i="4"/>
  <c r="J126" i="4" s="1"/>
  <c r="E7" i="4"/>
  <c r="E85" i="4" s="1"/>
  <c r="J39" i="3"/>
  <c r="J38" i="3"/>
  <c r="AY96" i="1" s="1"/>
  <c r="J37" i="3"/>
  <c r="AX96" i="1"/>
  <c r="BI156" i="3"/>
  <c r="BH156" i="3"/>
  <c r="BG156" i="3"/>
  <c r="BE156" i="3"/>
  <c r="T156" i="3"/>
  <c r="T155" i="3" s="1"/>
  <c r="R156" i="3"/>
  <c r="R155" i="3" s="1"/>
  <c r="P156" i="3"/>
  <c r="P155" i="3" s="1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J129" i="3"/>
  <c r="J128" i="3"/>
  <c r="F128" i="3"/>
  <c r="F126" i="3"/>
  <c r="E124" i="3"/>
  <c r="BI111" i="3"/>
  <c r="BH111" i="3"/>
  <c r="BG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BI107" i="3"/>
  <c r="BH107" i="3"/>
  <c r="BG107" i="3"/>
  <c r="BF107" i="3"/>
  <c r="BE107" i="3"/>
  <c r="BI106" i="3"/>
  <c r="BH106" i="3"/>
  <c r="BG106" i="3"/>
  <c r="BF106" i="3"/>
  <c r="BE106" i="3"/>
  <c r="J92" i="3"/>
  <c r="J91" i="3"/>
  <c r="F91" i="3"/>
  <c r="F89" i="3"/>
  <c r="E87" i="3"/>
  <c r="J18" i="3"/>
  <c r="E18" i="3"/>
  <c r="F129" i="3" s="1"/>
  <c r="J17" i="3"/>
  <c r="J12" i="3"/>
  <c r="J89" i="3" s="1"/>
  <c r="E7" i="3"/>
  <c r="E122" i="3"/>
  <c r="J39" i="2"/>
  <c r="J38" i="2"/>
  <c r="AY95" i="1" s="1"/>
  <c r="J37" i="2"/>
  <c r="AX95" i="1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T174" i="2" s="1"/>
  <c r="R175" i="2"/>
  <c r="R174" i="2"/>
  <c r="P175" i="2"/>
  <c r="P174" i="2" s="1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J135" i="2"/>
  <c r="F134" i="2"/>
  <c r="F132" i="2"/>
  <c r="E130" i="2"/>
  <c r="BI117" i="2"/>
  <c r="BH117" i="2"/>
  <c r="BG117" i="2"/>
  <c r="BE117" i="2"/>
  <c r="BI116" i="2"/>
  <c r="BH116" i="2"/>
  <c r="BG116" i="2"/>
  <c r="BF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J92" i="2"/>
  <c r="F91" i="2"/>
  <c r="F89" i="2"/>
  <c r="E87" i="2"/>
  <c r="J18" i="2"/>
  <c r="E18" i="2"/>
  <c r="F135" i="2" s="1"/>
  <c r="J17" i="2"/>
  <c r="J12" i="2"/>
  <c r="J132" i="2" s="1"/>
  <c r="E7" i="2"/>
  <c r="E85" i="2"/>
  <c r="CK103" i="1"/>
  <c r="CJ103" i="1"/>
  <c r="CI103" i="1"/>
  <c r="CH103" i="1"/>
  <c r="CG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AM90" i="1"/>
  <c r="AM89" i="1"/>
  <c r="L89" i="1"/>
  <c r="AM87" i="1"/>
  <c r="L87" i="1"/>
  <c r="L85" i="1"/>
  <c r="L84" i="1"/>
  <c r="J171" i="2"/>
  <c r="J141" i="2"/>
  <c r="BK165" i="2"/>
  <c r="BK192" i="2"/>
  <c r="J173" i="2"/>
  <c r="J144" i="2"/>
  <c r="BK188" i="2"/>
  <c r="J196" i="2"/>
  <c r="BK166" i="2"/>
  <c r="BK143" i="2"/>
  <c r="J166" i="2"/>
  <c r="BK141" i="2"/>
  <c r="J155" i="2"/>
  <c r="J156" i="3"/>
  <c r="BK139" i="3"/>
  <c r="J141" i="3"/>
  <c r="J144" i="3"/>
  <c r="BK137" i="3"/>
  <c r="BK228" i="4"/>
  <c r="BK178" i="4"/>
  <c r="BK137" i="4"/>
  <c r="BK179" i="4"/>
  <c r="BK152" i="4"/>
  <c r="BK223" i="4"/>
  <c r="J212" i="4"/>
  <c r="BK190" i="4"/>
  <c r="J164" i="4"/>
  <c r="BK226" i="4"/>
  <c r="BK210" i="4"/>
  <c r="J199" i="4"/>
  <c r="BK187" i="4"/>
  <c r="BK160" i="4"/>
  <c r="J226" i="4"/>
  <c r="J213" i="4"/>
  <c r="J198" i="4"/>
  <c r="J177" i="4"/>
  <c r="J157" i="4"/>
  <c r="J222" i="4"/>
  <c r="J206" i="4"/>
  <c r="BK201" i="4"/>
  <c r="J187" i="4"/>
  <c r="BK180" i="4"/>
  <c r="BK162" i="4"/>
  <c r="BK192" i="4"/>
  <c r="BK156" i="4"/>
  <c r="BK149" i="4"/>
  <c r="J193" i="4"/>
  <c r="BK173" i="4"/>
  <c r="BK145" i="4"/>
  <c r="BK190" i="2"/>
  <c r="J159" i="2"/>
  <c r="BK168" i="2"/>
  <c r="BK145" i="2"/>
  <c r="J175" i="2"/>
  <c r="J148" i="2"/>
  <c r="J191" i="2"/>
  <c r="J147" i="2"/>
  <c r="J178" i="2"/>
  <c r="J160" i="2"/>
  <c r="J170" i="2"/>
  <c r="BK155" i="2"/>
  <c r="BK175" i="2"/>
  <c r="J153" i="3"/>
  <c r="BK153" i="3"/>
  <c r="BK156" i="3"/>
  <c r="J152" i="3"/>
  <c r="BK141" i="3"/>
  <c r="BK135" i="3"/>
  <c r="J140" i="3"/>
  <c r="J214" i="4"/>
  <c r="BK174" i="4"/>
  <c r="J144" i="4"/>
  <c r="BK182" i="4"/>
  <c r="BK159" i="4"/>
  <c r="J149" i="4"/>
  <c r="J220" i="4"/>
  <c r="J210" i="4"/>
  <c r="BK193" i="4"/>
  <c r="J158" i="4"/>
  <c r="J223" i="4"/>
  <c r="J211" i="4"/>
  <c r="J201" i="4"/>
  <c r="J194" i="4"/>
  <c r="J169" i="4"/>
  <c r="BK153" i="4"/>
  <c r="J227" i="4"/>
  <c r="J208" i="4"/>
  <c r="J192" i="4"/>
  <c r="BK165" i="4"/>
  <c r="J140" i="4"/>
  <c r="BK209" i="4"/>
  <c r="J202" i="4"/>
  <c r="BK194" i="4"/>
  <c r="BK186" i="4"/>
  <c r="BK176" i="4"/>
  <c r="J151" i="4"/>
  <c r="BK184" i="4"/>
  <c r="BK171" i="4"/>
  <c r="BK155" i="4"/>
  <c r="BK148" i="4"/>
  <c r="J225" i="4"/>
  <c r="J182" i="4"/>
  <c r="BK169" i="4"/>
  <c r="BK140" i="4"/>
  <c r="J189" i="2"/>
  <c r="J146" i="2"/>
  <c r="BK170" i="2"/>
  <c r="BK157" i="2"/>
  <c r="BK181" i="2"/>
  <c r="J152" i="2"/>
  <c r="J186" i="2"/>
  <c r="BK142" i="2"/>
  <c r="J163" i="2"/>
  <c r="BK159" i="2"/>
  <c r="J165" i="2"/>
  <c r="BK185" i="2"/>
  <c r="BK144" i="2"/>
  <c r="J136" i="3"/>
  <c r="J135" i="3"/>
  <c r="BK147" i="3"/>
  <c r="J139" i="3"/>
  <c r="J138" i="3"/>
  <c r="BK205" i="4"/>
  <c r="J163" i="4"/>
  <c r="J191" i="4"/>
  <c r="BK166" i="4"/>
  <c r="BK142" i="4"/>
  <c r="BK214" i="4"/>
  <c r="BK202" i="4"/>
  <c r="J162" i="4"/>
  <c r="J141" i="4"/>
  <c r="BK213" i="4"/>
  <c r="BK206" i="4"/>
  <c r="J195" i="4"/>
  <c r="J172" i="4"/>
  <c r="BK154" i="4"/>
  <c r="J228" i="4"/>
  <c r="BK191" i="4"/>
  <c r="J155" i="4"/>
  <c r="BK212" i="4"/>
  <c r="BK200" i="4"/>
  <c r="J181" i="4"/>
  <c r="BK199" i="4"/>
  <c r="BK164" i="4"/>
  <c r="BK141" i="4"/>
  <c r="J189" i="4"/>
  <c r="BK172" i="4"/>
  <c r="J142" i="4"/>
  <c r="J180" i="2"/>
  <c r="BK152" i="2"/>
  <c r="J172" i="2"/>
  <c r="BK148" i="2"/>
  <c r="BK186" i="2"/>
  <c r="BK160" i="2"/>
  <c r="J192" i="2"/>
  <c r="J154" i="2"/>
  <c r="BK189" i="2"/>
  <c r="J142" i="2"/>
  <c r="BK182" i="2"/>
  <c r="BK163" i="2"/>
  <c r="BK195" i="2"/>
  <c r="BK153" i="2"/>
  <c r="J148" i="3"/>
  <c r="J150" i="3"/>
  <c r="J137" i="3"/>
  <c r="BK149" i="3"/>
  <c r="J147" i="3"/>
  <c r="BK144" i="3"/>
  <c r="BK185" i="4"/>
  <c r="J161" i="4"/>
  <c r="J221" i="4"/>
  <c r="BK170" i="4"/>
  <c r="J147" i="4"/>
  <c r="J219" i="4"/>
  <c r="J209" i="4"/>
  <c r="BK183" i="4"/>
  <c r="J154" i="4"/>
  <c r="BK220" i="4"/>
  <c r="J207" i="4"/>
  <c r="J196" i="4"/>
  <c r="BK175" i="4"/>
  <c r="BK163" i="4"/>
  <c r="J143" i="4"/>
  <c r="BK222" i="4"/>
  <c r="J173" i="4"/>
  <c r="BK144" i="4"/>
  <c r="BK188" i="4"/>
  <c r="J165" i="4"/>
  <c r="BK143" i="4"/>
  <c r="J135" i="4"/>
  <c r="BK179" i="2"/>
  <c r="AS94" i="1"/>
  <c r="BK146" i="2"/>
  <c r="J185" i="2"/>
  <c r="BK193" i="2"/>
  <c r="J150" i="2"/>
  <c r="J149" i="2"/>
  <c r="BK172" i="2"/>
  <c r="J153" i="2"/>
  <c r="BK180" i="2"/>
  <c r="BK150" i="2"/>
  <c r="J145" i="3"/>
  <c r="BK145" i="3"/>
  <c r="BK140" i="3"/>
  <c r="BK150" i="3"/>
  <c r="BK138" i="3"/>
  <c r="J149" i="3"/>
  <c r="J190" i="4"/>
  <c r="J168" i="4"/>
  <c r="BK136" i="4"/>
  <c r="J171" i="4"/>
  <c r="J153" i="4"/>
  <c r="J145" i="4"/>
  <c r="J218" i="4"/>
  <c r="BK207" i="4"/>
  <c r="BK177" i="4"/>
  <c r="J148" i="4"/>
  <c r="BK219" i="4"/>
  <c r="BK208" i="4"/>
  <c r="BK197" i="4"/>
  <c r="J176" i="4"/>
  <c r="J166" i="4"/>
  <c r="J146" i="4"/>
  <c r="J217" i="4"/>
  <c r="BK203" i="4"/>
  <c r="J185" i="4"/>
  <c r="BK147" i="4"/>
  <c r="BK217" i="4"/>
  <c r="J204" i="4"/>
  <c r="J197" i="4"/>
  <c r="J183" i="4"/>
  <c r="BK161" i="4"/>
  <c r="J180" i="4"/>
  <c r="J160" i="4"/>
  <c r="BK227" i="4"/>
  <c r="J178" i="4"/>
  <c r="J150" i="4"/>
  <c r="J184" i="2"/>
  <c r="J167" i="2"/>
  <c r="BK171" i="2"/>
  <c r="BK161" i="2"/>
  <c r="BK178" i="2"/>
  <c r="BK147" i="2"/>
  <c r="J190" i="2"/>
  <c r="J145" i="2"/>
  <c r="BK184" i="2"/>
  <c r="BK167" i="2"/>
  <c r="J181" i="2"/>
  <c r="J161" i="2"/>
  <c r="BK191" i="2"/>
  <c r="BK149" i="2"/>
  <c r="J142" i="3"/>
  <c r="BK152" i="3"/>
  <c r="J154" i="3"/>
  <c r="BK148" i="3"/>
  <c r="BK142" i="3"/>
  <c r="BK225" i="4"/>
  <c r="J179" i="4"/>
  <c r="J159" i="4"/>
  <c r="BK189" i="4"/>
  <c r="BK157" i="4"/>
  <c r="J136" i="4"/>
  <c r="BK215" i="4"/>
  <c r="BK196" i="4"/>
  <c r="BK167" i="4"/>
  <c r="J152" i="4"/>
  <c r="BK218" i="4"/>
  <c r="BK204" i="4"/>
  <c r="J188" i="4"/>
  <c r="J170" i="4"/>
  <c r="BK150" i="4"/>
  <c r="BK221" i="4"/>
  <c r="J200" i="4"/>
  <c r="J186" i="4"/>
  <c r="BK146" i="4"/>
  <c r="J215" i="4"/>
  <c r="J205" i="4"/>
  <c r="BK198" i="4"/>
  <c r="J184" i="4"/>
  <c r="BK168" i="4"/>
  <c r="BK195" i="4"/>
  <c r="J175" i="4"/>
  <c r="BK158" i="4"/>
  <c r="BK151" i="4"/>
  <c r="J203" i="4"/>
  <c r="BK181" i="4"/>
  <c r="J156" i="4"/>
  <c r="J137" i="4"/>
  <c r="J182" i="2"/>
  <c r="J168" i="2"/>
  <c r="BK196" i="2"/>
  <c r="J162" i="2"/>
  <c r="J188" i="2"/>
  <c r="BK156" i="2"/>
  <c r="J193" i="2"/>
  <c r="BK173" i="2"/>
  <c r="J195" i="2"/>
  <c r="BK162" i="2"/>
  <c r="BK154" i="2"/>
  <c r="J179" i="2"/>
  <c r="J157" i="2"/>
  <c r="J156" i="2"/>
  <c r="J143" i="2"/>
  <c r="BK154" i="3"/>
  <c r="BK136" i="3"/>
  <c r="J167" i="4"/>
  <c r="BK135" i="4"/>
  <c r="BK211" i="4"/>
  <c r="J174" i="4"/>
  <c r="R151" i="2" l="1"/>
  <c r="T158" i="2"/>
  <c r="BK169" i="2"/>
  <c r="J169" i="2"/>
  <c r="J102" i="2" s="1"/>
  <c r="BK177" i="2"/>
  <c r="J177" i="2"/>
  <c r="J105" i="2"/>
  <c r="P183" i="2"/>
  <c r="BK194" i="2"/>
  <c r="J194" i="2"/>
  <c r="J108" i="2"/>
  <c r="P134" i="3"/>
  <c r="R143" i="3"/>
  <c r="R151" i="3"/>
  <c r="P139" i="4"/>
  <c r="P138" i="4" s="1"/>
  <c r="T140" i="2"/>
  <c r="R158" i="2"/>
  <c r="T164" i="2"/>
  <c r="R177" i="2"/>
  <c r="T183" i="2"/>
  <c r="R194" i="2"/>
  <c r="P143" i="3"/>
  <c r="R146" i="3"/>
  <c r="R134" i="4"/>
  <c r="R133" i="4"/>
  <c r="P216" i="4"/>
  <c r="P140" i="2"/>
  <c r="T151" i="2"/>
  <c r="P164" i="2"/>
  <c r="P187" i="2"/>
  <c r="R134" i="3"/>
  <c r="R133" i="3" s="1"/>
  <c r="R132" i="3" s="1"/>
  <c r="P146" i="3"/>
  <c r="T139" i="4"/>
  <c r="T138" i="4" s="1"/>
  <c r="P224" i="4"/>
  <c r="BK140" i="2"/>
  <c r="J140" i="2" s="1"/>
  <c r="J98" i="2" s="1"/>
  <c r="BK151" i="2"/>
  <c r="J151" i="2" s="1"/>
  <c r="J99" i="2" s="1"/>
  <c r="P158" i="2"/>
  <c r="R169" i="2"/>
  <c r="R183" i="2"/>
  <c r="P194" i="2"/>
  <c r="BK143" i="3"/>
  <c r="J143" i="3" s="1"/>
  <c r="J99" i="3" s="1"/>
  <c r="T146" i="3"/>
  <c r="BK139" i="4"/>
  <c r="R216" i="4"/>
  <c r="T177" i="2"/>
  <c r="T187" i="2"/>
  <c r="T134" i="3"/>
  <c r="BK151" i="3"/>
  <c r="J151" i="3" s="1"/>
  <c r="J101" i="3" s="1"/>
  <c r="R139" i="4"/>
  <c r="R138" i="4" s="1"/>
  <c r="R224" i="4"/>
  <c r="P151" i="2"/>
  <c r="BK164" i="2"/>
  <c r="J164" i="2" s="1"/>
  <c r="J101" i="2" s="1"/>
  <c r="P169" i="2"/>
  <c r="P177" i="2"/>
  <c r="BK187" i="2"/>
  <c r="J187" i="2" s="1"/>
  <c r="J107" i="2" s="1"/>
  <c r="T194" i="2"/>
  <c r="BK134" i="3"/>
  <c r="J134" i="3" s="1"/>
  <c r="J98" i="3" s="1"/>
  <c r="BK146" i="3"/>
  <c r="J146" i="3" s="1"/>
  <c r="J100" i="3" s="1"/>
  <c r="P151" i="3"/>
  <c r="BK224" i="4"/>
  <c r="J224" i="4" s="1"/>
  <c r="J102" i="4" s="1"/>
  <c r="R140" i="2"/>
  <c r="BK158" i="2"/>
  <c r="J158" i="2" s="1"/>
  <c r="J100" i="2" s="1"/>
  <c r="R164" i="2"/>
  <c r="T169" i="2"/>
  <c r="BK183" i="2"/>
  <c r="J183" i="2" s="1"/>
  <c r="J106" i="2" s="1"/>
  <c r="R187" i="2"/>
  <c r="T143" i="3"/>
  <c r="T151" i="3"/>
  <c r="BK134" i="4"/>
  <c r="BK133" i="4"/>
  <c r="P134" i="4"/>
  <c r="P133" i="4" s="1"/>
  <c r="P132" i="4" s="1"/>
  <c r="AU97" i="1" s="1"/>
  <c r="T134" i="4"/>
  <c r="T133" i="4" s="1"/>
  <c r="BK216" i="4"/>
  <c r="J216" i="4"/>
  <c r="J101" i="4" s="1"/>
  <c r="T224" i="4"/>
  <c r="BK155" i="3"/>
  <c r="J155" i="3"/>
  <c r="J102" i="3" s="1"/>
  <c r="BK174" i="2"/>
  <c r="J174" i="2"/>
  <c r="J103" i="2"/>
  <c r="BF151" i="4"/>
  <c r="BF153" i="4"/>
  <c r="BF159" i="4"/>
  <c r="BF161" i="4"/>
  <c r="BF163" i="4"/>
  <c r="BF176" i="4"/>
  <c r="BF191" i="4"/>
  <c r="BF226" i="4"/>
  <c r="BF228" i="4"/>
  <c r="J89" i="4"/>
  <c r="BF165" i="4"/>
  <c r="BF166" i="4"/>
  <c r="BF169" i="4"/>
  <c r="BF177" i="4"/>
  <c r="BF186" i="4"/>
  <c r="BF190" i="4"/>
  <c r="BF193" i="4"/>
  <c r="BF223" i="4"/>
  <c r="BF142" i="4"/>
  <c r="BF143" i="4"/>
  <c r="BF146" i="4"/>
  <c r="BF158" i="4"/>
  <c r="BF164" i="4"/>
  <c r="BF170" i="4"/>
  <c r="BF179" i="4"/>
  <c r="BF189" i="4"/>
  <c r="BF199" i="4"/>
  <c r="BF202" i="4"/>
  <c r="BF204" i="4"/>
  <c r="BF206" i="4"/>
  <c r="BF208" i="4"/>
  <c r="BF214" i="4"/>
  <c r="BF219" i="4"/>
  <c r="BF225" i="4"/>
  <c r="E122" i="4"/>
  <c r="BF144" i="4"/>
  <c r="BF148" i="4"/>
  <c r="BF149" i="4"/>
  <c r="BF152" i="4"/>
  <c r="BF160" i="4"/>
  <c r="BF162" i="4"/>
  <c r="BF171" i="4"/>
  <c r="BF173" i="4"/>
  <c r="BF181" i="4"/>
  <c r="BF182" i="4"/>
  <c r="BF207" i="4"/>
  <c r="BF212" i="4"/>
  <c r="BF215" i="4"/>
  <c r="F92" i="4"/>
  <c r="BF137" i="4"/>
  <c r="BF140" i="4"/>
  <c r="BF141" i="4"/>
  <c r="BF155" i="4"/>
  <c r="BF167" i="4"/>
  <c r="BF178" i="4"/>
  <c r="BF192" i="4"/>
  <c r="BF209" i="4"/>
  <c r="BF227" i="4"/>
  <c r="BF135" i="4"/>
  <c r="BF136" i="4"/>
  <c r="BF150" i="4"/>
  <c r="BF156" i="4"/>
  <c r="BF175" i="4"/>
  <c r="BF187" i="4"/>
  <c r="BF194" i="4"/>
  <c r="BF197" i="4"/>
  <c r="BF211" i="4"/>
  <c r="BF213" i="4"/>
  <c r="BF217" i="4"/>
  <c r="BF218" i="4"/>
  <c r="BF220" i="4"/>
  <c r="BF168" i="4"/>
  <c r="BF172" i="4"/>
  <c r="BF174" i="4"/>
  <c r="BF184" i="4"/>
  <c r="BF185" i="4"/>
  <c r="BF195" i="4"/>
  <c r="BF201" i="4"/>
  <c r="BF205" i="4"/>
  <c r="BF222" i="4"/>
  <c r="BF145" i="4"/>
  <c r="BF147" i="4"/>
  <c r="BF154" i="4"/>
  <c r="BF157" i="4"/>
  <c r="BF180" i="4"/>
  <c r="BF183" i="4"/>
  <c r="BF188" i="4"/>
  <c r="BF196" i="4"/>
  <c r="BF198" i="4"/>
  <c r="BF200" i="4"/>
  <c r="BF203" i="4"/>
  <c r="BF210" i="4"/>
  <c r="BF221" i="4"/>
  <c r="BK176" i="2"/>
  <c r="J176" i="2"/>
  <c r="J104" i="2" s="1"/>
  <c r="BF145" i="3"/>
  <c r="BF136" i="3"/>
  <c r="BF144" i="3"/>
  <c r="BF148" i="3"/>
  <c r="J126" i="3"/>
  <c r="BF135" i="3"/>
  <c r="BF140" i="3"/>
  <c r="BF141" i="3"/>
  <c r="BF147" i="3"/>
  <c r="BF149" i="3"/>
  <c r="F92" i="3"/>
  <c r="BF156" i="3"/>
  <c r="E85" i="3"/>
  <c r="BF138" i="3"/>
  <c r="BF139" i="3"/>
  <c r="BF142" i="3"/>
  <c r="BF152" i="3"/>
  <c r="BF137" i="3"/>
  <c r="BF150" i="3"/>
  <c r="BF153" i="3"/>
  <c r="BF154" i="3"/>
  <c r="BF145" i="2"/>
  <c r="BF147" i="2"/>
  <c r="BF161" i="2"/>
  <c r="BF166" i="2"/>
  <c r="BF168" i="2"/>
  <c r="BF178" i="2"/>
  <c r="BF182" i="2"/>
  <c r="BF186" i="2"/>
  <c r="BF188" i="2"/>
  <c r="BF193" i="2"/>
  <c r="BF195" i="2"/>
  <c r="BF196" i="2"/>
  <c r="BF143" i="2"/>
  <c r="BF149" i="2"/>
  <c r="J89" i="2"/>
  <c r="BF141" i="2"/>
  <c r="BF163" i="2"/>
  <c r="BF173" i="2"/>
  <c r="E128" i="2"/>
  <c r="BF144" i="2"/>
  <c r="BF146" i="2"/>
  <c r="BF156" i="2"/>
  <c r="BF172" i="2"/>
  <c r="BF190" i="2"/>
  <c r="F92" i="2"/>
  <c r="BF148" i="2"/>
  <c r="BF150" i="2"/>
  <c r="BF152" i="2"/>
  <c r="BF155" i="2"/>
  <c r="BF160" i="2"/>
  <c r="BF165" i="2"/>
  <c r="BF170" i="2"/>
  <c r="BF171" i="2"/>
  <c r="BF181" i="2"/>
  <c r="BF142" i="2"/>
  <c r="BF157" i="2"/>
  <c r="BF162" i="2"/>
  <c r="BF167" i="2"/>
  <c r="BF153" i="2"/>
  <c r="BF154" i="2"/>
  <c r="BF159" i="2"/>
  <c r="BF175" i="2"/>
  <c r="BF179" i="2"/>
  <c r="BF180" i="2"/>
  <c r="BF184" i="2"/>
  <c r="BF185" i="2"/>
  <c r="BF189" i="2"/>
  <c r="BF191" i="2"/>
  <c r="BF192" i="2"/>
  <c r="F38" i="2"/>
  <c r="BC95" i="1" s="1"/>
  <c r="F38" i="4"/>
  <c r="BC97" i="1" s="1"/>
  <c r="F37" i="3"/>
  <c r="BB96" i="1" s="1"/>
  <c r="J35" i="3"/>
  <c r="AV96" i="1" s="1"/>
  <c r="F35" i="2"/>
  <c r="AZ95" i="1" s="1"/>
  <c r="F39" i="4"/>
  <c r="BD97" i="1" s="1"/>
  <c r="F35" i="4"/>
  <c r="AZ97" i="1"/>
  <c r="F37" i="4"/>
  <c r="BB97" i="1" s="1"/>
  <c r="F37" i="2"/>
  <c r="BB95" i="1" s="1"/>
  <c r="J35" i="4"/>
  <c r="AV97" i="1" s="1"/>
  <c r="F39" i="2"/>
  <c r="BD95" i="1" s="1"/>
  <c r="F39" i="3"/>
  <c r="BD96" i="1" s="1"/>
  <c r="J35" i="2"/>
  <c r="AV95" i="1" s="1"/>
  <c r="F35" i="3"/>
  <c r="AZ96" i="1" s="1"/>
  <c r="F38" i="3"/>
  <c r="BC96" i="1"/>
  <c r="BK133" i="3" l="1"/>
  <c r="BK132" i="3" s="1"/>
  <c r="J132" i="3" s="1"/>
  <c r="J96" i="3" s="1"/>
  <c r="J30" i="3" s="1"/>
  <c r="T132" i="4"/>
  <c r="R132" i="4"/>
  <c r="BK139" i="2"/>
  <c r="J139" i="2" s="1"/>
  <c r="J97" i="2" s="1"/>
  <c r="T133" i="3"/>
  <c r="T132" i="3"/>
  <c r="R176" i="2"/>
  <c r="R138" i="2" s="1"/>
  <c r="T176" i="2"/>
  <c r="BK138" i="4"/>
  <c r="J138" i="4"/>
  <c r="J99" i="4"/>
  <c r="T139" i="2"/>
  <c r="T138" i="2" s="1"/>
  <c r="P133" i="3"/>
  <c r="P132" i="3"/>
  <c r="AU96" i="1" s="1"/>
  <c r="R139" i="2"/>
  <c r="P176" i="2"/>
  <c r="P139" i="2"/>
  <c r="P138" i="2" s="1"/>
  <c r="AU95" i="1" s="1"/>
  <c r="J133" i="4"/>
  <c r="J97" i="4" s="1"/>
  <c r="J134" i="4"/>
  <c r="J98" i="4"/>
  <c r="J139" i="4"/>
  <c r="J100" i="4" s="1"/>
  <c r="BC94" i="1"/>
  <c r="AY94" i="1" s="1"/>
  <c r="BB94" i="1"/>
  <c r="AX94" i="1" s="1"/>
  <c r="BD94" i="1"/>
  <c r="W36" i="1" s="1"/>
  <c r="AZ94" i="1"/>
  <c r="AV94" i="1" s="1"/>
  <c r="BK138" i="2" l="1"/>
  <c r="J138" i="2" s="1"/>
  <c r="J96" i="2" s="1"/>
  <c r="J30" i="2" s="1"/>
  <c r="J117" i="2" s="1"/>
  <c r="BF117" i="2" s="1"/>
  <c r="J36" i="2" s="1"/>
  <c r="AW95" i="1" s="1"/>
  <c r="AT95" i="1" s="1"/>
  <c r="J133" i="3"/>
  <c r="J97" i="3" s="1"/>
  <c r="J111" i="3"/>
  <c r="BK132" i="4"/>
  <c r="J132" i="4" s="1"/>
  <c r="J96" i="4" s="1"/>
  <c r="J30" i="4" s="1"/>
  <c r="J111" i="4" s="1"/>
  <c r="BF111" i="4" s="1"/>
  <c r="F36" i="4" s="1"/>
  <c r="BA97" i="1" s="1"/>
  <c r="AU94" i="1"/>
  <c r="W35" i="1"/>
  <c r="W34" i="1"/>
  <c r="J111" i="2" l="1"/>
  <c r="J119" i="2" s="1"/>
  <c r="F36" i="2"/>
  <c r="BA95" i="1" s="1"/>
  <c r="J105" i="3"/>
  <c r="BF111" i="3"/>
  <c r="J31" i="2"/>
  <c r="J36" i="4"/>
  <c r="AW97" i="1"/>
  <c r="AT97" i="1" s="1"/>
  <c r="J105" i="4"/>
  <c r="J113" i="4"/>
  <c r="J32" i="2"/>
  <c r="AG95" i="1" s="1"/>
  <c r="J31" i="3" l="1"/>
  <c r="J32" i="3" s="1"/>
  <c r="J113" i="3"/>
  <c r="F36" i="3"/>
  <c r="BA96" i="1" s="1"/>
  <c r="BA94" i="1" s="1"/>
  <c r="W33" i="1" s="1"/>
  <c r="J36" i="3"/>
  <c r="AW96" i="1" s="1"/>
  <c r="AT96" i="1" s="1"/>
  <c r="J31" i="4"/>
  <c r="J32" i="4" s="1"/>
  <c r="AG97" i="1" s="1"/>
  <c r="AN97" i="1" s="1"/>
  <c r="J41" i="2"/>
  <c r="AN95" i="1"/>
  <c r="AW94" i="1"/>
  <c r="AK33" i="1" s="1"/>
  <c r="AG96" i="1" l="1"/>
  <c r="AN96" i="1" s="1"/>
  <c r="J41" i="3"/>
  <c r="J41" i="4"/>
  <c r="AT94" i="1"/>
  <c r="AG94" i="1"/>
  <c r="AK26" i="1" s="1"/>
  <c r="AN94" i="1" l="1"/>
  <c r="AG101" i="1"/>
  <c r="AV101" i="1" s="1"/>
  <c r="BY101" i="1" s="1"/>
  <c r="AG102" i="1"/>
  <c r="CD102" i="1" s="1"/>
  <c r="AG100" i="1"/>
  <c r="AV100" i="1" s="1"/>
  <c r="BY100" i="1" s="1"/>
  <c r="AG103" i="1"/>
  <c r="AV103" i="1" s="1"/>
  <c r="BY103" i="1" s="1"/>
  <c r="CD101" i="1" l="1"/>
  <c r="CD103" i="1"/>
  <c r="CD100" i="1"/>
  <c r="AN101" i="1"/>
  <c r="AN100" i="1"/>
  <c r="AN103" i="1"/>
  <c r="AG99" i="1"/>
  <c r="AK27" i="1"/>
  <c r="AK29" i="1"/>
  <c r="AV102" i="1"/>
  <c r="BY102" i="1" s="1"/>
  <c r="AK32" i="1" s="1"/>
  <c r="AK38" i="1" l="1"/>
  <c r="W32" i="1"/>
  <c r="AN102" i="1"/>
  <c r="AN99" i="1" s="1"/>
  <c r="AN105" i="1" s="1"/>
  <c r="AG105" i="1"/>
</calcChain>
</file>

<file path=xl/sharedStrings.xml><?xml version="1.0" encoding="utf-8"?>
<sst xmlns="http://schemas.openxmlformats.org/spreadsheetml/2006/main" count="2931" uniqueCount="715">
  <si>
    <t>Export Komplet</t>
  </si>
  <si>
    <t/>
  </si>
  <si>
    <t>2.0</t>
  </si>
  <si>
    <t>False</t>
  </si>
  <si>
    <t>{51e9b42e-6ec0-4861-bebd-86b015dfa9df}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</si>
  <si>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</si>
  <si>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</si>
  <si>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</si>
  <si>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</si>
  <si>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</si>
  <si>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</si>
  <si>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</si>
  <si>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Invest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</si>
  <si>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</si>
  <si>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</si>
  <si>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Investícia do rozvoja poľnohospodárskeho družstva Arvum - výroba kŕmnych zmesí</t>
  </si>
  <si>
    <t>JKSO:</t>
  </si>
  <si>
    <t>KS:</t>
  </si>
  <si>
    <t>Miesto:</t>
  </si>
  <si>
    <t>Vrakúň</t>
  </si>
  <si>
    <t>Dátum:</t>
  </si>
  <si>
    <t>Objednávateľ:</t>
  </si>
  <si>
    <t>IČO:</t>
  </si>
  <si>
    <t>Arvum, Poľnohospodárske družstvo</t>
  </si>
  <si>
    <t>IČ DPH:</t>
  </si>
  <si>
    <t>Zhotoviteľ:</t>
  </si>
  <si>
    <t>Vyplň údaj</t>
  </si>
  <si>
    <t>Projektant:</t>
  </si>
  <si>
    <t>True</t>
  </si>
  <si>
    <t>0,01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</si>
  <si>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</si>
  <si>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</si>
  <si>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</si>
  <si>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</si>
  <si>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</si>
  <si>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</si>
  <si>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</si>
  <si>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</si>
  <si>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</si>
  <si>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</si>
  <si>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</si>
  <si>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</si>
  <si>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</si>
  <si>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</si>
  <si>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</si>
  <si>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</si>
  <si>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</si>
  <si>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</si>
  <si>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</si>
  <si>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</si>
  <si>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</si>
  <si>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</si>
  <si>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</si>
  <si>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</si>
  <si>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</si>
  <si>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</si>
  <si>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</si>
  <si>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</si>
  <si>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</si>
  <si>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</si>
  <si>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</si>
  <si>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</si>
  <si>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</si>
  <si>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</si>
  <si>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</si>
  <si>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</si>
  <si>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</si>
  <si>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</si>
  <si>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</si>
  <si>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</si>
  <si>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</si>
  <si>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</si>
  <si>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</si>
  <si>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</si>
  <si>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</si>
  <si>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</si>
  <si>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</si>
  <si>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</si>
  <si>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</si>
  <si>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</si>
  <si>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</si>
  <si>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01  Sklad pre kŕmne zmesi</t>
  </si>
  <si>
    <t>STA</t>
  </si>
  <si>
    <t>{e65e2673-ade7-4a9b-a92c-db6405922cea}</t>
  </si>
  <si>
    <t>3</t>
  </si>
  <si>
    <t>SO 03 - Spevnené plochy a prístupové komunikácie</t>
  </si>
  <si>
    <t>{ab9579f2-cc15-472b-b471-3bf4577732a0}</t>
  </si>
  <si>
    <t>4</t>
  </si>
  <si>
    <t>Elektroinštalácie, elektrická prípojka, bleskozvod</t>
  </si>
  <si>
    <t>{fc848cc1-cdd6-4011-9fec-4ba6f8ac622c}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</si>
  <si>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</si>
  <si>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</si>
  <si>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</si>
  <si>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</si>
  <si>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</si>
  <si>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</si>
  <si>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</si>
  <si>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</si>
  <si>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</si>
  <si>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</si>
  <si>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</si>
  <si>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1 - SO 01  Sklad pre kŕmne zmesi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</si>
  <si>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</si>
  <si>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</si>
  <si>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</si>
  <si>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</si>
  <si>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</si>
  <si>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</si>
  <si>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</si>
  <si>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</si>
  <si>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</si>
  <si>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</si>
  <si>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</si>
  <si>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</si>
  <si>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</si>
  <si>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</si>
  <si>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</si>
  <si>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</si>
  <si>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767 - Konštrukcie doplnkové kovové</t>
  </si>
  <si>
    <t xml:space="preserve">    769 - Montáže vzduchotechnických zariadení</t>
  </si>
  <si>
    <t>2) Ostatné náklady</t>
  </si>
  <si>
    <t>GZS</t>
  </si>
  <si>
    <t>VRN</t>
  </si>
  <si>
    <t>2</t>
  </si>
  <si>
    <t>Mimostaven. doprava</t>
  </si>
  <si>
    <t>Sťažené podmienky</t>
  </si>
  <si>
    <t>Vplyv prostredia</t>
  </si>
  <si>
    <t>Klimatické vplyvy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</si>
  <si>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</si>
  <si>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</si>
  <si>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</si>
  <si>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</si>
  <si>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</si>
  <si>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</si>
  <si>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</si>
  <si>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</si>
  <si>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</si>
  <si>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</si>
  <si>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</si>
  <si>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</si>
  <si>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</si>
  <si>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</si>
  <si>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</si>
  <si>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</si>
  <si>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</si>
  <si>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</si>
  <si>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</si>
  <si>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121101112.S</t>
  </si>
  <si>
    <t>Odstránenie ornice s premiestn. na hromady, so zložením na vzdialenosť do 100 m a do 1000 m3</t>
  </si>
  <si>
    <t>m3</t>
  </si>
  <si>
    <t>-419376632</t>
  </si>
  <si>
    <t>122201102.S</t>
  </si>
  <si>
    <t>Odkopávka a prekopávka nezapažená v hornine 3, nad 100 do 1000 m3</t>
  </si>
  <si>
    <t>1693719660</t>
  </si>
  <si>
    <t>122201109.S</t>
  </si>
  <si>
    <t>Odkopávky a prekopávky nezapažené. Príplatok k cenám za lepivosť horniny 3</t>
  </si>
  <si>
    <t>-785747501</t>
  </si>
  <si>
    <t>162201102.S</t>
  </si>
  <si>
    <t>Vodorovné premiestnenie výkopku z horniny 1-4 nad 20-50m</t>
  </si>
  <si>
    <t>-305397024</t>
  </si>
  <si>
    <t>5</t>
  </si>
  <si>
    <t>162501122.S</t>
  </si>
  <si>
    <t>Vodorovné premiestnenie výkopku po spevnenej ceste z horniny tr.1-4, nad 100 do 1000 m3 na vzdialenosť do 3000 m</t>
  </si>
  <si>
    <t>1461526841</t>
  </si>
  <si>
    <t>6</t>
  </si>
  <si>
    <t>162501123.S</t>
  </si>
  <si>
    <t>Vodorovné premiestnenie výkopku po spevnenej ceste z horniny tr.1-4, nad 100 do 1000 m3, príplatok k cene za každých ďalšich a začatých 1000 m</t>
  </si>
  <si>
    <t>-55142945</t>
  </si>
  <si>
    <t>7</t>
  </si>
  <si>
    <t>167101102.S</t>
  </si>
  <si>
    <t>Nakladanie neuľahnutého výkopku z hornín tr.1-4 nad 100 do 1000 m3</t>
  </si>
  <si>
    <t>1542958337</t>
  </si>
  <si>
    <t>8</t>
  </si>
  <si>
    <t>171201202.S</t>
  </si>
  <si>
    <t>Uloženie sypaniny na skládky nad 100 do 1000 m3</t>
  </si>
  <si>
    <t>-883609810</t>
  </si>
  <si>
    <t>9</t>
  </si>
  <si>
    <t>171209002.S</t>
  </si>
  <si>
    <t>Poplatok za skladovanie - zemina a kamenivo (17 05) ostatné</t>
  </si>
  <si>
    <t>t</t>
  </si>
  <si>
    <t>-619508395</t>
  </si>
  <si>
    <t>10</t>
  </si>
  <si>
    <t>174101002.S</t>
  </si>
  <si>
    <t>Zásyp sypaninou so zhutnením jám, šachiet, rýh, zárezov alebo okolo objektov nad 100 do 1000 m3</t>
  </si>
  <si>
    <t>603939408</t>
  </si>
  <si>
    <t>Zakladanie</t>
  </si>
  <si>
    <t>11</t>
  </si>
  <si>
    <t>271533001.S</t>
  </si>
  <si>
    <t>Násyp pod základové konštrukcie so zhutnením z  kameniva hrubého drveného fr.32-63 mm</t>
  </si>
  <si>
    <t>256755389</t>
  </si>
  <si>
    <t>12</t>
  </si>
  <si>
    <t>273313711.S</t>
  </si>
  <si>
    <t>Betón základových dosiek, prostý tr. C 25/30</t>
  </si>
  <si>
    <t>-57375729</t>
  </si>
  <si>
    <t>13</t>
  </si>
  <si>
    <t>273321411.S</t>
  </si>
  <si>
    <t>Betón základových dosiek, železový (bez výstuže), tr. C 25/30</t>
  </si>
  <si>
    <t>1972857682</t>
  </si>
  <si>
    <t>14</t>
  </si>
  <si>
    <t>273351217.S</t>
  </si>
  <si>
    <t>Debnenie stien základových dosiek, zhotovenie-tradičné</t>
  </si>
  <si>
    <t>m2</t>
  </si>
  <si>
    <t>-1643985243</t>
  </si>
  <si>
    <t>15</t>
  </si>
  <si>
    <t>273351218.S</t>
  </si>
  <si>
    <t>Debnenie stien základových dosiek, odstránenie-tradičné</t>
  </si>
  <si>
    <t>68463845</t>
  </si>
  <si>
    <t>16</t>
  </si>
  <si>
    <t>273362021.S</t>
  </si>
  <si>
    <t>Výstuž základových dosiek zo zvár. sietí KARI</t>
  </si>
  <si>
    <t>2104606078</t>
  </si>
  <si>
    <t>Zvislé a kompletné konštrukcie</t>
  </si>
  <si>
    <t>17</t>
  </si>
  <si>
    <t>311321411.S</t>
  </si>
  <si>
    <t>Betón nadzákladových múrov, železový (bez výstuže) tr. C 25/30</t>
  </si>
  <si>
    <t>596269806</t>
  </si>
  <si>
    <t>18</t>
  </si>
  <si>
    <t>311321823.S</t>
  </si>
  <si>
    <t>Príplatok za pohľadový betón nadzákladových múrov</t>
  </si>
  <si>
    <t>1637040090</t>
  </si>
  <si>
    <t>19</t>
  </si>
  <si>
    <t>311351105.S</t>
  </si>
  <si>
    <t>Debnenie nadzákladových múrov obojstranné zhotovenie-dielce</t>
  </si>
  <si>
    <t>-2074686037</t>
  </si>
  <si>
    <t>311351106.S</t>
  </si>
  <si>
    <t>Debnenie nadzákladových múrov obojstranné odstránenie-dielce</t>
  </si>
  <si>
    <t>1649603391</t>
  </si>
  <si>
    <t>21</t>
  </si>
  <si>
    <t>311361821.S</t>
  </si>
  <si>
    <t>Výstuž nadzákladových múrov B500 (10505)</t>
  </si>
  <si>
    <t>551731669</t>
  </si>
  <si>
    <t>Úpravy povrchov, podlahy, osadenie</t>
  </si>
  <si>
    <t>22</t>
  </si>
  <si>
    <t>631316134.S</t>
  </si>
  <si>
    <t>Povrchová úprava vsypovou zmesou pre priemyselné (pancierové) podlahy, karbidom, ťažká prevádzka, hr. vsypu 3 mm</t>
  </si>
  <si>
    <t>-1992004167</t>
  </si>
  <si>
    <t>23</t>
  </si>
  <si>
    <t>631325661.S</t>
  </si>
  <si>
    <t>Mazanina z betónu vystužená oceľovými vláknami tr.C20/25 hr. nad 120 do 240 mm</t>
  </si>
  <si>
    <t>343177032</t>
  </si>
  <si>
    <t>24</t>
  </si>
  <si>
    <t>631351101.S</t>
  </si>
  <si>
    <t>Debnenie stien, rýh a otvorov v podlahách zhotovenie</t>
  </si>
  <si>
    <t>1506525579</t>
  </si>
  <si>
    <t>25</t>
  </si>
  <si>
    <t>631351102.S</t>
  </si>
  <si>
    <t>Debnenie stien, rýh a otvorov v podlahách odstránenie</t>
  </si>
  <si>
    <t>1083713716</t>
  </si>
  <si>
    <t>Ostatné konštrukcie a práce-búranie</t>
  </si>
  <si>
    <t>26</t>
  </si>
  <si>
    <t>941941041.S</t>
  </si>
  <si>
    <t>Montáž lešenia ľahkého pracovného radového s podlahami šírky nad 1,00 do 1,20 m, výšky do 10 m</t>
  </si>
  <si>
    <t>-1314579405</t>
  </si>
  <si>
    <t>27</t>
  </si>
  <si>
    <t>941941291.S</t>
  </si>
  <si>
    <t>Príplatok za prvý a každý ďalší i začatý mesiac použitia lešenia ľahkého pracovného radového s podlahami šírky nad 1,00 do 1,20 m, výšky do 10 m</t>
  </si>
  <si>
    <t>-1650321109</t>
  </si>
  <si>
    <t>28</t>
  </si>
  <si>
    <t>941941841.S</t>
  </si>
  <si>
    <t>Demontáž lešenia ľahkého pracovného radového s podlahami šírky nad 1,00 do 1,20 m, výšky do 10 m</t>
  </si>
  <si>
    <t>2044021836</t>
  </si>
  <si>
    <t>29</t>
  </si>
  <si>
    <t>952901111.S</t>
  </si>
  <si>
    <t>Vyčistenie budov pri výške podlaží do 4 m</t>
  </si>
  <si>
    <t>-1282167586</t>
  </si>
  <si>
    <t>99</t>
  </si>
  <si>
    <t>Presun hmôt HSV</t>
  </si>
  <si>
    <t>30</t>
  </si>
  <si>
    <t>998021021.S</t>
  </si>
  <si>
    <t>Presun hmôt pre haly 802, 811 zvislá konštr.z tehál,tvárnic,blokov alebo kovová do výšky 20 m</t>
  </si>
  <si>
    <t>971432341</t>
  </si>
  <si>
    <t>PSV</t>
  </si>
  <si>
    <t>Práce a dodávky PSV</t>
  </si>
  <si>
    <t>711</t>
  </si>
  <si>
    <t>Izolácie proti vode a vlhkosti</t>
  </si>
  <si>
    <t>31</t>
  </si>
  <si>
    <t>711131102.S</t>
  </si>
  <si>
    <t>Zhotovenie geotextílie alebo tkaniny na plochu vodorovnú</t>
  </si>
  <si>
    <t>152802775</t>
  </si>
  <si>
    <t>32</t>
  </si>
  <si>
    <t>M</t>
  </si>
  <si>
    <t>693110004710.S</t>
  </si>
  <si>
    <t>Geotextília polypropylénová netkaná 400 g/m2</t>
  </si>
  <si>
    <t>557497596</t>
  </si>
  <si>
    <t>33</t>
  </si>
  <si>
    <t>711133001.S</t>
  </si>
  <si>
    <t>Zhotovenie izolácie proti zemnej vlhkosti PVC fóliou položenou voľne na vodorovnej ploche so zvarením spoju</t>
  </si>
  <si>
    <t>-203082098</t>
  </si>
  <si>
    <t>34</t>
  </si>
  <si>
    <t>283220000400</t>
  </si>
  <si>
    <t>Hydroizolačná fólia PVC-P FATRAFOL 803, hr. 2 mm, š. 2 m, izolácia základov proti zemnej vlhkosti, tlakovej vode, radónu, hnedá, FATRA IZOLFA</t>
  </si>
  <si>
    <t>-1788750904</t>
  </si>
  <si>
    <t>35</t>
  </si>
  <si>
    <t>998711201.S</t>
  </si>
  <si>
    <t>Presun hmôt pre izoláciu proti vode v objektoch výšky do 6 m</t>
  </si>
  <si>
    <t>%</t>
  </si>
  <si>
    <t>-2069063093</t>
  </si>
  <si>
    <t>764</t>
  </si>
  <si>
    <t>Konštrukcie klampiarske</t>
  </si>
  <si>
    <t>36</t>
  </si>
  <si>
    <t>764352427.S</t>
  </si>
  <si>
    <t>Žľaby z pozinkovaného farbeného PZf plechu, pododkvapové polkruhové r.š. 330 mm</t>
  </si>
  <si>
    <t>m</t>
  </si>
  <si>
    <t>481041135</t>
  </si>
  <si>
    <t>37</t>
  </si>
  <si>
    <t>764454453.S</t>
  </si>
  <si>
    <t>Zvodové rúry z pozinkovaného farbeného PZf plechu, kruhové priemer 100 mm</t>
  </si>
  <si>
    <t>-1966661321</t>
  </si>
  <si>
    <t>38</t>
  </si>
  <si>
    <t>998764201.S</t>
  </si>
  <si>
    <t>Presun hmôt pre konštrukcie klampiarske v objektoch výšky do 6 m</t>
  </si>
  <si>
    <t>1160865328</t>
  </si>
  <si>
    <t>767</t>
  </si>
  <si>
    <t>Konštrukcie doplnkové kovové</t>
  </si>
  <si>
    <t>46</t>
  </si>
  <si>
    <t>767316308.S0</t>
  </si>
  <si>
    <t>Montáž a dodávka polykarbonátového nadsvetlíka</t>
  </si>
  <si>
    <t>1873994700</t>
  </si>
  <si>
    <t>39</t>
  </si>
  <si>
    <t>767431001.S</t>
  </si>
  <si>
    <t>Montáž oceľovej haly zo samonosných oblúkov z tvarovaných plechov (Hupro haly), hala</t>
  </si>
  <si>
    <t>1982278147</t>
  </si>
  <si>
    <t>40</t>
  </si>
  <si>
    <t>553210002000.S0</t>
  </si>
  <si>
    <t>Oblúk oceľový samonosný typový montovanej haly - K- Span pozinkovaný oceľový profil</t>
  </si>
  <si>
    <t>-142866603</t>
  </si>
  <si>
    <t>41</t>
  </si>
  <si>
    <t>767658347.S</t>
  </si>
  <si>
    <t>Montáž sekcionálnej brány plochy nad 13 m2</t>
  </si>
  <si>
    <t>ks</t>
  </si>
  <si>
    <t>-153044115</t>
  </si>
  <si>
    <t>42</t>
  </si>
  <si>
    <t>553410061830.S</t>
  </si>
  <si>
    <t>Brána sekcionálna priemyselná 4500x5000 mm</t>
  </si>
  <si>
    <t>87885316</t>
  </si>
  <si>
    <t>43</t>
  </si>
  <si>
    <t>998767201.S</t>
  </si>
  <si>
    <t>Presun hmôt pre kovové stavebné doplnkové konštrukcie v objektoch výšky do 6 m</t>
  </si>
  <si>
    <t>-523768655</t>
  </si>
  <si>
    <t>769</t>
  </si>
  <si>
    <t>Montáže vzduchotechnických zariadení</t>
  </si>
  <si>
    <t>44</t>
  </si>
  <si>
    <t>76902150801</t>
  </si>
  <si>
    <t>Montáž a dodávka vetracej hlavice</t>
  </si>
  <si>
    <t>-1604322917</t>
  </si>
  <si>
    <t>45</t>
  </si>
  <si>
    <t>998769201.S</t>
  </si>
  <si>
    <t>Presun hmôt pre montáž vzduchotechnických zariadení v stavbe (objekte) výšky do 7 m</t>
  </si>
  <si>
    <t>-604508710</t>
  </si>
  <si>
    <t>3 - SO 03 - Spevnené plochy a prístupové komunikácie</t>
  </si>
  <si>
    <t xml:space="preserve">    5 - Komunikácie</t>
  </si>
  <si>
    <t>1377606530</t>
  </si>
  <si>
    <t>1002891838</t>
  </si>
  <si>
    <t>548935461</t>
  </si>
  <si>
    <t>-427515426</t>
  </si>
  <si>
    <t>57123781</t>
  </si>
  <si>
    <t>-947197224</t>
  </si>
  <si>
    <t>613006642</t>
  </si>
  <si>
    <t>-1558856986</t>
  </si>
  <si>
    <t>289971211.S</t>
  </si>
  <si>
    <t>Zhotovenie vrstvy z geotextílie na upravenom povrchu sklon do 1 : 5 , šírky od 0 do 3 m</t>
  </si>
  <si>
    <t>-908163109</t>
  </si>
  <si>
    <t>693110004500.S</t>
  </si>
  <si>
    <t>Geotextília polypropylénová netkaná 300 g/m2</t>
  </si>
  <si>
    <t>149728004</t>
  </si>
  <si>
    <t>Komunikácie</t>
  </si>
  <si>
    <t>564760211.S</t>
  </si>
  <si>
    <t>Podklad alebo kryt z kameniva hrubého drveného veľ. 16-32 mm s rozprestretím a zhutnením hr. 200 mm</t>
  </si>
  <si>
    <t>-990092406</t>
  </si>
  <si>
    <t>564761111.S</t>
  </si>
  <si>
    <t>Podklad alebo kryt z kameniva hrubého drveného veľ. 32-63 mm s rozprestretím a zhutnením hr. 200 mm</t>
  </si>
  <si>
    <t>1889054170</t>
  </si>
  <si>
    <t>564861111.S</t>
  </si>
  <si>
    <t>Podklad zo štrkodrviny s rozprestretím a zhutnením, po zhutnení hr. 200 mm</t>
  </si>
  <si>
    <t>978279131</t>
  </si>
  <si>
    <t>581130215.S</t>
  </si>
  <si>
    <t>Kryt cementobetónový cestných komunikácií skupiny CB II pre TDZ II, III a IV, hr. 200 mm</t>
  </si>
  <si>
    <t>-1743050887</t>
  </si>
  <si>
    <t>916332113.S</t>
  </si>
  <si>
    <t>Osadenie cestného obrubníka betónového stojatého do lôžka z betónu prostého tr. C 20/25 bez bočnej opory</t>
  </si>
  <si>
    <t>1343349069</t>
  </si>
  <si>
    <t>592170003800.S</t>
  </si>
  <si>
    <t>Obrubník cestný so skosením, lxšxv 1000x150x250 mm, prírodný</t>
  </si>
  <si>
    <t>-82311019</t>
  </si>
  <si>
    <t>919716111.S</t>
  </si>
  <si>
    <t>Oceľová výstuž cementobet. krytu  plôch zo zvar. sietí KARI hmotnosť do 7,5 kg/m2</t>
  </si>
  <si>
    <t>-722934136</t>
  </si>
  <si>
    <t>998224111.S</t>
  </si>
  <si>
    <t>Presun hmôt pre pozemné komunikácie s krytom monolitickým betónovým akejkoľvek dĺžky objektu</t>
  </si>
  <si>
    <t>277021063</t>
  </si>
  <si>
    <t>4 - Elektroinštalácie, elektrická prípojka, bleskozvod</t>
  </si>
  <si>
    <t>M -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</si>
  <si>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</si>
  <si>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</si>
  <si>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</si>
  <si>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>76901139001</t>
  </si>
  <si>
    <t>Montáž odsávacieho ventilátora</t>
  </si>
  <si>
    <t>517443803</t>
  </si>
  <si>
    <t>429140005800.S0</t>
  </si>
  <si>
    <t>Ventilátor odsávací ATEX Gr. II cat 2G/D b T4</t>
  </si>
  <si>
    <t>1507955143</t>
  </si>
  <si>
    <t>998769203.S</t>
  </si>
  <si>
    <t>Presun hmôt pre montáž vzduchotechnických zariadení v stavbe (objekte) výšky nad 7 do 24 m</t>
  </si>
  <si>
    <t>206493312</t>
  </si>
  <si>
    <t>Práce a dodávky M</t>
  </si>
  <si>
    <t>21-M</t>
  </si>
  <si>
    <t>Elektromontáže</t>
  </si>
  <si>
    <t>210010026.S</t>
  </si>
  <si>
    <t>Rúrka ohybná elektroinštalačná z PVC typ FXP 25, uložená pevne</t>
  </si>
  <si>
    <t>64</t>
  </si>
  <si>
    <t>1158603335</t>
  </si>
  <si>
    <t>345710009200</t>
  </si>
  <si>
    <t>Rúrka ohybná vlnitá pancierová PVC-U, FXP D 25</t>
  </si>
  <si>
    <t>128</t>
  </si>
  <si>
    <t>-641998307</t>
  </si>
  <si>
    <t>210010030.S</t>
  </si>
  <si>
    <t>Rúrka ohybná elektroinštalačná FXKS 63</t>
  </si>
  <si>
    <t>-1160814949</t>
  </si>
  <si>
    <t>345710009600.S.</t>
  </si>
  <si>
    <t>Rúrka ohybná FXKS 63</t>
  </si>
  <si>
    <t>-1179568427</t>
  </si>
  <si>
    <t>210010583.S</t>
  </si>
  <si>
    <t>Rúrka tuhá elektroinštalačná VRM pr. 25 mm</t>
  </si>
  <si>
    <t>597042170</t>
  </si>
  <si>
    <t>KTR000000138</t>
  </si>
  <si>
    <t>Rúrka pevná VRM-TURBO 25mm 22,1mm 320N 3m PVC-U svetlosivá s hrdlom</t>
  </si>
  <si>
    <t>745482585</t>
  </si>
  <si>
    <t>210020303</t>
  </si>
  <si>
    <t>Káblový žľab Mars, pozink. vrátane príslušenstva, 62/50 mm vrátane veka a podpery</t>
  </si>
  <si>
    <t>443490042</t>
  </si>
  <si>
    <t>345750008600</t>
  </si>
  <si>
    <t>Žlab káblový MARS 62x50 mm</t>
  </si>
  <si>
    <t>-104537410</t>
  </si>
  <si>
    <t>345750011200</t>
  </si>
  <si>
    <t>Kryt káblového žľabu MARS 62 mm</t>
  </si>
  <si>
    <t>817832854</t>
  </si>
  <si>
    <t>210110513.S</t>
  </si>
  <si>
    <t>Prepínač vačkový v Al kryte IP 54, S 63 JA</t>
  </si>
  <si>
    <t>278353348</t>
  </si>
  <si>
    <t>358120005600.S</t>
  </si>
  <si>
    <t>Spínač vačkový 63A 3F uzamykateľný IP54</t>
  </si>
  <si>
    <t>-1225606968</t>
  </si>
  <si>
    <t>210110602.S0</t>
  </si>
  <si>
    <t>Montáž - tlačidlový spínač - IP54</t>
  </si>
  <si>
    <t>-255579038</t>
  </si>
  <si>
    <t>34534000000000</t>
  </si>
  <si>
    <t>Dodávka - tlačidlový spínač IP54</t>
  </si>
  <si>
    <t>733560254</t>
  </si>
  <si>
    <t>2101204001</t>
  </si>
  <si>
    <t>Montáž prepäťovej ochrany + rozvádzač B+C</t>
  </si>
  <si>
    <t>177347445</t>
  </si>
  <si>
    <t>358240002400.S</t>
  </si>
  <si>
    <t xml:space="preserve">Zvodič prepätia B+C </t>
  </si>
  <si>
    <t>-530034488</t>
  </si>
  <si>
    <t>210140494.S</t>
  </si>
  <si>
    <t>Montáž tlačítka CT IP54</t>
  </si>
  <si>
    <t>924798158</t>
  </si>
  <si>
    <t>345310001870.S1</t>
  </si>
  <si>
    <t>Dodávka - tlačítko CT (žltý) IP54</t>
  </si>
  <si>
    <t>-131775008</t>
  </si>
  <si>
    <t>210193001</t>
  </si>
  <si>
    <t>Montáž - zásuvková rozvodnica s výzbrojou</t>
  </si>
  <si>
    <t>-1306239375</t>
  </si>
  <si>
    <t>zasuvrozvod</t>
  </si>
  <si>
    <t>Dodávka - zásuvková rozvodnica s výzbrojou IP54 2x400V/16A; 2x230V/16A</t>
  </si>
  <si>
    <t>256</t>
  </si>
  <si>
    <t>-1504788682</t>
  </si>
  <si>
    <t>210193057.0</t>
  </si>
  <si>
    <t>Montáž a dodávka rozvádzača RE-pilierový</t>
  </si>
  <si>
    <t>-838224222</t>
  </si>
  <si>
    <t>2101930701</t>
  </si>
  <si>
    <t>Montáž a dodávka hlavného rozvádzača 70 mod IP54 vrátane výzbroje</t>
  </si>
  <si>
    <t>162806479</t>
  </si>
  <si>
    <t>2102010000</t>
  </si>
  <si>
    <t>Montáž a zapojenie svietidiel</t>
  </si>
  <si>
    <t>1018631572</t>
  </si>
  <si>
    <t>svietidlo1</t>
  </si>
  <si>
    <t>Svietidlo halové IP 65 Ledvance 190W</t>
  </si>
  <si>
    <t>1926575919</t>
  </si>
  <si>
    <t>svietidlo2</t>
  </si>
  <si>
    <t>Svietidlo núdzové 8W (viditeľnosť 50m) IP54</t>
  </si>
  <si>
    <t>-2035605139</t>
  </si>
  <si>
    <t>svietidlo3</t>
  </si>
  <si>
    <t>Svietidlo vonkajšie</t>
  </si>
  <si>
    <t>-1033076448</t>
  </si>
  <si>
    <t>210220001.S</t>
  </si>
  <si>
    <t>Uzemňovacie vedenie na povrchu FeZn drôt zvodový Ø 8-10</t>
  </si>
  <si>
    <t>-438811300</t>
  </si>
  <si>
    <t>354410054800.S</t>
  </si>
  <si>
    <t>Drôt bleskozvodový FeZn, d 10 mm</t>
  </si>
  <si>
    <t>kg</t>
  </si>
  <si>
    <t>541134481</t>
  </si>
  <si>
    <t>210220020.S</t>
  </si>
  <si>
    <t>Uzemňovacie vedenie v zemi FeZn do 120 mm2 vrátane izolácie spojov</t>
  </si>
  <si>
    <t>-258073569</t>
  </si>
  <si>
    <t>354410058800.S</t>
  </si>
  <si>
    <t>Pásovina uzemňovacia FeZn 30 x 4 mm</t>
  </si>
  <si>
    <t>544418832</t>
  </si>
  <si>
    <t>210220110.S</t>
  </si>
  <si>
    <t>Podpery vedenia FeZn pod krytinu na svahu PV12 a PV13</t>
  </si>
  <si>
    <t>-350275230</t>
  </si>
  <si>
    <t>354410032700.S</t>
  </si>
  <si>
    <t>Podpera vedenia FeZn pod škridľovú strechu označenie PV 12</t>
  </si>
  <si>
    <t>-322377949</t>
  </si>
  <si>
    <t>210220204.S</t>
  </si>
  <si>
    <t>Zachytávacia tyč FeZn bez osadenia JP 10, JP 15, JP 20</t>
  </si>
  <si>
    <t>-663691044</t>
  </si>
  <si>
    <t>354410023000.S</t>
  </si>
  <si>
    <t>Tyč zachytávacia FeZn na upevnenie do muriva označenie JP 10</t>
  </si>
  <si>
    <t>-1874655921</t>
  </si>
  <si>
    <t>1251171659</t>
  </si>
  <si>
    <t>354410023100.S</t>
  </si>
  <si>
    <t>Tyč zachytávacia FeZn na upevnenie do muriva označenie JP 15</t>
  </si>
  <si>
    <t>861267861</t>
  </si>
  <si>
    <t>1908806412</t>
  </si>
  <si>
    <t>354410023200.S</t>
  </si>
  <si>
    <t>Tyč zachytávacia FeZn na upevnenie do muriva označenie JP 20</t>
  </si>
  <si>
    <t>-697574415</t>
  </si>
  <si>
    <t>210220230.S</t>
  </si>
  <si>
    <t>Ochranná strieška FeZn</t>
  </si>
  <si>
    <t>1781181715</t>
  </si>
  <si>
    <t>354410024900.S</t>
  </si>
  <si>
    <t>Strieška FeZn ochranná horná označenie OS 01</t>
  </si>
  <si>
    <t>1241656485</t>
  </si>
  <si>
    <t>210220240.S</t>
  </si>
  <si>
    <t>Svorka FeZn k zachytávacej, uzemňovacej tyči  SJ</t>
  </si>
  <si>
    <t>718445298</t>
  </si>
  <si>
    <t>354410001700.S</t>
  </si>
  <si>
    <t>Svorka FeZn k uzemňovacej tyči označenie SJ 02</t>
  </si>
  <si>
    <t>421390457</t>
  </si>
  <si>
    <t>210220243.S</t>
  </si>
  <si>
    <t>Svorka FeZn spojovacia SS</t>
  </si>
  <si>
    <t>-1638839842</t>
  </si>
  <si>
    <t>354410003400.S</t>
  </si>
  <si>
    <t>Svorka FeZn spojovacia označenie SS 2 skrutky s príložkou</t>
  </si>
  <si>
    <t>-1928980756</t>
  </si>
  <si>
    <t>47</t>
  </si>
  <si>
    <t>210220245.S</t>
  </si>
  <si>
    <t>Svorka FeZn pripojovacia SP</t>
  </si>
  <si>
    <t>560268549</t>
  </si>
  <si>
    <t>48</t>
  </si>
  <si>
    <t>354410004000.S</t>
  </si>
  <si>
    <t>Svorka FeZn pripájaca označenie SP 1</t>
  </si>
  <si>
    <t>-1657525114</t>
  </si>
  <si>
    <t>49</t>
  </si>
  <si>
    <t>210220246.S</t>
  </si>
  <si>
    <t>Svorka FeZn na odkvapový žľab SO</t>
  </si>
  <si>
    <t>-1949639900</t>
  </si>
  <si>
    <t>50</t>
  </si>
  <si>
    <t>354410004200.S</t>
  </si>
  <si>
    <t>Svorka FeZn odkvapová označenie SO</t>
  </si>
  <si>
    <t>82463764</t>
  </si>
  <si>
    <t>51</t>
  </si>
  <si>
    <t>210220247.S</t>
  </si>
  <si>
    <t>Svorka FeZn skúšobná SZ</t>
  </si>
  <si>
    <t>-42269867</t>
  </si>
  <si>
    <t>52</t>
  </si>
  <si>
    <t>354410004300.S</t>
  </si>
  <si>
    <t>Svorka FeZn skúšobná označenie SZ</t>
  </si>
  <si>
    <t>-1374890824</t>
  </si>
  <si>
    <t>53</t>
  </si>
  <si>
    <t>210220253.S</t>
  </si>
  <si>
    <t>Svorka FeZn uzemňovacia SR03</t>
  </si>
  <si>
    <t>-418540036</t>
  </si>
  <si>
    <t>54</t>
  </si>
  <si>
    <t>354410000900.S</t>
  </si>
  <si>
    <t>Svorka FeZn uzemňovacia označenie SR 03 A</t>
  </si>
  <si>
    <t>248417566</t>
  </si>
  <si>
    <t>55</t>
  </si>
  <si>
    <t>210220260.S</t>
  </si>
  <si>
    <t>Ochranný uholník FeZn OU</t>
  </si>
  <si>
    <t>-1529514815</t>
  </si>
  <si>
    <t>56</t>
  </si>
  <si>
    <t>354410053300.S</t>
  </si>
  <si>
    <t>Uholník ochranný FeZn označenie OU 1,7 m</t>
  </si>
  <si>
    <t>1146195618</t>
  </si>
  <si>
    <t>57</t>
  </si>
  <si>
    <t>210220265.S</t>
  </si>
  <si>
    <t>Držiak ochranného uholníka FeZn univerzálny DOU</t>
  </si>
  <si>
    <t>-1980911370</t>
  </si>
  <si>
    <t>58</t>
  </si>
  <si>
    <t>311310008530.S</t>
  </si>
  <si>
    <t>Hmoždinka 12x180 rámová KPR</t>
  </si>
  <si>
    <t>-1815085084</t>
  </si>
  <si>
    <t>59</t>
  </si>
  <si>
    <t>354410053800.S</t>
  </si>
  <si>
    <t>Držiak FeZn ochranného uholníka univerzálny s vrutom označenie DOU vr. 1</t>
  </si>
  <si>
    <t>-1417871504</t>
  </si>
  <si>
    <t>60</t>
  </si>
  <si>
    <t>210220800.S</t>
  </si>
  <si>
    <t>Uzemňovacie vedenie na povrchu AlMgSi drôt zvodový Ø 8-10 mm</t>
  </si>
  <si>
    <t>-1648570712</t>
  </si>
  <si>
    <t>61</t>
  </si>
  <si>
    <t>354410064200.S</t>
  </si>
  <si>
    <t>Drôt bleskozvodový zliatina AlMgSi, d 8 mm, Al</t>
  </si>
  <si>
    <t>-188431730</t>
  </si>
  <si>
    <t>62</t>
  </si>
  <si>
    <t>210800147.S</t>
  </si>
  <si>
    <t>Kábel medený uložený pevne CYKY 450/750 V 3x2,5</t>
  </si>
  <si>
    <t>12835272</t>
  </si>
  <si>
    <t>63</t>
  </si>
  <si>
    <t>341110000800.S</t>
  </si>
  <si>
    <t>Kábel medený CYKY 3x2,5 mm2</t>
  </si>
  <si>
    <t>-168739129</t>
  </si>
  <si>
    <t>210800159.S</t>
  </si>
  <si>
    <t>Kábel medený uložený pevne CYKY 450/750 V 5x2,5</t>
  </si>
  <si>
    <t>-1487546716</t>
  </si>
  <si>
    <t>65</t>
  </si>
  <si>
    <t>341110002000.S</t>
  </si>
  <si>
    <t>Kábel medený CYKY 5x2,5 mm2</t>
  </si>
  <si>
    <t>1745221507</t>
  </si>
  <si>
    <t>66</t>
  </si>
  <si>
    <t>210800161.S</t>
  </si>
  <si>
    <t>Kábel medený uložený pevne CYKY 450/750 V 5x6</t>
  </si>
  <si>
    <t>-1294860445</t>
  </si>
  <si>
    <t>67</t>
  </si>
  <si>
    <t>341110002200.S</t>
  </si>
  <si>
    <t>Kábel medený CYKY 5x6 mm2</t>
  </si>
  <si>
    <t>1747674535</t>
  </si>
  <si>
    <t>68</t>
  </si>
  <si>
    <t>210800520.S</t>
  </si>
  <si>
    <t>Vodič medený uložený pevne H07V-U (CY) 450/750 V  10</t>
  </si>
  <si>
    <t>10323446</t>
  </si>
  <si>
    <t>69</t>
  </si>
  <si>
    <t>341110012400.S</t>
  </si>
  <si>
    <t>Vodič medený H07V-U 10 mm2</t>
  </si>
  <si>
    <t>1910596655</t>
  </si>
  <si>
    <t>70</t>
  </si>
  <si>
    <t>210800521.S</t>
  </si>
  <si>
    <t>Vodič medený uložený pevne H07V-U (CY) 450/750 V  16</t>
  </si>
  <si>
    <t>75975043</t>
  </si>
  <si>
    <t>71</t>
  </si>
  <si>
    <t>341110012500.S</t>
  </si>
  <si>
    <t>Vodič medený H07V-U 16 mm2</t>
  </si>
  <si>
    <t>1619426854</t>
  </si>
  <si>
    <t>72</t>
  </si>
  <si>
    <t>210800521.S1</t>
  </si>
  <si>
    <t>Vodič medený uložený pevne H07V-U (CY) 450/750 V  25</t>
  </si>
  <si>
    <t>1318936474</t>
  </si>
  <si>
    <t>73</t>
  </si>
  <si>
    <t>341110012500.S.</t>
  </si>
  <si>
    <t>Vodič medený H07V-U 25 mm2</t>
  </si>
  <si>
    <t>-203899967</t>
  </si>
  <si>
    <t>74</t>
  </si>
  <si>
    <t>210902464.S</t>
  </si>
  <si>
    <t>Kábel hliníkový silový, uložený pevne NAYY 0,6/1 kV 4x50 pre vonkajšie práce</t>
  </si>
  <si>
    <t>-743975036</t>
  </si>
  <si>
    <t>75</t>
  </si>
  <si>
    <t>341110034200.S.</t>
  </si>
  <si>
    <t>Kábel hliníkový NAYY 4x50 SM mm2</t>
  </si>
  <si>
    <t>787988742</t>
  </si>
  <si>
    <t>76</t>
  </si>
  <si>
    <t>210909909</t>
  </si>
  <si>
    <t>M+D záves drôt pr. 6 mm + príslušenstvo</t>
  </si>
  <si>
    <t>-110028241</t>
  </si>
  <si>
    <t>77</t>
  </si>
  <si>
    <t>210999PPV</t>
  </si>
  <si>
    <t>PPV</t>
  </si>
  <si>
    <t>1253725230</t>
  </si>
  <si>
    <t>78</t>
  </si>
  <si>
    <t>PM</t>
  </si>
  <si>
    <t>-122038570</t>
  </si>
  <si>
    <t>79</t>
  </si>
  <si>
    <t>998921203.S</t>
  </si>
  <si>
    <t>Presun hmôt pre montáž silnoprúdových rozvodov a zariadení v stavbe (objekte) výšky nad 7 do 24 m</t>
  </si>
  <si>
    <t>-2118306933</t>
  </si>
  <si>
    <t>46-M</t>
  </si>
  <si>
    <t>Zemné práce vykonávané pri externých montážnych prácach</t>
  </si>
  <si>
    <t>80</t>
  </si>
  <si>
    <t>460200163.S</t>
  </si>
  <si>
    <t>Hĺbenie káblovej ryhy ručne 35 cm širokej a 80 cm hlbokej, v zemine triedy 3</t>
  </si>
  <si>
    <t>1782471548</t>
  </si>
  <si>
    <t>81</t>
  </si>
  <si>
    <t>460420022.S</t>
  </si>
  <si>
    <t>Zriadenie, rekonšt. káblového lôžka z piesku bez zakrytia, v ryhe šír. do 65 cm, hrúbky vrstvy 10 cm</t>
  </si>
  <si>
    <t>-1560490281</t>
  </si>
  <si>
    <t>82</t>
  </si>
  <si>
    <t>583110000300.S</t>
  </si>
  <si>
    <t>Drvina vápencová frakcia 0-4 mm</t>
  </si>
  <si>
    <t>-2142776216</t>
  </si>
  <si>
    <t>83</t>
  </si>
  <si>
    <t>460490012.S</t>
  </si>
  <si>
    <t>Rozvinutie a uloženie výstražnej fólie z PE do ryhy, šírka do 33 cm</t>
  </si>
  <si>
    <t>-1606170339</t>
  </si>
  <si>
    <t>84</t>
  </si>
  <si>
    <t>283230008000.S</t>
  </si>
  <si>
    <t>Výstražná fóla PE, š. 300, farba červená</t>
  </si>
  <si>
    <t>876992815</t>
  </si>
  <si>
    <t>85</t>
  </si>
  <si>
    <t>460560163.S</t>
  </si>
  <si>
    <t>Ručný zásyp nezap. káblovej ryhy bez zhutn. zeminy, 35 cm širokej, 80 cm hlbokej v zemine tr. 3</t>
  </si>
  <si>
    <t>601488363</t>
  </si>
  <si>
    <t>86</t>
  </si>
  <si>
    <t>460620013.S</t>
  </si>
  <si>
    <t>Proviz. úprava terénu v zemine tr. 3, aby nerovnosti terénu neboli väčšie ako 2 cm od vodor.hladiny</t>
  </si>
  <si>
    <t>1766303022</t>
  </si>
  <si>
    <t>HZS</t>
  </si>
  <si>
    <t>Hodinové zúčtovacie sadzby</t>
  </si>
  <si>
    <t>87</t>
  </si>
  <si>
    <t>HZS000114.S1</t>
  </si>
  <si>
    <t>Revízia elektroinštalácie</t>
  </si>
  <si>
    <t>512</t>
  </si>
  <si>
    <t>-2136115379</t>
  </si>
  <si>
    <t>88</t>
  </si>
  <si>
    <t>HZS000114.S2</t>
  </si>
  <si>
    <t>Revízia bleskozvod + prípojka</t>
  </si>
  <si>
    <t>-1904059597</t>
  </si>
  <si>
    <t>89</t>
  </si>
  <si>
    <t>HZS000114.S3</t>
  </si>
  <si>
    <t>Prvá úradná škúška a overenie projektovej dokumentácie</t>
  </si>
  <si>
    <t>-1079108734</t>
  </si>
  <si>
    <t>90</t>
  </si>
  <si>
    <t>HZS000114.S4</t>
  </si>
  <si>
    <t>Projektové práce</t>
  </si>
  <si>
    <t>-1706086310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</si>
</sst>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67" fontId="0" fillId="0" borderId="0" xfId="0" applyNumberFormat="1" applyFont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167" fontId="34" fillId="3" borderId="23" xfId="0" applyNumberFormat="1" applyFont="1" applyFill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6" borderId="0" xfId="0" applyFill="1"/>
    <xf numFmtId="0" fontId="2" fillId="6" borderId="0" xfId="0" applyFont="1" applyFill="1" applyAlignment="1">
      <alignment horizontal="left" vertical="center"/>
    </xf>
    <xf numFmtId="165" fontId="2" fillId="6" borderId="0" xfId="0" applyNumberFormat="1" applyFont="1" applyFill="1" applyAlignment="1">
      <alignment horizontal="left" vertical="center"/>
    </xf>
    <xf numFmtId="0" fontId="7" fillId="6" borderId="0" xfId="0" applyFont="1" applyFill="1" applyAlignment="1" applyProtection="1">
      <alignment horizontal="left" vertical="center"/>
      <protection locked="0"/>
    </xf>
    <xf numFmtId="0" fontId="0" fillId="6" borderId="0" xfId="0" applyFont="1" applyFill="1" applyAlignment="1" applyProtection="1">
      <alignment vertical="center"/>
      <protection locked="0"/>
    </xf>
    <xf numFmtId="0" fontId="2" fillId="6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/>
    </xf>
  </cellXfs>
  <cellStyles count="2">
    <cellStyle name="Hivatkozás" xfId="1" builtinId="8"/>
    <cellStyle name="Normál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abSelected="1" workbookViewId="0">
      <selection activeCell="D2" sqref="D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42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22" t="s">
        <v>12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17"/>
      <c r="BE5" s="219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24" t="s">
        <v>15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17"/>
      <c r="BE6" s="220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20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6" t="s">
        <v>26</v>
      </c>
      <c r="AR8" s="17"/>
      <c r="BE8" s="220"/>
      <c r="BS8" s="14" t="s">
        <v>6</v>
      </c>
    </row>
    <row r="9" spans="1:74" s="1" customFormat="1" ht="14.45" customHeight="1">
      <c r="B9" s="17"/>
      <c r="AR9" s="17"/>
      <c r="BE9" s="220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0"/>
      <c r="BS10" s="14" t="s">
        <v>6</v>
      </c>
    </row>
    <row r="11" spans="1:74" s="1" customFormat="1" ht="18.399999999999999" customHeight="1">
      <c r="B11" s="17"/>
      <c r="E11" s="22" t="s">
        <v>23</v>
      </c>
      <c r="AK11" s="24" t="s">
        <v>24</v>
      </c>
      <c r="AN11" s="22" t="s">
        <v>1</v>
      </c>
      <c r="AR11" s="17"/>
      <c r="BE11" s="220"/>
      <c r="BS11" s="14" t="s">
        <v>6</v>
      </c>
    </row>
    <row r="12" spans="1:74" s="1" customFormat="1" ht="6.95" customHeight="1">
      <c r="B12" s="17"/>
      <c r="AR12" s="17"/>
      <c r="BE12" s="220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22</v>
      </c>
      <c r="AN13" s="26" t="s">
        <v>26</v>
      </c>
      <c r="AR13" s="17"/>
      <c r="BE13" s="220"/>
      <c r="BS13" s="14" t="s">
        <v>6</v>
      </c>
    </row>
    <row r="14" spans="1:74" ht="12.75">
      <c r="B14" s="17"/>
      <c r="E14" s="225" t="s">
        <v>26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4" t="s">
        <v>24</v>
      </c>
      <c r="AN14" s="26" t="s">
        <v>26</v>
      </c>
      <c r="AR14" s="17"/>
      <c r="BE14" s="220"/>
      <c r="BS14" s="14" t="s">
        <v>6</v>
      </c>
    </row>
    <row r="15" spans="1:74" s="1" customFormat="1" ht="6.95" customHeight="1">
      <c r="B15" s="17"/>
      <c r="AR15" s="17"/>
      <c r="BE15" s="220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22</v>
      </c>
      <c r="AN16" s="22" t="s">
        <v>1</v>
      </c>
      <c r="AR16" s="17"/>
      <c r="BE16" s="220"/>
      <c r="BS16" s="14" t="s">
        <v>3</v>
      </c>
    </row>
    <row r="17" spans="1:71" s="1" customFormat="1" ht="18.399999999999999" customHeight="1">
      <c r="B17" s="17"/>
      <c r="E17" s="22"/>
      <c r="AK17" s="24" t="s">
        <v>24</v>
      </c>
      <c r="AN17" s="22" t="s">
        <v>1</v>
      </c>
      <c r="AR17" s="17"/>
      <c r="BE17" s="220"/>
      <c r="BS17" s="14" t="s">
        <v>28</v>
      </c>
    </row>
    <row r="18" spans="1:71" s="1" customFormat="1" ht="6.95" customHeight="1">
      <c r="B18" s="17"/>
      <c r="AR18" s="17"/>
      <c r="BE18" s="220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220"/>
      <c r="BS19" s="14" t="s">
        <v>29</v>
      </c>
    </row>
    <row r="20" spans="1:71" s="1" customFormat="1" ht="18.399999999999999" customHeight="1">
      <c r="B20" s="17"/>
      <c r="E20" s="22" t="s">
        <v>31</v>
      </c>
      <c r="AK20" s="24" t="s">
        <v>24</v>
      </c>
      <c r="AN20" s="22" t="s">
        <v>1</v>
      </c>
      <c r="AR20" s="17"/>
      <c r="BE20" s="220"/>
      <c r="BS20" s="14" t="s">
        <v>28</v>
      </c>
    </row>
    <row r="21" spans="1:71" s="1" customFormat="1" ht="6.95" customHeight="1">
      <c r="B21" s="17"/>
      <c r="AR21" s="17"/>
      <c r="BE21" s="220"/>
    </row>
    <row r="22" spans="1:71" s="1" customFormat="1" ht="12" customHeight="1">
      <c r="B22" s="17"/>
      <c r="D22" s="24" t="s">
        <v>32</v>
      </c>
      <c r="AR22" s="17"/>
      <c r="BE22" s="220"/>
    </row>
    <row r="23" spans="1:71" s="1" customFormat="1" ht="155.25" customHeight="1">
      <c r="B23" s="1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17"/>
      <c r="BE23" s="220"/>
    </row>
    <row r="24" spans="1:71" s="1" customFormat="1" ht="6.95" customHeight="1">
      <c r="B24" s="17"/>
      <c r="AR24" s="17"/>
      <c r="BE24" s="220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0"/>
    </row>
    <row r="26" spans="1:71" s="1" customFormat="1" ht="14.45" customHeight="1">
      <c r="B26" s="17"/>
      <c r="D26" s="29" t="s">
        <v>33</v>
      </c>
      <c r="AK26" s="228">
        <f>ROUND(AG94,2)</f>
        <v>0</v>
      </c>
      <c r="AL26" s="223"/>
      <c r="AM26" s="223"/>
      <c r="AN26" s="223"/>
      <c r="AO26" s="223"/>
      <c r="AR26" s="17"/>
      <c r="BE26" s="220"/>
    </row>
    <row r="27" spans="1:71" s="1" customFormat="1" ht="14.45" customHeight="1">
      <c r="B27" s="17"/>
      <c r="D27" s="29" t="s">
        <v>34</v>
      </c>
      <c r="AK27" s="228">
        <f>ROUND(AG99, 2)</f>
        <v>0</v>
      </c>
      <c r="AL27" s="228"/>
      <c r="AM27" s="228"/>
      <c r="AN27" s="228"/>
      <c r="AO27" s="228"/>
      <c r="AR27" s="17"/>
      <c r="BE27" s="220"/>
    </row>
    <row r="28" spans="1:7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2"/>
      <c r="BE28" s="220"/>
    </row>
    <row r="29" spans="1:71" s="2" customFormat="1" ht="25.9" customHeight="1">
      <c r="A29" s="31"/>
      <c r="B29" s="32"/>
      <c r="C29" s="31"/>
      <c r="D29" s="33" t="s">
        <v>35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29">
        <f>ROUND(AK26 + AK27, 2)</f>
        <v>0</v>
      </c>
      <c r="AL29" s="230"/>
      <c r="AM29" s="230"/>
      <c r="AN29" s="230"/>
      <c r="AO29" s="230"/>
      <c r="AP29" s="31"/>
      <c r="AQ29" s="31"/>
      <c r="AR29" s="32"/>
      <c r="BE29" s="220"/>
    </row>
    <row r="30" spans="1:71" s="2" customFormat="1" ht="6.95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2"/>
      <c r="BE30" s="220"/>
    </row>
    <row r="31" spans="1:71" s="2" customFormat="1" ht="12.75">
      <c r="A31" s="31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231" t="s">
        <v>36</v>
      </c>
      <c r="M31" s="231"/>
      <c r="N31" s="231"/>
      <c r="O31" s="231"/>
      <c r="P31" s="231"/>
      <c r="Q31" s="31"/>
      <c r="R31" s="31"/>
      <c r="S31" s="31"/>
      <c r="T31" s="31"/>
      <c r="U31" s="31"/>
      <c r="V31" s="31"/>
      <c r="W31" s="231" t="s">
        <v>37</v>
      </c>
      <c r="X31" s="231"/>
      <c r="Y31" s="231"/>
      <c r="Z31" s="231"/>
      <c r="AA31" s="231"/>
      <c r="AB31" s="231"/>
      <c r="AC31" s="231"/>
      <c r="AD31" s="231"/>
      <c r="AE31" s="231"/>
      <c r="AF31" s="31"/>
      <c r="AG31" s="31"/>
      <c r="AH31" s="31"/>
      <c r="AI31" s="31"/>
      <c r="AJ31" s="31"/>
      <c r="AK31" s="231" t="s">
        <v>38</v>
      </c>
      <c r="AL31" s="231"/>
      <c r="AM31" s="231"/>
      <c r="AN31" s="231"/>
      <c r="AO31" s="231"/>
      <c r="AP31" s="31"/>
      <c r="AQ31" s="31"/>
      <c r="AR31" s="32"/>
      <c r="BE31" s="220"/>
    </row>
    <row r="32" spans="1:71" s="3" customFormat="1" ht="14.45" customHeight="1">
      <c r="B32" s="36"/>
      <c r="D32" s="24" t="s">
        <v>39</v>
      </c>
      <c r="F32" s="37" t="s">
        <v>40</v>
      </c>
      <c r="L32" s="234">
        <v>0.2</v>
      </c>
      <c r="M32" s="233"/>
      <c r="N32" s="233"/>
      <c r="O32" s="233"/>
      <c r="P32" s="233"/>
      <c r="Q32" s="38"/>
      <c r="R32" s="38"/>
      <c r="S32" s="38"/>
      <c r="T32" s="38"/>
      <c r="U32" s="38"/>
      <c r="V32" s="38"/>
      <c r="W32" s="232">
        <f>ROUND(AZ94 + SUM(CD99:CD103), 2)</f>
        <v>0</v>
      </c>
      <c r="X32" s="233"/>
      <c r="Y32" s="233"/>
      <c r="Z32" s="233"/>
      <c r="AA32" s="233"/>
      <c r="AB32" s="233"/>
      <c r="AC32" s="233"/>
      <c r="AD32" s="233"/>
      <c r="AE32" s="233"/>
      <c r="AF32" s="38"/>
      <c r="AG32" s="38"/>
      <c r="AH32" s="38"/>
      <c r="AI32" s="38"/>
      <c r="AJ32" s="38"/>
      <c r="AK32" s="232">
        <f>ROUND(AV94 + SUM(BY99:BY103), 2)</f>
        <v>0</v>
      </c>
      <c r="AL32" s="233"/>
      <c r="AM32" s="233"/>
      <c r="AN32" s="233"/>
      <c r="AO32" s="233"/>
      <c r="AP32" s="38"/>
      <c r="AQ32" s="38"/>
      <c r="AR32" s="39"/>
      <c r="AS32" s="38"/>
      <c r="AT32" s="38"/>
      <c r="AU32" s="38"/>
      <c r="AV32" s="38"/>
      <c r="AW32" s="38"/>
      <c r="AX32" s="38"/>
      <c r="AY32" s="38"/>
      <c r="AZ32" s="38"/>
      <c r="BE32" s="221"/>
    </row>
    <row r="33" spans="1:57" s="3" customFormat="1" ht="14.45" customHeight="1">
      <c r="B33" s="36"/>
      <c r="F33" s="37" t="s">
        <v>41</v>
      </c>
      <c r="L33" s="234">
        <v>0.2</v>
      </c>
      <c r="M33" s="233"/>
      <c r="N33" s="233"/>
      <c r="O33" s="233"/>
      <c r="P33" s="233"/>
      <c r="Q33" s="38"/>
      <c r="R33" s="38"/>
      <c r="S33" s="38"/>
      <c r="T33" s="38"/>
      <c r="U33" s="38"/>
      <c r="V33" s="38"/>
      <c r="W33" s="232">
        <f>ROUND(BA94 + SUM(CE99:CE103), 2)</f>
        <v>0</v>
      </c>
      <c r="X33" s="233"/>
      <c r="Y33" s="233"/>
      <c r="Z33" s="233"/>
      <c r="AA33" s="233"/>
      <c r="AB33" s="233"/>
      <c r="AC33" s="233"/>
      <c r="AD33" s="233"/>
      <c r="AE33" s="233"/>
      <c r="AF33" s="38"/>
      <c r="AG33" s="38"/>
      <c r="AH33" s="38"/>
      <c r="AI33" s="38"/>
      <c r="AJ33" s="38"/>
      <c r="AK33" s="232">
        <f>ROUND(AW94 + SUM(BZ99:BZ103), 2)</f>
        <v>0</v>
      </c>
      <c r="AL33" s="233"/>
      <c r="AM33" s="233"/>
      <c r="AN33" s="233"/>
      <c r="AO33" s="233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1"/>
    </row>
    <row r="34" spans="1:57" s="3" customFormat="1" ht="14.45" hidden="1" customHeight="1">
      <c r="B34" s="36"/>
      <c r="F34" s="24" t="s">
        <v>42</v>
      </c>
      <c r="L34" s="237">
        <v>0.2</v>
      </c>
      <c r="M34" s="236"/>
      <c r="N34" s="236"/>
      <c r="O34" s="236"/>
      <c r="P34" s="236"/>
      <c r="W34" s="235">
        <f>ROUND(BB94 + SUM(CF99:CF103), 2)</f>
        <v>0</v>
      </c>
      <c r="X34" s="236"/>
      <c r="Y34" s="236"/>
      <c r="Z34" s="236"/>
      <c r="AA34" s="236"/>
      <c r="AB34" s="236"/>
      <c r="AC34" s="236"/>
      <c r="AD34" s="236"/>
      <c r="AE34" s="236"/>
      <c r="AK34" s="235">
        <v>0</v>
      </c>
      <c r="AL34" s="236"/>
      <c r="AM34" s="236"/>
      <c r="AN34" s="236"/>
      <c r="AO34" s="236"/>
      <c r="AR34" s="36"/>
      <c r="BE34" s="221"/>
    </row>
    <row r="35" spans="1:57" s="3" customFormat="1" ht="14.45" hidden="1" customHeight="1">
      <c r="B35" s="36"/>
      <c r="F35" s="24" t="s">
        <v>43</v>
      </c>
      <c r="L35" s="237">
        <v>0.2</v>
      </c>
      <c r="M35" s="236"/>
      <c r="N35" s="236"/>
      <c r="O35" s="236"/>
      <c r="P35" s="236"/>
      <c r="W35" s="235">
        <f>ROUND(BC94 + SUM(CG99:CG103), 2)</f>
        <v>0</v>
      </c>
      <c r="X35" s="236"/>
      <c r="Y35" s="236"/>
      <c r="Z35" s="236"/>
      <c r="AA35" s="236"/>
      <c r="AB35" s="236"/>
      <c r="AC35" s="236"/>
      <c r="AD35" s="236"/>
      <c r="AE35" s="236"/>
      <c r="AK35" s="235">
        <v>0</v>
      </c>
      <c r="AL35" s="236"/>
      <c r="AM35" s="236"/>
      <c r="AN35" s="236"/>
      <c r="AO35" s="236"/>
      <c r="AR35" s="36"/>
    </row>
    <row r="36" spans="1:57" s="3" customFormat="1" ht="14.45" hidden="1" customHeight="1">
      <c r="B36" s="36"/>
      <c r="F36" s="37" t="s">
        <v>44</v>
      </c>
      <c r="L36" s="234">
        <v>0</v>
      </c>
      <c r="M36" s="233"/>
      <c r="N36" s="233"/>
      <c r="O36" s="233"/>
      <c r="P36" s="233"/>
      <c r="Q36" s="38"/>
      <c r="R36" s="38"/>
      <c r="S36" s="38"/>
      <c r="T36" s="38"/>
      <c r="U36" s="38"/>
      <c r="V36" s="38"/>
      <c r="W36" s="232">
        <f>ROUND(BD94 + SUM(CH99:CH103), 2)</f>
        <v>0</v>
      </c>
      <c r="X36" s="233"/>
      <c r="Y36" s="233"/>
      <c r="Z36" s="233"/>
      <c r="AA36" s="233"/>
      <c r="AB36" s="233"/>
      <c r="AC36" s="233"/>
      <c r="AD36" s="233"/>
      <c r="AE36" s="233"/>
      <c r="AF36" s="38"/>
      <c r="AG36" s="38"/>
      <c r="AH36" s="38"/>
      <c r="AI36" s="38"/>
      <c r="AJ36" s="38"/>
      <c r="AK36" s="232">
        <v>0</v>
      </c>
      <c r="AL36" s="233"/>
      <c r="AM36" s="233"/>
      <c r="AN36" s="233"/>
      <c r="AO36" s="233"/>
      <c r="AP36" s="38"/>
      <c r="AQ36" s="38"/>
      <c r="AR36" s="39"/>
      <c r="AS36" s="38"/>
      <c r="AT36" s="38"/>
      <c r="AU36" s="38"/>
      <c r="AV36" s="38"/>
      <c r="AW36" s="38"/>
      <c r="AX36" s="38"/>
      <c r="AY36" s="38"/>
      <c r="AZ36" s="38"/>
    </row>
    <row r="37" spans="1:57" s="2" customFormat="1" ht="6.9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2" customFormat="1" ht="25.9" customHeight="1">
      <c r="A38" s="31"/>
      <c r="B38" s="32"/>
      <c r="C38" s="40"/>
      <c r="D38" s="41" t="s">
        <v>45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3" t="s">
        <v>46</v>
      </c>
      <c r="U38" s="42"/>
      <c r="V38" s="42"/>
      <c r="W38" s="42"/>
      <c r="X38" s="241" t="s">
        <v>47</v>
      </c>
      <c r="Y38" s="239"/>
      <c r="Z38" s="239"/>
      <c r="AA38" s="239"/>
      <c r="AB38" s="239"/>
      <c r="AC38" s="42"/>
      <c r="AD38" s="42"/>
      <c r="AE38" s="42"/>
      <c r="AF38" s="42"/>
      <c r="AG38" s="42"/>
      <c r="AH38" s="42"/>
      <c r="AI38" s="42"/>
      <c r="AJ38" s="42"/>
      <c r="AK38" s="238">
        <f>SUM(AK29:AK36)</f>
        <v>0</v>
      </c>
      <c r="AL38" s="239"/>
      <c r="AM38" s="239"/>
      <c r="AN38" s="239"/>
      <c r="AO38" s="240"/>
      <c r="AP38" s="40"/>
      <c r="AQ38" s="40"/>
      <c r="AR38" s="32"/>
      <c r="BE38" s="31"/>
    </row>
    <row r="39" spans="1:57" s="2" customFormat="1" ht="6.95" customHeight="1">
      <c r="A39" s="31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2"/>
      <c r="BE39" s="31"/>
    </row>
    <row r="40" spans="1:57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2"/>
      <c r="BE40" s="31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4"/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49</v>
      </c>
      <c r="AI49" s="46"/>
      <c r="AJ49" s="46"/>
      <c r="AK49" s="46"/>
      <c r="AL49" s="46"/>
      <c r="AM49" s="46"/>
      <c r="AN49" s="46"/>
      <c r="AO49" s="46"/>
      <c r="AR49" s="44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31"/>
      <c r="B60" s="32"/>
      <c r="C60" s="31"/>
      <c r="D60" s="47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50</v>
      </c>
      <c r="AI60" s="34"/>
      <c r="AJ60" s="34"/>
      <c r="AK60" s="34"/>
      <c r="AL60" s="34"/>
      <c r="AM60" s="47" t="s">
        <v>51</v>
      </c>
      <c r="AN60" s="34"/>
      <c r="AO60" s="34"/>
      <c r="AP60" s="31"/>
      <c r="AQ60" s="31"/>
      <c r="AR60" s="32"/>
      <c r="BE60" s="31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31"/>
      <c r="B64" s="32"/>
      <c r="C64" s="31"/>
      <c r="D64" s="45" t="s">
        <v>52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53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E64" s="31"/>
    </row>
    <row r="65" spans="1:57" ht="11.25">
      <c r="B65" s="17"/>
      <c r="AI65" s="248"/>
      <c r="AJ65" s="248"/>
      <c r="AK65" s="248"/>
      <c r="AL65" s="248"/>
      <c r="AM65" s="248"/>
      <c r="AN65" s="248"/>
      <c r="AO65" s="248"/>
      <c r="AR65" s="17"/>
    </row>
    <row r="66" spans="1:57" ht="11.25">
      <c r="B66" s="17"/>
      <c r="AI66" s="248"/>
      <c r="AJ66" s="248"/>
      <c r="AK66" s="248"/>
      <c r="AL66" s="248"/>
      <c r="AM66" s="248"/>
      <c r="AN66" s="248"/>
      <c r="AO66" s="248"/>
      <c r="AR66" s="17"/>
    </row>
    <row r="67" spans="1:57" ht="11.25">
      <c r="B67" s="17"/>
      <c r="AI67" s="248"/>
      <c r="AJ67" s="248"/>
      <c r="AK67" s="248"/>
      <c r="AL67" s="248"/>
      <c r="AM67" s="248"/>
      <c r="AN67" s="248"/>
      <c r="AO67" s="248"/>
      <c r="AR67" s="17"/>
    </row>
    <row r="68" spans="1:57" ht="11.25">
      <c r="B68" s="17"/>
      <c r="AI68" s="248"/>
      <c r="AJ68" s="248"/>
      <c r="AK68" s="248"/>
      <c r="AL68" s="248"/>
      <c r="AM68" s="248"/>
      <c r="AN68" s="248"/>
      <c r="AO68" s="248"/>
      <c r="AR68" s="17"/>
    </row>
    <row r="69" spans="1:57" ht="11.25">
      <c r="B69" s="17"/>
      <c r="AI69" s="248"/>
      <c r="AJ69" s="248"/>
      <c r="AK69" s="248"/>
      <c r="AL69" s="248"/>
      <c r="AM69" s="248"/>
      <c r="AN69" s="248"/>
      <c r="AO69" s="248"/>
      <c r="AR69" s="17"/>
    </row>
    <row r="70" spans="1:57" ht="11.25">
      <c r="B70" s="17"/>
      <c r="AI70" s="248"/>
      <c r="AJ70" s="248"/>
      <c r="AK70" s="248"/>
      <c r="AL70" s="248"/>
      <c r="AM70" s="248"/>
      <c r="AN70" s="248"/>
      <c r="AO70" s="248"/>
      <c r="AR70" s="17"/>
    </row>
    <row r="71" spans="1:57" ht="11.25">
      <c r="B71" s="17"/>
      <c r="AI71" s="248"/>
      <c r="AJ71" s="248"/>
      <c r="AK71" s="248"/>
      <c r="AL71" s="248"/>
      <c r="AM71" s="248"/>
      <c r="AN71" s="248"/>
      <c r="AO71" s="248"/>
      <c r="AR71" s="17"/>
    </row>
    <row r="72" spans="1:57" ht="11.25">
      <c r="B72" s="17"/>
      <c r="AI72" s="248"/>
      <c r="AJ72" s="248"/>
      <c r="AK72" s="248"/>
      <c r="AL72" s="248"/>
      <c r="AM72" s="248"/>
      <c r="AN72" s="248"/>
      <c r="AO72" s="248"/>
      <c r="AR72" s="17"/>
    </row>
    <row r="73" spans="1:57" ht="11.25">
      <c r="B73" s="17"/>
      <c r="AI73" s="248"/>
      <c r="AJ73" s="248"/>
      <c r="AK73" s="248"/>
      <c r="AL73" s="248"/>
      <c r="AM73" s="248"/>
      <c r="AN73" s="248"/>
      <c r="AO73" s="248"/>
      <c r="AR73" s="17"/>
    </row>
    <row r="74" spans="1:57" ht="11.25">
      <c r="B74" s="17"/>
      <c r="AI74" s="248"/>
      <c r="AJ74" s="248"/>
      <c r="AK74" s="248"/>
      <c r="AL74" s="248"/>
      <c r="AM74" s="248"/>
      <c r="AN74" s="248"/>
      <c r="AO74" s="248"/>
      <c r="AR74" s="17"/>
    </row>
    <row r="75" spans="1:57" s="2" customFormat="1" ht="12.75">
      <c r="A75" s="31"/>
      <c r="B75" s="32"/>
      <c r="C75" s="31"/>
      <c r="D75" s="47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50</v>
      </c>
      <c r="AI75" s="34"/>
      <c r="AJ75" s="34"/>
      <c r="AK75" s="34"/>
      <c r="AL75" s="34"/>
      <c r="AM75" s="47" t="s">
        <v>51</v>
      </c>
      <c r="AN75" s="34"/>
      <c r="AO75" s="34"/>
      <c r="AP75" s="31"/>
      <c r="AQ75" s="31"/>
      <c r="AR75" s="32"/>
      <c r="BE75" s="31"/>
    </row>
    <row r="76" spans="1:57" s="2" customFormat="1" ht="11.25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E77" s="31"/>
    </row>
    <row r="81" spans="1:91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E81" s="31"/>
    </row>
    <row r="82" spans="1:91" s="2" customFormat="1" ht="24.95" customHeight="1">
      <c r="A82" s="31"/>
      <c r="B82" s="32"/>
      <c r="C82" s="18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3"/>
      <c r="C84" s="24" t="s">
        <v>11</v>
      </c>
      <c r="L84" s="4" t="str">
        <f>K5</f>
        <v>Invest</v>
      </c>
      <c r="AR84" s="53"/>
    </row>
    <row r="85" spans="1:91" s="5" customFormat="1" ht="36.950000000000003" customHeight="1">
      <c r="B85" s="54"/>
      <c r="C85" s="55" t="s">
        <v>14</v>
      </c>
      <c r="L85" s="196" t="str">
        <f>K6</f>
        <v>Investícia do rozvoja poľnohospodárskeho družstva Arvum - výroba kŕmnych zmesí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54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4" t="s">
        <v>18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>Vrakúň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4" t="s">
        <v>20</v>
      </c>
      <c r="AJ87" s="31"/>
      <c r="AK87" s="31"/>
      <c r="AL87" s="31"/>
      <c r="AM87" s="26" t="str">
        <f>IF(AN8= "","",AN8)</f>
        <v>Vyplň údaj</v>
      </c>
      <c r="AN87" s="26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4" t="s">
        <v>21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Arvum, Poľnohospodárske družstvo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4" t="s">
        <v>27</v>
      </c>
      <c r="AJ89" s="31"/>
      <c r="AK89" s="31"/>
      <c r="AL89" s="31"/>
      <c r="AM89" s="202" t="str">
        <f>IF(E17="","",E17)</f>
        <v/>
      </c>
      <c r="AN89" s="203"/>
      <c r="AO89" s="203"/>
      <c r="AP89" s="203"/>
      <c r="AQ89" s="31"/>
      <c r="AR89" s="32"/>
      <c r="AS89" s="198" t="s">
        <v>55</v>
      </c>
      <c r="AT89" s="199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1"/>
    </row>
    <row r="90" spans="1:91" s="2" customFormat="1" ht="15.2" customHeight="1">
      <c r="A90" s="31"/>
      <c r="B90" s="32"/>
      <c r="C90" s="24" t="s">
        <v>25</v>
      </c>
      <c r="D90" s="31"/>
      <c r="E90" s="31"/>
      <c r="F90" s="31"/>
      <c r="G90" s="31"/>
      <c r="H90" s="31"/>
      <c r="I90" s="31"/>
      <c r="J90" s="31"/>
      <c r="K90" s="31"/>
      <c r="L90" s="253" t="str">
        <f>IF(E14= "Vyplň údaj","",E14)</f>
        <v/>
      </c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31"/>
      <c r="AA90" s="31"/>
      <c r="AB90" s="31"/>
      <c r="AC90" s="31"/>
      <c r="AD90" s="31"/>
      <c r="AE90" s="31"/>
      <c r="AF90" s="31"/>
      <c r="AG90" s="31"/>
      <c r="AH90" s="31"/>
      <c r="AI90" s="24" t="s">
        <v>30</v>
      </c>
      <c r="AJ90" s="31"/>
      <c r="AK90" s="31"/>
      <c r="AL90" s="31"/>
      <c r="AM90" s="202" t="str">
        <f>IF(E20="","",E20)</f>
        <v xml:space="preserve"> </v>
      </c>
      <c r="AN90" s="203"/>
      <c r="AO90" s="203"/>
      <c r="AP90" s="203"/>
      <c r="AQ90" s="31"/>
      <c r="AR90" s="32"/>
      <c r="AS90" s="200"/>
      <c r="AT90" s="201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00"/>
      <c r="AT91" s="201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1"/>
    </row>
    <row r="92" spans="1:91" s="2" customFormat="1" ht="29.25" customHeight="1">
      <c r="A92" s="31"/>
      <c r="B92" s="32"/>
      <c r="C92" s="204" t="s">
        <v>56</v>
      </c>
      <c r="D92" s="205"/>
      <c r="E92" s="205"/>
      <c r="F92" s="205"/>
      <c r="G92" s="205"/>
      <c r="H92" s="61"/>
      <c r="I92" s="207" t="s">
        <v>57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6" t="s">
        <v>58</v>
      </c>
      <c r="AH92" s="205"/>
      <c r="AI92" s="205"/>
      <c r="AJ92" s="205"/>
      <c r="AK92" s="205"/>
      <c r="AL92" s="205"/>
      <c r="AM92" s="205"/>
      <c r="AN92" s="207" t="s">
        <v>59</v>
      </c>
      <c r="AO92" s="205"/>
      <c r="AP92" s="208"/>
      <c r="AQ92" s="62" t="s">
        <v>60</v>
      </c>
      <c r="AR92" s="32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1"/>
    </row>
    <row r="94" spans="1:91" s="6" customFormat="1" ht="32.450000000000003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16">
        <f>ROUND(SUM(AG95:AG97),2)</f>
        <v>0</v>
      </c>
      <c r="AH94" s="216"/>
      <c r="AI94" s="216"/>
      <c r="AJ94" s="216"/>
      <c r="AK94" s="216"/>
      <c r="AL94" s="216"/>
      <c r="AM94" s="216"/>
      <c r="AN94" s="217">
        <f>SUM(AG94,AT94)</f>
        <v>0</v>
      </c>
      <c r="AO94" s="217"/>
      <c r="AP94" s="217"/>
      <c r="AQ94" s="73" t="s">
        <v>1</v>
      </c>
      <c r="AR94" s="69"/>
      <c r="AS94" s="74">
        <f>ROUND(SUM(AS95:AS97),2)</f>
        <v>0</v>
      </c>
      <c r="AT94" s="75">
        <f>ROUND(SUM(AV94:AW94),2)</f>
        <v>0</v>
      </c>
      <c r="AU94" s="76">
        <f>ROUND(SUM(AU95:AU97),5)</f>
        <v>0</v>
      </c>
      <c r="AV94" s="75">
        <f>ROUND(AZ94*L32,2)</f>
        <v>0</v>
      </c>
      <c r="AW94" s="75">
        <f>ROUND(BA94*L33,2)</f>
        <v>0</v>
      </c>
      <c r="AX94" s="75">
        <f>ROUND(BB94*L32,2)</f>
        <v>0</v>
      </c>
      <c r="AY94" s="75">
        <f>ROUND(BC94*L33,2)</f>
        <v>0</v>
      </c>
      <c r="AZ94" s="75">
        <f>ROUND(SUM(AZ95:AZ97),2)</f>
        <v>0</v>
      </c>
      <c r="BA94" s="75">
        <f>ROUND(SUM(BA95:BA97),2)</f>
        <v>0</v>
      </c>
      <c r="BB94" s="75">
        <f>ROUND(SUM(BB95:BB97),2)</f>
        <v>0</v>
      </c>
      <c r="BC94" s="75">
        <f>ROUND(SUM(BC95:BC97),2)</f>
        <v>0</v>
      </c>
      <c r="BD94" s="77">
        <f>ROUND(SUM(BD95:BD97),2)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16.5" customHeight="1">
      <c r="A95" s="80" t="s">
        <v>79</v>
      </c>
      <c r="B95" s="81"/>
      <c r="C95" s="82"/>
      <c r="D95" s="211" t="s">
        <v>80</v>
      </c>
      <c r="E95" s="211"/>
      <c r="F95" s="211"/>
      <c r="G95" s="211"/>
      <c r="H95" s="211"/>
      <c r="I95" s="83"/>
      <c r="J95" s="211" t="s">
        <v>81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'1 - SO 01  Sklad pre kŕmn...'!J32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84" t="s">
        <v>82</v>
      </c>
      <c r="AR95" s="81"/>
      <c r="AS95" s="85">
        <v>0</v>
      </c>
      <c r="AT95" s="86">
        <f>ROUND(SUM(AV95:AW95),2)</f>
        <v>0</v>
      </c>
      <c r="AU95" s="87">
        <f>'1 - SO 01  Sklad pre kŕmn...'!P138</f>
        <v>0</v>
      </c>
      <c r="AV95" s="86">
        <f>'1 - SO 01  Sklad pre kŕmn...'!J35</f>
        <v>0</v>
      </c>
      <c r="AW95" s="86">
        <f>'1 - SO 01  Sklad pre kŕmn...'!J36</f>
        <v>0</v>
      </c>
      <c r="AX95" s="86">
        <f>'1 - SO 01  Sklad pre kŕmn...'!J37</f>
        <v>0</v>
      </c>
      <c r="AY95" s="86">
        <f>'1 - SO 01  Sklad pre kŕmn...'!J38</f>
        <v>0</v>
      </c>
      <c r="AZ95" s="86">
        <f>'1 - SO 01  Sklad pre kŕmn...'!F35</f>
        <v>0</v>
      </c>
      <c r="BA95" s="86">
        <f>'1 - SO 01  Sklad pre kŕmn...'!F36</f>
        <v>0</v>
      </c>
      <c r="BB95" s="86">
        <f>'1 - SO 01  Sklad pre kŕmn...'!F37</f>
        <v>0</v>
      </c>
      <c r="BC95" s="86">
        <f>'1 - SO 01  Sklad pre kŕmn...'!F38</f>
        <v>0</v>
      </c>
      <c r="BD95" s="88">
        <f>'1 - SO 01  Sklad pre kŕmn...'!F39</f>
        <v>0</v>
      </c>
      <c r="BT95" s="89" t="s">
        <v>80</v>
      </c>
      <c r="BV95" s="89" t="s">
        <v>77</v>
      </c>
      <c r="BW95" s="89" t="s">
        <v>83</v>
      </c>
      <c r="BX95" s="89" t="s">
        <v>4</v>
      </c>
      <c r="CL95" s="89" t="s">
        <v>1</v>
      </c>
      <c r="CM95" s="89" t="s">
        <v>75</v>
      </c>
    </row>
    <row r="96" spans="1:91" s="7" customFormat="1" ht="24.75" customHeight="1">
      <c r="A96" s="80" t="s">
        <v>79</v>
      </c>
      <c r="B96" s="81"/>
      <c r="C96" s="82"/>
      <c r="D96" s="211" t="s">
        <v>84</v>
      </c>
      <c r="E96" s="211"/>
      <c r="F96" s="211"/>
      <c r="G96" s="211"/>
      <c r="H96" s="211"/>
      <c r="I96" s="83"/>
      <c r="J96" s="211" t="s">
        <v>85</v>
      </c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09">
        <f>'3 - SO 03 - Spevnené ploc...'!J32</f>
        <v>0</v>
      </c>
      <c r="AH96" s="210"/>
      <c r="AI96" s="210"/>
      <c r="AJ96" s="210"/>
      <c r="AK96" s="210"/>
      <c r="AL96" s="210"/>
      <c r="AM96" s="210"/>
      <c r="AN96" s="209">
        <f>SUM(AG96,AT96)</f>
        <v>0</v>
      </c>
      <c r="AO96" s="210"/>
      <c r="AP96" s="210"/>
      <c r="AQ96" s="84" t="s">
        <v>82</v>
      </c>
      <c r="AR96" s="81"/>
      <c r="AS96" s="85">
        <v>0</v>
      </c>
      <c r="AT96" s="86">
        <f>ROUND(SUM(AV96:AW96),2)</f>
        <v>0</v>
      </c>
      <c r="AU96" s="87">
        <f>'3 - SO 03 - Spevnené ploc...'!P132</f>
        <v>0</v>
      </c>
      <c r="AV96" s="86">
        <f>'3 - SO 03 - Spevnené ploc...'!J35</f>
        <v>0</v>
      </c>
      <c r="AW96" s="86">
        <f>'3 - SO 03 - Spevnené ploc...'!J36</f>
        <v>0</v>
      </c>
      <c r="AX96" s="86">
        <f>'3 - SO 03 - Spevnené ploc...'!J37</f>
        <v>0</v>
      </c>
      <c r="AY96" s="86">
        <f>'3 - SO 03 - Spevnené ploc...'!J38</f>
        <v>0</v>
      </c>
      <c r="AZ96" s="86">
        <f>'3 - SO 03 - Spevnené ploc...'!F35</f>
        <v>0</v>
      </c>
      <c r="BA96" s="86">
        <f>'3 - SO 03 - Spevnené ploc...'!F36</f>
        <v>0</v>
      </c>
      <c r="BB96" s="86">
        <f>'3 - SO 03 - Spevnené ploc...'!F37</f>
        <v>0</v>
      </c>
      <c r="BC96" s="86">
        <f>'3 - SO 03 - Spevnené ploc...'!F38</f>
        <v>0</v>
      </c>
      <c r="BD96" s="88">
        <f>'3 - SO 03 - Spevnené ploc...'!F39</f>
        <v>0</v>
      </c>
      <c r="BT96" s="89" t="s">
        <v>80</v>
      </c>
      <c r="BV96" s="89" t="s">
        <v>77</v>
      </c>
      <c r="BW96" s="89" t="s">
        <v>86</v>
      </c>
      <c r="BX96" s="89" t="s">
        <v>4</v>
      </c>
      <c r="CL96" s="89" t="s">
        <v>1</v>
      </c>
      <c r="CM96" s="89" t="s">
        <v>75</v>
      </c>
    </row>
    <row r="97" spans="1:91" s="7" customFormat="1" ht="24.75" customHeight="1">
      <c r="A97" s="80" t="s">
        <v>79</v>
      </c>
      <c r="B97" s="81"/>
      <c r="C97" s="82"/>
      <c r="D97" s="211" t="s">
        <v>87</v>
      </c>
      <c r="E97" s="211"/>
      <c r="F97" s="211"/>
      <c r="G97" s="211"/>
      <c r="H97" s="211"/>
      <c r="I97" s="83"/>
      <c r="J97" s="211" t="s">
        <v>88</v>
      </c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09">
        <f>'4 - Elektroinštalácie, el...'!J32</f>
        <v>0</v>
      </c>
      <c r="AH97" s="210"/>
      <c r="AI97" s="210"/>
      <c r="AJ97" s="210"/>
      <c r="AK97" s="210"/>
      <c r="AL97" s="210"/>
      <c r="AM97" s="210"/>
      <c r="AN97" s="209">
        <f>SUM(AG97,AT97)</f>
        <v>0</v>
      </c>
      <c r="AO97" s="210"/>
      <c r="AP97" s="210"/>
      <c r="AQ97" s="84" t="s">
        <v>82</v>
      </c>
      <c r="AR97" s="81"/>
      <c r="AS97" s="90">
        <v>0</v>
      </c>
      <c r="AT97" s="91">
        <f>ROUND(SUM(AV97:AW97),2)</f>
        <v>0</v>
      </c>
      <c r="AU97" s="92">
        <f>'4 - Elektroinštalácie, el...'!P132</f>
        <v>0</v>
      </c>
      <c r="AV97" s="91">
        <f>'4 - Elektroinštalácie, el...'!J35</f>
        <v>0</v>
      </c>
      <c r="AW97" s="91">
        <f>'4 - Elektroinštalácie, el...'!J36</f>
        <v>0</v>
      </c>
      <c r="AX97" s="91">
        <f>'4 - Elektroinštalácie, el...'!J37</f>
        <v>0</v>
      </c>
      <c r="AY97" s="91">
        <f>'4 - Elektroinštalácie, el...'!J38</f>
        <v>0</v>
      </c>
      <c r="AZ97" s="91">
        <f>'4 - Elektroinštalácie, el...'!F35</f>
        <v>0</v>
      </c>
      <c r="BA97" s="91">
        <f>'4 - Elektroinštalácie, el...'!F36</f>
        <v>0</v>
      </c>
      <c r="BB97" s="91">
        <f>'4 - Elektroinštalácie, el...'!F37</f>
        <v>0</v>
      </c>
      <c r="BC97" s="91">
        <f>'4 - Elektroinštalácie, el...'!F38</f>
        <v>0</v>
      </c>
      <c r="BD97" s="93">
        <f>'4 - Elektroinštalácie, el...'!F39</f>
        <v>0</v>
      </c>
      <c r="BT97" s="89" t="s">
        <v>80</v>
      </c>
      <c r="BV97" s="89" t="s">
        <v>77</v>
      </c>
      <c r="BW97" s="89" t="s">
        <v>89</v>
      </c>
      <c r="BX97" s="89" t="s">
        <v>4</v>
      </c>
      <c r="CL97" s="89" t="s">
        <v>1</v>
      </c>
      <c r="CM97" s="89" t="s">
        <v>75</v>
      </c>
    </row>
    <row r="98" spans="1:91" ht="11.25">
      <c r="B98" s="17"/>
      <c r="AR98" s="17"/>
    </row>
    <row r="99" spans="1:91" s="2" customFormat="1" ht="30" customHeight="1">
      <c r="A99" s="31"/>
      <c r="B99" s="32"/>
      <c r="C99" s="70" t="s">
        <v>90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217">
        <f>ROUND(SUM(AG100:AG103), 2)</f>
        <v>0</v>
      </c>
      <c r="AH99" s="217"/>
      <c r="AI99" s="217"/>
      <c r="AJ99" s="217"/>
      <c r="AK99" s="217"/>
      <c r="AL99" s="217"/>
      <c r="AM99" s="217"/>
      <c r="AN99" s="217">
        <f>ROUND(SUM(AN100:AN103), 2)</f>
        <v>0</v>
      </c>
      <c r="AO99" s="217"/>
      <c r="AP99" s="217"/>
      <c r="AQ99" s="94"/>
      <c r="AR99" s="32"/>
      <c r="AS99" s="63" t="s">
        <v>91</v>
      </c>
      <c r="AT99" s="64" t="s">
        <v>92</v>
      </c>
      <c r="AU99" s="64" t="s">
        <v>39</v>
      </c>
      <c r="AV99" s="65" t="s">
        <v>62</v>
      </c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91" s="2" customFormat="1" ht="19.899999999999999" customHeight="1">
      <c r="A100" s="31"/>
      <c r="B100" s="32"/>
      <c r="C100" s="31"/>
      <c r="D100" s="255" t="s">
        <v>93</v>
      </c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31"/>
      <c r="AD100" s="31"/>
      <c r="AE100" s="31"/>
      <c r="AF100" s="31"/>
      <c r="AG100" s="213">
        <f>ROUND(AG94 * AS100, 2)</f>
        <v>0</v>
      </c>
      <c r="AH100" s="214"/>
      <c r="AI100" s="214"/>
      <c r="AJ100" s="214"/>
      <c r="AK100" s="214"/>
      <c r="AL100" s="214"/>
      <c r="AM100" s="214"/>
      <c r="AN100" s="214">
        <f>ROUND(AG100 + AV100, 2)</f>
        <v>0</v>
      </c>
      <c r="AO100" s="214"/>
      <c r="AP100" s="214"/>
      <c r="AQ100" s="31"/>
      <c r="AR100" s="32"/>
      <c r="AS100" s="96">
        <v>0</v>
      </c>
      <c r="AT100" s="97" t="s">
        <v>94</v>
      </c>
      <c r="AU100" s="97" t="s">
        <v>40</v>
      </c>
      <c r="AV100" s="98">
        <f>ROUND(IF(AU100="základná",AG100*L32,IF(AU100="znížená",AG100*L33,0)), 2)</f>
        <v>0</v>
      </c>
      <c r="AW100" s="31"/>
      <c r="AX100" s="31"/>
      <c r="AY100" s="31"/>
      <c r="AZ100" s="31"/>
      <c r="BA100" s="31"/>
      <c r="BB100" s="31"/>
      <c r="BC100" s="31"/>
      <c r="BD100" s="31"/>
      <c r="BE100" s="31"/>
      <c r="BV100" s="14" t="s">
        <v>95</v>
      </c>
      <c r="BY100" s="99">
        <f>IF(AU100="základná",AV100,0)</f>
        <v>0</v>
      </c>
      <c r="BZ100" s="99">
        <f>IF(AU100="znížená",AV100,0)</f>
        <v>0</v>
      </c>
      <c r="CA100" s="99">
        <v>0</v>
      </c>
      <c r="CB100" s="99">
        <v>0</v>
      </c>
      <c r="CC100" s="99">
        <v>0</v>
      </c>
      <c r="CD100" s="99">
        <f>IF(AU100="základná",AG100,0)</f>
        <v>0</v>
      </c>
      <c r="CE100" s="99">
        <f>IF(AU100="znížená",AG100,0)</f>
        <v>0</v>
      </c>
      <c r="CF100" s="99">
        <f>IF(AU100="zákl. prenesená",AG100,0)</f>
        <v>0</v>
      </c>
      <c r="CG100" s="99">
        <f>IF(AU100="zníž. prenesená",AG100,0)</f>
        <v>0</v>
      </c>
      <c r="CH100" s="99">
        <f>IF(AU100="nulová",AG100,0)</f>
        <v>0</v>
      </c>
      <c r="CI100" s="14">
        <f>IF(AU100="základná",1,IF(AU100="znížená",2,IF(AU100="zákl. prenesená",4,IF(AU100="zníž. prenesená",5,3))))</f>
        <v>1</v>
      </c>
      <c r="CJ100" s="14">
        <f>IF(AT100="stavebná časť",1,IF(AT100="investičná časť",2,3))</f>
        <v>1</v>
      </c>
      <c r="CK100" s="14" t="str">
        <f>IF(D100="Vyplň vlastné","","x")</f>
        <v>x</v>
      </c>
    </row>
    <row r="101" spans="1:91" s="2" customFormat="1" ht="19.899999999999999" customHeight="1">
      <c r="A101" s="31"/>
      <c r="B101" s="32"/>
      <c r="C101" s="31"/>
      <c r="D101" s="215" t="s">
        <v>96</v>
      </c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31"/>
      <c r="AD101" s="31"/>
      <c r="AE101" s="31"/>
      <c r="AF101" s="31"/>
      <c r="AG101" s="213">
        <f>ROUND(AG94 * AS101, 2)</f>
        <v>0</v>
      </c>
      <c r="AH101" s="214"/>
      <c r="AI101" s="214"/>
      <c r="AJ101" s="214"/>
      <c r="AK101" s="214"/>
      <c r="AL101" s="214"/>
      <c r="AM101" s="214"/>
      <c r="AN101" s="214">
        <f>ROUND(AG101 + AV101, 2)</f>
        <v>0</v>
      </c>
      <c r="AO101" s="214"/>
      <c r="AP101" s="214"/>
      <c r="AQ101" s="31"/>
      <c r="AR101" s="32"/>
      <c r="AS101" s="96">
        <v>0</v>
      </c>
      <c r="AT101" s="97" t="s">
        <v>94</v>
      </c>
      <c r="AU101" s="97" t="s">
        <v>40</v>
      </c>
      <c r="AV101" s="98">
        <f>ROUND(IF(AU101="základná",AG101*L32,IF(AU101="znížená",AG101*L33,0)), 2)</f>
        <v>0</v>
      </c>
      <c r="AW101" s="31"/>
      <c r="AX101" s="31"/>
      <c r="AY101" s="31"/>
      <c r="AZ101" s="31"/>
      <c r="BA101" s="31"/>
      <c r="BB101" s="31"/>
      <c r="BC101" s="31"/>
      <c r="BD101" s="31"/>
      <c r="BE101" s="31"/>
      <c r="BV101" s="14" t="s">
        <v>97</v>
      </c>
      <c r="BY101" s="99">
        <f>IF(AU101="základná",AV101,0)</f>
        <v>0</v>
      </c>
      <c r="BZ101" s="99">
        <f>IF(AU101="znížená",AV101,0)</f>
        <v>0</v>
      </c>
      <c r="CA101" s="99">
        <v>0</v>
      </c>
      <c r="CB101" s="99">
        <v>0</v>
      </c>
      <c r="CC101" s="99">
        <v>0</v>
      </c>
      <c r="CD101" s="99">
        <f>IF(AU101="základná",AG101,0)</f>
        <v>0</v>
      </c>
      <c r="CE101" s="99">
        <f>IF(AU101="znížená",AG101,0)</f>
        <v>0</v>
      </c>
      <c r="CF101" s="99">
        <f>IF(AU101="zákl. prenesená",AG101,0)</f>
        <v>0</v>
      </c>
      <c r="CG101" s="99">
        <f>IF(AU101="zníž. prenesená",AG101,0)</f>
        <v>0</v>
      </c>
      <c r="CH101" s="99">
        <f>IF(AU101="nulová",AG101,0)</f>
        <v>0</v>
      </c>
      <c r="CI101" s="14">
        <f>IF(AU101="základná",1,IF(AU101="znížená",2,IF(AU101="zákl. prenesená",4,IF(AU101="zníž. prenesená",5,3))))</f>
        <v>1</v>
      </c>
      <c r="CJ101" s="14">
        <f>IF(AT101="stavebná časť",1,IF(AT101="investičná časť",2,3))</f>
        <v>1</v>
      </c>
      <c r="CK101" s="14" t="str">
        <f>IF(D101="Vyplň vlastné","","x")</f>
        <v/>
      </c>
    </row>
    <row r="102" spans="1:91" s="2" customFormat="1" ht="19.899999999999999" customHeight="1">
      <c r="A102" s="31"/>
      <c r="B102" s="32"/>
      <c r="C102" s="31"/>
      <c r="D102" s="215" t="s">
        <v>96</v>
      </c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31"/>
      <c r="AD102" s="31"/>
      <c r="AE102" s="31"/>
      <c r="AF102" s="31"/>
      <c r="AG102" s="213">
        <f>ROUND(AG94 * AS102, 2)</f>
        <v>0</v>
      </c>
      <c r="AH102" s="214"/>
      <c r="AI102" s="214"/>
      <c r="AJ102" s="214"/>
      <c r="AK102" s="214"/>
      <c r="AL102" s="214"/>
      <c r="AM102" s="214"/>
      <c r="AN102" s="214">
        <f>ROUND(AG102 + AV102, 2)</f>
        <v>0</v>
      </c>
      <c r="AO102" s="214"/>
      <c r="AP102" s="214"/>
      <c r="AQ102" s="31"/>
      <c r="AR102" s="32"/>
      <c r="AS102" s="96">
        <v>0</v>
      </c>
      <c r="AT102" s="97" t="s">
        <v>94</v>
      </c>
      <c r="AU102" s="97" t="s">
        <v>40</v>
      </c>
      <c r="AV102" s="98">
        <f>ROUND(IF(AU102="základná",AG102*L32,IF(AU102="znížená",AG102*L33,0)), 2)</f>
        <v>0</v>
      </c>
      <c r="AW102" s="31"/>
      <c r="AX102" s="31"/>
      <c r="AY102" s="31"/>
      <c r="AZ102" s="31"/>
      <c r="BA102" s="31"/>
      <c r="BB102" s="31"/>
      <c r="BC102" s="31"/>
      <c r="BD102" s="31"/>
      <c r="BE102" s="31"/>
      <c r="BV102" s="14" t="s">
        <v>97</v>
      </c>
      <c r="BY102" s="99">
        <f>IF(AU102="základná",AV102,0)</f>
        <v>0</v>
      </c>
      <c r="BZ102" s="99">
        <f>IF(AU102="znížená",AV102,0)</f>
        <v>0</v>
      </c>
      <c r="CA102" s="99">
        <v>0</v>
      </c>
      <c r="CB102" s="99">
        <v>0</v>
      </c>
      <c r="CC102" s="99">
        <v>0</v>
      </c>
      <c r="CD102" s="99">
        <f>IF(AU102="základná",AG102,0)</f>
        <v>0</v>
      </c>
      <c r="CE102" s="99">
        <f>IF(AU102="znížená",AG102,0)</f>
        <v>0</v>
      </c>
      <c r="CF102" s="99">
        <f>IF(AU102="zákl. prenesená",AG102,0)</f>
        <v>0</v>
      </c>
      <c r="CG102" s="99">
        <f>IF(AU102="zníž. prenesená",AG102,0)</f>
        <v>0</v>
      </c>
      <c r="CH102" s="99">
        <f>IF(AU102="nulová",AG102,0)</f>
        <v>0</v>
      </c>
      <c r="CI102" s="14">
        <f>IF(AU102="základná",1,IF(AU102="znížená",2,IF(AU102="zákl. prenesená",4,IF(AU102="zníž. prenesená",5,3))))</f>
        <v>1</v>
      </c>
      <c r="CJ102" s="14">
        <f>IF(AT102="stavebná časť",1,IF(AT102="investičná časť",2,3))</f>
        <v>1</v>
      </c>
      <c r="CK102" s="14" t="str">
        <f>IF(D102="Vyplň vlastné","","x")</f>
        <v/>
      </c>
    </row>
    <row r="103" spans="1:91" s="2" customFormat="1" ht="19.899999999999999" customHeight="1">
      <c r="A103" s="31"/>
      <c r="B103" s="32"/>
      <c r="C103" s="31"/>
      <c r="D103" s="215" t="s">
        <v>96</v>
      </c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31"/>
      <c r="AD103" s="31"/>
      <c r="AE103" s="31"/>
      <c r="AF103" s="31"/>
      <c r="AG103" s="213">
        <f>ROUND(AG94 * AS103, 2)</f>
        <v>0</v>
      </c>
      <c r="AH103" s="214"/>
      <c r="AI103" s="214"/>
      <c r="AJ103" s="214"/>
      <c r="AK103" s="214"/>
      <c r="AL103" s="214"/>
      <c r="AM103" s="214"/>
      <c r="AN103" s="214">
        <f>ROUND(AG103 + AV103, 2)</f>
        <v>0</v>
      </c>
      <c r="AO103" s="214"/>
      <c r="AP103" s="214"/>
      <c r="AQ103" s="31"/>
      <c r="AR103" s="32"/>
      <c r="AS103" s="100">
        <v>0</v>
      </c>
      <c r="AT103" s="101" t="s">
        <v>94</v>
      </c>
      <c r="AU103" s="101" t="s">
        <v>40</v>
      </c>
      <c r="AV103" s="102">
        <f>ROUND(IF(AU103="základná",AG103*L32,IF(AU103="znížená",AG103*L33,0)), 2)</f>
        <v>0</v>
      </c>
      <c r="AW103" s="31"/>
      <c r="AX103" s="31"/>
      <c r="AY103" s="31"/>
      <c r="AZ103" s="31"/>
      <c r="BA103" s="31"/>
      <c r="BB103" s="31"/>
      <c r="BC103" s="31"/>
      <c r="BD103" s="31"/>
      <c r="BE103" s="31"/>
      <c r="BV103" s="14" t="s">
        <v>97</v>
      </c>
      <c r="BY103" s="99">
        <f>IF(AU103="základná",AV103,0)</f>
        <v>0</v>
      </c>
      <c r="BZ103" s="99">
        <f>IF(AU103="znížená",AV103,0)</f>
        <v>0</v>
      </c>
      <c r="CA103" s="99">
        <v>0</v>
      </c>
      <c r="CB103" s="99">
        <v>0</v>
      </c>
      <c r="CC103" s="99">
        <v>0</v>
      </c>
      <c r="CD103" s="99">
        <f>IF(AU103="základná",AG103,0)</f>
        <v>0</v>
      </c>
      <c r="CE103" s="99">
        <f>IF(AU103="znížená",AG103,0)</f>
        <v>0</v>
      </c>
      <c r="CF103" s="99">
        <f>IF(AU103="zákl. prenesená",AG103,0)</f>
        <v>0</v>
      </c>
      <c r="CG103" s="99">
        <f>IF(AU103="zníž. prenesená",AG103,0)</f>
        <v>0</v>
      </c>
      <c r="CH103" s="99">
        <f>IF(AU103="nulová",AG103,0)</f>
        <v>0</v>
      </c>
      <c r="CI103" s="14">
        <f>IF(AU103="základná",1,IF(AU103="znížená",2,IF(AU103="zákl. prenesená",4,IF(AU103="zníž. prenesená",5,3))))</f>
        <v>1</v>
      </c>
      <c r="CJ103" s="14">
        <f>IF(AT103="stavebná časť",1,IF(AT103="investičná časť",2,3))</f>
        <v>1</v>
      </c>
      <c r="CK103" s="14" t="str">
        <f>IF(D103="Vyplň vlastné","","x")</f>
        <v/>
      </c>
    </row>
    <row r="104" spans="1:91" s="2" customFormat="1" ht="10.9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2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91" s="2" customFormat="1" ht="30" customHeight="1">
      <c r="A105" s="31"/>
      <c r="B105" s="32"/>
      <c r="C105" s="103" t="s">
        <v>98</v>
      </c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218">
        <f>ROUND(AG94 + AG99, 2)</f>
        <v>0</v>
      </c>
      <c r="AH105" s="218"/>
      <c r="AI105" s="218"/>
      <c r="AJ105" s="218"/>
      <c r="AK105" s="218"/>
      <c r="AL105" s="218"/>
      <c r="AM105" s="218"/>
      <c r="AN105" s="218">
        <f>ROUND(AN94 + AN99, 2)</f>
        <v>0</v>
      </c>
      <c r="AO105" s="218"/>
      <c r="AP105" s="218"/>
      <c r="AQ105" s="104"/>
      <c r="AR105" s="32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91" s="2" customFormat="1" ht="6.95" customHeight="1">
      <c r="A106" s="31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32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</sheetData>
  <mergeCells count="67">
    <mergeCell ref="AR2:BE2"/>
    <mergeCell ref="AK36:AO36"/>
    <mergeCell ref="W36:AE36"/>
    <mergeCell ref="L36:P36"/>
    <mergeCell ref="AK38:AO38"/>
    <mergeCell ref="X38:AB38"/>
    <mergeCell ref="AK34:AO34"/>
    <mergeCell ref="L34:P34"/>
    <mergeCell ref="W34:AE34"/>
    <mergeCell ref="W35:AE35"/>
    <mergeCell ref="L35:P35"/>
    <mergeCell ref="AK35:AO35"/>
    <mergeCell ref="L32:P32"/>
    <mergeCell ref="W32:AE32"/>
    <mergeCell ref="W33:AE33"/>
    <mergeCell ref="AK33:AO33"/>
    <mergeCell ref="L33:P33"/>
    <mergeCell ref="AG99:AM99"/>
    <mergeCell ref="AN99:AP99"/>
    <mergeCell ref="AG105:AM105"/>
    <mergeCell ref="AN105:AP105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D102:AB102"/>
    <mergeCell ref="AG102:AM102"/>
    <mergeCell ref="AN102:AP102"/>
    <mergeCell ref="D103:AB103"/>
    <mergeCell ref="AG103:AM103"/>
    <mergeCell ref="AN103:AP103"/>
    <mergeCell ref="D100:AB100"/>
    <mergeCell ref="AG100:AM100"/>
    <mergeCell ref="AN100:AP100"/>
    <mergeCell ref="D101:AB101"/>
    <mergeCell ref="AG101:AM101"/>
    <mergeCell ref="AN101:AP101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AG94:AM94"/>
    <mergeCell ref="AN94:AP94"/>
    <mergeCell ref="L85:AO85"/>
    <mergeCell ref="AS89:AT91"/>
    <mergeCell ref="AM89:AP89"/>
    <mergeCell ref="AM90:AP90"/>
  </mergeCells>
  <dataValidations count="2">
    <dataValidation type="list" allowBlank="1" showInputMessage="1" showErrorMessage="1" error="Povolené sú hodnoty základná, znížená, nulová." sqref="AU99:AU103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9:AT103" xr:uid="{00000000-0002-0000-0000-000001000000}">
      <formula1>"stavebná časť, technologická časť, investičná časť"</formula1>
    </dataValidation>
  </dataValidations>
  <hyperlinks>
    <hyperlink ref="A95" location="'1 - SO 01  Sklad pre kŕmn...'!C2" display="/" xr:uid="{00000000-0004-0000-0000-000000000000}"/>
    <hyperlink ref="A96" location="'3 - SO 03 - Spevnené ploc...'!C2" display="/" xr:uid="{00000000-0004-0000-0000-000001000000}"/>
    <hyperlink ref="A97" location="'4 - Elektroinštalácie, el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7"/>
  <sheetViews>
    <sheetView showGridLines="0" workbookViewId="0">
      <selection activeCell="F92" sqref="F9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99</v>
      </c>
      <c r="L4" s="17"/>
      <c r="M4" s="10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43" t="str">
        <f>'Rekapitulácia stavby'!K6</f>
        <v>Investícia do rozvoja poľnohospodárskeho družstva Arvum - výroba kŕmnych zmesí</v>
      </c>
      <c r="F7" s="244"/>
      <c r="G7" s="244"/>
      <c r="H7" s="244"/>
      <c r="L7" s="17"/>
    </row>
    <row r="8" spans="1:46" s="2" customFormat="1" ht="12" customHeight="1">
      <c r="A8" s="31"/>
      <c r="B8" s="32"/>
      <c r="C8" s="31"/>
      <c r="D8" s="24" t="s">
        <v>100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6" t="s">
        <v>101</v>
      </c>
      <c r="F9" s="245"/>
      <c r="G9" s="245"/>
      <c r="H9" s="24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4" t="s">
        <v>16</v>
      </c>
      <c r="E11" s="31"/>
      <c r="F11" s="22" t="s">
        <v>1</v>
      </c>
      <c r="G11" s="31"/>
      <c r="H11" s="31"/>
      <c r="I11" s="24" t="s">
        <v>17</v>
      </c>
      <c r="J11" s="22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4" t="s">
        <v>18</v>
      </c>
      <c r="E12" s="31"/>
      <c r="F12" s="22" t="s">
        <v>19</v>
      </c>
      <c r="G12" s="31"/>
      <c r="H12" s="31"/>
      <c r="I12" s="24" t="s">
        <v>20</v>
      </c>
      <c r="J12" s="25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4" t="s">
        <v>21</v>
      </c>
      <c r="E14" s="31"/>
      <c r="F14" s="31"/>
      <c r="G14" s="31"/>
      <c r="H14" s="31"/>
      <c r="I14" s="24" t="s">
        <v>22</v>
      </c>
      <c r="J14" s="22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2" t="s">
        <v>23</v>
      </c>
      <c r="F15" s="31"/>
      <c r="G15" s="31"/>
      <c r="H15" s="31"/>
      <c r="I15" s="24" t="s">
        <v>24</v>
      </c>
      <c r="J15" s="22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4" t="s">
        <v>25</v>
      </c>
      <c r="E17" s="31"/>
      <c r="F17" s="31"/>
      <c r="G17" s="31"/>
      <c r="H17" s="31"/>
      <c r="I17" s="24" t="s">
        <v>22</v>
      </c>
      <c r="J17" s="25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46" t="str">
        <f>'Rekapitulácia stavby'!E14</f>
        <v>Vyplň údaj</v>
      </c>
      <c r="F18" s="222"/>
      <c r="G18" s="222"/>
      <c r="H18" s="222"/>
      <c r="I18" s="24" t="s">
        <v>24</v>
      </c>
      <c r="J18" s="25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4" t="s">
        <v>27</v>
      </c>
      <c r="E20" s="31"/>
      <c r="F20" s="31"/>
      <c r="G20" s="31"/>
      <c r="H20" s="31"/>
      <c r="I20" s="24" t="s">
        <v>22</v>
      </c>
      <c r="J20" s="22" t="s">
        <v>1</v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2"/>
      <c r="F21" s="31"/>
      <c r="G21" s="31"/>
      <c r="H21" s="31"/>
      <c r="I21" s="24" t="s">
        <v>24</v>
      </c>
      <c r="J21" s="22" t="s">
        <v>1</v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4" t="s">
        <v>30</v>
      </c>
      <c r="E23" s="31"/>
      <c r="F23" s="31"/>
      <c r="G23" s="31"/>
      <c r="H23" s="31"/>
      <c r="I23" s="24" t="s">
        <v>22</v>
      </c>
      <c r="J23" s="22" t="s">
        <v>1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2" t="s">
        <v>31</v>
      </c>
      <c r="F24" s="31"/>
      <c r="G24" s="31"/>
      <c r="H24" s="31"/>
      <c r="I24" s="24" t="s">
        <v>24</v>
      </c>
      <c r="J24" s="22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4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214.5" customHeight="1">
      <c r="A27" s="107"/>
      <c r="B27" s="108"/>
      <c r="C27" s="107"/>
      <c r="D27" s="107"/>
      <c r="E27" s="227"/>
      <c r="F27" s="227"/>
      <c r="G27" s="227"/>
      <c r="H27" s="227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7"/>
      <c r="E29" s="67"/>
      <c r="F29" s="67"/>
      <c r="G29" s="67"/>
      <c r="H29" s="67"/>
      <c r="I29" s="67"/>
      <c r="J29" s="67"/>
      <c r="K29" s="67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2" t="s">
        <v>102</v>
      </c>
      <c r="E30" s="31"/>
      <c r="F30" s="31"/>
      <c r="G30" s="31"/>
      <c r="H30" s="31"/>
      <c r="I30" s="31"/>
      <c r="J30" s="30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93</v>
      </c>
      <c r="E31" s="31"/>
      <c r="F31" s="31"/>
      <c r="G31" s="31"/>
      <c r="H31" s="31"/>
      <c r="I31" s="31"/>
      <c r="J31" s="30">
        <f>J111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10" t="s">
        <v>35</v>
      </c>
      <c r="E32" s="31"/>
      <c r="F32" s="31"/>
      <c r="G32" s="31"/>
      <c r="H32" s="31"/>
      <c r="I32" s="31"/>
      <c r="J32" s="72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7"/>
      <c r="E33" s="67"/>
      <c r="F33" s="67"/>
      <c r="G33" s="67"/>
      <c r="H33" s="67"/>
      <c r="I33" s="67"/>
      <c r="J33" s="67"/>
      <c r="K33" s="67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11" t="s">
        <v>39</v>
      </c>
      <c r="E35" s="37" t="s">
        <v>40</v>
      </c>
      <c r="F35" s="112">
        <f>ROUND((SUM(BE111:BE118) + SUM(BE138:BE196)),  2)</f>
        <v>0</v>
      </c>
      <c r="G35" s="113"/>
      <c r="H35" s="113"/>
      <c r="I35" s="114">
        <v>0.2</v>
      </c>
      <c r="J35" s="112">
        <f>ROUND(((SUM(BE111:BE118) + SUM(BE138:BE196))*I35),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41</v>
      </c>
      <c r="F36" s="112">
        <f>ROUND((SUM(BF111:BF118) + SUM(BF138:BF196)),  2)</f>
        <v>0</v>
      </c>
      <c r="G36" s="113"/>
      <c r="H36" s="113"/>
      <c r="I36" s="114">
        <v>0.2</v>
      </c>
      <c r="J36" s="112">
        <f>ROUND(((SUM(BF111:BF118) + SUM(BF138:BF196))*I36),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4" t="s">
        <v>42</v>
      </c>
      <c r="F37" s="115">
        <f>ROUND((SUM(BG111:BG118) + SUM(BG138:BG196)),  2)</f>
        <v>0</v>
      </c>
      <c r="G37" s="31"/>
      <c r="H37" s="31"/>
      <c r="I37" s="116">
        <v>0.2</v>
      </c>
      <c r="J37" s="115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4" t="s">
        <v>43</v>
      </c>
      <c r="F38" s="115">
        <f>ROUND((SUM(BH111:BH118) + SUM(BH138:BH196)),  2)</f>
        <v>0</v>
      </c>
      <c r="G38" s="31"/>
      <c r="H38" s="31"/>
      <c r="I38" s="116">
        <v>0.2</v>
      </c>
      <c r="J38" s="115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44</v>
      </c>
      <c r="F39" s="112">
        <f>ROUND((SUM(BI111:BI118) + SUM(BI138:BI196)),  2)</f>
        <v>0</v>
      </c>
      <c r="G39" s="113"/>
      <c r="H39" s="113"/>
      <c r="I39" s="114">
        <v>0</v>
      </c>
      <c r="J39" s="112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4"/>
      <c r="D41" s="117" t="s">
        <v>45</v>
      </c>
      <c r="E41" s="61"/>
      <c r="F41" s="61"/>
      <c r="G41" s="118" t="s">
        <v>46</v>
      </c>
      <c r="H41" s="119" t="s">
        <v>47</v>
      </c>
      <c r="I41" s="61"/>
      <c r="J41" s="120">
        <f>SUM(J32:J39)</f>
        <v>0</v>
      </c>
      <c r="K41" s="121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4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44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2"/>
      <c r="C61" s="31"/>
      <c r="D61" s="47" t="s">
        <v>50</v>
      </c>
      <c r="E61" s="34"/>
      <c r="F61" s="122" t="s">
        <v>51</v>
      </c>
      <c r="G61" s="47" t="s">
        <v>50</v>
      </c>
      <c r="H61" s="34"/>
      <c r="I61" s="34"/>
      <c r="J61" s="123" t="s">
        <v>51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2"/>
      <c r="C65" s="31"/>
      <c r="D65" s="45" t="s">
        <v>52</v>
      </c>
      <c r="E65" s="48"/>
      <c r="F65" s="48"/>
      <c r="G65" s="45" t="s">
        <v>53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G66" s="248"/>
      <c r="H66" s="248"/>
      <c r="I66" s="248"/>
      <c r="J66" s="248"/>
      <c r="L66" s="17"/>
    </row>
    <row r="67" spans="1:31" ht="11.25">
      <c r="B67" s="17"/>
      <c r="G67" s="248"/>
      <c r="H67" s="248"/>
      <c r="I67" s="248"/>
      <c r="J67" s="248"/>
      <c r="L67" s="17"/>
    </row>
    <row r="68" spans="1:31" ht="11.25">
      <c r="B68" s="17"/>
      <c r="G68" s="248"/>
      <c r="H68" s="248"/>
      <c r="I68" s="248"/>
      <c r="J68" s="248"/>
      <c r="L68" s="17"/>
    </row>
    <row r="69" spans="1:31" ht="11.25">
      <c r="B69" s="17"/>
      <c r="G69" s="248"/>
      <c r="H69" s="248"/>
      <c r="I69" s="248"/>
      <c r="J69" s="248"/>
      <c r="L69" s="17"/>
    </row>
    <row r="70" spans="1:31" ht="11.25">
      <c r="B70" s="17"/>
      <c r="G70" s="248"/>
      <c r="H70" s="248"/>
      <c r="I70" s="248"/>
      <c r="J70" s="248"/>
      <c r="L70" s="17"/>
    </row>
    <row r="71" spans="1:31" ht="11.25">
      <c r="B71" s="17"/>
      <c r="G71" s="248"/>
      <c r="H71" s="248"/>
      <c r="I71" s="248"/>
      <c r="J71" s="248"/>
      <c r="L71" s="17"/>
    </row>
    <row r="72" spans="1:31" ht="11.25">
      <c r="B72" s="17"/>
      <c r="G72" s="248"/>
      <c r="H72" s="248"/>
      <c r="I72" s="248"/>
      <c r="J72" s="248"/>
      <c r="L72" s="17"/>
    </row>
    <row r="73" spans="1:31" ht="11.25">
      <c r="B73" s="17"/>
      <c r="G73" s="248"/>
      <c r="H73" s="248"/>
      <c r="I73" s="248"/>
      <c r="J73" s="248"/>
      <c r="L73" s="17"/>
    </row>
    <row r="74" spans="1:31" ht="11.25">
      <c r="B74" s="17"/>
      <c r="G74" s="248"/>
      <c r="H74" s="248"/>
      <c r="I74" s="248"/>
      <c r="J74" s="248"/>
      <c r="L74" s="17"/>
    </row>
    <row r="75" spans="1:31" ht="11.25">
      <c r="B75" s="17"/>
      <c r="G75" s="248"/>
      <c r="H75" s="248"/>
      <c r="I75" s="248"/>
      <c r="J75" s="248"/>
      <c r="L75" s="17"/>
    </row>
    <row r="76" spans="1:31" s="2" customFormat="1" ht="12.75">
      <c r="A76" s="31"/>
      <c r="B76" s="32"/>
      <c r="C76" s="31"/>
      <c r="D76" s="47" t="s">
        <v>50</v>
      </c>
      <c r="E76" s="34"/>
      <c r="F76" s="122" t="s">
        <v>51</v>
      </c>
      <c r="G76" s="47" t="s">
        <v>50</v>
      </c>
      <c r="H76" s="34"/>
      <c r="I76" s="34"/>
      <c r="J76" s="123" t="s">
        <v>51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18" t="s">
        <v>103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4" t="s">
        <v>14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1"/>
      <c r="D85" s="31"/>
      <c r="E85" s="243" t="str">
        <f>E7</f>
        <v>Investícia do rozvoja poľnohospodárskeho družstva Arvum - výroba kŕmnych zmesí</v>
      </c>
      <c r="F85" s="244"/>
      <c r="G85" s="244"/>
      <c r="H85" s="24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4" t="s">
        <v>100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6" t="str">
        <f>E9</f>
        <v>1 - SO 01  Sklad pre kŕmne zmesi</v>
      </c>
      <c r="F87" s="245"/>
      <c r="G87" s="245"/>
      <c r="H87" s="24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4" t="s">
        <v>18</v>
      </c>
      <c r="D89" s="31"/>
      <c r="E89" s="31"/>
      <c r="F89" s="22" t="str">
        <f>F12</f>
        <v>Vrakúň</v>
      </c>
      <c r="G89" s="31"/>
      <c r="H89" s="31"/>
      <c r="I89" s="24" t="s">
        <v>20</v>
      </c>
      <c r="J89" s="250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4" t="s">
        <v>21</v>
      </c>
      <c r="D91" s="31"/>
      <c r="E91" s="31"/>
      <c r="F91" s="22" t="str">
        <f>E15</f>
        <v>Arvum, Poľnohospodárske družstvo</v>
      </c>
      <c r="G91" s="31"/>
      <c r="H91" s="31"/>
      <c r="I91" s="24" t="s">
        <v>27</v>
      </c>
      <c r="J91" s="27"/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4" t="s">
        <v>25</v>
      </c>
      <c r="D92" s="31"/>
      <c r="E92" s="31"/>
      <c r="F92" s="249" t="str">
        <f>IF(E18="","",E18)</f>
        <v>Vyplň údaj</v>
      </c>
      <c r="G92" s="31"/>
      <c r="H92" s="31"/>
      <c r="I92" s="24" t="s">
        <v>30</v>
      </c>
      <c r="J92" s="27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24" t="s">
        <v>104</v>
      </c>
      <c r="D94" s="104"/>
      <c r="E94" s="104"/>
      <c r="F94" s="104"/>
      <c r="G94" s="104"/>
      <c r="H94" s="104"/>
      <c r="I94" s="104"/>
      <c r="J94" s="125" t="s">
        <v>105</v>
      </c>
      <c r="K94" s="104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6" t="s">
        <v>106</v>
      </c>
      <c r="D96" s="31"/>
      <c r="E96" s="31"/>
      <c r="F96" s="31"/>
      <c r="G96" s="31"/>
      <c r="H96" s="31"/>
      <c r="I96" s="31"/>
      <c r="J96" s="72">
        <f>J138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107</v>
      </c>
    </row>
    <row r="97" spans="1:65" s="9" customFormat="1" ht="24.95" customHeight="1">
      <c r="B97" s="127"/>
      <c r="D97" s="128" t="s">
        <v>108</v>
      </c>
      <c r="E97" s="129"/>
      <c r="F97" s="129"/>
      <c r="G97" s="129"/>
      <c r="H97" s="129"/>
      <c r="I97" s="129"/>
      <c r="J97" s="130">
        <f>J139</f>
        <v>0</v>
      </c>
      <c r="L97" s="127"/>
    </row>
    <row r="98" spans="1:65" s="10" customFormat="1" ht="19.899999999999999" customHeight="1">
      <c r="B98" s="131"/>
      <c r="D98" s="132" t="s">
        <v>109</v>
      </c>
      <c r="E98" s="133"/>
      <c r="F98" s="133"/>
      <c r="G98" s="133"/>
      <c r="H98" s="133"/>
      <c r="I98" s="133"/>
      <c r="J98" s="134">
        <f>J140</f>
        <v>0</v>
      </c>
      <c r="L98" s="131"/>
    </row>
    <row r="99" spans="1:65" s="10" customFormat="1" ht="19.899999999999999" customHeight="1">
      <c r="B99" s="131"/>
      <c r="D99" s="132" t="s">
        <v>110</v>
      </c>
      <c r="E99" s="133"/>
      <c r="F99" s="133"/>
      <c r="G99" s="133"/>
      <c r="H99" s="133"/>
      <c r="I99" s="133"/>
      <c r="J99" s="134">
        <f>J151</f>
        <v>0</v>
      </c>
      <c r="L99" s="131"/>
    </row>
    <row r="100" spans="1:65" s="10" customFormat="1" ht="19.899999999999999" customHeight="1">
      <c r="B100" s="131"/>
      <c r="D100" s="132" t="s">
        <v>111</v>
      </c>
      <c r="E100" s="133"/>
      <c r="F100" s="133"/>
      <c r="G100" s="133"/>
      <c r="H100" s="133"/>
      <c r="I100" s="133"/>
      <c r="J100" s="134">
        <f>J158</f>
        <v>0</v>
      </c>
      <c r="L100" s="131"/>
    </row>
    <row r="101" spans="1:65" s="10" customFormat="1" ht="19.899999999999999" customHeight="1">
      <c r="B101" s="131"/>
      <c r="D101" s="132" t="s">
        <v>112</v>
      </c>
      <c r="E101" s="133"/>
      <c r="F101" s="133"/>
      <c r="G101" s="133"/>
      <c r="H101" s="133"/>
      <c r="I101" s="133"/>
      <c r="J101" s="134">
        <f>J164</f>
        <v>0</v>
      </c>
      <c r="L101" s="131"/>
    </row>
    <row r="102" spans="1:65" s="10" customFormat="1" ht="19.899999999999999" customHeight="1">
      <c r="B102" s="131"/>
      <c r="D102" s="132" t="s">
        <v>113</v>
      </c>
      <c r="E102" s="133"/>
      <c r="F102" s="133"/>
      <c r="G102" s="133"/>
      <c r="H102" s="133"/>
      <c r="I102" s="133"/>
      <c r="J102" s="134">
        <f>J169</f>
        <v>0</v>
      </c>
      <c r="L102" s="131"/>
    </row>
    <row r="103" spans="1:65" s="10" customFormat="1" ht="19.899999999999999" customHeight="1">
      <c r="B103" s="131"/>
      <c r="D103" s="132" t="s">
        <v>114</v>
      </c>
      <c r="E103" s="133"/>
      <c r="F103" s="133"/>
      <c r="G103" s="133"/>
      <c r="H103" s="133"/>
      <c r="I103" s="133"/>
      <c r="J103" s="134">
        <f>J174</f>
        <v>0</v>
      </c>
      <c r="L103" s="131"/>
    </row>
    <row r="104" spans="1:65" s="9" customFormat="1" ht="24.95" customHeight="1">
      <c r="B104" s="127"/>
      <c r="D104" s="128" t="s">
        <v>115</v>
      </c>
      <c r="E104" s="129"/>
      <c r="F104" s="129"/>
      <c r="G104" s="129"/>
      <c r="H104" s="129"/>
      <c r="I104" s="129"/>
      <c r="J104" s="130">
        <f>J176</f>
        <v>0</v>
      </c>
      <c r="L104" s="127"/>
    </row>
    <row r="105" spans="1:65" s="10" customFormat="1" ht="19.899999999999999" customHeight="1">
      <c r="B105" s="131"/>
      <c r="D105" s="132" t="s">
        <v>116</v>
      </c>
      <c r="E105" s="133"/>
      <c r="F105" s="133"/>
      <c r="G105" s="133"/>
      <c r="H105" s="133"/>
      <c r="I105" s="133"/>
      <c r="J105" s="134">
        <f>J177</f>
        <v>0</v>
      </c>
      <c r="L105" s="131"/>
    </row>
    <row r="106" spans="1:65" s="10" customFormat="1" ht="19.899999999999999" customHeight="1">
      <c r="B106" s="131"/>
      <c r="D106" s="132" t="s">
        <v>117</v>
      </c>
      <c r="E106" s="133"/>
      <c r="F106" s="133"/>
      <c r="G106" s="133"/>
      <c r="H106" s="133"/>
      <c r="I106" s="133"/>
      <c r="J106" s="134">
        <f>J183</f>
        <v>0</v>
      </c>
      <c r="L106" s="131"/>
    </row>
    <row r="107" spans="1:65" s="10" customFormat="1" ht="19.899999999999999" customHeight="1">
      <c r="B107" s="131"/>
      <c r="D107" s="132" t="s">
        <v>118</v>
      </c>
      <c r="E107" s="133"/>
      <c r="F107" s="133"/>
      <c r="G107" s="133"/>
      <c r="H107" s="133"/>
      <c r="I107" s="133"/>
      <c r="J107" s="134">
        <f>J187</f>
        <v>0</v>
      </c>
      <c r="L107" s="131"/>
    </row>
    <row r="108" spans="1:65" s="10" customFormat="1" ht="19.899999999999999" customHeight="1">
      <c r="B108" s="131"/>
      <c r="D108" s="132" t="s">
        <v>119</v>
      </c>
      <c r="E108" s="133"/>
      <c r="F108" s="133"/>
      <c r="G108" s="133"/>
      <c r="H108" s="133"/>
      <c r="I108" s="133"/>
      <c r="J108" s="134">
        <f>J194</f>
        <v>0</v>
      </c>
      <c r="L108" s="131"/>
    </row>
    <row r="109" spans="1:65" s="2" customFormat="1" ht="21.75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6.9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26" t="s">
        <v>120</v>
      </c>
      <c r="D111" s="31"/>
      <c r="E111" s="31"/>
      <c r="F111" s="31"/>
      <c r="G111" s="31"/>
      <c r="H111" s="31"/>
      <c r="I111" s="31"/>
      <c r="J111" s="135">
        <f>ROUND(J112 + J113 + J114 + J115 + J116 + J117,2)</f>
        <v>0</v>
      </c>
      <c r="K111" s="31"/>
      <c r="L111" s="44"/>
      <c r="N111" s="136" t="s">
        <v>39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18" customHeight="1">
      <c r="A112" s="31"/>
      <c r="B112" s="137"/>
      <c r="C112" s="138"/>
      <c r="D112" s="215" t="s">
        <v>121</v>
      </c>
      <c r="E112" s="247"/>
      <c r="F112" s="247"/>
      <c r="G112" s="138"/>
      <c r="H112" s="138"/>
      <c r="I112" s="138"/>
      <c r="J112" s="95">
        <v>0</v>
      </c>
      <c r="K112" s="138"/>
      <c r="L112" s="139"/>
      <c r="M112" s="140"/>
      <c r="N112" s="141" t="s">
        <v>41</v>
      </c>
      <c r="O112" s="140"/>
      <c r="P112" s="140"/>
      <c r="Q112" s="140"/>
      <c r="R112" s="140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122</v>
      </c>
      <c r="AZ112" s="140"/>
      <c r="BA112" s="140"/>
      <c r="BB112" s="140"/>
      <c r="BC112" s="140"/>
      <c r="BD112" s="140"/>
      <c r="BE112" s="143">
        <f t="shared" ref="BE112:BE117" si="0">IF(N112="základná",J112,0)</f>
        <v>0</v>
      </c>
      <c r="BF112" s="143">
        <f t="shared" ref="BF112:BF117" si="1">IF(N112="znížená",J112,0)</f>
        <v>0</v>
      </c>
      <c r="BG112" s="143">
        <f t="shared" ref="BG112:BG117" si="2">IF(N112="zákl. prenesená",J112,0)</f>
        <v>0</v>
      </c>
      <c r="BH112" s="143">
        <f t="shared" ref="BH112:BH117" si="3">IF(N112="zníž. prenesená",J112,0)</f>
        <v>0</v>
      </c>
      <c r="BI112" s="143">
        <f t="shared" ref="BI112:BI117" si="4">IF(N112="nulová",J112,0)</f>
        <v>0</v>
      </c>
      <c r="BJ112" s="142" t="s">
        <v>123</v>
      </c>
      <c r="BK112" s="140"/>
      <c r="BL112" s="140"/>
      <c r="BM112" s="140"/>
    </row>
    <row r="113" spans="1:65" s="2" customFormat="1" ht="18" customHeight="1">
      <c r="A113" s="31"/>
      <c r="B113" s="137"/>
      <c r="C113" s="138"/>
      <c r="D113" s="215" t="s">
        <v>124</v>
      </c>
      <c r="E113" s="247"/>
      <c r="F113" s="247"/>
      <c r="G113" s="138"/>
      <c r="H113" s="138"/>
      <c r="I113" s="138"/>
      <c r="J113" s="95">
        <v>0</v>
      </c>
      <c r="K113" s="138"/>
      <c r="L113" s="139"/>
      <c r="M113" s="140"/>
      <c r="N113" s="141" t="s">
        <v>41</v>
      </c>
      <c r="O113" s="140"/>
      <c r="P113" s="140"/>
      <c r="Q113" s="140"/>
      <c r="R113" s="140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2" t="s">
        <v>122</v>
      </c>
      <c r="AZ113" s="140"/>
      <c r="BA113" s="140"/>
      <c r="BB113" s="140"/>
      <c r="BC113" s="140"/>
      <c r="BD113" s="140"/>
      <c r="BE113" s="143">
        <f t="shared" si="0"/>
        <v>0</v>
      </c>
      <c r="BF113" s="143">
        <f t="shared" si="1"/>
        <v>0</v>
      </c>
      <c r="BG113" s="143">
        <f t="shared" si="2"/>
        <v>0</v>
      </c>
      <c r="BH113" s="143">
        <f t="shared" si="3"/>
        <v>0</v>
      </c>
      <c r="BI113" s="143">
        <f t="shared" si="4"/>
        <v>0</v>
      </c>
      <c r="BJ113" s="142" t="s">
        <v>123</v>
      </c>
      <c r="BK113" s="140"/>
      <c r="BL113" s="140"/>
      <c r="BM113" s="140"/>
    </row>
    <row r="114" spans="1:65" s="2" customFormat="1" ht="18" customHeight="1">
      <c r="A114" s="31"/>
      <c r="B114" s="137"/>
      <c r="C114" s="138"/>
      <c r="D114" s="215" t="s">
        <v>125</v>
      </c>
      <c r="E114" s="247"/>
      <c r="F114" s="247"/>
      <c r="G114" s="138"/>
      <c r="H114" s="138"/>
      <c r="I114" s="138"/>
      <c r="J114" s="95">
        <v>0</v>
      </c>
      <c r="K114" s="138"/>
      <c r="L114" s="139"/>
      <c r="M114" s="140"/>
      <c r="N114" s="141" t="s">
        <v>41</v>
      </c>
      <c r="O114" s="140"/>
      <c r="P114" s="140"/>
      <c r="Q114" s="140"/>
      <c r="R114" s="140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2" t="s">
        <v>122</v>
      </c>
      <c r="AZ114" s="140"/>
      <c r="BA114" s="140"/>
      <c r="BB114" s="140"/>
      <c r="BC114" s="140"/>
      <c r="BD114" s="140"/>
      <c r="BE114" s="143">
        <f t="shared" si="0"/>
        <v>0</v>
      </c>
      <c r="BF114" s="143">
        <f t="shared" si="1"/>
        <v>0</v>
      </c>
      <c r="BG114" s="143">
        <f t="shared" si="2"/>
        <v>0</v>
      </c>
      <c r="BH114" s="143">
        <f t="shared" si="3"/>
        <v>0</v>
      </c>
      <c r="BI114" s="143">
        <f t="shared" si="4"/>
        <v>0</v>
      </c>
      <c r="BJ114" s="142" t="s">
        <v>123</v>
      </c>
      <c r="BK114" s="140"/>
      <c r="BL114" s="140"/>
      <c r="BM114" s="140"/>
    </row>
    <row r="115" spans="1:65" s="2" customFormat="1" ht="18" customHeight="1">
      <c r="A115" s="31"/>
      <c r="B115" s="137"/>
      <c r="C115" s="138"/>
      <c r="D115" s="215" t="s">
        <v>126</v>
      </c>
      <c r="E115" s="247"/>
      <c r="F115" s="247"/>
      <c r="G115" s="138"/>
      <c r="H115" s="138"/>
      <c r="I115" s="138"/>
      <c r="J115" s="95">
        <v>0</v>
      </c>
      <c r="K115" s="138"/>
      <c r="L115" s="139"/>
      <c r="M115" s="140"/>
      <c r="N115" s="141" t="s">
        <v>41</v>
      </c>
      <c r="O115" s="140"/>
      <c r="P115" s="140"/>
      <c r="Q115" s="140"/>
      <c r="R115" s="140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2" t="s">
        <v>122</v>
      </c>
      <c r="AZ115" s="140"/>
      <c r="BA115" s="140"/>
      <c r="BB115" s="140"/>
      <c r="BC115" s="140"/>
      <c r="BD115" s="140"/>
      <c r="BE115" s="143">
        <f t="shared" si="0"/>
        <v>0</v>
      </c>
      <c r="BF115" s="143">
        <f t="shared" si="1"/>
        <v>0</v>
      </c>
      <c r="BG115" s="143">
        <f t="shared" si="2"/>
        <v>0</v>
      </c>
      <c r="BH115" s="143">
        <f t="shared" si="3"/>
        <v>0</v>
      </c>
      <c r="BI115" s="143">
        <f t="shared" si="4"/>
        <v>0</v>
      </c>
      <c r="BJ115" s="142" t="s">
        <v>123</v>
      </c>
      <c r="BK115" s="140"/>
      <c r="BL115" s="140"/>
      <c r="BM115" s="140"/>
    </row>
    <row r="116" spans="1:65" s="2" customFormat="1" ht="18" customHeight="1">
      <c r="A116" s="31"/>
      <c r="B116" s="137"/>
      <c r="C116" s="138"/>
      <c r="D116" s="215" t="s">
        <v>127</v>
      </c>
      <c r="E116" s="247"/>
      <c r="F116" s="247"/>
      <c r="G116" s="138"/>
      <c r="H116" s="138"/>
      <c r="I116" s="138"/>
      <c r="J116" s="95">
        <v>0</v>
      </c>
      <c r="K116" s="138"/>
      <c r="L116" s="139"/>
      <c r="M116" s="140"/>
      <c r="N116" s="141" t="s">
        <v>41</v>
      </c>
      <c r="O116" s="140"/>
      <c r="P116" s="140"/>
      <c r="Q116" s="140"/>
      <c r="R116" s="140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2" t="s">
        <v>122</v>
      </c>
      <c r="AZ116" s="140"/>
      <c r="BA116" s="140"/>
      <c r="BB116" s="140"/>
      <c r="BC116" s="140"/>
      <c r="BD116" s="140"/>
      <c r="BE116" s="143">
        <f t="shared" si="0"/>
        <v>0</v>
      </c>
      <c r="BF116" s="143">
        <f t="shared" si="1"/>
        <v>0</v>
      </c>
      <c r="BG116" s="143">
        <f t="shared" si="2"/>
        <v>0</v>
      </c>
      <c r="BH116" s="143">
        <f t="shared" si="3"/>
        <v>0</v>
      </c>
      <c r="BI116" s="143">
        <f t="shared" si="4"/>
        <v>0</v>
      </c>
      <c r="BJ116" s="142" t="s">
        <v>123</v>
      </c>
      <c r="BK116" s="140"/>
      <c r="BL116" s="140"/>
      <c r="BM116" s="140"/>
    </row>
    <row r="117" spans="1:65" s="2" customFormat="1" ht="18" customHeight="1">
      <c r="A117" s="31"/>
      <c r="B117" s="137"/>
      <c r="C117" s="138"/>
      <c r="D117" s="251" t="s">
        <v>128</v>
      </c>
      <c r="E117" s="252"/>
      <c r="F117" s="252"/>
      <c r="G117" s="138"/>
      <c r="H117" s="138"/>
      <c r="I117" s="138"/>
      <c r="J117" s="95">
        <f>ROUND(J30*T117,2)</f>
        <v>0</v>
      </c>
      <c r="K117" s="138"/>
      <c r="L117" s="139"/>
      <c r="M117" s="140"/>
      <c r="N117" s="141" t="s">
        <v>41</v>
      </c>
      <c r="O117" s="140"/>
      <c r="P117" s="140"/>
      <c r="Q117" s="140"/>
      <c r="R117" s="140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2" t="s">
        <v>129</v>
      </c>
      <c r="AZ117" s="140"/>
      <c r="BA117" s="140"/>
      <c r="BB117" s="140"/>
      <c r="BC117" s="140"/>
      <c r="BD117" s="140"/>
      <c r="BE117" s="143">
        <f t="shared" si="0"/>
        <v>0</v>
      </c>
      <c r="BF117" s="143">
        <f t="shared" si="1"/>
        <v>0</v>
      </c>
      <c r="BG117" s="143">
        <f t="shared" si="2"/>
        <v>0</v>
      </c>
      <c r="BH117" s="143">
        <f t="shared" si="3"/>
        <v>0</v>
      </c>
      <c r="BI117" s="143">
        <f t="shared" si="4"/>
        <v>0</v>
      </c>
      <c r="BJ117" s="142" t="s">
        <v>123</v>
      </c>
      <c r="BK117" s="140"/>
      <c r="BL117" s="140"/>
      <c r="BM117" s="140"/>
    </row>
    <row r="118" spans="1:65" s="2" customFormat="1" ht="11.25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9.25" customHeight="1">
      <c r="A119" s="31"/>
      <c r="B119" s="32"/>
      <c r="C119" s="103" t="s">
        <v>98</v>
      </c>
      <c r="D119" s="104"/>
      <c r="E119" s="104"/>
      <c r="F119" s="104"/>
      <c r="G119" s="104"/>
      <c r="H119" s="104"/>
      <c r="I119" s="104"/>
      <c r="J119" s="105">
        <f>ROUND(J96+J111,2)</f>
        <v>0</v>
      </c>
      <c r="K119" s="104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4" spans="1:65" s="2" customFormat="1" ht="6.95" customHeight="1">
      <c r="A124" s="31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4.95" customHeight="1">
      <c r="A125" s="31"/>
      <c r="B125" s="32"/>
      <c r="C125" s="18" t="s">
        <v>130</v>
      </c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2" customHeight="1">
      <c r="A127" s="31"/>
      <c r="B127" s="32"/>
      <c r="C127" s="24" t="s">
        <v>14</v>
      </c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26.25" customHeight="1">
      <c r="A128" s="31"/>
      <c r="B128" s="32"/>
      <c r="C128" s="31"/>
      <c r="D128" s="31"/>
      <c r="E128" s="243" t="str">
        <f>E7</f>
        <v>Investícia do rozvoja poľnohospodárskeho družstva Arvum - výroba kŕmnych zmesí</v>
      </c>
      <c r="F128" s="244"/>
      <c r="G128" s="244"/>
      <c r="H128" s="244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4" t="s">
        <v>100</v>
      </c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6.5" customHeight="1">
      <c r="A130" s="31"/>
      <c r="B130" s="32"/>
      <c r="C130" s="31"/>
      <c r="D130" s="31"/>
      <c r="E130" s="196" t="str">
        <f>E9</f>
        <v>1 - SO 01  Sklad pre kŕmne zmesi</v>
      </c>
      <c r="F130" s="245"/>
      <c r="G130" s="245"/>
      <c r="H130" s="245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2" customHeight="1">
      <c r="A132" s="31"/>
      <c r="B132" s="32"/>
      <c r="C132" s="24" t="s">
        <v>18</v>
      </c>
      <c r="D132" s="31"/>
      <c r="E132" s="31"/>
      <c r="F132" s="22" t="str">
        <f>F12</f>
        <v>Vrakúň</v>
      </c>
      <c r="G132" s="31"/>
      <c r="H132" s="31"/>
      <c r="I132" s="24" t="s">
        <v>20</v>
      </c>
      <c r="J132" s="250" t="str">
        <f>IF(J12="","",J12)</f>
        <v>Vyplň údaj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6.9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25.7" customHeight="1">
      <c r="A134" s="31"/>
      <c r="B134" s="32"/>
      <c r="C134" s="24" t="s">
        <v>21</v>
      </c>
      <c r="D134" s="31"/>
      <c r="E134" s="31"/>
      <c r="F134" s="22" t="str">
        <f>E15</f>
        <v>Arvum, Poľnohospodárske družstvo</v>
      </c>
      <c r="G134" s="31"/>
      <c r="H134" s="31"/>
      <c r="I134" s="24" t="s">
        <v>27</v>
      </c>
      <c r="J134" s="27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5.2" customHeight="1">
      <c r="A135" s="31"/>
      <c r="B135" s="32"/>
      <c r="C135" s="24" t="s">
        <v>25</v>
      </c>
      <c r="D135" s="31"/>
      <c r="E135" s="31"/>
      <c r="F135" s="249" t="str">
        <f>IF(E18="","",E18)</f>
        <v>Vyplň údaj</v>
      </c>
      <c r="G135" s="31"/>
      <c r="H135" s="31"/>
      <c r="I135" s="24" t="s">
        <v>30</v>
      </c>
      <c r="J135" s="27" t="str">
        <f>E24</f>
        <v xml:space="preserve"> </v>
      </c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0.35" customHeight="1">
      <c r="A136" s="31"/>
      <c r="B136" s="32"/>
      <c r="C136" s="31"/>
      <c r="D136" s="31"/>
      <c r="E136" s="31"/>
      <c r="F136" s="31"/>
      <c r="G136" s="31"/>
      <c r="H136" s="31"/>
      <c r="I136" s="31"/>
      <c r="J136" s="31"/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11" customFormat="1" ht="29.25" customHeight="1">
      <c r="A137" s="144"/>
      <c r="B137" s="145"/>
      <c r="C137" s="146" t="s">
        <v>131</v>
      </c>
      <c r="D137" s="147" t="s">
        <v>60</v>
      </c>
      <c r="E137" s="147" t="s">
        <v>56</v>
      </c>
      <c r="F137" s="147" t="s">
        <v>57</v>
      </c>
      <c r="G137" s="147" t="s">
        <v>132</v>
      </c>
      <c r="H137" s="147" t="s">
        <v>133</v>
      </c>
      <c r="I137" s="147" t="s">
        <v>134</v>
      </c>
      <c r="J137" s="148" t="s">
        <v>105</v>
      </c>
      <c r="K137" s="149" t="s">
        <v>135</v>
      </c>
      <c r="L137" s="150"/>
      <c r="M137" s="63" t="s">
        <v>1</v>
      </c>
      <c r="N137" s="64" t="s">
        <v>39</v>
      </c>
      <c r="O137" s="64" t="s">
        <v>136</v>
      </c>
      <c r="P137" s="64" t="s">
        <v>137</v>
      </c>
      <c r="Q137" s="64" t="s">
        <v>138</v>
      </c>
      <c r="R137" s="64" t="s">
        <v>139</v>
      </c>
      <c r="S137" s="64" t="s">
        <v>140</v>
      </c>
      <c r="T137" s="65" t="s">
        <v>141</v>
      </c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</row>
    <row r="138" spans="1:65" s="2" customFormat="1" ht="22.9" customHeight="1">
      <c r="A138" s="31"/>
      <c r="B138" s="32"/>
      <c r="C138" s="70" t="s">
        <v>102</v>
      </c>
      <c r="D138" s="31"/>
      <c r="E138" s="31"/>
      <c r="F138" s="31"/>
      <c r="G138" s="31"/>
      <c r="H138" s="31"/>
      <c r="I138" s="31"/>
      <c r="J138" s="151">
        <f>BK138</f>
        <v>0</v>
      </c>
      <c r="K138" s="31"/>
      <c r="L138" s="32"/>
      <c r="M138" s="66"/>
      <c r="N138" s="57"/>
      <c r="O138" s="67"/>
      <c r="P138" s="152">
        <f>P139+P176</f>
        <v>0</v>
      </c>
      <c r="Q138" s="67"/>
      <c r="R138" s="152">
        <f>R139+R176</f>
        <v>3484.195530536379</v>
      </c>
      <c r="S138" s="67"/>
      <c r="T138" s="153">
        <f>T139+T176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4" t="s">
        <v>74</v>
      </c>
      <c r="AU138" s="14" t="s">
        <v>107</v>
      </c>
      <c r="BK138" s="154">
        <f>BK139+BK176</f>
        <v>0</v>
      </c>
    </row>
    <row r="139" spans="1:65" s="12" customFormat="1" ht="25.9" customHeight="1">
      <c r="B139" s="155"/>
      <c r="D139" s="156" t="s">
        <v>74</v>
      </c>
      <c r="E139" s="157" t="s">
        <v>142</v>
      </c>
      <c r="F139" s="157" t="s">
        <v>143</v>
      </c>
      <c r="I139" s="158"/>
      <c r="J139" s="159">
        <f>BK139</f>
        <v>0</v>
      </c>
      <c r="L139" s="155"/>
      <c r="M139" s="160"/>
      <c r="N139" s="161"/>
      <c r="O139" s="161"/>
      <c r="P139" s="162">
        <f>P140+P151+P158+P164+P169+P174</f>
        <v>0</v>
      </c>
      <c r="Q139" s="161"/>
      <c r="R139" s="162">
        <f>R140+R151+R158+R164+R169+R174</f>
        <v>3454.2222713643791</v>
      </c>
      <c r="S139" s="161"/>
      <c r="T139" s="163">
        <f>T140+T151+T158+T164+T169+T174</f>
        <v>0</v>
      </c>
      <c r="AR139" s="156" t="s">
        <v>80</v>
      </c>
      <c r="AT139" s="164" t="s">
        <v>74</v>
      </c>
      <c r="AU139" s="164" t="s">
        <v>75</v>
      </c>
      <c r="AY139" s="156" t="s">
        <v>144</v>
      </c>
      <c r="BK139" s="165">
        <f>BK140+BK151+BK158+BK164+BK169+BK174</f>
        <v>0</v>
      </c>
    </row>
    <row r="140" spans="1:65" s="12" customFormat="1" ht="22.9" customHeight="1">
      <c r="B140" s="155"/>
      <c r="D140" s="156" t="s">
        <v>74</v>
      </c>
      <c r="E140" s="166" t="s">
        <v>80</v>
      </c>
      <c r="F140" s="166" t="s">
        <v>145</v>
      </c>
      <c r="I140" s="158"/>
      <c r="J140" s="167">
        <f>BK140</f>
        <v>0</v>
      </c>
      <c r="L140" s="155"/>
      <c r="M140" s="160"/>
      <c r="N140" s="161"/>
      <c r="O140" s="161"/>
      <c r="P140" s="162">
        <f>SUM(P141:P150)</f>
        <v>0</v>
      </c>
      <c r="Q140" s="161"/>
      <c r="R140" s="162">
        <f>SUM(R141:R150)</f>
        <v>0</v>
      </c>
      <c r="S140" s="161"/>
      <c r="T140" s="163">
        <f>SUM(T141:T150)</f>
        <v>0</v>
      </c>
      <c r="AR140" s="156" t="s">
        <v>80</v>
      </c>
      <c r="AT140" s="164" t="s">
        <v>74</v>
      </c>
      <c r="AU140" s="164" t="s">
        <v>80</v>
      </c>
      <c r="AY140" s="156" t="s">
        <v>144</v>
      </c>
      <c r="BK140" s="165">
        <f>SUM(BK141:BK150)</f>
        <v>0</v>
      </c>
    </row>
    <row r="141" spans="1:65" s="2" customFormat="1" ht="33" customHeight="1">
      <c r="A141" s="31"/>
      <c r="B141" s="137"/>
      <c r="C141" s="168" t="s">
        <v>80</v>
      </c>
      <c r="D141" s="168" t="s">
        <v>146</v>
      </c>
      <c r="E141" s="169" t="s">
        <v>147</v>
      </c>
      <c r="F141" s="170" t="s">
        <v>148</v>
      </c>
      <c r="G141" s="171" t="s">
        <v>149</v>
      </c>
      <c r="H141" s="172">
        <v>315.38</v>
      </c>
      <c r="I141" s="173"/>
      <c r="J141" s="172">
        <f t="shared" ref="J141:J150" si="5">ROUND(I141*H141,3)</f>
        <v>0</v>
      </c>
      <c r="K141" s="174"/>
      <c r="L141" s="32"/>
      <c r="M141" s="175" t="s">
        <v>1</v>
      </c>
      <c r="N141" s="176" t="s">
        <v>41</v>
      </c>
      <c r="O141" s="59"/>
      <c r="P141" s="177">
        <f t="shared" ref="P141:P150" si="6">O141*H141</f>
        <v>0</v>
      </c>
      <c r="Q141" s="177">
        <v>0</v>
      </c>
      <c r="R141" s="177">
        <f t="shared" ref="R141:R150" si="7">Q141*H141</f>
        <v>0</v>
      </c>
      <c r="S141" s="177">
        <v>0</v>
      </c>
      <c r="T141" s="178">
        <f t="shared" ref="T141:T150" si="8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9" t="s">
        <v>87</v>
      </c>
      <c r="AT141" s="179" t="s">
        <v>146</v>
      </c>
      <c r="AU141" s="179" t="s">
        <v>123</v>
      </c>
      <c r="AY141" s="14" t="s">
        <v>144</v>
      </c>
      <c r="BE141" s="99">
        <f t="shared" ref="BE141:BE150" si="9">IF(N141="základná",J141,0)</f>
        <v>0</v>
      </c>
      <c r="BF141" s="99">
        <f t="shared" ref="BF141:BF150" si="10">IF(N141="znížená",J141,0)</f>
        <v>0</v>
      </c>
      <c r="BG141" s="99">
        <f t="shared" ref="BG141:BG150" si="11">IF(N141="zákl. prenesená",J141,0)</f>
        <v>0</v>
      </c>
      <c r="BH141" s="99">
        <f t="shared" ref="BH141:BH150" si="12">IF(N141="zníž. prenesená",J141,0)</f>
        <v>0</v>
      </c>
      <c r="BI141" s="99">
        <f t="shared" ref="BI141:BI150" si="13">IF(N141="nulová",J141,0)</f>
        <v>0</v>
      </c>
      <c r="BJ141" s="14" t="s">
        <v>123</v>
      </c>
      <c r="BK141" s="180">
        <f t="shared" ref="BK141:BK150" si="14">ROUND(I141*H141,3)</f>
        <v>0</v>
      </c>
      <c r="BL141" s="14" t="s">
        <v>87</v>
      </c>
      <c r="BM141" s="179" t="s">
        <v>150</v>
      </c>
    </row>
    <row r="142" spans="1:65" s="2" customFormat="1" ht="24.2" customHeight="1">
      <c r="A142" s="31"/>
      <c r="B142" s="137"/>
      <c r="C142" s="168" t="s">
        <v>123</v>
      </c>
      <c r="D142" s="168" t="s">
        <v>146</v>
      </c>
      <c r="E142" s="169" t="s">
        <v>151</v>
      </c>
      <c r="F142" s="170" t="s">
        <v>152</v>
      </c>
      <c r="G142" s="171" t="s">
        <v>149</v>
      </c>
      <c r="H142" s="172">
        <v>551.91499999999996</v>
      </c>
      <c r="I142" s="173"/>
      <c r="J142" s="172">
        <f t="shared" si="5"/>
        <v>0</v>
      </c>
      <c r="K142" s="174"/>
      <c r="L142" s="32"/>
      <c r="M142" s="175" t="s">
        <v>1</v>
      </c>
      <c r="N142" s="176" t="s">
        <v>41</v>
      </c>
      <c r="O142" s="59"/>
      <c r="P142" s="177">
        <f t="shared" si="6"/>
        <v>0</v>
      </c>
      <c r="Q142" s="177">
        <v>0</v>
      </c>
      <c r="R142" s="177">
        <f t="shared" si="7"/>
        <v>0</v>
      </c>
      <c r="S142" s="177">
        <v>0</v>
      </c>
      <c r="T142" s="178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9" t="s">
        <v>87</v>
      </c>
      <c r="AT142" s="179" t="s">
        <v>146</v>
      </c>
      <c r="AU142" s="179" t="s">
        <v>123</v>
      </c>
      <c r="AY142" s="14" t="s">
        <v>144</v>
      </c>
      <c r="BE142" s="99">
        <f t="shared" si="9"/>
        <v>0</v>
      </c>
      <c r="BF142" s="99">
        <f t="shared" si="10"/>
        <v>0</v>
      </c>
      <c r="BG142" s="99">
        <f t="shared" si="11"/>
        <v>0</v>
      </c>
      <c r="BH142" s="99">
        <f t="shared" si="12"/>
        <v>0</v>
      </c>
      <c r="BI142" s="99">
        <f t="shared" si="13"/>
        <v>0</v>
      </c>
      <c r="BJ142" s="14" t="s">
        <v>123</v>
      </c>
      <c r="BK142" s="180">
        <f t="shared" si="14"/>
        <v>0</v>
      </c>
      <c r="BL142" s="14" t="s">
        <v>87</v>
      </c>
      <c r="BM142" s="179" t="s">
        <v>153</v>
      </c>
    </row>
    <row r="143" spans="1:65" s="2" customFormat="1" ht="24.2" customHeight="1">
      <c r="A143" s="31"/>
      <c r="B143" s="137"/>
      <c r="C143" s="168" t="s">
        <v>84</v>
      </c>
      <c r="D143" s="168" t="s">
        <v>146</v>
      </c>
      <c r="E143" s="169" t="s">
        <v>154</v>
      </c>
      <c r="F143" s="170" t="s">
        <v>155</v>
      </c>
      <c r="G143" s="171" t="s">
        <v>149</v>
      </c>
      <c r="H143" s="172">
        <v>551.91499999999996</v>
      </c>
      <c r="I143" s="173"/>
      <c r="J143" s="172">
        <f t="shared" si="5"/>
        <v>0</v>
      </c>
      <c r="K143" s="174"/>
      <c r="L143" s="32"/>
      <c r="M143" s="175" t="s">
        <v>1</v>
      </c>
      <c r="N143" s="176" t="s">
        <v>41</v>
      </c>
      <c r="O143" s="59"/>
      <c r="P143" s="177">
        <f t="shared" si="6"/>
        <v>0</v>
      </c>
      <c r="Q143" s="177">
        <v>0</v>
      </c>
      <c r="R143" s="177">
        <f t="shared" si="7"/>
        <v>0</v>
      </c>
      <c r="S143" s="177">
        <v>0</v>
      </c>
      <c r="T143" s="178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9" t="s">
        <v>87</v>
      </c>
      <c r="AT143" s="179" t="s">
        <v>146</v>
      </c>
      <c r="AU143" s="179" t="s">
        <v>123</v>
      </c>
      <c r="AY143" s="14" t="s">
        <v>144</v>
      </c>
      <c r="BE143" s="99">
        <f t="shared" si="9"/>
        <v>0</v>
      </c>
      <c r="BF143" s="99">
        <f t="shared" si="10"/>
        <v>0</v>
      </c>
      <c r="BG143" s="99">
        <f t="shared" si="11"/>
        <v>0</v>
      </c>
      <c r="BH143" s="99">
        <f t="shared" si="12"/>
        <v>0</v>
      </c>
      <c r="BI143" s="99">
        <f t="shared" si="13"/>
        <v>0</v>
      </c>
      <c r="BJ143" s="14" t="s">
        <v>123</v>
      </c>
      <c r="BK143" s="180">
        <f t="shared" si="14"/>
        <v>0</v>
      </c>
      <c r="BL143" s="14" t="s">
        <v>87</v>
      </c>
      <c r="BM143" s="179" t="s">
        <v>156</v>
      </c>
    </row>
    <row r="144" spans="1:65" s="2" customFormat="1" ht="24.2" customHeight="1">
      <c r="A144" s="31"/>
      <c r="B144" s="137"/>
      <c r="C144" s="168" t="s">
        <v>87</v>
      </c>
      <c r="D144" s="168" t="s">
        <v>146</v>
      </c>
      <c r="E144" s="169" t="s">
        <v>157</v>
      </c>
      <c r="F144" s="170" t="s">
        <v>158</v>
      </c>
      <c r="G144" s="171" t="s">
        <v>149</v>
      </c>
      <c r="H144" s="172">
        <v>867.29499999999996</v>
      </c>
      <c r="I144" s="173"/>
      <c r="J144" s="172">
        <f t="shared" si="5"/>
        <v>0</v>
      </c>
      <c r="K144" s="174"/>
      <c r="L144" s="32"/>
      <c r="M144" s="175" t="s">
        <v>1</v>
      </c>
      <c r="N144" s="176" t="s">
        <v>41</v>
      </c>
      <c r="O144" s="59"/>
      <c r="P144" s="177">
        <f t="shared" si="6"/>
        <v>0</v>
      </c>
      <c r="Q144" s="177">
        <v>0</v>
      </c>
      <c r="R144" s="177">
        <f t="shared" si="7"/>
        <v>0</v>
      </c>
      <c r="S144" s="177">
        <v>0</v>
      </c>
      <c r="T144" s="178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9" t="s">
        <v>87</v>
      </c>
      <c r="AT144" s="179" t="s">
        <v>146</v>
      </c>
      <c r="AU144" s="179" t="s">
        <v>123</v>
      </c>
      <c r="AY144" s="14" t="s">
        <v>144</v>
      </c>
      <c r="BE144" s="99">
        <f t="shared" si="9"/>
        <v>0</v>
      </c>
      <c r="BF144" s="99">
        <f t="shared" si="10"/>
        <v>0</v>
      </c>
      <c r="BG144" s="99">
        <f t="shared" si="11"/>
        <v>0</v>
      </c>
      <c r="BH144" s="99">
        <f t="shared" si="12"/>
        <v>0</v>
      </c>
      <c r="BI144" s="99">
        <f t="shared" si="13"/>
        <v>0</v>
      </c>
      <c r="BJ144" s="14" t="s">
        <v>123</v>
      </c>
      <c r="BK144" s="180">
        <f t="shared" si="14"/>
        <v>0</v>
      </c>
      <c r="BL144" s="14" t="s">
        <v>87</v>
      </c>
      <c r="BM144" s="179" t="s">
        <v>159</v>
      </c>
    </row>
    <row r="145" spans="1:65" s="2" customFormat="1" ht="37.9" customHeight="1">
      <c r="A145" s="31"/>
      <c r="B145" s="137"/>
      <c r="C145" s="168" t="s">
        <v>160</v>
      </c>
      <c r="D145" s="168" t="s">
        <v>146</v>
      </c>
      <c r="E145" s="169" t="s">
        <v>161</v>
      </c>
      <c r="F145" s="170" t="s">
        <v>162</v>
      </c>
      <c r="G145" s="171" t="s">
        <v>149</v>
      </c>
      <c r="H145" s="172">
        <v>607.10599999999999</v>
      </c>
      <c r="I145" s="173"/>
      <c r="J145" s="172">
        <f t="shared" si="5"/>
        <v>0</v>
      </c>
      <c r="K145" s="174"/>
      <c r="L145" s="32"/>
      <c r="M145" s="175" t="s">
        <v>1</v>
      </c>
      <c r="N145" s="176" t="s">
        <v>41</v>
      </c>
      <c r="O145" s="59"/>
      <c r="P145" s="177">
        <f t="shared" si="6"/>
        <v>0</v>
      </c>
      <c r="Q145" s="177">
        <v>0</v>
      </c>
      <c r="R145" s="177">
        <f t="shared" si="7"/>
        <v>0</v>
      </c>
      <c r="S145" s="177">
        <v>0</v>
      </c>
      <c r="T145" s="178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9" t="s">
        <v>87</v>
      </c>
      <c r="AT145" s="179" t="s">
        <v>146</v>
      </c>
      <c r="AU145" s="179" t="s">
        <v>123</v>
      </c>
      <c r="AY145" s="14" t="s">
        <v>144</v>
      </c>
      <c r="BE145" s="99">
        <f t="shared" si="9"/>
        <v>0</v>
      </c>
      <c r="BF145" s="99">
        <f t="shared" si="10"/>
        <v>0</v>
      </c>
      <c r="BG145" s="99">
        <f t="shared" si="11"/>
        <v>0</v>
      </c>
      <c r="BH145" s="99">
        <f t="shared" si="12"/>
        <v>0</v>
      </c>
      <c r="BI145" s="99">
        <f t="shared" si="13"/>
        <v>0</v>
      </c>
      <c r="BJ145" s="14" t="s">
        <v>123</v>
      </c>
      <c r="BK145" s="180">
        <f t="shared" si="14"/>
        <v>0</v>
      </c>
      <c r="BL145" s="14" t="s">
        <v>87</v>
      </c>
      <c r="BM145" s="179" t="s">
        <v>163</v>
      </c>
    </row>
    <row r="146" spans="1:65" s="2" customFormat="1" ht="44.25" customHeight="1">
      <c r="A146" s="31"/>
      <c r="B146" s="137"/>
      <c r="C146" s="168" t="s">
        <v>164</v>
      </c>
      <c r="D146" s="168" t="s">
        <v>146</v>
      </c>
      <c r="E146" s="169" t="s">
        <v>165</v>
      </c>
      <c r="F146" s="170" t="s">
        <v>166</v>
      </c>
      <c r="G146" s="171" t="s">
        <v>149</v>
      </c>
      <c r="H146" s="172">
        <v>10320.802</v>
      </c>
      <c r="I146" s="173"/>
      <c r="J146" s="172">
        <f t="shared" si="5"/>
        <v>0</v>
      </c>
      <c r="K146" s="174"/>
      <c r="L146" s="32"/>
      <c r="M146" s="175" t="s">
        <v>1</v>
      </c>
      <c r="N146" s="176" t="s">
        <v>41</v>
      </c>
      <c r="O146" s="59"/>
      <c r="P146" s="177">
        <f t="shared" si="6"/>
        <v>0</v>
      </c>
      <c r="Q146" s="177">
        <v>0</v>
      </c>
      <c r="R146" s="177">
        <f t="shared" si="7"/>
        <v>0</v>
      </c>
      <c r="S146" s="177">
        <v>0</v>
      </c>
      <c r="T146" s="178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9" t="s">
        <v>87</v>
      </c>
      <c r="AT146" s="179" t="s">
        <v>146</v>
      </c>
      <c r="AU146" s="179" t="s">
        <v>123</v>
      </c>
      <c r="AY146" s="14" t="s">
        <v>144</v>
      </c>
      <c r="BE146" s="99">
        <f t="shared" si="9"/>
        <v>0</v>
      </c>
      <c r="BF146" s="99">
        <f t="shared" si="10"/>
        <v>0</v>
      </c>
      <c r="BG146" s="99">
        <f t="shared" si="11"/>
        <v>0</v>
      </c>
      <c r="BH146" s="99">
        <f t="shared" si="12"/>
        <v>0</v>
      </c>
      <c r="BI146" s="99">
        <f t="shared" si="13"/>
        <v>0</v>
      </c>
      <c r="BJ146" s="14" t="s">
        <v>123</v>
      </c>
      <c r="BK146" s="180">
        <f t="shared" si="14"/>
        <v>0</v>
      </c>
      <c r="BL146" s="14" t="s">
        <v>87</v>
      </c>
      <c r="BM146" s="179" t="s">
        <v>167</v>
      </c>
    </row>
    <row r="147" spans="1:65" s="2" customFormat="1" ht="24.2" customHeight="1">
      <c r="A147" s="31"/>
      <c r="B147" s="137"/>
      <c r="C147" s="168" t="s">
        <v>168</v>
      </c>
      <c r="D147" s="168" t="s">
        <v>146</v>
      </c>
      <c r="E147" s="169" t="s">
        <v>169</v>
      </c>
      <c r="F147" s="170" t="s">
        <v>170</v>
      </c>
      <c r="G147" s="171" t="s">
        <v>149</v>
      </c>
      <c r="H147" s="172">
        <v>607.10599999999999</v>
      </c>
      <c r="I147" s="173"/>
      <c r="J147" s="172">
        <f t="shared" si="5"/>
        <v>0</v>
      </c>
      <c r="K147" s="174"/>
      <c r="L147" s="32"/>
      <c r="M147" s="175" t="s">
        <v>1</v>
      </c>
      <c r="N147" s="176" t="s">
        <v>41</v>
      </c>
      <c r="O147" s="59"/>
      <c r="P147" s="177">
        <f t="shared" si="6"/>
        <v>0</v>
      </c>
      <c r="Q147" s="177">
        <v>0</v>
      </c>
      <c r="R147" s="177">
        <f t="shared" si="7"/>
        <v>0</v>
      </c>
      <c r="S147" s="177">
        <v>0</v>
      </c>
      <c r="T147" s="178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9" t="s">
        <v>87</v>
      </c>
      <c r="AT147" s="179" t="s">
        <v>146</v>
      </c>
      <c r="AU147" s="179" t="s">
        <v>123</v>
      </c>
      <c r="AY147" s="14" t="s">
        <v>144</v>
      </c>
      <c r="BE147" s="99">
        <f t="shared" si="9"/>
        <v>0</v>
      </c>
      <c r="BF147" s="99">
        <f t="shared" si="10"/>
        <v>0</v>
      </c>
      <c r="BG147" s="99">
        <f t="shared" si="11"/>
        <v>0</v>
      </c>
      <c r="BH147" s="99">
        <f t="shared" si="12"/>
        <v>0</v>
      </c>
      <c r="BI147" s="99">
        <f t="shared" si="13"/>
        <v>0</v>
      </c>
      <c r="BJ147" s="14" t="s">
        <v>123</v>
      </c>
      <c r="BK147" s="180">
        <f t="shared" si="14"/>
        <v>0</v>
      </c>
      <c r="BL147" s="14" t="s">
        <v>87</v>
      </c>
      <c r="BM147" s="179" t="s">
        <v>171</v>
      </c>
    </row>
    <row r="148" spans="1:65" s="2" customFormat="1" ht="21.75" customHeight="1">
      <c r="A148" s="31"/>
      <c r="B148" s="137"/>
      <c r="C148" s="168" t="s">
        <v>172</v>
      </c>
      <c r="D148" s="168" t="s">
        <v>146</v>
      </c>
      <c r="E148" s="169" t="s">
        <v>173</v>
      </c>
      <c r="F148" s="170" t="s">
        <v>174</v>
      </c>
      <c r="G148" s="171" t="s">
        <v>149</v>
      </c>
      <c r="H148" s="172">
        <v>607.10599999999999</v>
      </c>
      <c r="I148" s="173"/>
      <c r="J148" s="172">
        <f t="shared" si="5"/>
        <v>0</v>
      </c>
      <c r="K148" s="174"/>
      <c r="L148" s="32"/>
      <c r="M148" s="175" t="s">
        <v>1</v>
      </c>
      <c r="N148" s="176" t="s">
        <v>41</v>
      </c>
      <c r="O148" s="59"/>
      <c r="P148" s="177">
        <f t="shared" si="6"/>
        <v>0</v>
      </c>
      <c r="Q148" s="177">
        <v>0</v>
      </c>
      <c r="R148" s="177">
        <f t="shared" si="7"/>
        <v>0</v>
      </c>
      <c r="S148" s="177">
        <v>0</v>
      </c>
      <c r="T148" s="178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9" t="s">
        <v>87</v>
      </c>
      <c r="AT148" s="179" t="s">
        <v>146</v>
      </c>
      <c r="AU148" s="179" t="s">
        <v>123</v>
      </c>
      <c r="AY148" s="14" t="s">
        <v>144</v>
      </c>
      <c r="BE148" s="99">
        <f t="shared" si="9"/>
        <v>0</v>
      </c>
      <c r="BF148" s="99">
        <f t="shared" si="10"/>
        <v>0</v>
      </c>
      <c r="BG148" s="99">
        <f t="shared" si="11"/>
        <v>0</v>
      </c>
      <c r="BH148" s="99">
        <f t="shared" si="12"/>
        <v>0</v>
      </c>
      <c r="BI148" s="99">
        <f t="shared" si="13"/>
        <v>0</v>
      </c>
      <c r="BJ148" s="14" t="s">
        <v>123</v>
      </c>
      <c r="BK148" s="180">
        <f t="shared" si="14"/>
        <v>0</v>
      </c>
      <c r="BL148" s="14" t="s">
        <v>87</v>
      </c>
      <c r="BM148" s="179" t="s">
        <v>175</v>
      </c>
    </row>
    <row r="149" spans="1:65" s="2" customFormat="1" ht="24.2" customHeight="1">
      <c r="A149" s="31"/>
      <c r="B149" s="137"/>
      <c r="C149" s="168" t="s">
        <v>176</v>
      </c>
      <c r="D149" s="168" t="s">
        <v>146</v>
      </c>
      <c r="E149" s="169" t="s">
        <v>177</v>
      </c>
      <c r="F149" s="170" t="s">
        <v>178</v>
      </c>
      <c r="G149" s="171" t="s">
        <v>179</v>
      </c>
      <c r="H149" s="172">
        <v>971.37</v>
      </c>
      <c r="I149" s="173"/>
      <c r="J149" s="172">
        <f t="shared" si="5"/>
        <v>0</v>
      </c>
      <c r="K149" s="174"/>
      <c r="L149" s="32"/>
      <c r="M149" s="175" t="s">
        <v>1</v>
      </c>
      <c r="N149" s="176" t="s">
        <v>41</v>
      </c>
      <c r="O149" s="59"/>
      <c r="P149" s="177">
        <f t="shared" si="6"/>
        <v>0</v>
      </c>
      <c r="Q149" s="177">
        <v>0</v>
      </c>
      <c r="R149" s="177">
        <f t="shared" si="7"/>
        <v>0</v>
      </c>
      <c r="S149" s="177">
        <v>0</v>
      </c>
      <c r="T149" s="178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9" t="s">
        <v>87</v>
      </c>
      <c r="AT149" s="179" t="s">
        <v>146</v>
      </c>
      <c r="AU149" s="179" t="s">
        <v>123</v>
      </c>
      <c r="AY149" s="14" t="s">
        <v>144</v>
      </c>
      <c r="BE149" s="99">
        <f t="shared" si="9"/>
        <v>0</v>
      </c>
      <c r="BF149" s="99">
        <f t="shared" si="10"/>
        <v>0</v>
      </c>
      <c r="BG149" s="99">
        <f t="shared" si="11"/>
        <v>0</v>
      </c>
      <c r="BH149" s="99">
        <f t="shared" si="12"/>
        <v>0</v>
      </c>
      <c r="BI149" s="99">
        <f t="shared" si="13"/>
        <v>0</v>
      </c>
      <c r="BJ149" s="14" t="s">
        <v>123</v>
      </c>
      <c r="BK149" s="180">
        <f t="shared" si="14"/>
        <v>0</v>
      </c>
      <c r="BL149" s="14" t="s">
        <v>87</v>
      </c>
      <c r="BM149" s="179" t="s">
        <v>180</v>
      </c>
    </row>
    <row r="150" spans="1:65" s="2" customFormat="1" ht="33" customHeight="1">
      <c r="A150" s="31"/>
      <c r="B150" s="137"/>
      <c r="C150" s="168" t="s">
        <v>181</v>
      </c>
      <c r="D150" s="168" t="s">
        <v>146</v>
      </c>
      <c r="E150" s="169" t="s">
        <v>182</v>
      </c>
      <c r="F150" s="170" t="s">
        <v>183</v>
      </c>
      <c r="G150" s="171" t="s">
        <v>149</v>
      </c>
      <c r="H150" s="172">
        <v>260.18900000000002</v>
      </c>
      <c r="I150" s="173"/>
      <c r="J150" s="172">
        <f t="shared" si="5"/>
        <v>0</v>
      </c>
      <c r="K150" s="174"/>
      <c r="L150" s="32"/>
      <c r="M150" s="175" t="s">
        <v>1</v>
      </c>
      <c r="N150" s="176" t="s">
        <v>41</v>
      </c>
      <c r="O150" s="59"/>
      <c r="P150" s="177">
        <f t="shared" si="6"/>
        <v>0</v>
      </c>
      <c r="Q150" s="177">
        <v>0</v>
      </c>
      <c r="R150" s="177">
        <f t="shared" si="7"/>
        <v>0</v>
      </c>
      <c r="S150" s="177">
        <v>0</v>
      </c>
      <c r="T150" s="178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9" t="s">
        <v>87</v>
      </c>
      <c r="AT150" s="179" t="s">
        <v>146</v>
      </c>
      <c r="AU150" s="179" t="s">
        <v>123</v>
      </c>
      <c r="AY150" s="14" t="s">
        <v>144</v>
      </c>
      <c r="BE150" s="99">
        <f t="shared" si="9"/>
        <v>0</v>
      </c>
      <c r="BF150" s="99">
        <f t="shared" si="10"/>
        <v>0</v>
      </c>
      <c r="BG150" s="99">
        <f t="shared" si="11"/>
        <v>0</v>
      </c>
      <c r="BH150" s="99">
        <f t="shared" si="12"/>
        <v>0</v>
      </c>
      <c r="BI150" s="99">
        <f t="shared" si="13"/>
        <v>0</v>
      </c>
      <c r="BJ150" s="14" t="s">
        <v>123</v>
      </c>
      <c r="BK150" s="180">
        <f t="shared" si="14"/>
        <v>0</v>
      </c>
      <c r="BL150" s="14" t="s">
        <v>87</v>
      </c>
      <c r="BM150" s="179" t="s">
        <v>184</v>
      </c>
    </row>
    <row r="151" spans="1:65" s="12" customFormat="1" ht="22.9" customHeight="1">
      <c r="B151" s="155"/>
      <c r="D151" s="156" t="s">
        <v>74</v>
      </c>
      <c r="E151" s="166" t="s">
        <v>123</v>
      </c>
      <c r="F151" s="166" t="s">
        <v>185</v>
      </c>
      <c r="I151" s="158"/>
      <c r="J151" s="167">
        <f>BK151</f>
        <v>0</v>
      </c>
      <c r="L151" s="155"/>
      <c r="M151" s="160"/>
      <c r="N151" s="161"/>
      <c r="O151" s="161"/>
      <c r="P151" s="162">
        <f>SUM(P152:P157)</f>
        <v>0</v>
      </c>
      <c r="Q151" s="161"/>
      <c r="R151" s="162">
        <f>SUM(R152:R157)</f>
        <v>2115.9608830239117</v>
      </c>
      <c r="S151" s="161"/>
      <c r="T151" s="163">
        <f>SUM(T152:T157)</f>
        <v>0</v>
      </c>
      <c r="AR151" s="156" t="s">
        <v>80</v>
      </c>
      <c r="AT151" s="164" t="s">
        <v>74</v>
      </c>
      <c r="AU151" s="164" t="s">
        <v>80</v>
      </c>
      <c r="AY151" s="156" t="s">
        <v>144</v>
      </c>
      <c r="BK151" s="165">
        <f>SUM(BK152:BK157)</f>
        <v>0</v>
      </c>
    </row>
    <row r="152" spans="1:65" s="2" customFormat="1" ht="24.2" customHeight="1">
      <c r="A152" s="31"/>
      <c r="B152" s="137"/>
      <c r="C152" s="168" t="s">
        <v>186</v>
      </c>
      <c r="D152" s="168" t="s">
        <v>146</v>
      </c>
      <c r="E152" s="169" t="s">
        <v>187</v>
      </c>
      <c r="F152" s="170" t="s">
        <v>188</v>
      </c>
      <c r="G152" s="171" t="s">
        <v>149</v>
      </c>
      <c r="H152" s="172">
        <v>867.29499999999996</v>
      </c>
      <c r="I152" s="173"/>
      <c r="J152" s="172">
        <f t="shared" ref="J152:J157" si="15">ROUND(I152*H152,3)</f>
        <v>0</v>
      </c>
      <c r="K152" s="174"/>
      <c r="L152" s="32"/>
      <c r="M152" s="175" t="s">
        <v>1</v>
      </c>
      <c r="N152" s="176" t="s">
        <v>41</v>
      </c>
      <c r="O152" s="59"/>
      <c r="P152" s="177">
        <f t="shared" ref="P152:P157" si="16">O152*H152</f>
        <v>0</v>
      </c>
      <c r="Q152" s="177">
        <v>2.0699999999999998</v>
      </c>
      <c r="R152" s="177">
        <f t="shared" ref="R152:R157" si="17">Q152*H152</f>
        <v>1795.3006499999997</v>
      </c>
      <c r="S152" s="177">
        <v>0</v>
      </c>
      <c r="T152" s="178">
        <f t="shared" ref="T152:T157" si="18"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9" t="s">
        <v>87</v>
      </c>
      <c r="AT152" s="179" t="s">
        <v>146</v>
      </c>
      <c r="AU152" s="179" t="s">
        <v>123</v>
      </c>
      <c r="AY152" s="14" t="s">
        <v>144</v>
      </c>
      <c r="BE152" s="99">
        <f t="shared" ref="BE152:BE157" si="19">IF(N152="základná",J152,0)</f>
        <v>0</v>
      </c>
      <c r="BF152" s="99">
        <f t="shared" ref="BF152:BF157" si="20">IF(N152="znížená",J152,0)</f>
        <v>0</v>
      </c>
      <c r="BG152" s="99">
        <f t="shared" ref="BG152:BG157" si="21">IF(N152="zákl. prenesená",J152,0)</f>
        <v>0</v>
      </c>
      <c r="BH152" s="99">
        <f t="shared" ref="BH152:BH157" si="22">IF(N152="zníž. prenesená",J152,0)</f>
        <v>0</v>
      </c>
      <c r="BI152" s="99">
        <f t="shared" ref="BI152:BI157" si="23">IF(N152="nulová",J152,0)</f>
        <v>0</v>
      </c>
      <c r="BJ152" s="14" t="s">
        <v>123</v>
      </c>
      <c r="BK152" s="180">
        <f t="shared" ref="BK152:BK157" si="24">ROUND(I152*H152,3)</f>
        <v>0</v>
      </c>
      <c r="BL152" s="14" t="s">
        <v>87</v>
      </c>
      <c r="BM152" s="179" t="s">
        <v>189</v>
      </c>
    </row>
    <row r="153" spans="1:65" s="2" customFormat="1" ht="16.5" customHeight="1">
      <c r="A153" s="31"/>
      <c r="B153" s="137"/>
      <c r="C153" s="168" t="s">
        <v>190</v>
      </c>
      <c r="D153" s="168" t="s">
        <v>146</v>
      </c>
      <c r="E153" s="169" t="s">
        <v>191</v>
      </c>
      <c r="F153" s="170" t="s">
        <v>192</v>
      </c>
      <c r="G153" s="171" t="s">
        <v>149</v>
      </c>
      <c r="H153" s="172">
        <v>18.690000000000001</v>
      </c>
      <c r="I153" s="173"/>
      <c r="J153" s="172">
        <f t="shared" si="15"/>
        <v>0</v>
      </c>
      <c r="K153" s="174"/>
      <c r="L153" s="32"/>
      <c r="M153" s="175" t="s">
        <v>1</v>
      </c>
      <c r="N153" s="176" t="s">
        <v>41</v>
      </c>
      <c r="O153" s="59"/>
      <c r="P153" s="177">
        <f t="shared" si="16"/>
        <v>0</v>
      </c>
      <c r="Q153" s="177">
        <v>2.4157202039999999</v>
      </c>
      <c r="R153" s="177">
        <f t="shared" si="17"/>
        <v>45.14981061276</v>
      </c>
      <c r="S153" s="177">
        <v>0</v>
      </c>
      <c r="T153" s="178">
        <f t="shared" si="1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9" t="s">
        <v>87</v>
      </c>
      <c r="AT153" s="179" t="s">
        <v>146</v>
      </c>
      <c r="AU153" s="179" t="s">
        <v>123</v>
      </c>
      <c r="AY153" s="14" t="s">
        <v>144</v>
      </c>
      <c r="BE153" s="99">
        <f t="shared" si="19"/>
        <v>0</v>
      </c>
      <c r="BF153" s="99">
        <f t="shared" si="20"/>
        <v>0</v>
      </c>
      <c r="BG153" s="99">
        <f t="shared" si="21"/>
        <v>0</v>
      </c>
      <c r="BH153" s="99">
        <f t="shared" si="22"/>
        <v>0</v>
      </c>
      <c r="BI153" s="99">
        <f t="shared" si="23"/>
        <v>0</v>
      </c>
      <c r="BJ153" s="14" t="s">
        <v>123</v>
      </c>
      <c r="BK153" s="180">
        <f t="shared" si="24"/>
        <v>0</v>
      </c>
      <c r="BL153" s="14" t="s">
        <v>87</v>
      </c>
      <c r="BM153" s="179" t="s">
        <v>193</v>
      </c>
    </row>
    <row r="154" spans="1:65" s="2" customFormat="1" ht="24.2" customHeight="1">
      <c r="A154" s="31"/>
      <c r="B154" s="137"/>
      <c r="C154" s="168" t="s">
        <v>194</v>
      </c>
      <c r="D154" s="168" t="s">
        <v>146</v>
      </c>
      <c r="E154" s="169" t="s">
        <v>195</v>
      </c>
      <c r="F154" s="170" t="s">
        <v>196</v>
      </c>
      <c r="G154" s="171" t="s">
        <v>149</v>
      </c>
      <c r="H154" s="172">
        <v>112.14</v>
      </c>
      <c r="I154" s="173"/>
      <c r="J154" s="172">
        <f t="shared" si="15"/>
        <v>0</v>
      </c>
      <c r="K154" s="174"/>
      <c r="L154" s="32"/>
      <c r="M154" s="175" t="s">
        <v>1</v>
      </c>
      <c r="N154" s="176" t="s">
        <v>41</v>
      </c>
      <c r="O154" s="59"/>
      <c r="P154" s="177">
        <f t="shared" si="16"/>
        <v>0</v>
      </c>
      <c r="Q154" s="177">
        <v>2.4157202039999999</v>
      </c>
      <c r="R154" s="177">
        <f t="shared" si="17"/>
        <v>270.89886367655998</v>
      </c>
      <c r="S154" s="177">
        <v>0</v>
      </c>
      <c r="T154" s="178">
        <f t="shared" si="1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9" t="s">
        <v>87</v>
      </c>
      <c r="AT154" s="179" t="s">
        <v>146</v>
      </c>
      <c r="AU154" s="179" t="s">
        <v>123</v>
      </c>
      <c r="AY154" s="14" t="s">
        <v>144</v>
      </c>
      <c r="BE154" s="99">
        <f t="shared" si="19"/>
        <v>0</v>
      </c>
      <c r="BF154" s="99">
        <f t="shared" si="20"/>
        <v>0</v>
      </c>
      <c r="BG154" s="99">
        <f t="shared" si="21"/>
        <v>0</v>
      </c>
      <c r="BH154" s="99">
        <f t="shared" si="22"/>
        <v>0</v>
      </c>
      <c r="BI154" s="99">
        <f t="shared" si="23"/>
        <v>0</v>
      </c>
      <c r="BJ154" s="14" t="s">
        <v>123</v>
      </c>
      <c r="BK154" s="180">
        <f t="shared" si="24"/>
        <v>0</v>
      </c>
      <c r="BL154" s="14" t="s">
        <v>87</v>
      </c>
      <c r="BM154" s="179" t="s">
        <v>197</v>
      </c>
    </row>
    <row r="155" spans="1:65" s="2" customFormat="1" ht="24.2" customHeight="1">
      <c r="A155" s="31"/>
      <c r="B155" s="137"/>
      <c r="C155" s="168" t="s">
        <v>198</v>
      </c>
      <c r="D155" s="168" t="s">
        <v>146</v>
      </c>
      <c r="E155" s="169" t="s">
        <v>199</v>
      </c>
      <c r="F155" s="170" t="s">
        <v>200</v>
      </c>
      <c r="G155" s="171" t="s">
        <v>201</v>
      </c>
      <c r="H155" s="172">
        <v>106.8</v>
      </c>
      <c r="I155" s="173"/>
      <c r="J155" s="172">
        <f t="shared" si="15"/>
        <v>0</v>
      </c>
      <c r="K155" s="174"/>
      <c r="L155" s="32"/>
      <c r="M155" s="175" t="s">
        <v>1</v>
      </c>
      <c r="N155" s="176" t="s">
        <v>41</v>
      </c>
      <c r="O155" s="59"/>
      <c r="P155" s="177">
        <f t="shared" si="16"/>
        <v>0</v>
      </c>
      <c r="Q155" s="177">
        <v>3.7677600000000002E-3</v>
      </c>
      <c r="R155" s="177">
        <f t="shared" si="17"/>
        <v>0.40239676800000002</v>
      </c>
      <c r="S155" s="177">
        <v>0</v>
      </c>
      <c r="T155" s="178">
        <f t="shared" si="1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9" t="s">
        <v>87</v>
      </c>
      <c r="AT155" s="179" t="s">
        <v>146</v>
      </c>
      <c r="AU155" s="179" t="s">
        <v>123</v>
      </c>
      <c r="AY155" s="14" t="s">
        <v>144</v>
      </c>
      <c r="BE155" s="99">
        <f t="shared" si="19"/>
        <v>0</v>
      </c>
      <c r="BF155" s="99">
        <f t="shared" si="20"/>
        <v>0</v>
      </c>
      <c r="BG155" s="99">
        <f t="shared" si="21"/>
        <v>0</v>
      </c>
      <c r="BH155" s="99">
        <f t="shared" si="22"/>
        <v>0</v>
      </c>
      <c r="BI155" s="99">
        <f t="shared" si="23"/>
        <v>0</v>
      </c>
      <c r="BJ155" s="14" t="s">
        <v>123</v>
      </c>
      <c r="BK155" s="180">
        <f t="shared" si="24"/>
        <v>0</v>
      </c>
      <c r="BL155" s="14" t="s">
        <v>87</v>
      </c>
      <c r="BM155" s="179" t="s">
        <v>202</v>
      </c>
    </row>
    <row r="156" spans="1:65" s="2" customFormat="1" ht="24.2" customHeight="1">
      <c r="A156" s="31"/>
      <c r="B156" s="137"/>
      <c r="C156" s="168" t="s">
        <v>203</v>
      </c>
      <c r="D156" s="168" t="s">
        <v>146</v>
      </c>
      <c r="E156" s="169" t="s">
        <v>204</v>
      </c>
      <c r="F156" s="170" t="s">
        <v>205</v>
      </c>
      <c r="G156" s="171" t="s">
        <v>201</v>
      </c>
      <c r="H156" s="172">
        <v>106.8</v>
      </c>
      <c r="I156" s="173"/>
      <c r="J156" s="172">
        <f t="shared" si="15"/>
        <v>0</v>
      </c>
      <c r="K156" s="174"/>
      <c r="L156" s="32"/>
      <c r="M156" s="175" t="s">
        <v>1</v>
      </c>
      <c r="N156" s="176" t="s">
        <v>41</v>
      </c>
      <c r="O156" s="59"/>
      <c r="P156" s="177">
        <f t="shared" si="16"/>
        <v>0</v>
      </c>
      <c r="Q156" s="177">
        <v>0</v>
      </c>
      <c r="R156" s="177">
        <f t="shared" si="17"/>
        <v>0</v>
      </c>
      <c r="S156" s="177">
        <v>0</v>
      </c>
      <c r="T156" s="178">
        <f t="shared" si="1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9" t="s">
        <v>87</v>
      </c>
      <c r="AT156" s="179" t="s">
        <v>146</v>
      </c>
      <c r="AU156" s="179" t="s">
        <v>123</v>
      </c>
      <c r="AY156" s="14" t="s">
        <v>144</v>
      </c>
      <c r="BE156" s="99">
        <f t="shared" si="19"/>
        <v>0</v>
      </c>
      <c r="BF156" s="99">
        <f t="shared" si="20"/>
        <v>0</v>
      </c>
      <c r="BG156" s="99">
        <f t="shared" si="21"/>
        <v>0</v>
      </c>
      <c r="BH156" s="99">
        <f t="shared" si="22"/>
        <v>0</v>
      </c>
      <c r="BI156" s="99">
        <f t="shared" si="23"/>
        <v>0</v>
      </c>
      <c r="BJ156" s="14" t="s">
        <v>123</v>
      </c>
      <c r="BK156" s="180">
        <f t="shared" si="24"/>
        <v>0</v>
      </c>
      <c r="BL156" s="14" t="s">
        <v>87</v>
      </c>
      <c r="BM156" s="179" t="s">
        <v>206</v>
      </c>
    </row>
    <row r="157" spans="1:65" s="2" customFormat="1" ht="16.5" customHeight="1">
      <c r="A157" s="31"/>
      <c r="B157" s="137"/>
      <c r="C157" s="168" t="s">
        <v>207</v>
      </c>
      <c r="D157" s="168" t="s">
        <v>146</v>
      </c>
      <c r="E157" s="169" t="s">
        <v>208</v>
      </c>
      <c r="F157" s="170" t="s">
        <v>209</v>
      </c>
      <c r="G157" s="171" t="s">
        <v>179</v>
      </c>
      <c r="H157" s="172">
        <v>3.4990000000000001</v>
      </c>
      <c r="I157" s="173"/>
      <c r="J157" s="172">
        <f t="shared" si="15"/>
        <v>0</v>
      </c>
      <c r="K157" s="174"/>
      <c r="L157" s="32"/>
      <c r="M157" s="175" t="s">
        <v>1</v>
      </c>
      <c r="N157" s="176" t="s">
        <v>41</v>
      </c>
      <c r="O157" s="59"/>
      <c r="P157" s="177">
        <f t="shared" si="16"/>
        <v>0</v>
      </c>
      <c r="Q157" s="177">
        <v>1.202961408</v>
      </c>
      <c r="R157" s="177">
        <f t="shared" si="17"/>
        <v>4.2091619665920001</v>
      </c>
      <c r="S157" s="177">
        <v>0</v>
      </c>
      <c r="T157" s="178">
        <f t="shared" si="1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9" t="s">
        <v>87</v>
      </c>
      <c r="AT157" s="179" t="s">
        <v>146</v>
      </c>
      <c r="AU157" s="179" t="s">
        <v>123</v>
      </c>
      <c r="AY157" s="14" t="s">
        <v>144</v>
      </c>
      <c r="BE157" s="99">
        <f t="shared" si="19"/>
        <v>0</v>
      </c>
      <c r="BF157" s="99">
        <f t="shared" si="20"/>
        <v>0</v>
      </c>
      <c r="BG157" s="99">
        <f t="shared" si="21"/>
        <v>0</v>
      </c>
      <c r="BH157" s="99">
        <f t="shared" si="22"/>
        <v>0</v>
      </c>
      <c r="BI157" s="99">
        <f t="shared" si="23"/>
        <v>0</v>
      </c>
      <c r="BJ157" s="14" t="s">
        <v>123</v>
      </c>
      <c r="BK157" s="180">
        <f t="shared" si="24"/>
        <v>0</v>
      </c>
      <c r="BL157" s="14" t="s">
        <v>87</v>
      </c>
      <c r="BM157" s="179" t="s">
        <v>210</v>
      </c>
    </row>
    <row r="158" spans="1:65" s="12" customFormat="1" ht="22.9" customHeight="1">
      <c r="B158" s="155"/>
      <c r="D158" s="156" t="s">
        <v>74</v>
      </c>
      <c r="E158" s="166" t="s">
        <v>84</v>
      </c>
      <c r="F158" s="166" t="s">
        <v>211</v>
      </c>
      <c r="I158" s="158"/>
      <c r="J158" s="167">
        <f>BK158</f>
        <v>0</v>
      </c>
      <c r="L158" s="155"/>
      <c r="M158" s="160"/>
      <c r="N158" s="161"/>
      <c r="O158" s="161"/>
      <c r="P158" s="162">
        <f>SUM(P159:P163)</f>
        <v>0</v>
      </c>
      <c r="Q158" s="161"/>
      <c r="R158" s="162">
        <f>SUM(R159:R163)</f>
        <v>677.12204631322709</v>
      </c>
      <c r="S158" s="161"/>
      <c r="T158" s="163">
        <f>SUM(T159:T163)</f>
        <v>0</v>
      </c>
      <c r="AR158" s="156" t="s">
        <v>80</v>
      </c>
      <c r="AT158" s="164" t="s">
        <v>74</v>
      </c>
      <c r="AU158" s="164" t="s">
        <v>80</v>
      </c>
      <c r="AY158" s="156" t="s">
        <v>144</v>
      </c>
      <c r="BK158" s="165">
        <f>SUM(BK159:BK163)</f>
        <v>0</v>
      </c>
    </row>
    <row r="159" spans="1:65" s="2" customFormat="1" ht="24.2" customHeight="1">
      <c r="A159" s="31"/>
      <c r="B159" s="137"/>
      <c r="C159" s="168" t="s">
        <v>212</v>
      </c>
      <c r="D159" s="168" t="s">
        <v>146</v>
      </c>
      <c r="E159" s="169" t="s">
        <v>213</v>
      </c>
      <c r="F159" s="170" t="s">
        <v>214</v>
      </c>
      <c r="G159" s="171" t="s">
        <v>149</v>
      </c>
      <c r="H159" s="172">
        <v>227.84</v>
      </c>
      <c r="I159" s="173"/>
      <c r="J159" s="172">
        <f>ROUND(I159*H159,3)</f>
        <v>0</v>
      </c>
      <c r="K159" s="174"/>
      <c r="L159" s="32"/>
      <c r="M159" s="175" t="s">
        <v>1</v>
      </c>
      <c r="N159" s="176" t="s">
        <v>41</v>
      </c>
      <c r="O159" s="59"/>
      <c r="P159" s="177">
        <f>O159*H159</f>
        <v>0</v>
      </c>
      <c r="Q159" s="177">
        <v>2.416023204</v>
      </c>
      <c r="R159" s="177">
        <f>Q159*H159</f>
        <v>550.46672679936</v>
      </c>
      <c r="S159" s="177">
        <v>0</v>
      </c>
      <c r="T159" s="178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9" t="s">
        <v>87</v>
      </c>
      <c r="AT159" s="179" t="s">
        <v>146</v>
      </c>
      <c r="AU159" s="179" t="s">
        <v>123</v>
      </c>
      <c r="AY159" s="14" t="s">
        <v>144</v>
      </c>
      <c r="BE159" s="99">
        <f>IF(N159="základná",J159,0)</f>
        <v>0</v>
      </c>
      <c r="BF159" s="99">
        <f>IF(N159="znížená",J159,0)</f>
        <v>0</v>
      </c>
      <c r="BG159" s="99">
        <f>IF(N159="zákl. prenesená",J159,0)</f>
        <v>0</v>
      </c>
      <c r="BH159" s="99">
        <f>IF(N159="zníž. prenesená",J159,0)</f>
        <v>0</v>
      </c>
      <c r="BI159" s="99">
        <f>IF(N159="nulová",J159,0)</f>
        <v>0</v>
      </c>
      <c r="BJ159" s="14" t="s">
        <v>123</v>
      </c>
      <c r="BK159" s="180">
        <f>ROUND(I159*H159,3)</f>
        <v>0</v>
      </c>
      <c r="BL159" s="14" t="s">
        <v>87</v>
      </c>
      <c r="BM159" s="179" t="s">
        <v>215</v>
      </c>
    </row>
    <row r="160" spans="1:65" s="2" customFormat="1" ht="21.75" customHeight="1">
      <c r="A160" s="31"/>
      <c r="B160" s="137"/>
      <c r="C160" s="168" t="s">
        <v>216</v>
      </c>
      <c r="D160" s="168" t="s">
        <v>146</v>
      </c>
      <c r="E160" s="169" t="s">
        <v>217</v>
      </c>
      <c r="F160" s="170" t="s">
        <v>218</v>
      </c>
      <c r="G160" s="171" t="s">
        <v>201</v>
      </c>
      <c r="H160" s="172">
        <v>1139.2</v>
      </c>
      <c r="I160" s="173"/>
      <c r="J160" s="172">
        <f>ROUND(I160*H160,3)</f>
        <v>0</v>
      </c>
      <c r="K160" s="174"/>
      <c r="L160" s="32"/>
      <c r="M160" s="175" t="s">
        <v>1</v>
      </c>
      <c r="N160" s="176" t="s">
        <v>41</v>
      </c>
      <c r="O160" s="59"/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9" t="s">
        <v>87</v>
      </c>
      <c r="AT160" s="179" t="s">
        <v>146</v>
      </c>
      <c r="AU160" s="179" t="s">
        <v>123</v>
      </c>
      <c r="AY160" s="14" t="s">
        <v>144</v>
      </c>
      <c r="BE160" s="99">
        <f>IF(N160="základná",J160,0)</f>
        <v>0</v>
      </c>
      <c r="BF160" s="99">
        <f>IF(N160="znížená",J160,0)</f>
        <v>0</v>
      </c>
      <c r="BG160" s="99">
        <f>IF(N160="zákl. prenesená",J160,0)</f>
        <v>0</v>
      </c>
      <c r="BH160" s="99">
        <f>IF(N160="zníž. prenesená",J160,0)</f>
        <v>0</v>
      </c>
      <c r="BI160" s="99">
        <f>IF(N160="nulová",J160,0)</f>
        <v>0</v>
      </c>
      <c r="BJ160" s="14" t="s">
        <v>123</v>
      </c>
      <c r="BK160" s="180">
        <f>ROUND(I160*H160,3)</f>
        <v>0</v>
      </c>
      <c r="BL160" s="14" t="s">
        <v>87</v>
      </c>
      <c r="BM160" s="179" t="s">
        <v>219</v>
      </c>
    </row>
    <row r="161" spans="1:65" s="2" customFormat="1" ht="24.2" customHeight="1">
      <c r="A161" s="31"/>
      <c r="B161" s="137"/>
      <c r="C161" s="168" t="s">
        <v>220</v>
      </c>
      <c r="D161" s="168" t="s">
        <v>146</v>
      </c>
      <c r="E161" s="169" t="s">
        <v>221</v>
      </c>
      <c r="F161" s="170" t="s">
        <v>222</v>
      </c>
      <c r="G161" s="171" t="s">
        <v>201</v>
      </c>
      <c r="H161" s="172">
        <v>1139.2</v>
      </c>
      <c r="I161" s="173"/>
      <c r="J161" s="172">
        <f>ROUND(I161*H161,3)</f>
        <v>0</v>
      </c>
      <c r="K161" s="174"/>
      <c r="L161" s="32"/>
      <c r="M161" s="175" t="s">
        <v>1</v>
      </c>
      <c r="N161" s="176" t="s">
        <v>41</v>
      </c>
      <c r="O161" s="59"/>
      <c r="P161" s="177">
        <f>O161*H161</f>
        <v>0</v>
      </c>
      <c r="Q161" s="177">
        <v>9.6044690000000002E-2</v>
      </c>
      <c r="R161" s="177">
        <f>Q161*H161</f>
        <v>109.41411084800001</v>
      </c>
      <c r="S161" s="177">
        <v>0</v>
      </c>
      <c r="T161" s="178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9" t="s">
        <v>87</v>
      </c>
      <c r="AT161" s="179" t="s">
        <v>146</v>
      </c>
      <c r="AU161" s="179" t="s">
        <v>123</v>
      </c>
      <c r="AY161" s="14" t="s">
        <v>144</v>
      </c>
      <c r="BE161" s="99">
        <f>IF(N161="základná",J161,0)</f>
        <v>0</v>
      </c>
      <c r="BF161" s="99">
        <f>IF(N161="znížená",J161,0)</f>
        <v>0</v>
      </c>
      <c r="BG161" s="99">
        <f>IF(N161="zákl. prenesená",J161,0)</f>
        <v>0</v>
      </c>
      <c r="BH161" s="99">
        <f>IF(N161="zníž. prenesená",J161,0)</f>
        <v>0</v>
      </c>
      <c r="BI161" s="99">
        <f>IF(N161="nulová",J161,0)</f>
        <v>0</v>
      </c>
      <c r="BJ161" s="14" t="s">
        <v>123</v>
      </c>
      <c r="BK161" s="180">
        <f>ROUND(I161*H161,3)</f>
        <v>0</v>
      </c>
      <c r="BL161" s="14" t="s">
        <v>87</v>
      </c>
      <c r="BM161" s="179" t="s">
        <v>223</v>
      </c>
    </row>
    <row r="162" spans="1:65" s="2" customFormat="1" ht="24.2" customHeight="1">
      <c r="A162" s="31"/>
      <c r="B162" s="137"/>
      <c r="C162" s="168" t="s">
        <v>7</v>
      </c>
      <c r="D162" s="168" t="s">
        <v>146</v>
      </c>
      <c r="E162" s="169" t="s">
        <v>224</v>
      </c>
      <c r="F162" s="170" t="s">
        <v>225</v>
      </c>
      <c r="G162" s="171" t="s">
        <v>201</v>
      </c>
      <c r="H162" s="172">
        <v>1139.2</v>
      </c>
      <c r="I162" s="173"/>
      <c r="J162" s="172">
        <f>ROUND(I162*H162,3)</f>
        <v>0</v>
      </c>
      <c r="K162" s="174"/>
      <c r="L162" s="32"/>
      <c r="M162" s="175" t="s">
        <v>1</v>
      </c>
      <c r="N162" s="176" t="s">
        <v>41</v>
      </c>
      <c r="O162" s="59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9" t="s">
        <v>87</v>
      </c>
      <c r="AT162" s="179" t="s">
        <v>146</v>
      </c>
      <c r="AU162" s="179" t="s">
        <v>123</v>
      </c>
      <c r="AY162" s="14" t="s">
        <v>144</v>
      </c>
      <c r="BE162" s="99">
        <f>IF(N162="základná",J162,0)</f>
        <v>0</v>
      </c>
      <c r="BF162" s="99">
        <f>IF(N162="znížená",J162,0)</f>
        <v>0</v>
      </c>
      <c r="BG162" s="99">
        <f>IF(N162="zákl. prenesená",J162,0)</f>
        <v>0</v>
      </c>
      <c r="BH162" s="99">
        <f>IF(N162="zníž. prenesená",J162,0)</f>
        <v>0</v>
      </c>
      <c r="BI162" s="99">
        <f>IF(N162="nulová",J162,0)</f>
        <v>0</v>
      </c>
      <c r="BJ162" s="14" t="s">
        <v>123</v>
      </c>
      <c r="BK162" s="180">
        <f>ROUND(I162*H162,3)</f>
        <v>0</v>
      </c>
      <c r="BL162" s="14" t="s">
        <v>87</v>
      </c>
      <c r="BM162" s="179" t="s">
        <v>226</v>
      </c>
    </row>
    <row r="163" spans="1:65" s="2" customFormat="1" ht="16.5" customHeight="1">
      <c r="A163" s="31"/>
      <c r="B163" s="137"/>
      <c r="C163" s="168" t="s">
        <v>227</v>
      </c>
      <c r="D163" s="168" t="s">
        <v>146</v>
      </c>
      <c r="E163" s="169" t="s">
        <v>228</v>
      </c>
      <c r="F163" s="170" t="s">
        <v>229</v>
      </c>
      <c r="G163" s="171" t="s">
        <v>179</v>
      </c>
      <c r="H163" s="172">
        <v>16.983000000000001</v>
      </c>
      <c r="I163" s="173"/>
      <c r="J163" s="172">
        <f>ROUND(I163*H163,3)</f>
        <v>0</v>
      </c>
      <c r="K163" s="174"/>
      <c r="L163" s="32"/>
      <c r="M163" s="175" t="s">
        <v>1</v>
      </c>
      <c r="N163" s="176" t="s">
        <v>41</v>
      </c>
      <c r="O163" s="59"/>
      <c r="P163" s="177">
        <f>O163*H163</f>
        <v>0</v>
      </c>
      <c r="Q163" s="177">
        <v>1.015203949</v>
      </c>
      <c r="R163" s="177">
        <f>Q163*H163</f>
        <v>17.241208665866999</v>
      </c>
      <c r="S163" s="177">
        <v>0</v>
      </c>
      <c r="T163" s="178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9" t="s">
        <v>87</v>
      </c>
      <c r="AT163" s="179" t="s">
        <v>146</v>
      </c>
      <c r="AU163" s="179" t="s">
        <v>123</v>
      </c>
      <c r="AY163" s="14" t="s">
        <v>144</v>
      </c>
      <c r="BE163" s="99">
        <f>IF(N163="základná",J163,0)</f>
        <v>0</v>
      </c>
      <c r="BF163" s="99">
        <f>IF(N163="znížená",J163,0)</f>
        <v>0</v>
      </c>
      <c r="BG163" s="99">
        <f>IF(N163="zákl. prenesená",J163,0)</f>
        <v>0</v>
      </c>
      <c r="BH163" s="99">
        <f>IF(N163="zníž. prenesená",J163,0)</f>
        <v>0</v>
      </c>
      <c r="BI163" s="99">
        <f>IF(N163="nulová",J163,0)</f>
        <v>0</v>
      </c>
      <c r="BJ163" s="14" t="s">
        <v>123</v>
      </c>
      <c r="BK163" s="180">
        <f>ROUND(I163*H163,3)</f>
        <v>0</v>
      </c>
      <c r="BL163" s="14" t="s">
        <v>87</v>
      </c>
      <c r="BM163" s="179" t="s">
        <v>230</v>
      </c>
    </row>
    <row r="164" spans="1:65" s="12" customFormat="1" ht="22.9" customHeight="1">
      <c r="B164" s="155"/>
      <c r="D164" s="156" t="s">
        <v>74</v>
      </c>
      <c r="E164" s="166" t="s">
        <v>164</v>
      </c>
      <c r="F164" s="166" t="s">
        <v>231</v>
      </c>
      <c r="I164" s="158"/>
      <c r="J164" s="167">
        <f>BK164</f>
        <v>0</v>
      </c>
      <c r="L164" s="155"/>
      <c r="M164" s="160"/>
      <c r="N164" s="161"/>
      <c r="O164" s="161"/>
      <c r="P164" s="162">
        <f>SUM(P165:P168)</f>
        <v>0</v>
      </c>
      <c r="Q164" s="161"/>
      <c r="R164" s="162">
        <f>SUM(R165:R168)</f>
        <v>602.50520788324002</v>
      </c>
      <c r="S164" s="161"/>
      <c r="T164" s="163">
        <f>SUM(T165:T168)</f>
        <v>0</v>
      </c>
      <c r="AR164" s="156" t="s">
        <v>80</v>
      </c>
      <c r="AT164" s="164" t="s">
        <v>74</v>
      </c>
      <c r="AU164" s="164" t="s">
        <v>80</v>
      </c>
      <c r="AY164" s="156" t="s">
        <v>144</v>
      </c>
      <c r="BK164" s="165">
        <f>SUM(BK165:BK168)</f>
        <v>0</v>
      </c>
    </row>
    <row r="165" spans="1:65" s="2" customFormat="1" ht="37.9" customHeight="1">
      <c r="A165" s="31"/>
      <c r="B165" s="137"/>
      <c r="C165" s="168" t="s">
        <v>232</v>
      </c>
      <c r="D165" s="168" t="s">
        <v>146</v>
      </c>
      <c r="E165" s="169" t="s">
        <v>233</v>
      </c>
      <c r="F165" s="170" t="s">
        <v>234</v>
      </c>
      <c r="G165" s="171" t="s">
        <v>201</v>
      </c>
      <c r="H165" s="172">
        <v>1540</v>
      </c>
      <c r="I165" s="173"/>
      <c r="J165" s="172">
        <f>ROUND(I165*H165,3)</f>
        <v>0</v>
      </c>
      <c r="K165" s="174"/>
      <c r="L165" s="32"/>
      <c r="M165" s="175" t="s">
        <v>1</v>
      </c>
      <c r="N165" s="176" t="s">
        <v>41</v>
      </c>
      <c r="O165" s="59"/>
      <c r="P165" s="177">
        <f>O165*H165</f>
        <v>0</v>
      </c>
      <c r="Q165" s="177">
        <v>5.1470047299999998E-3</v>
      </c>
      <c r="R165" s="177">
        <f>Q165*H165</f>
        <v>7.9263872841999996</v>
      </c>
      <c r="S165" s="177">
        <v>0</v>
      </c>
      <c r="T165" s="178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9" t="s">
        <v>87</v>
      </c>
      <c r="AT165" s="179" t="s">
        <v>146</v>
      </c>
      <c r="AU165" s="179" t="s">
        <v>123</v>
      </c>
      <c r="AY165" s="14" t="s">
        <v>144</v>
      </c>
      <c r="BE165" s="99">
        <f>IF(N165="základná",J165,0)</f>
        <v>0</v>
      </c>
      <c r="BF165" s="99">
        <f>IF(N165="znížená",J165,0)</f>
        <v>0</v>
      </c>
      <c r="BG165" s="99">
        <f>IF(N165="zákl. prenesená",J165,0)</f>
        <v>0</v>
      </c>
      <c r="BH165" s="99">
        <f>IF(N165="zníž. prenesená",J165,0)</f>
        <v>0</v>
      </c>
      <c r="BI165" s="99">
        <f>IF(N165="nulová",J165,0)</f>
        <v>0</v>
      </c>
      <c r="BJ165" s="14" t="s">
        <v>123</v>
      </c>
      <c r="BK165" s="180">
        <f>ROUND(I165*H165,3)</f>
        <v>0</v>
      </c>
      <c r="BL165" s="14" t="s">
        <v>87</v>
      </c>
      <c r="BM165" s="179" t="s">
        <v>235</v>
      </c>
    </row>
    <row r="166" spans="1:65" s="2" customFormat="1" ht="24.2" customHeight="1">
      <c r="A166" s="31"/>
      <c r="B166" s="137"/>
      <c r="C166" s="168" t="s">
        <v>236</v>
      </c>
      <c r="D166" s="168" t="s">
        <v>146</v>
      </c>
      <c r="E166" s="169" t="s">
        <v>237</v>
      </c>
      <c r="F166" s="170" t="s">
        <v>238</v>
      </c>
      <c r="G166" s="171" t="s">
        <v>149</v>
      </c>
      <c r="H166" s="172">
        <v>261.8</v>
      </c>
      <c r="I166" s="173"/>
      <c r="J166" s="172">
        <f>ROUND(I166*H166,3)</f>
        <v>0</v>
      </c>
      <c r="K166" s="174"/>
      <c r="L166" s="32"/>
      <c r="M166" s="175" t="s">
        <v>1</v>
      </c>
      <c r="N166" s="176" t="s">
        <v>41</v>
      </c>
      <c r="O166" s="59"/>
      <c r="P166" s="177">
        <f>O166*H166</f>
        <v>0</v>
      </c>
      <c r="Q166" s="177">
        <v>2.2654865000000002</v>
      </c>
      <c r="R166" s="177">
        <f>Q166*H166</f>
        <v>593.10436570000002</v>
      </c>
      <c r="S166" s="177">
        <v>0</v>
      </c>
      <c r="T166" s="178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9" t="s">
        <v>87</v>
      </c>
      <c r="AT166" s="179" t="s">
        <v>146</v>
      </c>
      <c r="AU166" s="179" t="s">
        <v>123</v>
      </c>
      <c r="AY166" s="14" t="s">
        <v>144</v>
      </c>
      <c r="BE166" s="99">
        <f>IF(N166="základná",J166,0)</f>
        <v>0</v>
      </c>
      <c r="BF166" s="99">
        <f>IF(N166="znížená",J166,0)</f>
        <v>0</v>
      </c>
      <c r="BG166" s="99">
        <f>IF(N166="zákl. prenesená",J166,0)</f>
        <v>0</v>
      </c>
      <c r="BH166" s="99">
        <f>IF(N166="zníž. prenesená",J166,0)</f>
        <v>0</v>
      </c>
      <c r="BI166" s="99">
        <f>IF(N166="nulová",J166,0)</f>
        <v>0</v>
      </c>
      <c r="BJ166" s="14" t="s">
        <v>123</v>
      </c>
      <c r="BK166" s="180">
        <f>ROUND(I166*H166,3)</f>
        <v>0</v>
      </c>
      <c r="BL166" s="14" t="s">
        <v>87</v>
      </c>
      <c r="BM166" s="179" t="s">
        <v>239</v>
      </c>
    </row>
    <row r="167" spans="1:65" s="2" customFormat="1" ht="21.75" customHeight="1">
      <c r="A167" s="31"/>
      <c r="B167" s="137"/>
      <c r="C167" s="168" t="s">
        <v>240</v>
      </c>
      <c r="D167" s="168" t="s">
        <v>146</v>
      </c>
      <c r="E167" s="169" t="s">
        <v>241</v>
      </c>
      <c r="F167" s="170" t="s">
        <v>242</v>
      </c>
      <c r="G167" s="171" t="s">
        <v>201</v>
      </c>
      <c r="H167" s="172">
        <v>32.503999999999998</v>
      </c>
      <c r="I167" s="173"/>
      <c r="J167" s="172">
        <f>ROUND(I167*H167,3)</f>
        <v>0</v>
      </c>
      <c r="K167" s="174"/>
      <c r="L167" s="32"/>
      <c r="M167" s="175" t="s">
        <v>1</v>
      </c>
      <c r="N167" s="176" t="s">
        <v>41</v>
      </c>
      <c r="O167" s="59"/>
      <c r="P167" s="177">
        <f>O167*H167</f>
        <v>0</v>
      </c>
      <c r="Q167" s="177">
        <v>4.5362260000000001E-2</v>
      </c>
      <c r="R167" s="177">
        <f>Q167*H167</f>
        <v>1.4744548990399999</v>
      </c>
      <c r="S167" s="177">
        <v>0</v>
      </c>
      <c r="T167" s="178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9" t="s">
        <v>87</v>
      </c>
      <c r="AT167" s="179" t="s">
        <v>146</v>
      </c>
      <c r="AU167" s="179" t="s">
        <v>123</v>
      </c>
      <c r="AY167" s="14" t="s">
        <v>144</v>
      </c>
      <c r="BE167" s="99">
        <f>IF(N167="základná",J167,0)</f>
        <v>0</v>
      </c>
      <c r="BF167" s="99">
        <f>IF(N167="znížená",J167,0)</f>
        <v>0</v>
      </c>
      <c r="BG167" s="99">
        <f>IF(N167="zákl. prenesená",J167,0)</f>
        <v>0</v>
      </c>
      <c r="BH167" s="99">
        <f>IF(N167="zníž. prenesená",J167,0)</f>
        <v>0</v>
      </c>
      <c r="BI167" s="99">
        <f>IF(N167="nulová",J167,0)</f>
        <v>0</v>
      </c>
      <c r="BJ167" s="14" t="s">
        <v>123</v>
      </c>
      <c r="BK167" s="180">
        <f>ROUND(I167*H167,3)</f>
        <v>0</v>
      </c>
      <c r="BL167" s="14" t="s">
        <v>87</v>
      </c>
      <c r="BM167" s="179" t="s">
        <v>243</v>
      </c>
    </row>
    <row r="168" spans="1:65" s="2" customFormat="1" ht="21.75" customHeight="1">
      <c r="A168" s="31"/>
      <c r="B168" s="137"/>
      <c r="C168" s="168" t="s">
        <v>244</v>
      </c>
      <c r="D168" s="168" t="s">
        <v>146</v>
      </c>
      <c r="E168" s="169" t="s">
        <v>245</v>
      </c>
      <c r="F168" s="170" t="s">
        <v>246</v>
      </c>
      <c r="G168" s="171" t="s">
        <v>201</v>
      </c>
      <c r="H168" s="172">
        <v>32.503999999999998</v>
      </c>
      <c r="I168" s="173"/>
      <c r="J168" s="172">
        <f>ROUND(I168*H168,3)</f>
        <v>0</v>
      </c>
      <c r="K168" s="174"/>
      <c r="L168" s="32"/>
      <c r="M168" s="175" t="s">
        <v>1</v>
      </c>
      <c r="N168" s="176" t="s">
        <v>41</v>
      </c>
      <c r="O168" s="59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9" t="s">
        <v>87</v>
      </c>
      <c r="AT168" s="179" t="s">
        <v>146</v>
      </c>
      <c r="AU168" s="179" t="s">
        <v>123</v>
      </c>
      <c r="AY168" s="14" t="s">
        <v>144</v>
      </c>
      <c r="BE168" s="99">
        <f>IF(N168="základná",J168,0)</f>
        <v>0</v>
      </c>
      <c r="BF168" s="99">
        <f>IF(N168="znížená",J168,0)</f>
        <v>0</v>
      </c>
      <c r="BG168" s="99">
        <f>IF(N168="zákl. prenesená",J168,0)</f>
        <v>0</v>
      </c>
      <c r="BH168" s="99">
        <f>IF(N168="zníž. prenesená",J168,0)</f>
        <v>0</v>
      </c>
      <c r="BI168" s="99">
        <f>IF(N168="nulová",J168,0)</f>
        <v>0</v>
      </c>
      <c r="BJ168" s="14" t="s">
        <v>123</v>
      </c>
      <c r="BK168" s="180">
        <f>ROUND(I168*H168,3)</f>
        <v>0</v>
      </c>
      <c r="BL168" s="14" t="s">
        <v>87</v>
      </c>
      <c r="BM168" s="179" t="s">
        <v>247</v>
      </c>
    </row>
    <row r="169" spans="1:65" s="12" customFormat="1" ht="22.9" customHeight="1">
      <c r="B169" s="155"/>
      <c r="D169" s="156" t="s">
        <v>74</v>
      </c>
      <c r="E169" s="166" t="s">
        <v>176</v>
      </c>
      <c r="F169" s="166" t="s">
        <v>248</v>
      </c>
      <c r="I169" s="158"/>
      <c r="J169" s="167">
        <f>BK169</f>
        <v>0</v>
      </c>
      <c r="L169" s="155"/>
      <c r="M169" s="160"/>
      <c r="N169" s="161"/>
      <c r="O169" s="161"/>
      <c r="P169" s="162">
        <f>SUM(P170:P173)</f>
        <v>0</v>
      </c>
      <c r="Q169" s="161"/>
      <c r="R169" s="162">
        <f>SUM(R170:R173)</f>
        <v>58.634134144000001</v>
      </c>
      <c r="S169" s="161"/>
      <c r="T169" s="163">
        <f>SUM(T170:T173)</f>
        <v>0</v>
      </c>
      <c r="AR169" s="156" t="s">
        <v>80</v>
      </c>
      <c r="AT169" s="164" t="s">
        <v>74</v>
      </c>
      <c r="AU169" s="164" t="s">
        <v>80</v>
      </c>
      <c r="AY169" s="156" t="s">
        <v>144</v>
      </c>
      <c r="BK169" s="165">
        <f>SUM(BK170:BK173)</f>
        <v>0</v>
      </c>
    </row>
    <row r="170" spans="1:65" s="2" customFormat="1" ht="33" customHeight="1">
      <c r="A170" s="31"/>
      <c r="B170" s="137"/>
      <c r="C170" s="168" t="s">
        <v>249</v>
      </c>
      <c r="D170" s="168" t="s">
        <v>146</v>
      </c>
      <c r="E170" s="169" t="s">
        <v>250</v>
      </c>
      <c r="F170" s="170" t="s">
        <v>251</v>
      </c>
      <c r="G170" s="171" t="s">
        <v>201</v>
      </c>
      <c r="H170" s="172">
        <v>1139.2</v>
      </c>
      <c r="I170" s="173"/>
      <c r="J170" s="172">
        <f>ROUND(I170*H170,3)</f>
        <v>0</v>
      </c>
      <c r="K170" s="174"/>
      <c r="L170" s="32"/>
      <c r="M170" s="175" t="s">
        <v>1</v>
      </c>
      <c r="N170" s="176" t="s">
        <v>41</v>
      </c>
      <c r="O170" s="59"/>
      <c r="P170" s="177">
        <f>O170*H170</f>
        <v>0</v>
      </c>
      <c r="Q170" s="177">
        <v>2.5710569999999999E-2</v>
      </c>
      <c r="R170" s="177">
        <f>Q170*H170</f>
        <v>29.289481343999999</v>
      </c>
      <c r="S170" s="177">
        <v>0</v>
      </c>
      <c r="T170" s="178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9" t="s">
        <v>87</v>
      </c>
      <c r="AT170" s="179" t="s">
        <v>146</v>
      </c>
      <c r="AU170" s="179" t="s">
        <v>123</v>
      </c>
      <c r="AY170" s="14" t="s">
        <v>144</v>
      </c>
      <c r="BE170" s="99">
        <f>IF(N170="základná",J170,0)</f>
        <v>0</v>
      </c>
      <c r="BF170" s="99">
        <f>IF(N170="znížená",J170,0)</f>
        <v>0</v>
      </c>
      <c r="BG170" s="99">
        <f>IF(N170="zákl. prenesená",J170,0)</f>
        <v>0</v>
      </c>
      <c r="BH170" s="99">
        <f>IF(N170="zníž. prenesená",J170,0)</f>
        <v>0</v>
      </c>
      <c r="BI170" s="99">
        <f>IF(N170="nulová",J170,0)</f>
        <v>0</v>
      </c>
      <c r="BJ170" s="14" t="s">
        <v>123</v>
      </c>
      <c r="BK170" s="180">
        <f>ROUND(I170*H170,3)</f>
        <v>0</v>
      </c>
      <c r="BL170" s="14" t="s">
        <v>87</v>
      </c>
      <c r="BM170" s="179" t="s">
        <v>252</v>
      </c>
    </row>
    <row r="171" spans="1:65" s="2" customFormat="1" ht="44.25" customHeight="1">
      <c r="A171" s="31"/>
      <c r="B171" s="137"/>
      <c r="C171" s="168" t="s">
        <v>253</v>
      </c>
      <c r="D171" s="168" t="s">
        <v>146</v>
      </c>
      <c r="E171" s="169" t="s">
        <v>254</v>
      </c>
      <c r="F171" s="170" t="s">
        <v>255</v>
      </c>
      <c r="G171" s="171" t="s">
        <v>201</v>
      </c>
      <c r="H171" s="172">
        <v>2278.4</v>
      </c>
      <c r="I171" s="173"/>
      <c r="J171" s="172">
        <f>ROUND(I171*H171,3)</f>
        <v>0</v>
      </c>
      <c r="K171" s="174"/>
      <c r="L171" s="32"/>
      <c r="M171" s="175" t="s">
        <v>1</v>
      </c>
      <c r="N171" s="176" t="s">
        <v>41</v>
      </c>
      <c r="O171" s="59"/>
      <c r="P171" s="177">
        <f>O171*H171</f>
        <v>0</v>
      </c>
      <c r="Q171" s="177">
        <v>0</v>
      </c>
      <c r="R171" s="177">
        <f>Q171*H171</f>
        <v>0</v>
      </c>
      <c r="S171" s="177">
        <v>0</v>
      </c>
      <c r="T171" s="178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9" t="s">
        <v>87</v>
      </c>
      <c r="AT171" s="179" t="s">
        <v>146</v>
      </c>
      <c r="AU171" s="179" t="s">
        <v>123</v>
      </c>
      <c r="AY171" s="14" t="s">
        <v>144</v>
      </c>
      <c r="BE171" s="99">
        <f>IF(N171="základná",J171,0)</f>
        <v>0</v>
      </c>
      <c r="BF171" s="99">
        <f>IF(N171="znížená",J171,0)</f>
        <v>0</v>
      </c>
      <c r="BG171" s="99">
        <f>IF(N171="zákl. prenesená",J171,0)</f>
        <v>0</v>
      </c>
      <c r="BH171" s="99">
        <f>IF(N171="zníž. prenesená",J171,0)</f>
        <v>0</v>
      </c>
      <c r="BI171" s="99">
        <f>IF(N171="nulová",J171,0)</f>
        <v>0</v>
      </c>
      <c r="BJ171" s="14" t="s">
        <v>123</v>
      </c>
      <c r="BK171" s="180">
        <f>ROUND(I171*H171,3)</f>
        <v>0</v>
      </c>
      <c r="BL171" s="14" t="s">
        <v>87</v>
      </c>
      <c r="BM171" s="179" t="s">
        <v>256</v>
      </c>
    </row>
    <row r="172" spans="1:65" s="2" customFormat="1" ht="33" customHeight="1">
      <c r="A172" s="31"/>
      <c r="B172" s="137"/>
      <c r="C172" s="168" t="s">
        <v>257</v>
      </c>
      <c r="D172" s="168" t="s">
        <v>146</v>
      </c>
      <c r="E172" s="169" t="s">
        <v>258</v>
      </c>
      <c r="F172" s="170" t="s">
        <v>259</v>
      </c>
      <c r="G172" s="171" t="s">
        <v>201</v>
      </c>
      <c r="H172" s="172">
        <v>1139.2</v>
      </c>
      <c r="I172" s="173"/>
      <c r="J172" s="172">
        <f>ROUND(I172*H172,3)</f>
        <v>0</v>
      </c>
      <c r="K172" s="174"/>
      <c r="L172" s="32"/>
      <c r="M172" s="175" t="s">
        <v>1</v>
      </c>
      <c r="N172" s="176" t="s">
        <v>41</v>
      </c>
      <c r="O172" s="59"/>
      <c r="P172" s="177">
        <f>O172*H172</f>
        <v>0</v>
      </c>
      <c r="Q172" s="177">
        <v>2.571E-2</v>
      </c>
      <c r="R172" s="177">
        <f>Q172*H172</f>
        <v>29.288832000000003</v>
      </c>
      <c r="S172" s="177">
        <v>0</v>
      </c>
      <c r="T172" s="178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9" t="s">
        <v>87</v>
      </c>
      <c r="AT172" s="179" t="s">
        <v>146</v>
      </c>
      <c r="AU172" s="179" t="s">
        <v>123</v>
      </c>
      <c r="AY172" s="14" t="s">
        <v>144</v>
      </c>
      <c r="BE172" s="99">
        <f>IF(N172="základná",J172,0)</f>
        <v>0</v>
      </c>
      <c r="BF172" s="99">
        <f>IF(N172="znížená",J172,0)</f>
        <v>0</v>
      </c>
      <c r="BG172" s="99">
        <f>IF(N172="zákl. prenesená",J172,0)</f>
        <v>0</v>
      </c>
      <c r="BH172" s="99">
        <f>IF(N172="zníž. prenesená",J172,0)</f>
        <v>0</v>
      </c>
      <c r="BI172" s="99">
        <f>IF(N172="nulová",J172,0)</f>
        <v>0</v>
      </c>
      <c r="BJ172" s="14" t="s">
        <v>123</v>
      </c>
      <c r="BK172" s="180">
        <f>ROUND(I172*H172,3)</f>
        <v>0</v>
      </c>
      <c r="BL172" s="14" t="s">
        <v>87</v>
      </c>
      <c r="BM172" s="179" t="s">
        <v>260</v>
      </c>
    </row>
    <row r="173" spans="1:65" s="2" customFormat="1" ht="16.5" customHeight="1">
      <c r="A173" s="31"/>
      <c r="B173" s="137"/>
      <c r="C173" s="168" t="s">
        <v>261</v>
      </c>
      <c r="D173" s="168" t="s">
        <v>146</v>
      </c>
      <c r="E173" s="169" t="s">
        <v>262</v>
      </c>
      <c r="F173" s="170" t="s">
        <v>263</v>
      </c>
      <c r="G173" s="171" t="s">
        <v>201</v>
      </c>
      <c r="H173" s="172">
        <v>1139.2</v>
      </c>
      <c r="I173" s="173"/>
      <c r="J173" s="172">
        <f>ROUND(I173*H173,3)</f>
        <v>0</v>
      </c>
      <c r="K173" s="174"/>
      <c r="L173" s="32"/>
      <c r="M173" s="175" t="s">
        <v>1</v>
      </c>
      <c r="N173" s="176" t="s">
        <v>41</v>
      </c>
      <c r="O173" s="59"/>
      <c r="P173" s="177">
        <f>O173*H173</f>
        <v>0</v>
      </c>
      <c r="Q173" s="177">
        <v>4.8999999999999998E-5</v>
      </c>
      <c r="R173" s="177">
        <f>Q173*H173</f>
        <v>5.5820800000000004E-2</v>
      </c>
      <c r="S173" s="177">
        <v>0</v>
      </c>
      <c r="T173" s="178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9" t="s">
        <v>87</v>
      </c>
      <c r="AT173" s="179" t="s">
        <v>146</v>
      </c>
      <c r="AU173" s="179" t="s">
        <v>123</v>
      </c>
      <c r="AY173" s="14" t="s">
        <v>144</v>
      </c>
      <c r="BE173" s="99">
        <f>IF(N173="základná",J173,0)</f>
        <v>0</v>
      </c>
      <c r="BF173" s="99">
        <f>IF(N173="znížená",J173,0)</f>
        <v>0</v>
      </c>
      <c r="BG173" s="99">
        <f>IF(N173="zákl. prenesená",J173,0)</f>
        <v>0</v>
      </c>
      <c r="BH173" s="99">
        <f>IF(N173="zníž. prenesená",J173,0)</f>
        <v>0</v>
      </c>
      <c r="BI173" s="99">
        <f>IF(N173="nulová",J173,0)</f>
        <v>0</v>
      </c>
      <c r="BJ173" s="14" t="s">
        <v>123</v>
      </c>
      <c r="BK173" s="180">
        <f>ROUND(I173*H173,3)</f>
        <v>0</v>
      </c>
      <c r="BL173" s="14" t="s">
        <v>87</v>
      </c>
      <c r="BM173" s="179" t="s">
        <v>264</v>
      </c>
    </row>
    <row r="174" spans="1:65" s="12" customFormat="1" ht="22.9" customHeight="1">
      <c r="B174" s="155"/>
      <c r="D174" s="156" t="s">
        <v>74</v>
      </c>
      <c r="E174" s="166" t="s">
        <v>265</v>
      </c>
      <c r="F174" s="166" t="s">
        <v>266</v>
      </c>
      <c r="I174" s="158"/>
      <c r="J174" s="167">
        <f>BK174</f>
        <v>0</v>
      </c>
      <c r="L174" s="155"/>
      <c r="M174" s="160"/>
      <c r="N174" s="161"/>
      <c r="O174" s="161"/>
      <c r="P174" s="162">
        <f>P175</f>
        <v>0</v>
      </c>
      <c r="Q174" s="161"/>
      <c r="R174" s="162">
        <f>R175</f>
        <v>0</v>
      </c>
      <c r="S174" s="161"/>
      <c r="T174" s="163">
        <f>T175</f>
        <v>0</v>
      </c>
      <c r="AR174" s="156" t="s">
        <v>80</v>
      </c>
      <c r="AT174" s="164" t="s">
        <v>74</v>
      </c>
      <c r="AU174" s="164" t="s">
        <v>80</v>
      </c>
      <c r="AY174" s="156" t="s">
        <v>144</v>
      </c>
      <c r="BK174" s="165">
        <f>BK175</f>
        <v>0</v>
      </c>
    </row>
    <row r="175" spans="1:65" s="2" customFormat="1" ht="24.2" customHeight="1">
      <c r="A175" s="31"/>
      <c r="B175" s="137"/>
      <c r="C175" s="168" t="s">
        <v>267</v>
      </c>
      <c r="D175" s="168" t="s">
        <v>146</v>
      </c>
      <c r="E175" s="169" t="s">
        <v>268</v>
      </c>
      <c r="F175" s="170" t="s">
        <v>269</v>
      </c>
      <c r="G175" s="171" t="s">
        <v>179</v>
      </c>
      <c r="H175" s="172">
        <v>3345.4830000000002</v>
      </c>
      <c r="I175" s="173"/>
      <c r="J175" s="172">
        <f>ROUND(I175*H175,3)</f>
        <v>0</v>
      </c>
      <c r="K175" s="174"/>
      <c r="L175" s="32"/>
      <c r="M175" s="175" t="s">
        <v>1</v>
      </c>
      <c r="N175" s="176" t="s">
        <v>41</v>
      </c>
      <c r="O175" s="59"/>
      <c r="P175" s="177">
        <f>O175*H175</f>
        <v>0</v>
      </c>
      <c r="Q175" s="177">
        <v>0</v>
      </c>
      <c r="R175" s="177">
        <f>Q175*H175</f>
        <v>0</v>
      </c>
      <c r="S175" s="177">
        <v>0</v>
      </c>
      <c r="T175" s="178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9" t="s">
        <v>87</v>
      </c>
      <c r="AT175" s="179" t="s">
        <v>146</v>
      </c>
      <c r="AU175" s="179" t="s">
        <v>123</v>
      </c>
      <c r="AY175" s="14" t="s">
        <v>144</v>
      </c>
      <c r="BE175" s="99">
        <f>IF(N175="základná",J175,0)</f>
        <v>0</v>
      </c>
      <c r="BF175" s="99">
        <f>IF(N175="znížená",J175,0)</f>
        <v>0</v>
      </c>
      <c r="BG175" s="99">
        <f>IF(N175="zákl. prenesená",J175,0)</f>
        <v>0</v>
      </c>
      <c r="BH175" s="99">
        <f>IF(N175="zníž. prenesená",J175,0)</f>
        <v>0</v>
      </c>
      <c r="BI175" s="99">
        <f>IF(N175="nulová",J175,0)</f>
        <v>0</v>
      </c>
      <c r="BJ175" s="14" t="s">
        <v>123</v>
      </c>
      <c r="BK175" s="180">
        <f>ROUND(I175*H175,3)</f>
        <v>0</v>
      </c>
      <c r="BL175" s="14" t="s">
        <v>87</v>
      </c>
      <c r="BM175" s="179" t="s">
        <v>270</v>
      </c>
    </row>
    <row r="176" spans="1:65" s="12" customFormat="1" ht="25.9" customHeight="1">
      <c r="B176" s="155"/>
      <c r="D176" s="156" t="s">
        <v>74</v>
      </c>
      <c r="E176" s="157" t="s">
        <v>271</v>
      </c>
      <c r="F176" s="157" t="s">
        <v>272</v>
      </c>
      <c r="I176" s="158"/>
      <c r="J176" s="159">
        <f>BK176</f>
        <v>0</v>
      </c>
      <c r="L176" s="155"/>
      <c r="M176" s="160"/>
      <c r="N176" s="161"/>
      <c r="O176" s="161"/>
      <c r="P176" s="162">
        <f>P177+P183+P187+P194</f>
        <v>0</v>
      </c>
      <c r="Q176" s="161"/>
      <c r="R176" s="162">
        <f>R177+R183+R187+R194</f>
        <v>29.973259171999999</v>
      </c>
      <c r="S176" s="161"/>
      <c r="T176" s="163">
        <f>T177+T183+T187+T194</f>
        <v>0</v>
      </c>
      <c r="AR176" s="156" t="s">
        <v>123</v>
      </c>
      <c r="AT176" s="164" t="s">
        <v>74</v>
      </c>
      <c r="AU176" s="164" t="s">
        <v>75</v>
      </c>
      <c r="AY176" s="156" t="s">
        <v>144</v>
      </c>
      <c r="BK176" s="165">
        <f>BK177+BK183+BK187+BK194</f>
        <v>0</v>
      </c>
    </row>
    <row r="177" spans="1:65" s="12" customFormat="1" ht="22.9" customHeight="1">
      <c r="B177" s="155"/>
      <c r="D177" s="156" t="s">
        <v>74</v>
      </c>
      <c r="E177" s="166" t="s">
        <v>273</v>
      </c>
      <c r="F177" s="166" t="s">
        <v>274</v>
      </c>
      <c r="I177" s="158"/>
      <c r="J177" s="167">
        <f>BK177</f>
        <v>0</v>
      </c>
      <c r="L177" s="155"/>
      <c r="M177" s="160"/>
      <c r="N177" s="161"/>
      <c r="O177" s="161"/>
      <c r="P177" s="162">
        <f>SUM(P178:P182)</f>
        <v>0</v>
      </c>
      <c r="Q177" s="161"/>
      <c r="R177" s="162">
        <f>SUM(R178:R182)</f>
        <v>4.9387799999999995</v>
      </c>
      <c r="S177" s="161"/>
      <c r="T177" s="163">
        <f>SUM(T178:T182)</f>
        <v>0</v>
      </c>
      <c r="AR177" s="156" t="s">
        <v>123</v>
      </c>
      <c r="AT177" s="164" t="s">
        <v>74</v>
      </c>
      <c r="AU177" s="164" t="s">
        <v>80</v>
      </c>
      <c r="AY177" s="156" t="s">
        <v>144</v>
      </c>
      <c r="BK177" s="165">
        <f>SUM(BK178:BK182)</f>
        <v>0</v>
      </c>
    </row>
    <row r="178" spans="1:65" s="2" customFormat="1" ht="24.2" customHeight="1">
      <c r="A178" s="31"/>
      <c r="B178" s="137"/>
      <c r="C178" s="168" t="s">
        <v>275</v>
      </c>
      <c r="D178" s="168" t="s">
        <v>146</v>
      </c>
      <c r="E178" s="169" t="s">
        <v>276</v>
      </c>
      <c r="F178" s="170" t="s">
        <v>277</v>
      </c>
      <c r="G178" s="171" t="s">
        <v>201</v>
      </c>
      <c r="H178" s="172">
        <v>1540</v>
      </c>
      <c r="I178" s="173"/>
      <c r="J178" s="172">
        <f>ROUND(I178*H178,3)</f>
        <v>0</v>
      </c>
      <c r="K178" s="174"/>
      <c r="L178" s="32"/>
      <c r="M178" s="175" t="s">
        <v>1</v>
      </c>
      <c r="N178" s="176" t="s">
        <v>41</v>
      </c>
      <c r="O178" s="59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9" t="s">
        <v>207</v>
      </c>
      <c r="AT178" s="179" t="s">
        <v>146</v>
      </c>
      <c r="AU178" s="179" t="s">
        <v>123</v>
      </c>
      <c r="AY178" s="14" t="s">
        <v>144</v>
      </c>
      <c r="BE178" s="99">
        <f>IF(N178="základná",J178,0)</f>
        <v>0</v>
      </c>
      <c r="BF178" s="99">
        <f>IF(N178="znížená",J178,0)</f>
        <v>0</v>
      </c>
      <c r="BG178" s="99">
        <f>IF(N178="zákl. prenesená",J178,0)</f>
        <v>0</v>
      </c>
      <c r="BH178" s="99">
        <f>IF(N178="zníž. prenesená",J178,0)</f>
        <v>0</v>
      </c>
      <c r="BI178" s="99">
        <f>IF(N178="nulová",J178,0)</f>
        <v>0</v>
      </c>
      <c r="BJ178" s="14" t="s">
        <v>123</v>
      </c>
      <c r="BK178" s="180">
        <f>ROUND(I178*H178,3)</f>
        <v>0</v>
      </c>
      <c r="BL178" s="14" t="s">
        <v>207</v>
      </c>
      <c r="BM178" s="179" t="s">
        <v>278</v>
      </c>
    </row>
    <row r="179" spans="1:65" s="2" customFormat="1" ht="16.5" customHeight="1">
      <c r="A179" s="31"/>
      <c r="B179" s="137"/>
      <c r="C179" s="181" t="s">
        <v>279</v>
      </c>
      <c r="D179" s="181" t="s">
        <v>280</v>
      </c>
      <c r="E179" s="182" t="s">
        <v>281</v>
      </c>
      <c r="F179" s="183" t="s">
        <v>282</v>
      </c>
      <c r="G179" s="184" t="s">
        <v>201</v>
      </c>
      <c r="H179" s="185">
        <v>1771</v>
      </c>
      <c r="I179" s="186"/>
      <c r="J179" s="185">
        <f>ROUND(I179*H179,3)</f>
        <v>0</v>
      </c>
      <c r="K179" s="187"/>
      <c r="L179" s="188"/>
      <c r="M179" s="189" t="s">
        <v>1</v>
      </c>
      <c r="N179" s="190" t="s">
        <v>41</v>
      </c>
      <c r="O179" s="59"/>
      <c r="P179" s="177">
        <f>O179*H179</f>
        <v>0</v>
      </c>
      <c r="Q179" s="177">
        <v>1.3999999999999999E-4</v>
      </c>
      <c r="R179" s="177">
        <f>Q179*H179</f>
        <v>0.24793999999999997</v>
      </c>
      <c r="S179" s="177">
        <v>0</v>
      </c>
      <c r="T179" s="178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9" t="s">
        <v>279</v>
      </c>
      <c r="AT179" s="179" t="s">
        <v>280</v>
      </c>
      <c r="AU179" s="179" t="s">
        <v>123</v>
      </c>
      <c r="AY179" s="14" t="s">
        <v>144</v>
      </c>
      <c r="BE179" s="99">
        <f>IF(N179="základná",J179,0)</f>
        <v>0</v>
      </c>
      <c r="BF179" s="99">
        <f>IF(N179="znížená",J179,0)</f>
        <v>0</v>
      </c>
      <c r="BG179" s="99">
        <f>IF(N179="zákl. prenesená",J179,0)</f>
        <v>0</v>
      </c>
      <c r="BH179" s="99">
        <f>IF(N179="zníž. prenesená",J179,0)</f>
        <v>0</v>
      </c>
      <c r="BI179" s="99">
        <f>IF(N179="nulová",J179,0)</f>
        <v>0</v>
      </c>
      <c r="BJ179" s="14" t="s">
        <v>123</v>
      </c>
      <c r="BK179" s="180">
        <f>ROUND(I179*H179,3)</f>
        <v>0</v>
      </c>
      <c r="BL179" s="14" t="s">
        <v>207</v>
      </c>
      <c r="BM179" s="179" t="s">
        <v>283</v>
      </c>
    </row>
    <row r="180" spans="1:65" s="2" customFormat="1" ht="37.9" customHeight="1">
      <c r="A180" s="31"/>
      <c r="B180" s="137"/>
      <c r="C180" s="168" t="s">
        <v>284</v>
      </c>
      <c r="D180" s="168" t="s">
        <v>146</v>
      </c>
      <c r="E180" s="169" t="s">
        <v>285</v>
      </c>
      <c r="F180" s="170" t="s">
        <v>286</v>
      </c>
      <c r="G180" s="171" t="s">
        <v>201</v>
      </c>
      <c r="H180" s="172">
        <v>1540</v>
      </c>
      <c r="I180" s="173"/>
      <c r="J180" s="172">
        <f>ROUND(I180*H180,3)</f>
        <v>0</v>
      </c>
      <c r="K180" s="174"/>
      <c r="L180" s="32"/>
      <c r="M180" s="175" t="s">
        <v>1</v>
      </c>
      <c r="N180" s="176" t="s">
        <v>41</v>
      </c>
      <c r="O180" s="59"/>
      <c r="P180" s="177">
        <f>O180*H180</f>
        <v>0</v>
      </c>
      <c r="Q180" s="177">
        <v>3.3000000000000003E-5</v>
      </c>
      <c r="R180" s="177">
        <f>Q180*H180</f>
        <v>5.0820000000000004E-2</v>
      </c>
      <c r="S180" s="177">
        <v>0</v>
      </c>
      <c r="T180" s="178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9" t="s">
        <v>207</v>
      </c>
      <c r="AT180" s="179" t="s">
        <v>146</v>
      </c>
      <c r="AU180" s="179" t="s">
        <v>123</v>
      </c>
      <c r="AY180" s="14" t="s">
        <v>144</v>
      </c>
      <c r="BE180" s="99">
        <f>IF(N180="základná",J180,0)</f>
        <v>0</v>
      </c>
      <c r="BF180" s="99">
        <f>IF(N180="znížená",J180,0)</f>
        <v>0</v>
      </c>
      <c r="BG180" s="99">
        <f>IF(N180="zákl. prenesená",J180,0)</f>
        <v>0</v>
      </c>
      <c r="BH180" s="99">
        <f>IF(N180="zníž. prenesená",J180,0)</f>
        <v>0</v>
      </c>
      <c r="BI180" s="99">
        <f>IF(N180="nulová",J180,0)</f>
        <v>0</v>
      </c>
      <c r="BJ180" s="14" t="s">
        <v>123</v>
      </c>
      <c r="BK180" s="180">
        <f>ROUND(I180*H180,3)</f>
        <v>0</v>
      </c>
      <c r="BL180" s="14" t="s">
        <v>207</v>
      </c>
      <c r="BM180" s="179" t="s">
        <v>287</v>
      </c>
    </row>
    <row r="181" spans="1:65" s="2" customFormat="1" ht="44.25" customHeight="1">
      <c r="A181" s="31"/>
      <c r="B181" s="137"/>
      <c r="C181" s="181" t="s">
        <v>288</v>
      </c>
      <c r="D181" s="181" t="s">
        <v>280</v>
      </c>
      <c r="E181" s="182" t="s">
        <v>289</v>
      </c>
      <c r="F181" s="183" t="s">
        <v>290</v>
      </c>
      <c r="G181" s="184" t="s">
        <v>201</v>
      </c>
      <c r="H181" s="185">
        <v>1771</v>
      </c>
      <c r="I181" s="186"/>
      <c r="J181" s="185">
        <f>ROUND(I181*H181,3)</f>
        <v>0</v>
      </c>
      <c r="K181" s="187"/>
      <c r="L181" s="188"/>
      <c r="M181" s="189" t="s">
        <v>1</v>
      </c>
      <c r="N181" s="190" t="s">
        <v>41</v>
      </c>
      <c r="O181" s="59"/>
      <c r="P181" s="177">
        <f>O181*H181</f>
        <v>0</v>
      </c>
      <c r="Q181" s="177">
        <v>2.6199999999999999E-3</v>
      </c>
      <c r="R181" s="177">
        <f>Q181*H181</f>
        <v>4.6400199999999998</v>
      </c>
      <c r="S181" s="177">
        <v>0</v>
      </c>
      <c r="T181" s="178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9" t="s">
        <v>279</v>
      </c>
      <c r="AT181" s="179" t="s">
        <v>280</v>
      </c>
      <c r="AU181" s="179" t="s">
        <v>123</v>
      </c>
      <c r="AY181" s="14" t="s">
        <v>144</v>
      </c>
      <c r="BE181" s="99">
        <f>IF(N181="základná",J181,0)</f>
        <v>0</v>
      </c>
      <c r="BF181" s="99">
        <f>IF(N181="znížená",J181,0)</f>
        <v>0</v>
      </c>
      <c r="BG181" s="99">
        <f>IF(N181="zákl. prenesená",J181,0)</f>
        <v>0</v>
      </c>
      <c r="BH181" s="99">
        <f>IF(N181="zníž. prenesená",J181,0)</f>
        <v>0</v>
      </c>
      <c r="BI181" s="99">
        <f>IF(N181="nulová",J181,0)</f>
        <v>0</v>
      </c>
      <c r="BJ181" s="14" t="s">
        <v>123</v>
      </c>
      <c r="BK181" s="180">
        <f>ROUND(I181*H181,3)</f>
        <v>0</v>
      </c>
      <c r="BL181" s="14" t="s">
        <v>207</v>
      </c>
      <c r="BM181" s="179" t="s">
        <v>291</v>
      </c>
    </row>
    <row r="182" spans="1:65" s="2" customFormat="1" ht="24.2" customHeight="1">
      <c r="A182" s="31"/>
      <c r="B182" s="137"/>
      <c r="C182" s="168" t="s">
        <v>292</v>
      </c>
      <c r="D182" s="168" t="s">
        <v>146</v>
      </c>
      <c r="E182" s="169" t="s">
        <v>293</v>
      </c>
      <c r="F182" s="170" t="s">
        <v>294</v>
      </c>
      <c r="G182" s="171" t="s">
        <v>295</v>
      </c>
      <c r="H182" s="173"/>
      <c r="I182" s="173"/>
      <c r="J182" s="172">
        <f>ROUND(I182*H182,3)</f>
        <v>0</v>
      </c>
      <c r="K182" s="174"/>
      <c r="L182" s="32"/>
      <c r="M182" s="175" t="s">
        <v>1</v>
      </c>
      <c r="N182" s="176" t="s">
        <v>41</v>
      </c>
      <c r="O182" s="59"/>
      <c r="P182" s="177">
        <f>O182*H182</f>
        <v>0</v>
      </c>
      <c r="Q182" s="177">
        <v>0</v>
      </c>
      <c r="R182" s="177">
        <f>Q182*H182</f>
        <v>0</v>
      </c>
      <c r="S182" s="177">
        <v>0</v>
      </c>
      <c r="T182" s="178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9" t="s">
        <v>207</v>
      </c>
      <c r="AT182" s="179" t="s">
        <v>146</v>
      </c>
      <c r="AU182" s="179" t="s">
        <v>123</v>
      </c>
      <c r="AY182" s="14" t="s">
        <v>144</v>
      </c>
      <c r="BE182" s="99">
        <f>IF(N182="základná",J182,0)</f>
        <v>0</v>
      </c>
      <c r="BF182" s="99">
        <f>IF(N182="znížená",J182,0)</f>
        <v>0</v>
      </c>
      <c r="BG182" s="99">
        <f>IF(N182="zákl. prenesená",J182,0)</f>
        <v>0</v>
      </c>
      <c r="BH182" s="99">
        <f>IF(N182="zníž. prenesená",J182,0)</f>
        <v>0</v>
      </c>
      <c r="BI182" s="99">
        <f>IF(N182="nulová",J182,0)</f>
        <v>0</v>
      </c>
      <c r="BJ182" s="14" t="s">
        <v>123</v>
      </c>
      <c r="BK182" s="180">
        <f>ROUND(I182*H182,3)</f>
        <v>0</v>
      </c>
      <c r="BL182" s="14" t="s">
        <v>207</v>
      </c>
      <c r="BM182" s="179" t="s">
        <v>296</v>
      </c>
    </row>
    <row r="183" spans="1:65" s="12" customFormat="1" ht="22.9" customHeight="1">
      <c r="B183" s="155"/>
      <c r="D183" s="156" t="s">
        <v>74</v>
      </c>
      <c r="E183" s="166" t="s">
        <v>297</v>
      </c>
      <c r="F183" s="166" t="s">
        <v>298</v>
      </c>
      <c r="I183" s="158"/>
      <c r="J183" s="167">
        <f>BK183</f>
        <v>0</v>
      </c>
      <c r="L183" s="155"/>
      <c r="M183" s="160"/>
      <c r="N183" s="161"/>
      <c r="O183" s="161"/>
      <c r="P183" s="162">
        <f>SUM(P184:P186)</f>
        <v>0</v>
      </c>
      <c r="Q183" s="161"/>
      <c r="R183" s="162">
        <f>SUM(R184:R186)</f>
        <v>0.36032837200000001</v>
      </c>
      <c r="S183" s="161"/>
      <c r="T183" s="163">
        <f>SUM(T184:T186)</f>
        <v>0</v>
      </c>
      <c r="AR183" s="156" t="s">
        <v>123</v>
      </c>
      <c r="AT183" s="164" t="s">
        <v>74</v>
      </c>
      <c r="AU183" s="164" t="s">
        <v>80</v>
      </c>
      <c r="AY183" s="156" t="s">
        <v>144</v>
      </c>
      <c r="BK183" s="165">
        <f>SUM(BK184:BK186)</f>
        <v>0</v>
      </c>
    </row>
    <row r="184" spans="1:65" s="2" customFormat="1" ht="24.2" customHeight="1">
      <c r="A184" s="31"/>
      <c r="B184" s="137"/>
      <c r="C184" s="168" t="s">
        <v>299</v>
      </c>
      <c r="D184" s="168" t="s">
        <v>146</v>
      </c>
      <c r="E184" s="169" t="s">
        <v>300</v>
      </c>
      <c r="F184" s="170" t="s">
        <v>301</v>
      </c>
      <c r="G184" s="171" t="s">
        <v>302</v>
      </c>
      <c r="H184" s="172">
        <v>142.80000000000001</v>
      </c>
      <c r="I184" s="173"/>
      <c r="J184" s="172">
        <f>ROUND(I184*H184,3)</f>
        <v>0</v>
      </c>
      <c r="K184" s="174"/>
      <c r="L184" s="32"/>
      <c r="M184" s="175" t="s">
        <v>1</v>
      </c>
      <c r="N184" s="176" t="s">
        <v>41</v>
      </c>
      <c r="O184" s="59"/>
      <c r="P184" s="177">
        <f>O184*H184</f>
        <v>0</v>
      </c>
      <c r="Q184" s="177">
        <v>2.1557299999999998E-3</v>
      </c>
      <c r="R184" s="177">
        <f>Q184*H184</f>
        <v>0.30783824399999998</v>
      </c>
      <c r="S184" s="177">
        <v>0</v>
      </c>
      <c r="T184" s="178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9" t="s">
        <v>207</v>
      </c>
      <c r="AT184" s="179" t="s">
        <v>146</v>
      </c>
      <c r="AU184" s="179" t="s">
        <v>123</v>
      </c>
      <c r="AY184" s="14" t="s">
        <v>144</v>
      </c>
      <c r="BE184" s="99">
        <f>IF(N184="základná",J184,0)</f>
        <v>0</v>
      </c>
      <c r="BF184" s="99">
        <f>IF(N184="znížená",J184,0)</f>
        <v>0</v>
      </c>
      <c r="BG184" s="99">
        <f>IF(N184="zákl. prenesená",J184,0)</f>
        <v>0</v>
      </c>
      <c r="BH184" s="99">
        <f>IF(N184="zníž. prenesená",J184,0)</f>
        <v>0</v>
      </c>
      <c r="BI184" s="99">
        <f>IF(N184="nulová",J184,0)</f>
        <v>0</v>
      </c>
      <c r="BJ184" s="14" t="s">
        <v>123</v>
      </c>
      <c r="BK184" s="180">
        <f>ROUND(I184*H184,3)</f>
        <v>0</v>
      </c>
      <c r="BL184" s="14" t="s">
        <v>207</v>
      </c>
      <c r="BM184" s="179" t="s">
        <v>303</v>
      </c>
    </row>
    <row r="185" spans="1:65" s="2" customFormat="1" ht="24.2" customHeight="1">
      <c r="A185" s="31"/>
      <c r="B185" s="137"/>
      <c r="C185" s="168" t="s">
        <v>304</v>
      </c>
      <c r="D185" s="168" t="s">
        <v>146</v>
      </c>
      <c r="E185" s="169" t="s">
        <v>305</v>
      </c>
      <c r="F185" s="170" t="s">
        <v>306</v>
      </c>
      <c r="G185" s="171" t="s">
        <v>302</v>
      </c>
      <c r="H185" s="172">
        <v>25.36</v>
      </c>
      <c r="I185" s="173"/>
      <c r="J185" s="172">
        <f>ROUND(I185*H185,3)</f>
        <v>0</v>
      </c>
      <c r="K185" s="174"/>
      <c r="L185" s="32"/>
      <c r="M185" s="175" t="s">
        <v>1</v>
      </c>
      <c r="N185" s="176" t="s">
        <v>41</v>
      </c>
      <c r="O185" s="59"/>
      <c r="P185" s="177">
        <f>O185*H185</f>
        <v>0</v>
      </c>
      <c r="Q185" s="177">
        <v>2.0698000000000001E-3</v>
      </c>
      <c r="R185" s="177">
        <f>Q185*H185</f>
        <v>5.2490128000000004E-2</v>
      </c>
      <c r="S185" s="177">
        <v>0</v>
      </c>
      <c r="T185" s="178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9" t="s">
        <v>207</v>
      </c>
      <c r="AT185" s="179" t="s">
        <v>146</v>
      </c>
      <c r="AU185" s="179" t="s">
        <v>123</v>
      </c>
      <c r="AY185" s="14" t="s">
        <v>144</v>
      </c>
      <c r="BE185" s="99">
        <f>IF(N185="základná",J185,0)</f>
        <v>0</v>
      </c>
      <c r="BF185" s="99">
        <f>IF(N185="znížená",J185,0)</f>
        <v>0</v>
      </c>
      <c r="BG185" s="99">
        <f>IF(N185="zákl. prenesená",J185,0)</f>
        <v>0</v>
      </c>
      <c r="BH185" s="99">
        <f>IF(N185="zníž. prenesená",J185,0)</f>
        <v>0</v>
      </c>
      <c r="BI185" s="99">
        <f>IF(N185="nulová",J185,0)</f>
        <v>0</v>
      </c>
      <c r="BJ185" s="14" t="s">
        <v>123</v>
      </c>
      <c r="BK185" s="180">
        <f>ROUND(I185*H185,3)</f>
        <v>0</v>
      </c>
      <c r="BL185" s="14" t="s">
        <v>207</v>
      </c>
      <c r="BM185" s="179" t="s">
        <v>307</v>
      </c>
    </row>
    <row r="186" spans="1:65" s="2" customFormat="1" ht="24.2" customHeight="1">
      <c r="A186" s="31"/>
      <c r="B186" s="137"/>
      <c r="C186" s="168" t="s">
        <v>308</v>
      </c>
      <c r="D186" s="168" t="s">
        <v>146</v>
      </c>
      <c r="E186" s="169" t="s">
        <v>309</v>
      </c>
      <c r="F186" s="170" t="s">
        <v>310</v>
      </c>
      <c r="G186" s="171" t="s">
        <v>295</v>
      </c>
      <c r="H186" s="173"/>
      <c r="I186" s="173"/>
      <c r="J186" s="172">
        <f>ROUND(I186*H186,3)</f>
        <v>0</v>
      </c>
      <c r="K186" s="174"/>
      <c r="L186" s="32"/>
      <c r="M186" s="175" t="s">
        <v>1</v>
      </c>
      <c r="N186" s="176" t="s">
        <v>41</v>
      </c>
      <c r="O186" s="59"/>
      <c r="P186" s="177">
        <f>O186*H186</f>
        <v>0</v>
      </c>
      <c r="Q186" s="177">
        <v>0</v>
      </c>
      <c r="R186" s="177">
        <f>Q186*H186</f>
        <v>0</v>
      </c>
      <c r="S186" s="177">
        <v>0</v>
      </c>
      <c r="T186" s="178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9" t="s">
        <v>207</v>
      </c>
      <c r="AT186" s="179" t="s">
        <v>146</v>
      </c>
      <c r="AU186" s="179" t="s">
        <v>123</v>
      </c>
      <c r="AY186" s="14" t="s">
        <v>144</v>
      </c>
      <c r="BE186" s="99">
        <f>IF(N186="základná",J186,0)</f>
        <v>0</v>
      </c>
      <c r="BF186" s="99">
        <f>IF(N186="znížená",J186,0)</f>
        <v>0</v>
      </c>
      <c r="BG186" s="99">
        <f>IF(N186="zákl. prenesená",J186,0)</f>
        <v>0</v>
      </c>
      <c r="BH186" s="99">
        <f>IF(N186="zníž. prenesená",J186,0)</f>
        <v>0</v>
      </c>
      <c r="BI186" s="99">
        <f>IF(N186="nulová",J186,0)</f>
        <v>0</v>
      </c>
      <c r="BJ186" s="14" t="s">
        <v>123</v>
      </c>
      <c r="BK186" s="180">
        <f>ROUND(I186*H186,3)</f>
        <v>0</v>
      </c>
      <c r="BL186" s="14" t="s">
        <v>207</v>
      </c>
      <c r="BM186" s="179" t="s">
        <v>311</v>
      </c>
    </row>
    <row r="187" spans="1:65" s="12" customFormat="1" ht="22.9" customHeight="1">
      <c r="B187" s="155"/>
      <c r="D187" s="156" t="s">
        <v>74</v>
      </c>
      <c r="E187" s="166" t="s">
        <v>312</v>
      </c>
      <c r="F187" s="166" t="s">
        <v>313</v>
      </c>
      <c r="I187" s="158"/>
      <c r="J187" s="167">
        <f>BK187</f>
        <v>0</v>
      </c>
      <c r="L187" s="155"/>
      <c r="M187" s="160"/>
      <c r="N187" s="161"/>
      <c r="O187" s="161"/>
      <c r="P187" s="162">
        <f>SUM(P188:P193)</f>
        <v>0</v>
      </c>
      <c r="Q187" s="161"/>
      <c r="R187" s="162">
        <f>SUM(R188:R193)</f>
        <v>24.6741508</v>
      </c>
      <c r="S187" s="161"/>
      <c r="T187" s="163">
        <f>SUM(T188:T193)</f>
        <v>0</v>
      </c>
      <c r="AR187" s="156" t="s">
        <v>123</v>
      </c>
      <c r="AT187" s="164" t="s">
        <v>74</v>
      </c>
      <c r="AU187" s="164" t="s">
        <v>80</v>
      </c>
      <c r="AY187" s="156" t="s">
        <v>144</v>
      </c>
      <c r="BK187" s="165">
        <f>SUM(BK188:BK193)</f>
        <v>0</v>
      </c>
    </row>
    <row r="188" spans="1:65" s="2" customFormat="1" ht="16.5" customHeight="1">
      <c r="A188" s="31"/>
      <c r="B188" s="137"/>
      <c r="C188" s="168" t="s">
        <v>314</v>
      </c>
      <c r="D188" s="168" t="s">
        <v>146</v>
      </c>
      <c r="E188" s="169" t="s">
        <v>315</v>
      </c>
      <c r="F188" s="170" t="s">
        <v>316</v>
      </c>
      <c r="G188" s="171" t="s">
        <v>201</v>
      </c>
      <c r="H188" s="172">
        <v>20</v>
      </c>
      <c r="I188" s="173"/>
      <c r="J188" s="172">
        <f t="shared" ref="J188:J193" si="25">ROUND(I188*H188,3)</f>
        <v>0</v>
      </c>
      <c r="K188" s="174"/>
      <c r="L188" s="32"/>
      <c r="M188" s="175" t="s">
        <v>1</v>
      </c>
      <c r="N188" s="176" t="s">
        <v>41</v>
      </c>
      <c r="O188" s="59"/>
      <c r="P188" s="177">
        <f t="shared" ref="P188:P193" si="26">O188*H188</f>
        <v>0</v>
      </c>
      <c r="Q188" s="177">
        <v>0</v>
      </c>
      <c r="R188" s="177">
        <f t="shared" ref="R188:R193" si="27">Q188*H188</f>
        <v>0</v>
      </c>
      <c r="S188" s="177">
        <v>0</v>
      </c>
      <c r="T188" s="178">
        <f t="shared" ref="T188:T193" si="28"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9" t="s">
        <v>87</v>
      </c>
      <c r="AT188" s="179" t="s">
        <v>146</v>
      </c>
      <c r="AU188" s="179" t="s">
        <v>123</v>
      </c>
      <c r="AY188" s="14" t="s">
        <v>144</v>
      </c>
      <c r="BE188" s="99">
        <f t="shared" ref="BE188:BE193" si="29">IF(N188="základná",J188,0)</f>
        <v>0</v>
      </c>
      <c r="BF188" s="99">
        <f t="shared" ref="BF188:BF193" si="30">IF(N188="znížená",J188,0)</f>
        <v>0</v>
      </c>
      <c r="BG188" s="99">
        <f t="shared" ref="BG188:BG193" si="31">IF(N188="zákl. prenesená",J188,0)</f>
        <v>0</v>
      </c>
      <c r="BH188" s="99">
        <f t="shared" ref="BH188:BH193" si="32">IF(N188="zníž. prenesená",J188,0)</f>
        <v>0</v>
      </c>
      <c r="BI188" s="99">
        <f t="shared" ref="BI188:BI193" si="33">IF(N188="nulová",J188,0)</f>
        <v>0</v>
      </c>
      <c r="BJ188" s="14" t="s">
        <v>123</v>
      </c>
      <c r="BK188" s="180">
        <f t="shared" ref="BK188:BK193" si="34">ROUND(I188*H188,3)</f>
        <v>0</v>
      </c>
      <c r="BL188" s="14" t="s">
        <v>87</v>
      </c>
      <c r="BM188" s="179" t="s">
        <v>317</v>
      </c>
    </row>
    <row r="189" spans="1:65" s="2" customFormat="1" ht="24.2" customHeight="1">
      <c r="A189" s="31"/>
      <c r="B189" s="137"/>
      <c r="C189" s="168" t="s">
        <v>318</v>
      </c>
      <c r="D189" s="168" t="s">
        <v>146</v>
      </c>
      <c r="E189" s="169" t="s">
        <v>319</v>
      </c>
      <c r="F189" s="170" t="s">
        <v>320</v>
      </c>
      <c r="G189" s="171" t="s">
        <v>201</v>
      </c>
      <c r="H189" s="172">
        <v>2546.6</v>
      </c>
      <c r="I189" s="173"/>
      <c r="J189" s="172">
        <f t="shared" si="25"/>
        <v>0</v>
      </c>
      <c r="K189" s="174"/>
      <c r="L189" s="32"/>
      <c r="M189" s="175" t="s">
        <v>1</v>
      </c>
      <c r="N189" s="176" t="s">
        <v>41</v>
      </c>
      <c r="O189" s="59"/>
      <c r="P189" s="177">
        <f t="shared" si="26"/>
        <v>0</v>
      </c>
      <c r="Q189" s="177">
        <v>0</v>
      </c>
      <c r="R189" s="177">
        <f t="shared" si="27"/>
        <v>0</v>
      </c>
      <c r="S189" s="177">
        <v>0</v>
      </c>
      <c r="T189" s="178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9" t="s">
        <v>207</v>
      </c>
      <c r="AT189" s="179" t="s">
        <v>146</v>
      </c>
      <c r="AU189" s="179" t="s">
        <v>123</v>
      </c>
      <c r="AY189" s="14" t="s">
        <v>144</v>
      </c>
      <c r="BE189" s="99">
        <f t="shared" si="29"/>
        <v>0</v>
      </c>
      <c r="BF189" s="99">
        <f t="shared" si="30"/>
        <v>0</v>
      </c>
      <c r="BG189" s="99">
        <f t="shared" si="31"/>
        <v>0</v>
      </c>
      <c r="BH189" s="99">
        <f t="shared" si="32"/>
        <v>0</v>
      </c>
      <c r="BI189" s="99">
        <f t="shared" si="33"/>
        <v>0</v>
      </c>
      <c r="BJ189" s="14" t="s">
        <v>123</v>
      </c>
      <c r="BK189" s="180">
        <f t="shared" si="34"/>
        <v>0</v>
      </c>
      <c r="BL189" s="14" t="s">
        <v>207</v>
      </c>
      <c r="BM189" s="179" t="s">
        <v>321</v>
      </c>
    </row>
    <row r="190" spans="1:65" s="2" customFormat="1" ht="24.2" customHeight="1">
      <c r="A190" s="31"/>
      <c r="B190" s="137"/>
      <c r="C190" s="181" t="s">
        <v>322</v>
      </c>
      <c r="D190" s="181" t="s">
        <v>280</v>
      </c>
      <c r="E190" s="182" t="s">
        <v>323</v>
      </c>
      <c r="F190" s="183" t="s">
        <v>324</v>
      </c>
      <c r="G190" s="184" t="s">
        <v>201</v>
      </c>
      <c r="H190" s="185">
        <v>2928.59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41</v>
      </c>
      <c r="O190" s="59"/>
      <c r="P190" s="177">
        <f t="shared" si="26"/>
        <v>0</v>
      </c>
      <c r="Q190" s="177">
        <v>8.1200000000000005E-3</v>
      </c>
      <c r="R190" s="177">
        <f t="shared" si="27"/>
        <v>23.780150800000001</v>
      </c>
      <c r="S190" s="177">
        <v>0</v>
      </c>
      <c r="T190" s="178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9" t="s">
        <v>279</v>
      </c>
      <c r="AT190" s="179" t="s">
        <v>280</v>
      </c>
      <c r="AU190" s="179" t="s">
        <v>123</v>
      </c>
      <c r="AY190" s="14" t="s">
        <v>144</v>
      </c>
      <c r="BE190" s="99">
        <f t="shared" si="29"/>
        <v>0</v>
      </c>
      <c r="BF190" s="99">
        <f t="shared" si="30"/>
        <v>0</v>
      </c>
      <c r="BG190" s="99">
        <f t="shared" si="31"/>
        <v>0</v>
      </c>
      <c r="BH190" s="99">
        <f t="shared" si="32"/>
        <v>0</v>
      </c>
      <c r="BI190" s="99">
        <f t="shared" si="33"/>
        <v>0</v>
      </c>
      <c r="BJ190" s="14" t="s">
        <v>123</v>
      </c>
      <c r="BK190" s="180">
        <f t="shared" si="34"/>
        <v>0</v>
      </c>
      <c r="BL190" s="14" t="s">
        <v>207</v>
      </c>
      <c r="BM190" s="179" t="s">
        <v>325</v>
      </c>
    </row>
    <row r="191" spans="1:65" s="2" customFormat="1" ht="16.5" customHeight="1">
      <c r="A191" s="31"/>
      <c r="B191" s="137"/>
      <c r="C191" s="168" t="s">
        <v>326</v>
      </c>
      <c r="D191" s="168" t="s">
        <v>146</v>
      </c>
      <c r="E191" s="169" t="s">
        <v>327</v>
      </c>
      <c r="F191" s="170" t="s">
        <v>328</v>
      </c>
      <c r="G191" s="171" t="s">
        <v>329</v>
      </c>
      <c r="H191" s="172">
        <v>2</v>
      </c>
      <c r="I191" s="173"/>
      <c r="J191" s="172">
        <f t="shared" si="25"/>
        <v>0</v>
      </c>
      <c r="K191" s="174"/>
      <c r="L191" s="32"/>
      <c r="M191" s="175" t="s">
        <v>1</v>
      </c>
      <c r="N191" s="176" t="s">
        <v>41</v>
      </c>
      <c r="O191" s="59"/>
      <c r="P191" s="177">
        <f t="shared" si="26"/>
        <v>0</v>
      </c>
      <c r="Q191" s="177">
        <v>0</v>
      </c>
      <c r="R191" s="177">
        <f t="shared" si="27"/>
        <v>0</v>
      </c>
      <c r="S191" s="177">
        <v>0</v>
      </c>
      <c r="T191" s="178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9" t="s">
        <v>207</v>
      </c>
      <c r="AT191" s="179" t="s">
        <v>146</v>
      </c>
      <c r="AU191" s="179" t="s">
        <v>123</v>
      </c>
      <c r="AY191" s="14" t="s">
        <v>144</v>
      </c>
      <c r="BE191" s="99">
        <f t="shared" si="29"/>
        <v>0</v>
      </c>
      <c r="BF191" s="99">
        <f t="shared" si="30"/>
        <v>0</v>
      </c>
      <c r="BG191" s="99">
        <f t="shared" si="31"/>
        <v>0</v>
      </c>
      <c r="BH191" s="99">
        <f t="shared" si="32"/>
        <v>0</v>
      </c>
      <c r="BI191" s="99">
        <f t="shared" si="33"/>
        <v>0</v>
      </c>
      <c r="BJ191" s="14" t="s">
        <v>123</v>
      </c>
      <c r="BK191" s="180">
        <f t="shared" si="34"/>
        <v>0</v>
      </c>
      <c r="BL191" s="14" t="s">
        <v>207</v>
      </c>
      <c r="BM191" s="179" t="s">
        <v>330</v>
      </c>
    </row>
    <row r="192" spans="1:65" s="2" customFormat="1" ht="16.5" customHeight="1">
      <c r="A192" s="31"/>
      <c r="B192" s="137"/>
      <c r="C192" s="181" t="s">
        <v>331</v>
      </c>
      <c r="D192" s="181" t="s">
        <v>280</v>
      </c>
      <c r="E192" s="182" t="s">
        <v>332</v>
      </c>
      <c r="F192" s="183" t="s">
        <v>333</v>
      </c>
      <c r="G192" s="184" t="s">
        <v>329</v>
      </c>
      <c r="H192" s="185">
        <v>2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41</v>
      </c>
      <c r="O192" s="59"/>
      <c r="P192" s="177">
        <f t="shared" si="26"/>
        <v>0</v>
      </c>
      <c r="Q192" s="177">
        <v>0.44700000000000001</v>
      </c>
      <c r="R192" s="177">
        <f t="shared" si="27"/>
        <v>0.89400000000000002</v>
      </c>
      <c r="S192" s="177">
        <v>0</v>
      </c>
      <c r="T192" s="178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9" t="s">
        <v>279</v>
      </c>
      <c r="AT192" s="179" t="s">
        <v>280</v>
      </c>
      <c r="AU192" s="179" t="s">
        <v>123</v>
      </c>
      <c r="AY192" s="14" t="s">
        <v>144</v>
      </c>
      <c r="BE192" s="99">
        <f t="shared" si="29"/>
        <v>0</v>
      </c>
      <c r="BF192" s="99">
        <f t="shared" si="30"/>
        <v>0</v>
      </c>
      <c r="BG192" s="99">
        <f t="shared" si="31"/>
        <v>0</v>
      </c>
      <c r="BH192" s="99">
        <f t="shared" si="32"/>
        <v>0</v>
      </c>
      <c r="BI192" s="99">
        <f t="shared" si="33"/>
        <v>0</v>
      </c>
      <c r="BJ192" s="14" t="s">
        <v>123</v>
      </c>
      <c r="BK192" s="180">
        <f t="shared" si="34"/>
        <v>0</v>
      </c>
      <c r="BL192" s="14" t="s">
        <v>207</v>
      </c>
      <c r="BM192" s="179" t="s">
        <v>334</v>
      </c>
    </row>
    <row r="193" spans="1:65" s="2" customFormat="1" ht="24.2" customHeight="1">
      <c r="A193" s="31"/>
      <c r="B193" s="137"/>
      <c r="C193" s="168" t="s">
        <v>335</v>
      </c>
      <c r="D193" s="168" t="s">
        <v>146</v>
      </c>
      <c r="E193" s="169" t="s">
        <v>336</v>
      </c>
      <c r="F193" s="170" t="s">
        <v>337</v>
      </c>
      <c r="G193" s="171" t="s">
        <v>295</v>
      </c>
      <c r="H193" s="173"/>
      <c r="I193" s="173"/>
      <c r="J193" s="172">
        <f t="shared" si="25"/>
        <v>0</v>
      </c>
      <c r="K193" s="174"/>
      <c r="L193" s="32"/>
      <c r="M193" s="175" t="s">
        <v>1</v>
      </c>
      <c r="N193" s="176" t="s">
        <v>41</v>
      </c>
      <c r="O193" s="59"/>
      <c r="P193" s="177">
        <f t="shared" si="26"/>
        <v>0</v>
      </c>
      <c r="Q193" s="177">
        <v>0</v>
      </c>
      <c r="R193" s="177">
        <f t="shared" si="27"/>
        <v>0</v>
      </c>
      <c r="S193" s="177">
        <v>0</v>
      </c>
      <c r="T193" s="178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9" t="s">
        <v>207</v>
      </c>
      <c r="AT193" s="179" t="s">
        <v>146</v>
      </c>
      <c r="AU193" s="179" t="s">
        <v>123</v>
      </c>
      <c r="AY193" s="14" t="s">
        <v>144</v>
      </c>
      <c r="BE193" s="99">
        <f t="shared" si="29"/>
        <v>0</v>
      </c>
      <c r="BF193" s="99">
        <f t="shared" si="30"/>
        <v>0</v>
      </c>
      <c r="BG193" s="99">
        <f t="shared" si="31"/>
        <v>0</v>
      </c>
      <c r="BH193" s="99">
        <f t="shared" si="32"/>
        <v>0</v>
      </c>
      <c r="BI193" s="99">
        <f t="shared" si="33"/>
        <v>0</v>
      </c>
      <c r="BJ193" s="14" t="s">
        <v>123</v>
      </c>
      <c r="BK193" s="180">
        <f t="shared" si="34"/>
        <v>0</v>
      </c>
      <c r="BL193" s="14" t="s">
        <v>207</v>
      </c>
      <c r="BM193" s="179" t="s">
        <v>338</v>
      </c>
    </row>
    <row r="194" spans="1:65" s="12" customFormat="1" ht="22.9" customHeight="1">
      <c r="B194" s="155"/>
      <c r="D194" s="156" t="s">
        <v>74</v>
      </c>
      <c r="E194" s="166" t="s">
        <v>339</v>
      </c>
      <c r="F194" s="166" t="s">
        <v>340</v>
      </c>
      <c r="I194" s="158"/>
      <c r="J194" s="167">
        <f>BK194</f>
        <v>0</v>
      </c>
      <c r="L194" s="155"/>
      <c r="M194" s="160"/>
      <c r="N194" s="161"/>
      <c r="O194" s="161"/>
      <c r="P194" s="162">
        <f>SUM(P195:P196)</f>
        <v>0</v>
      </c>
      <c r="Q194" s="161"/>
      <c r="R194" s="162">
        <f>SUM(R195:R196)</f>
        <v>0</v>
      </c>
      <c r="S194" s="161"/>
      <c r="T194" s="163">
        <f>SUM(T195:T196)</f>
        <v>0</v>
      </c>
      <c r="AR194" s="156" t="s">
        <v>123</v>
      </c>
      <c r="AT194" s="164" t="s">
        <v>74</v>
      </c>
      <c r="AU194" s="164" t="s">
        <v>80</v>
      </c>
      <c r="AY194" s="156" t="s">
        <v>144</v>
      </c>
      <c r="BK194" s="165">
        <f>SUM(BK195:BK196)</f>
        <v>0</v>
      </c>
    </row>
    <row r="195" spans="1:65" s="2" customFormat="1" ht="16.5" customHeight="1">
      <c r="A195" s="31"/>
      <c r="B195" s="137"/>
      <c r="C195" s="168" t="s">
        <v>341</v>
      </c>
      <c r="D195" s="168" t="s">
        <v>146</v>
      </c>
      <c r="E195" s="169" t="s">
        <v>342</v>
      </c>
      <c r="F195" s="170" t="s">
        <v>343</v>
      </c>
      <c r="G195" s="171" t="s">
        <v>329</v>
      </c>
      <c r="H195" s="172">
        <v>7</v>
      </c>
      <c r="I195" s="173"/>
      <c r="J195" s="172">
        <f>ROUND(I195*H195,3)</f>
        <v>0</v>
      </c>
      <c r="K195" s="174"/>
      <c r="L195" s="32"/>
      <c r="M195" s="175" t="s">
        <v>1</v>
      </c>
      <c r="N195" s="176" t="s">
        <v>41</v>
      </c>
      <c r="O195" s="59"/>
      <c r="P195" s="177">
        <f>O195*H195</f>
        <v>0</v>
      </c>
      <c r="Q195" s="177">
        <v>0</v>
      </c>
      <c r="R195" s="177">
        <f>Q195*H195</f>
        <v>0</v>
      </c>
      <c r="S195" s="177">
        <v>0</v>
      </c>
      <c r="T195" s="178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9" t="s">
        <v>207</v>
      </c>
      <c r="AT195" s="179" t="s">
        <v>146</v>
      </c>
      <c r="AU195" s="179" t="s">
        <v>123</v>
      </c>
      <c r="AY195" s="14" t="s">
        <v>144</v>
      </c>
      <c r="BE195" s="99">
        <f>IF(N195="základná",J195,0)</f>
        <v>0</v>
      </c>
      <c r="BF195" s="99">
        <f>IF(N195="znížená",J195,0)</f>
        <v>0</v>
      </c>
      <c r="BG195" s="99">
        <f>IF(N195="zákl. prenesená",J195,0)</f>
        <v>0</v>
      </c>
      <c r="BH195" s="99">
        <f>IF(N195="zníž. prenesená",J195,0)</f>
        <v>0</v>
      </c>
      <c r="BI195" s="99">
        <f>IF(N195="nulová",J195,0)</f>
        <v>0</v>
      </c>
      <c r="BJ195" s="14" t="s">
        <v>123</v>
      </c>
      <c r="BK195" s="180">
        <f>ROUND(I195*H195,3)</f>
        <v>0</v>
      </c>
      <c r="BL195" s="14" t="s">
        <v>207</v>
      </c>
      <c r="BM195" s="179" t="s">
        <v>344</v>
      </c>
    </row>
    <row r="196" spans="1:65" s="2" customFormat="1" ht="24.2" customHeight="1">
      <c r="A196" s="31"/>
      <c r="B196" s="137"/>
      <c r="C196" s="168" t="s">
        <v>345</v>
      </c>
      <c r="D196" s="168" t="s">
        <v>146</v>
      </c>
      <c r="E196" s="169" t="s">
        <v>346</v>
      </c>
      <c r="F196" s="170" t="s">
        <v>347</v>
      </c>
      <c r="G196" s="171" t="s">
        <v>295</v>
      </c>
      <c r="H196" s="173"/>
      <c r="I196" s="173"/>
      <c r="J196" s="172">
        <f>ROUND(I196*H196,3)</f>
        <v>0</v>
      </c>
      <c r="K196" s="174"/>
      <c r="L196" s="32"/>
      <c r="M196" s="191" t="s">
        <v>1</v>
      </c>
      <c r="N196" s="192" t="s">
        <v>41</v>
      </c>
      <c r="O196" s="193"/>
      <c r="P196" s="194">
        <f>O196*H196</f>
        <v>0</v>
      </c>
      <c r="Q196" s="194">
        <v>0</v>
      </c>
      <c r="R196" s="194">
        <f>Q196*H196</f>
        <v>0</v>
      </c>
      <c r="S196" s="194">
        <v>0</v>
      </c>
      <c r="T196" s="195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9" t="s">
        <v>207</v>
      </c>
      <c r="AT196" s="179" t="s">
        <v>146</v>
      </c>
      <c r="AU196" s="179" t="s">
        <v>123</v>
      </c>
      <c r="AY196" s="14" t="s">
        <v>144</v>
      </c>
      <c r="BE196" s="99">
        <f>IF(N196="základná",J196,0)</f>
        <v>0</v>
      </c>
      <c r="BF196" s="99">
        <f>IF(N196="znížená",J196,0)</f>
        <v>0</v>
      </c>
      <c r="BG196" s="99">
        <f>IF(N196="zákl. prenesená",J196,0)</f>
        <v>0</v>
      </c>
      <c r="BH196" s="99">
        <f>IF(N196="zníž. prenesená",J196,0)</f>
        <v>0</v>
      </c>
      <c r="BI196" s="99">
        <f>IF(N196="nulová",J196,0)</f>
        <v>0</v>
      </c>
      <c r="BJ196" s="14" t="s">
        <v>123</v>
      </c>
      <c r="BK196" s="180">
        <f>ROUND(I196*H196,3)</f>
        <v>0</v>
      </c>
      <c r="BL196" s="14" t="s">
        <v>207</v>
      </c>
      <c r="BM196" s="179" t="s">
        <v>348</v>
      </c>
    </row>
    <row r="197" spans="1:65" s="2" customFormat="1" ht="6.95" customHeight="1">
      <c r="A197" s="31"/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32"/>
      <c r="M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</row>
  </sheetData>
  <autoFilter ref="C137:K196" xr:uid="{00000000-0009-0000-0000-000001000000}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7"/>
  <sheetViews>
    <sheetView showGridLines="0" workbookViewId="0">
      <selection activeCell="D111" sqref="D111:F11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99</v>
      </c>
      <c r="L4" s="17"/>
      <c r="M4" s="10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43" t="str">
        <f>'Rekapitulácia stavby'!K6</f>
        <v>Investícia do rozvoja poľnohospodárskeho družstva Arvum - výroba kŕmnych zmesí</v>
      </c>
      <c r="F7" s="244"/>
      <c r="G7" s="244"/>
      <c r="H7" s="244"/>
      <c r="L7" s="17"/>
    </row>
    <row r="8" spans="1:46" s="2" customFormat="1" ht="12" customHeight="1">
      <c r="A8" s="31"/>
      <c r="B8" s="32"/>
      <c r="C8" s="31"/>
      <c r="D8" s="24" t="s">
        <v>100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6" t="s">
        <v>349</v>
      </c>
      <c r="F9" s="245"/>
      <c r="G9" s="245"/>
      <c r="H9" s="24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4" t="s">
        <v>16</v>
      </c>
      <c r="E11" s="31"/>
      <c r="F11" s="22" t="s">
        <v>1</v>
      </c>
      <c r="G11" s="31"/>
      <c r="H11" s="31"/>
      <c r="I11" s="24" t="s">
        <v>17</v>
      </c>
      <c r="J11" s="22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4" t="s">
        <v>18</v>
      </c>
      <c r="E12" s="31"/>
      <c r="F12" s="22" t="s">
        <v>19</v>
      </c>
      <c r="G12" s="31"/>
      <c r="H12" s="31"/>
      <c r="I12" s="24" t="s">
        <v>20</v>
      </c>
      <c r="J12" s="250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4" t="s">
        <v>21</v>
      </c>
      <c r="E14" s="31"/>
      <c r="F14" s="31"/>
      <c r="G14" s="31"/>
      <c r="H14" s="31"/>
      <c r="I14" s="24" t="s">
        <v>22</v>
      </c>
      <c r="J14" s="22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2" t="s">
        <v>23</v>
      </c>
      <c r="F15" s="31"/>
      <c r="G15" s="31"/>
      <c r="H15" s="31"/>
      <c r="I15" s="24" t="s">
        <v>24</v>
      </c>
      <c r="J15" s="22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4" t="s">
        <v>25</v>
      </c>
      <c r="E17" s="31"/>
      <c r="F17" s="31"/>
      <c r="G17" s="31"/>
      <c r="H17" s="31"/>
      <c r="I17" s="24" t="s">
        <v>22</v>
      </c>
      <c r="J17" s="25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46" t="str">
        <f>'Rekapitulácia stavby'!E14</f>
        <v>Vyplň údaj</v>
      </c>
      <c r="F18" s="222"/>
      <c r="G18" s="222"/>
      <c r="H18" s="222"/>
      <c r="I18" s="24" t="s">
        <v>24</v>
      </c>
      <c r="J18" s="25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4" t="s">
        <v>27</v>
      </c>
      <c r="E20" s="31"/>
      <c r="F20" s="31"/>
      <c r="G20" s="31"/>
      <c r="H20" s="31"/>
      <c r="I20" s="24" t="s">
        <v>22</v>
      </c>
      <c r="J20" s="22" t="s">
        <v>1</v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2"/>
      <c r="F21" s="31"/>
      <c r="G21" s="31"/>
      <c r="H21" s="31"/>
      <c r="I21" s="24" t="s">
        <v>24</v>
      </c>
      <c r="J21" s="22" t="s">
        <v>1</v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4" t="s">
        <v>30</v>
      </c>
      <c r="E23" s="31"/>
      <c r="F23" s="31"/>
      <c r="G23" s="31"/>
      <c r="H23" s="31"/>
      <c r="I23" s="24" t="s">
        <v>22</v>
      </c>
      <c r="J23" s="22" t="s">
        <v>1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2" t="s">
        <v>31</v>
      </c>
      <c r="F24" s="31"/>
      <c r="G24" s="31"/>
      <c r="H24" s="31"/>
      <c r="I24" s="24" t="s">
        <v>24</v>
      </c>
      <c r="J24" s="22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4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214.5" customHeight="1">
      <c r="A27" s="107"/>
      <c r="B27" s="108"/>
      <c r="C27" s="107"/>
      <c r="D27" s="107"/>
      <c r="E27" s="227"/>
      <c r="F27" s="227"/>
      <c r="G27" s="227"/>
      <c r="H27" s="227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7"/>
      <c r="E29" s="67"/>
      <c r="F29" s="67"/>
      <c r="G29" s="67"/>
      <c r="H29" s="67"/>
      <c r="I29" s="67"/>
      <c r="J29" s="67"/>
      <c r="K29" s="67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2" t="s">
        <v>102</v>
      </c>
      <c r="E30" s="31"/>
      <c r="F30" s="31"/>
      <c r="G30" s="31"/>
      <c r="H30" s="31"/>
      <c r="I30" s="31"/>
      <c r="J30" s="30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93</v>
      </c>
      <c r="E31" s="31"/>
      <c r="F31" s="31"/>
      <c r="G31" s="31"/>
      <c r="H31" s="31"/>
      <c r="I31" s="31"/>
      <c r="J31" s="30">
        <f>J105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10" t="s">
        <v>35</v>
      </c>
      <c r="E32" s="31"/>
      <c r="F32" s="31"/>
      <c r="G32" s="31"/>
      <c r="H32" s="31"/>
      <c r="I32" s="31"/>
      <c r="J32" s="72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7"/>
      <c r="E33" s="67"/>
      <c r="F33" s="67"/>
      <c r="G33" s="67"/>
      <c r="H33" s="67"/>
      <c r="I33" s="67"/>
      <c r="J33" s="67"/>
      <c r="K33" s="67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11" t="s">
        <v>39</v>
      </c>
      <c r="E35" s="37" t="s">
        <v>40</v>
      </c>
      <c r="F35" s="112">
        <f>ROUND((SUM(BE105:BE112) + SUM(BE132:BE156)),  2)</f>
        <v>0</v>
      </c>
      <c r="G35" s="113"/>
      <c r="H35" s="113"/>
      <c r="I35" s="114">
        <v>0.2</v>
      </c>
      <c r="J35" s="112">
        <f>ROUND(((SUM(BE105:BE112) + SUM(BE132:BE156))*I35),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41</v>
      </c>
      <c r="F36" s="112">
        <f>ROUND((SUM(BF105:BF112) + SUM(BF132:BF156)),  2)</f>
        <v>0</v>
      </c>
      <c r="G36" s="113"/>
      <c r="H36" s="113"/>
      <c r="I36" s="114">
        <v>0.2</v>
      </c>
      <c r="J36" s="112">
        <f>ROUND(((SUM(BF105:BF112) + SUM(BF132:BF156))*I36),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4" t="s">
        <v>42</v>
      </c>
      <c r="F37" s="115">
        <f>ROUND((SUM(BG105:BG112) + SUM(BG132:BG156)),  2)</f>
        <v>0</v>
      </c>
      <c r="G37" s="31"/>
      <c r="H37" s="31"/>
      <c r="I37" s="116">
        <v>0.2</v>
      </c>
      <c r="J37" s="115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4" t="s">
        <v>43</v>
      </c>
      <c r="F38" s="115">
        <f>ROUND((SUM(BH105:BH112) + SUM(BH132:BH156)),  2)</f>
        <v>0</v>
      </c>
      <c r="G38" s="31"/>
      <c r="H38" s="31"/>
      <c r="I38" s="116">
        <v>0.2</v>
      </c>
      <c r="J38" s="115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44</v>
      </c>
      <c r="F39" s="112">
        <f>ROUND((SUM(BI105:BI112) + SUM(BI132:BI156)),  2)</f>
        <v>0</v>
      </c>
      <c r="G39" s="113"/>
      <c r="H39" s="113"/>
      <c r="I39" s="114">
        <v>0</v>
      </c>
      <c r="J39" s="112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4"/>
      <c r="D41" s="117" t="s">
        <v>45</v>
      </c>
      <c r="E41" s="61"/>
      <c r="F41" s="61"/>
      <c r="G41" s="118" t="s">
        <v>46</v>
      </c>
      <c r="H41" s="119" t="s">
        <v>47</v>
      </c>
      <c r="I41" s="61"/>
      <c r="J41" s="120">
        <f>SUM(J32:J39)</f>
        <v>0</v>
      </c>
      <c r="K41" s="121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4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44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2"/>
      <c r="C61" s="31"/>
      <c r="D61" s="47" t="s">
        <v>50</v>
      </c>
      <c r="E61" s="34"/>
      <c r="F61" s="122" t="s">
        <v>51</v>
      </c>
      <c r="G61" s="47" t="s">
        <v>50</v>
      </c>
      <c r="H61" s="34"/>
      <c r="I61" s="34"/>
      <c r="J61" s="123" t="s">
        <v>51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2"/>
      <c r="C65" s="31"/>
      <c r="D65" s="45" t="s">
        <v>52</v>
      </c>
      <c r="E65" s="48"/>
      <c r="F65" s="48"/>
      <c r="G65" s="45" t="s">
        <v>53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G66" s="248"/>
      <c r="H66" s="248"/>
      <c r="I66" s="248"/>
      <c r="J66" s="248"/>
      <c r="L66" s="17"/>
    </row>
    <row r="67" spans="1:31" ht="11.25">
      <c r="B67" s="17"/>
      <c r="G67" s="248"/>
      <c r="H67" s="248"/>
      <c r="I67" s="248"/>
      <c r="J67" s="248"/>
      <c r="L67" s="17"/>
    </row>
    <row r="68" spans="1:31" ht="11.25">
      <c r="B68" s="17"/>
      <c r="G68" s="248"/>
      <c r="H68" s="248"/>
      <c r="I68" s="248"/>
      <c r="J68" s="248"/>
      <c r="L68" s="17"/>
    </row>
    <row r="69" spans="1:31" ht="11.25">
      <c r="B69" s="17"/>
      <c r="G69" s="248"/>
      <c r="H69" s="248"/>
      <c r="I69" s="248"/>
      <c r="J69" s="248"/>
      <c r="L69" s="17"/>
    </row>
    <row r="70" spans="1:31" ht="11.25">
      <c r="B70" s="17"/>
      <c r="G70" s="248"/>
      <c r="H70" s="248"/>
      <c r="I70" s="248"/>
      <c r="J70" s="248"/>
      <c r="L70" s="17"/>
    </row>
    <row r="71" spans="1:31" ht="11.25">
      <c r="B71" s="17"/>
      <c r="G71" s="248"/>
      <c r="H71" s="248"/>
      <c r="I71" s="248"/>
      <c r="J71" s="248"/>
      <c r="L71" s="17"/>
    </row>
    <row r="72" spans="1:31" ht="11.25">
      <c r="B72" s="17"/>
      <c r="G72" s="248"/>
      <c r="H72" s="248"/>
      <c r="I72" s="248"/>
      <c r="J72" s="248"/>
      <c r="L72" s="17"/>
    </row>
    <row r="73" spans="1:31" ht="11.25">
      <c r="B73" s="17"/>
      <c r="G73" s="248"/>
      <c r="H73" s="248"/>
      <c r="I73" s="248"/>
      <c r="J73" s="248"/>
      <c r="L73" s="17"/>
    </row>
    <row r="74" spans="1:31" ht="11.25">
      <c r="B74" s="17"/>
      <c r="G74" s="248"/>
      <c r="H74" s="248"/>
      <c r="I74" s="248"/>
      <c r="J74" s="248"/>
      <c r="L74" s="17"/>
    </row>
    <row r="75" spans="1:31" ht="11.25">
      <c r="B75" s="17"/>
      <c r="G75" s="248"/>
      <c r="H75" s="248"/>
      <c r="I75" s="248"/>
      <c r="J75" s="248"/>
      <c r="L75" s="17"/>
    </row>
    <row r="76" spans="1:31" s="2" customFormat="1" ht="12.75">
      <c r="A76" s="31"/>
      <c r="B76" s="32"/>
      <c r="C76" s="31"/>
      <c r="D76" s="47" t="s">
        <v>50</v>
      </c>
      <c r="E76" s="34"/>
      <c r="F76" s="122" t="s">
        <v>51</v>
      </c>
      <c r="G76" s="47" t="s">
        <v>50</v>
      </c>
      <c r="H76" s="34"/>
      <c r="I76" s="34"/>
      <c r="J76" s="123" t="s">
        <v>51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18" t="s">
        <v>103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4" t="s">
        <v>14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1"/>
      <c r="D85" s="31"/>
      <c r="E85" s="243" t="str">
        <f>E7</f>
        <v>Investícia do rozvoja poľnohospodárskeho družstva Arvum - výroba kŕmnych zmesí</v>
      </c>
      <c r="F85" s="244"/>
      <c r="G85" s="244"/>
      <c r="H85" s="24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4" t="s">
        <v>100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6" t="str">
        <f>E9</f>
        <v>3 - SO 03 - Spevnené plochy a prístupové komunikácie</v>
      </c>
      <c r="F87" s="245"/>
      <c r="G87" s="245"/>
      <c r="H87" s="24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4" t="s">
        <v>18</v>
      </c>
      <c r="D89" s="31"/>
      <c r="E89" s="31"/>
      <c r="F89" s="22" t="str">
        <f>F12</f>
        <v>Vrakúň</v>
      </c>
      <c r="G89" s="31"/>
      <c r="H89" s="31"/>
      <c r="I89" s="24" t="s">
        <v>20</v>
      </c>
      <c r="J89" s="250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4" t="s">
        <v>21</v>
      </c>
      <c r="D91" s="31"/>
      <c r="E91" s="31"/>
      <c r="F91" s="22" t="str">
        <f>E15</f>
        <v>Arvum, Poľnohospodárske družstvo</v>
      </c>
      <c r="G91" s="31"/>
      <c r="H91" s="31"/>
      <c r="I91" s="24" t="s">
        <v>27</v>
      </c>
      <c r="J91" s="27">
        <f>E21</f>
        <v>0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4" t="s">
        <v>25</v>
      </c>
      <c r="D92" s="31"/>
      <c r="E92" s="31"/>
      <c r="F92" s="249" t="str">
        <f>IF(E18="","",E18)</f>
        <v>Vyplň údaj</v>
      </c>
      <c r="G92" s="31"/>
      <c r="H92" s="31"/>
      <c r="I92" s="24" t="s">
        <v>30</v>
      </c>
      <c r="J92" s="27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24" t="s">
        <v>104</v>
      </c>
      <c r="D94" s="104"/>
      <c r="E94" s="104"/>
      <c r="F94" s="104"/>
      <c r="G94" s="104"/>
      <c r="H94" s="104"/>
      <c r="I94" s="104"/>
      <c r="J94" s="125" t="s">
        <v>105</v>
      </c>
      <c r="K94" s="104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6" t="s">
        <v>106</v>
      </c>
      <c r="D96" s="31"/>
      <c r="E96" s="31"/>
      <c r="F96" s="31"/>
      <c r="G96" s="31"/>
      <c r="H96" s="31"/>
      <c r="I96" s="31"/>
      <c r="J96" s="72">
        <f>J132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107</v>
      </c>
    </row>
    <row r="97" spans="1:65" s="9" customFormat="1" ht="24.95" customHeight="1">
      <c r="B97" s="127"/>
      <c r="D97" s="128" t="s">
        <v>108</v>
      </c>
      <c r="E97" s="129"/>
      <c r="F97" s="129"/>
      <c r="G97" s="129"/>
      <c r="H97" s="129"/>
      <c r="I97" s="129"/>
      <c r="J97" s="130">
        <f>J133</f>
        <v>0</v>
      </c>
      <c r="L97" s="127"/>
    </row>
    <row r="98" spans="1:65" s="10" customFormat="1" ht="19.899999999999999" customHeight="1">
      <c r="B98" s="131"/>
      <c r="D98" s="132" t="s">
        <v>109</v>
      </c>
      <c r="E98" s="133"/>
      <c r="F98" s="133"/>
      <c r="G98" s="133"/>
      <c r="H98" s="133"/>
      <c r="I98" s="133"/>
      <c r="J98" s="134">
        <f>J134</f>
        <v>0</v>
      </c>
      <c r="L98" s="131"/>
    </row>
    <row r="99" spans="1:65" s="10" customFormat="1" ht="19.899999999999999" customHeight="1">
      <c r="B99" s="131"/>
      <c r="D99" s="132" t="s">
        <v>110</v>
      </c>
      <c r="E99" s="133"/>
      <c r="F99" s="133"/>
      <c r="G99" s="133"/>
      <c r="H99" s="133"/>
      <c r="I99" s="133"/>
      <c r="J99" s="134">
        <f>J143</f>
        <v>0</v>
      </c>
      <c r="L99" s="131"/>
    </row>
    <row r="100" spans="1:65" s="10" customFormat="1" ht="19.899999999999999" customHeight="1">
      <c r="B100" s="131"/>
      <c r="D100" s="132" t="s">
        <v>350</v>
      </c>
      <c r="E100" s="133"/>
      <c r="F100" s="133"/>
      <c r="G100" s="133"/>
      <c r="H100" s="133"/>
      <c r="I100" s="133"/>
      <c r="J100" s="134">
        <f>J146</f>
        <v>0</v>
      </c>
      <c r="L100" s="131"/>
    </row>
    <row r="101" spans="1:65" s="10" customFormat="1" ht="19.899999999999999" customHeight="1">
      <c r="B101" s="131"/>
      <c r="D101" s="132" t="s">
        <v>113</v>
      </c>
      <c r="E101" s="133"/>
      <c r="F101" s="133"/>
      <c r="G101" s="133"/>
      <c r="H101" s="133"/>
      <c r="I101" s="133"/>
      <c r="J101" s="134">
        <f>J151</f>
        <v>0</v>
      </c>
      <c r="L101" s="131"/>
    </row>
    <row r="102" spans="1:65" s="10" customFormat="1" ht="19.899999999999999" customHeight="1">
      <c r="B102" s="131"/>
      <c r="D102" s="132" t="s">
        <v>114</v>
      </c>
      <c r="E102" s="133"/>
      <c r="F102" s="133"/>
      <c r="G102" s="133"/>
      <c r="H102" s="133"/>
      <c r="I102" s="133"/>
      <c r="J102" s="134">
        <f>J155</f>
        <v>0</v>
      </c>
      <c r="L102" s="131"/>
    </row>
    <row r="103" spans="1:65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29.25" customHeight="1">
      <c r="A105" s="31"/>
      <c r="B105" s="32"/>
      <c r="C105" s="126" t="s">
        <v>120</v>
      </c>
      <c r="D105" s="31"/>
      <c r="E105" s="31"/>
      <c r="F105" s="31"/>
      <c r="G105" s="31"/>
      <c r="H105" s="31"/>
      <c r="I105" s="31"/>
      <c r="J105" s="135">
        <f>ROUND(J106 + J107 + J108 + J109 + J110 + J111,2)</f>
        <v>0</v>
      </c>
      <c r="K105" s="31"/>
      <c r="L105" s="44"/>
      <c r="N105" s="136" t="s">
        <v>39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18" customHeight="1">
      <c r="A106" s="31"/>
      <c r="B106" s="137"/>
      <c r="C106" s="138"/>
      <c r="D106" s="215" t="s">
        <v>121</v>
      </c>
      <c r="E106" s="247"/>
      <c r="F106" s="247"/>
      <c r="G106" s="138"/>
      <c r="H106" s="138"/>
      <c r="I106" s="138"/>
      <c r="J106" s="95">
        <v>0</v>
      </c>
      <c r="K106" s="138"/>
      <c r="L106" s="139"/>
      <c r="M106" s="140"/>
      <c r="N106" s="141" t="s">
        <v>41</v>
      </c>
      <c r="O106" s="140"/>
      <c r="P106" s="140"/>
      <c r="Q106" s="140"/>
      <c r="R106" s="140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2" t="s">
        <v>122</v>
      </c>
      <c r="AZ106" s="140"/>
      <c r="BA106" s="140"/>
      <c r="BB106" s="140"/>
      <c r="BC106" s="140"/>
      <c r="BD106" s="140"/>
      <c r="BE106" s="143">
        <f t="shared" ref="BE106:BE111" si="0">IF(N106="základná",J106,0)</f>
        <v>0</v>
      </c>
      <c r="BF106" s="143">
        <f t="shared" ref="BF106:BF111" si="1">IF(N106="znížená",J106,0)</f>
        <v>0</v>
      </c>
      <c r="BG106" s="143">
        <f t="shared" ref="BG106:BG111" si="2">IF(N106="zákl. prenesená",J106,0)</f>
        <v>0</v>
      </c>
      <c r="BH106" s="143">
        <f t="shared" ref="BH106:BH111" si="3">IF(N106="zníž. prenesená",J106,0)</f>
        <v>0</v>
      </c>
      <c r="BI106" s="143">
        <f t="shared" ref="BI106:BI111" si="4">IF(N106="nulová",J106,0)</f>
        <v>0</v>
      </c>
      <c r="BJ106" s="142" t="s">
        <v>123</v>
      </c>
      <c r="BK106" s="140"/>
      <c r="BL106" s="140"/>
      <c r="BM106" s="140"/>
    </row>
    <row r="107" spans="1:65" s="2" customFormat="1" ht="18" customHeight="1">
      <c r="A107" s="31"/>
      <c r="B107" s="137"/>
      <c r="C107" s="138"/>
      <c r="D107" s="215" t="s">
        <v>124</v>
      </c>
      <c r="E107" s="247"/>
      <c r="F107" s="247"/>
      <c r="G107" s="138"/>
      <c r="H107" s="138"/>
      <c r="I107" s="138"/>
      <c r="J107" s="95">
        <v>0</v>
      </c>
      <c r="K107" s="138"/>
      <c r="L107" s="139"/>
      <c r="M107" s="140"/>
      <c r="N107" s="141" t="s">
        <v>41</v>
      </c>
      <c r="O107" s="140"/>
      <c r="P107" s="140"/>
      <c r="Q107" s="140"/>
      <c r="R107" s="140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122</v>
      </c>
      <c r="AZ107" s="140"/>
      <c r="BA107" s="140"/>
      <c r="BB107" s="140"/>
      <c r="BC107" s="140"/>
      <c r="BD107" s="140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123</v>
      </c>
      <c r="BK107" s="140"/>
      <c r="BL107" s="140"/>
      <c r="BM107" s="140"/>
    </row>
    <row r="108" spans="1:65" s="2" customFormat="1" ht="18" customHeight="1">
      <c r="A108" s="31"/>
      <c r="B108" s="137"/>
      <c r="C108" s="138"/>
      <c r="D108" s="215" t="s">
        <v>125</v>
      </c>
      <c r="E108" s="247"/>
      <c r="F108" s="247"/>
      <c r="G108" s="138"/>
      <c r="H108" s="138"/>
      <c r="I108" s="138"/>
      <c r="J108" s="95">
        <v>0</v>
      </c>
      <c r="K108" s="138"/>
      <c r="L108" s="139"/>
      <c r="M108" s="140"/>
      <c r="N108" s="141" t="s">
        <v>41</v>
      </c>
      <c r="O108" s="140"/>
      <c r="P108" s="140"/>
      <c r="Q108" s="140"/>
      <c r="R108" s="140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122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123</v>
      </c>
      <c r="BK108" s="140"/>
      <c r="BL108" s="140"/>
      <c r="BM108" s="140"/>
    </row>
    <row r="109" spans="1:65" s="2" customFormat="1" ht="18" customHeight="1">
      <c r="A109" s="31"/>
      <c r="B109" s="137"/>
      <c r="C109" s="138"/>
      <c r="D109" s="215" t="s">
        <v>126</v>
      </c>
      <c r="E109" s="247"/>
      <c r="F109" s="247"/>
      <c r="G109" s="138"/>
      <c r="H109" s="138"/>
      <c r="I109" s="138"/>
      <c r="J109" s="95">
        <v>0</v>
      </c>
      <c r="K109" s="138"/>
      <c r="L109" s="139"/>
      <c r="M109" s="140"/>
      <c r="N109" s="141" t="s">
        <v>41</v>
      </c>
      <c r="O109" s="140"/>
      <c r="P109" s="140"/>
      <c r="Q109" s="140"/>
      <c r="R109" s="140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122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123</v>
      </c>
      <c r="BK109" s="140"/>
      <c r="BL109" s="140"/>
      <c r="BM109" s="140"/>
    </row>
    <row r="110" spans="1:65" s="2" customFormat="1" ht="18" customHeight="1">
      <c r="A110" s="31"/>
      <c r="B110" s="137"/>
      <c r="C110" s="138"/>
      <c r="D110" s="215" t="s">
        <v>127</v>
      </c>
      <c r="E110" s="247"/>
      <c r="F110" s="247"/>
      <c r="G110" s="138"/>
      <c r="H110" s="138"/>
      <c r="I110" s="138"/>
      <c r="J110" s="95">
        <v>0</v>
      </c>
      <c r="K110" s="138"/>
      <c r="L110" s="139"/>
      <c r="M110" s="140"/>
      <c r="N110" s="141" t="s">
        <v>41</v>
      </c>
      <c r="O110" s="140"/>
      <c r="P110" s="140"/>
      <c r="Q110" s="140"/>
      <c r="R110" s="140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122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123</v>
      </c>
      <c r="BK110" s="140"/>
      <c r="BL110" s="140"/>
      <c r="BM110" s="140"/>
    </row>
    <row r="111" spans="1:65" s="2" customFormat="1" ht="18" customHeight="1">
      <c r="A111" s="31"/>
      <c r="B111" s="137"/>
      <c r="C111" s="138"/>
      <c r="D111" s="251" t="s">
        <v>128</v>
      </c>
      <c r="E111" s="252"/>
      <c r="F111" s="252"/>
      <c r="G111" s="138"/>
      <c r="H111" s="138"/>
      <c r="I111" s="138"/>
      <c r="J111" s="95">
        <f>ROUND(J30*T111,2)</f>
        <v>0</v>
      </c>
      <c r="K111" s="138"/>
      <c r="L111" s="139"/>
      <c r="M111" s="140"/>
      <c r="N111" s="141" t="s">
        <v>41</v>
      </c>
      <c r="O111" s="140"/>
      <c r="P111" s="140"/>
      <c r="Q111" s="140"/>
      <c r="R111" s="140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129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123</v>
      </c>
      <c r="BK111" s="140"/>
      <c r="BL111" s="140"/>
      <c r="BM111" s="140"/>
    </row>
    <row r="112" spans="1:65" s="2" customFormat="1" ht="11.25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9.25" customHeight="1">
      <c r="A113" s="31"/>
      <c r="B113" s="32"/>
      <c r="C113" s="103" t="s">
        <v>98</v>
      </c>
      <c r="D113" s="104"/>
      <c r="E113" s="104"/>
      <c r="F113" s="104"/>
      <c r="G113" s="104"/>
      <c r="H113" s="104"/>
      <c r="I113" s="104"/>
      <c r="J113" s="105">
        <f>ROUND(J96+J105,2)</f>
        <v>0</v>
      </c>
      <c r="K113" s="104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8" spans="1:31" s="2" customFormat="1" ht="6.95" customHeight="1">
      <c r="A118" s="31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4.95" customHeight="1">
      <c r="A119" s="31"/>
      <c r="B119" s="32"/>
      <c r="C119" s="18" t="s">
        <v>130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4" t="s">
        <v>14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26.25" customHeight="1">
      <c r="A122" s="31"/>
      <c r="B122" s="32"/>
      <c r="C122" s="31"/>
      <c r="D122" s="31"/>
      <c r="E122" s="243" t="str">
        <f>E7</f>
        <v>Investícia do rozvoja poľnohospodárskeho družstva Arvum - výroba kŕmnych zmesí</v>
      </c>
      <c r="F122" s="244"/>
      <c r="G122" s="244"/>
      <c r="H122" s="244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4" t="s">
        <v>100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6.5" customHeight="1">
      <c r="A124" s="31"/>
      <c r="B124" s="32"/>
      <c r="C124" s="31"/>
      <c r="D124" s="31"/>
      <c r="E124" s="196" t="str">
        <f>E9</f>
        <v>3 - SO 03 - Spevnené plochy a prístupové komunikácie</v>
      </c>
      <c r="F124" s="245"/>
      <c r="G124" s="245"/>
      <c r="H124" s="245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4" t="s">
        <v>18</v>
      </c>
      <c r="D126" s="31"/>
      <c r="E126" s="31"/>
      <c r="F126" s="22" t="str">
        <f>F12</f>
        <v>Vrakúň</v>
      </c>
      <c r="G126" s="31"/>
      <c r="H126" s="31"/>
      <c r="I126" s="24" t="s">
        <v>20</v>
      </c>
      <c r="J126" s="250" t="str">
        <f>IF(J12="","",J12)</f>
        <v>Vyplň údaj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5.7" customHeight="1">
      <c r="A128" s="31"/>
      <c r="B128" s="32"/>
      <c r="C128" s="24" t="s">
        <v>21</v>
      </c>
      <c r="D128" s="31"/>
      <c r="E128" s="31"/>
      <c r="F128" s="22" t="str">
        <f>E15</f>
        <v>Arvum, Poľnohospodárske družstvo</v>
      </c>
      <c r="G128" s="31"/>
      <c r="H128" s="31"/>
      <c r="I128" s="24" t="s">
        <v>27</v>
      </c>
      <c r="J128" s="27">
        <f>E21</f>
        <v>0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4" t="s">
        <v>25</v>
      </c>
      <c r="D129" s="31"/>
      <c r="E129" s="31"/>
      <c r="F129" s="249" t="str">
        <f>IF(E18="","",E18)</f>
        <v>Vyplň údaj</v>
      </c>
      <c r="G129" s="31"/>
      <c r="H129" s="31"/>
      <c r="I129" s="24" t="s">
        <v>30</v>
      </c>
      <c r="J129" s="27" t="str">
        <f>E24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>
      <c r="A131" s="144"/>
      <c r="B131" s="145"/>
      <c r="C131" s="146" t="s">
        <v>131</v>
      </c>
      <c r="D131" s="147" t="s">
        <v>60</v>
      </c>
      <c r="E131" s="147" t="s">
        <v>56</v>
      </c>
      <c r="F131" s="147" t="s">
        <v>57</v>
      </c>
      <c r="G131" s="147" t="s">
        <v>132</v>
      </c>
      <c r="H131" s="147" t="s">
        <v>133</v>
      </c>
      <c r="I131" s="147" t="s">
        <v>134</v>
      </c>
      <c r="J131" s="148" t="s">
        <v>105</v>
      </c>
      <c r="K131" s="149" t="s">
        <v>135</v>
      </c>
      <c r="L131" s="150"/>
      <c r="M131" s="63" t="s">
        <v>1</v>
      </c>
      <c r="N131" s="64" t="s">
        <v>39</v>
      </c>
      <c r="O131" s="64" t="s">
        <v>136</v>
      </c>
      <c r="P131" s="64" t="s">
        <v>137</v>
      </c>
      <c r="Q131" s="64" t="s">
        <v>138</v>
      </c>
      <c r="R131" s="64" t="s">
        <v>139</v>
      </c>
      <c r="S131" s="64" t="s">
        <v>140</v>
      </c>
      <c r="T131" s="65" t="s">
        <v>141</v>
      </c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</row>
    <row r="132" spans="1:65" s="2" customFormat="1" ht="22.9" customHeight="1">
      <c r="A132" s="31"/>
      <c r="B132" s="32"/>
      <c r="C132" s="70" t="s">
        <v>102</v>
      </c>
      <c r="D132" s="31"/>
      <c r="E132" s="31"/>
      <c r="F132" s="31"/>
      <c r="G132" s="31"/>
      <c r="H132" s="31"/>
      <c r="I132" s="31"/>
      <c r="J132" s="151">
        <f>BK132</f>
        <v>0</v>
      </c>
      <c r="K132" s="31"/>
      <c r="L132" s="32"/>
      <c r="M132" s="66"/>
      <c r="N132" s="57"/>
      <c r="O132" s="67"/>
      <c r="P132" s="152">
        <f>P133</f>
        <v>0</v>
      </c>
      <c r="Q132" s="67"/>
      <c r="R132" s="152">
        <f>R133</f>
        <v>1992.304326456248</v>
      </c>
      <c r="S132" s="67"/>
      <c r="T132" s="153">
        <f>T133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4" t="s">
        <v>74</v>
      </c>
      <c r="AU132" s="14" t="s">
        <v>107</v>
      </c>
      <c r="BK132" s="154">
        <f>BK133</f>
        <v>0</v>
      </c>
    </row>
    <row r="133" spans="1:65" s="12" customFormat="1" ht="25.9" customHeight="1">
      <c r="B133" s="155"/>
      <c r="D133" s="156" t="s">
        <v>74</v>
      </c>
      <c r="E133" s="157" t="s">
        <v>142</v>
      </c>
      <c r="F133" s="157" t="s">
        <v>143</v>
      </c>
      <c r="I133" s="158"/>
      <c r="J133" s="159">
        <f>BK133</f>
        <v>0</v>
      </c>
      <c r="L133" s="155"/>
      <c r="M133" s="160"/>
      <c r="N133" s="161"/>
      <c r="O133" s="161"/>
      <c r="P133" s="162">
        <f>P134+P143+P146+P151+P155</f>
        <v>0</v>
      </c>
      <c r="Q133" s="161"/>
      <c r="R133" s="162">
        <f>R134+R143+R146+R151+R155</f>
        <v>1992.304326456248</v>
      </c>
      <c r="S133" s="161"/>
      <c r="T133" s="163">
        <f>T134+T143+T146+T151+T155</f>
        <v>0</v>
      </c>
      <c r="AR133" s="156" t="s">
        <v>80</v>
      </c>
      <c r="AT133" s="164" t="s">
        <v>74</v>
      </c>
      <c r="AU133" s="164" t="s">
        <v>75</v>
      </c>
      <c r="AY133" s="156" t="s">
        <v>144</v>
      </c>
      <c r="BK133" s="165">
        <f>BK134+BK143+BK146+BK151+BK155</f>
        <v>0</v>
      </c>
    </row>
    <row r="134" spans="1:65" s="12" customFormat="1" ht="22.9" customHeight="1">
      <c r="B134" s="155"/>
      <c r="D134" s="156" t="s">
        <v>74</v>
      </c>
      <c r="E134" s="166" t="s">
        <v>80</v>
      </c>
      <c r="F134" s="166" t="s">
        <v>145</v>
      </c>
      <c r="I134" s="158"/>
      <c r="J134" s="167">
        <f>BK134</f>
        <v>0</v>
      </c>
      <c r="L134" s="155"/>
      <c r="M134" s="160"/>
      <c r="N134" s="161"/>
      <c r="O134" s="161"/>
      <c r="P134" s="162">
        <f>SUM(P135:P142)</f>
        <v>0</v>
      </c>
      <c r="Q134" s="161"/>
      <c r="R134" s="162">
        <f>SUM(R135:R142)</f>
        <v>0</v>
      </c>
      <c r="S134" s="161"/>
      <c r="T134" s="163">
        <f>SUM(T135:T142)</f>
        <v>0</v>
      </c>
      <c r="AR134" s="156" t="s">
        <v>80</v>
      </c>
      <c r="AT134" s="164" t="s">
        <v>74</v>
      </c>
      <c r="AU134" s="164" t="s">
        <v>80</v>
      </c>
      <c r="AY134" s="156" t="s">
        <v>144</v>
      </c>
      <c r="BK134" s="165">
        <f>SUM(BK135:BK142)</f>
        <v>0</v>
      </c>
    </row>
    <row r="135" spans="1:65" s="2" customFormat="1" ht="24.2" customHeight="1">
      <c r="A135" s="31"/>
      <c r="B135" s="137"/>
      <c r="C135" s="168" t="s">
        <v>80</v>
      </c>
      <c r="D135" s="168" t="s">
        <v>146</v>
      </c>
      <c r="E135" s="169" t="s">
        <v>151</v>
      </c>
      <c r="F135" s="170" t="s">
        <v>152</v>
      </c>
      <c r="G135" s="171" t="s">
        <v>149</v>
      </c>
      <c r="H135" s="172">
        <v>597.5</v>
      </c>
      <c r="I135" s="173"/>
      <c r="J135" s="172">
        <f t="shared" ref="J135:J142" si="5">ROUND(I135*H135,3)</f>
        <v>0</v>
      </c>
      <c r="K135" s="174"/>
      <c r="L135" s="32"/>
      <c r="M135" s="175" t="s">
        <v>1</v>
      </c>
      <c r="N135" s="176" t="s">
        <v>41</v>
      </c>
      <c r="O135" s="59"/>
      <c r="P135" s="177">
        <f t="shared" ref="P135:P142" si="6">O135*H135</f>
        <v>0</v>
      </c>
      <c r="Q135" s="177">
        <v>0</v>
      </c>
      <c r="R135" s="177">
        <f t="shared" ref="R135:R142" si="7">Q135*H135</f>
        <v>0</v>
      </c>
      <c r="S135" s="177">
        <v>0</v>
      </c>
      <c r="T135" s="178">
        <f t="shared" ref="T135:T142" si="8"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9" t="s">
        <v>87</v>
      </c>
      <c r="AT135" s="179" t="s">
        <v>146</v>
      </c>
      <c r="AU135" s="179" t="s">
        <v>123</v>
      </c>
      <c r="AY135" s="14" t="s">
        <v>144</v>
      </c>
      <c r="BE135" s="99">
        <f t="shared" ref="BE135:BE142" si="9">IF(N135="základná",J135,0)</f>
        <v>0</v>
      </c>
      <c r="BF135" s="99">
        <f t="shared" ref="BF135:BF142" si="10">IF(N135="znížená",J135,0)</f>
        <v>0</v>
      </c>
      <c r="BG135" s="99">
        <f t="shared" ref="BG135:BG142" si="11">IF(N135="zákl. prenesená",J135,0)</f>
        <v>0</v>
      </c>
      <c r="BH135" s="99">
        <f t="shared" ref="BH135:BH142" si="12">IF(N135="zníž. prenesená",J135,0)</f>
        <v>0</v>
      </c>
      <c r="BI135" s="99">
        <f t="shared" ref="BI135:BI142" si="13">IF(N135="nulová",J135,0)</f>
        <v>0</v>
      </c>
      <c r="BJ135" s="14" t="s">
        <v>123</v>
      </c>
      <c r="BK135" s="180">
        <f t="shared" ref="BK135:BK142" si="14">ROUND(I135*H135,3)</f>
        <v>0</v>
      </c>
      <c r="BL135" s="14" t="s">
        <v>87</v>
      </c>
      <c r="BM135" s="179" t="s">
        <v>351</v>
      </c>
    </row>
    <row r="136" spans="1:65" s="2" customFormat="1" ht="24.2" customHeight="1">
      <c r="A136" s="31"/>
      <c r="B136" s="137"/>
      <c r="C136" s="168" t="s">
        <v>123</v>
      </c>
      <c r="D136" s="168" t="s">
        <v>146</v>
      </c>
      <c r="E136" s="169" t="s">
        <v>154</v>
      </c>
      <c r="F136" s="170" t="s">
        <v>155</v>
      </c>
      <c r="G136" s="171" t="s">
        <v>149</v>
      </c>
      <c r="H136" s="172">
        <v>597.5</v>
      </c>
      <c r="I136" s="173"/>
      <c r="J136" s="172">
        <f t="shared" si="5"/>
        <v>0</v>
      </c>
      <c r="K136" s="174"/>
      <c r="L136" s="32"/>
      <c r="M136" s="175" t="s">
        <v>1</v>
      </c>
      <c r="N136" s="176" t="s">
        <v>41</v>
      </c>
      <c r="O136" s="59"/>
      <c r="P136" s="177">
        <f t="shared" si="6"/>
        <v>0</v>
      </c>
      <c r="Q136" s="177">
        <v>0</v>
      </c>
      <c r="R136" s="177">
        <f t="shared" si="7"/>
        <v>0</v>
      </c>
      <c r="S136" s="177">
        <v>0</v>
      </c>
      <c r="T136" s="178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9" t="s">
        <v>87</v>
      </c>
      <c r="AT136" s="179" t="s">
        <v>146</v>
      </c>
      <c r="AU136" s="179" t="s">
        <v>123</v>
      </c>
      <c r="AY136" s="14" t="s">
        <v>144</v>
      </c>
      <c r="BE136" s="99">
        <f t="shared" si="9"/>
        <v>0</v>
      </c>
      <c r="BF136" s="99">
        <f t="shared" si="10"/>
        <v>0</v>
      </c>
      <c r="BG136" s="99">
        <f t="shared" si="11"/>
        <v>0</v>
      </c>
      <c r="BH136" s="99">
        <f t="shared" si="12"/>
        <v>0</v>
      </c>
      <c r="BI136" s="99">
        <f t="shared" si="13"/>
        <v>0</v>
      </c>
      <c r="BJ136" s="14" t="s">
        <v>123</v>
      </c>
      <c r="BK136" s="180">
        <f t="shared" si="14"/>
        <v>0</v>
      </c>
      <c r="BL136" s="14" t="s">
        <v>87</v>
      </c>
      <c r="BM136" s="179" t="s">
        <v>352</v>
      </c>
    </row>
    <row r="137" spans="1:65" s="2" customFormat="1" ht="24.2" customHeight="1">
      <c r="A137" s="31"/>
      <c r="B137" s="137"/>
      <c r="C137" s="168" t="s">
        <v>84</v>
      </c>
      <c r="D137" s="168" t="s">
        <v>146</v>
      </c>
      <c r="E137" s="169" t="s">
        <v>157</v>
      </c>
      <c r="F137" s="170" t="s">
        <v>158</v>
      </c>
      <c r="G137" s="171" t="s">
        <v>149</v>
      </c>
      <c r="H137" s="172">
        <v>597.5</v>
      </c>
      <c r="I137" s="173"/>
      <c r="J137" s="172">
        <f t="shared" si="5"/>
        <v>0</v>
      </c>
      <c r="K137" s="174"/>
      <c r="L137" s="32"/>
      <c r="M137" s="175" t="s">
        <v>1</v>
      </c>
      <c r="N137" s="176" t="s">
        <v>41</v>
      </c>
      <c r="O137" s="59"/>
      <c r="P137" s="177">
        <f t="shared" si="6"/>
        <v>0</v>
      </c>
      <c r="Q137" s="177">
        <v>0</v>
      </c>
      <c r="R137" s="177">
        <f t="shared" si="7"/>
        <v>0</v>
      </c>
      <c r="S137" s="177">
        <v>0</v>
      </c>
      <c r="T137" s="178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9" t="s">
        <v>87</v>
      </c>
      <c r="AT137" s="179" t="s">
        <v>146</v>
      </c>
      <c r="AU137" s="179" t="s">
        <v>123</v>
      </c>
      <c r="AY137" s="14" t="s">
        <v>144</v>
      </c>
      <c r="BE137" s="99">
        <f t="shared" si="9"/>
        <v>0</v>
      </c>
      <c r="BF137" s="99">
        <f t="shared" si="10"/>
        <v>0</v>
      </c>
      <c r="BG137" s="99">
        <f t="shared" si="11"/>
        <v>0</v>
      </c>
      <c r="BH137" s="99">
        <f t="shared" si="12"/>
        <v>0</v>
      </c>
      <c r="BI137" s="99">
        <f t="shared" si="13"/>
        <v>0</v>
      </c>
      <c r="BJ137" s="14" t="s">
        <v>123</v>
      </c>
      <c r="BK137" s="180">
        <f t="shared" si="14"/>
        <v>0</v>
      </c>
      <c r="BL137" s="14" t="s">
        <v>87</v>
      </c>
      <c r="BM137" s="179" t="s">
        <v>353</v>
      </c>
    </row>
    <row r="138" spans="1:65" s="2" customFormat="1" ht="37.9" customHeight="1">
      <c r="A138" s="31"/>
      <c r="B138" s="137"/>
      <c r="C138" s="168" t="s">
        <v>87</v>
      </c>
      <c r="D138" s="168" t="s">
        <v>146</v>
      </c>
      <c r="E138" s="169" t="s">
        <v>161</v>
      </c>
      <c r="F138" s="170" t="s">
        <v>162</v>
      </c>
      <c r="G138" s="171" t="s">
        <v>149</v>
      </c>
      <c r="H138" s="172">
        <v>597.5</v>
      </c>
      <c r="I138" s="173"/>
      <c r="J138" s="172">
        <f t="shared" si="5"/>
        <v>0</v>
      </c>
      <c r="K138" s="174"/>
      <c r="L138" s="32"/>
      <c r="M138" s="175" t="s">
        <v>1</v>
      </c>
      <c r="N138" s="176" t="s">
        <v>41</v>
      </c>
      <c r="O138" s="59"/>
      <c r="P138" s="177">
        <f t="shared" si="6"/>
        <v>0</v>
      </c>
      <c r="Q138" s="177">
        <v>0</v>
      </c>
      <c r="R138" s="177">
        <f t="shared" si="7"/>
        <v>0</v>
      </c>
      <c r="S138" s="177">
        <v>0</v>
      </c>
      <c r="T138" s="178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9" t="s">
        <v>87</v>
      </c>
      <c r="AT138" s="179" t="s">
        <v>146</v>
      </c>
      <c r="AU138" s="179" t="s">
        <v>123</v>
      </c>
      <c r="AY138" s="14" t="s">
        <v>144</v>
      </c>
      <c r="BE138" s="99">
        <f t="shared" si="9"/>
        <v>0</v>
      </c>
      <c r="BF138" s="99">
        <f t="shared" si="10"/>
        <v>0</v>
      </c>
      <c r="BG138" s="99">
        <f t="shared" si="11"/>
        <v>0</v>
      </c>
      <c r="BH138" s="99">
        <f t="shared" si="12"/>
        <v>0</v>
      </c>
      <c r="BI138" s="99">
        <f t="shared" si="13"/>
        <v>0</v>
      </c>
      <c r="BJ138" s="14" t="s">
        <v>123</v>
      </c>
      <c r="BK138" s="180">
        <f t="shared" si="14"/>
        <v>0</v>
      </c>
      <c r="BL138" s="14" t="s">
        <v>87</v>
      </c>
      <c r="BM138" s="179" t="s">
        <v>354</v>
      </c>
    </row>
    <row r="139" spans="1:65" s="2" customFormat="1" ht="44.25" customHeight="1">
      <c r="A139" s="31"/>
      <c r="B139" s="137"/>
      <c r="C139" s="168" t="s">
        <v>160</v>
      </c>
      <c r="D139" s="168" t="s">
        <v>146</v>
      </c>
      <c r="E139" s="169" t="s">
        <v>165</v>
      </c>
      <c r="F139" s="170" t="s">
        <v>166</v>
      </c>
      <c r="G139" s="171" t="s">
        <v>149</v>
      </c>
      <c r="H139" s="172">
        <v>10157.5</v>
      </c>
      <c r="I139" s="173"/>
      <c r="J139" s="172">
        <f t="shared" si="5"/>
        <v>0</v>
      </c>
      <c r="K139" s="174"/>
      <c r="L139" s="32"/>
      <c r="M139" s="175" t="s">
        <v>1</v>
      </c>
      <c r="N139" s="176" t="s">
        <v>41</v>
      </c>
      <c r="O139" s="59"/>
      <c r="P139" s="177">
        <f t="shared" si="6"/>
        <v>0</v>
      </c>
      <c r="Q139" s="177">
        <v>0</v>
      </c>
      <c r="R139" s="177">
        <f t="shared" si="7"/>
        <v>0</v>
      </c>
      <c r="S139" s="177">
        <v>0</v>
      </c>
      <c r="T139" s="178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9" t="s">
        <v>87</v>
      </c>
      <c r="AT139" s="179" t="s">
        <v>146</v>
      </c>
      <c r="AU139" s="179" t="s">
        <v>123</v>
      </c>
      <c r="AY139" s="14" t="s">
        <v>144</v>
      </c>
      <c r="BE139" s="99">
        <f t="shared" si="9"/>
        <v>0</v>
      </c>
      <c r="BF139" s="99">
        <f t="shared" si="10"/>
        <v>0</v>
      </c>
      <c r="BG139" s="99">
        <f t="shared" si="11"/>
        <v>0</v>
      </c>
      <c r="BH139" s="99">
        <f t="shared" si="12"/>
        <v>0</v>
      </c>
      <c r="BI139" s="99">
        <f t="shared" si="13"/>
        <v>0</v>
      </c>
      <c r="BJ139" s="14" t="s">
        <v>123</v>
      </c>
      <c r="BK139" s="180">
        <f t="shared" si="14"/>
        <v>0</v>
      </c>
      <c r="BL139" s="14" t="s">
        <v>87</v>
      </c>
      <c r="BM139" s="179" t="s">
        <v>355</v>
      </c>
    </row>
    <row r="140" spans="1:65" s="2" customFormat="1" ht="24.2" customHeight="1">
      <c r="A140" s="31"/>
      <c r="B140" s="137"/>
      <c r="C140" s="168" t="s">
        <v>164</v>
      </c>
      <c r="D140" s="168" t="s">
        <v>146</v>
      </c>
      <c r="E140" s="169" t="s">
        <v>169</v>
      </c>
      <c r="F140" s="170" t="s">
        <v>170</v>
      </c>
      <c r="G140" s="171" t="s">
        <v>149</v>
      </c>
      <c r="H140" s="172">
        <v>597.5</v>
      </c>
      <c r="I140" s="173"/>
      <c r="J140" s="172">
        <f t="shared" si="5"/>
        <v>0</v>
      </c>
      <c r="K140" s="174"/>
      <c r="L140" s="32"/>
      <c r="M140" s="175" t="s">
        <v>1</v>
      </c>
      <c r="N140" s="176" t="s">
        <v>41</v>
      </c>
      <c r="O140" s="59"/>
      <c r="P140" s="177">
        <f t="shared" si="6"/>
        <v>0</v>
      </c>
      <c r="Q140" s="177">
        <v>0</v>
      </c>
      <c r="R140" s="177">
        <f t="shared" si="7"/>
        <v>0</v>
      </c>
      <c r="S140" s="177">
        <v>0</v>
      </c>
      <c r="T140" s="178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9" t="s">
        <v>87</v>
      </c>
      <c r="AT140" s="179" t="s">
        <v>146</v>
      </c>
      <c r="AU140" s="179" t="s">
        <v>123</v>
      </c>
      <c r="AY140" s="14" t="s">
        <v>144</v>
      </c>
      <c r="BE140" s="99">
        <f t="shared" si="9"/>
        <v>0</v>
      </c>
      <c r="BF140" s="99">
        <f t="shared" si="10"/>
        <v>0</v>
      </c>
      <c r="BG140" s="99">
        <f t="shared" si="11"/>
        <v>0</v>
      </c>
      <c r="BH140" s="99">
        <f t="shared" si="12"/>
        <v>0</v>
      </c>
      <c r="BI140" s="99">
        <f t="shared" si="13"/>
        <v>0</v>
      </c>
      <c r="BJ140" s="14" t="s">
        <v>123</v>
      </c>
      <c r="BK140" s="180">
        <f t="shared" si="14"/>
        <v>0</v>
      </c>
      <c r="BL140" s="14" t="s">
        <v>87</v>
      </c>
      <c r="BM140" s="179" t="s">
        <v>356</v>
      </c>
    </row>
    <row r="141" spans="1:65" s="2" customFormat="1" ht="21.75" customHeight="1">
      <c r="A141" s="31"/>
      <c r="B141" s="137"/>
      <c r="C141" s="168" t="s">
        <v>168</v>
      </c>
      <c r="D141" s="168" t="s">
        <v>146</v>
      </c>
      <c r="E141" s="169" t="s">
        <v>173</v>
      </c>
      <c r="F141" s="170" t="s">
        <v>174</v>
      </c>
      <c r="G141" s="171" t="s">
        <v>149</v>
      </c>
      <c r="H141" s="172">
        <v>597.5</v>
      </c>
      <c r="I141" s="173"/>
      <c r="J141" s="172">
        <f t="shared" si="5"/>
        <v>0</v>
      </c>
      <c r="K141" s="174"/>
      <c r="L141" s="32"/>
      <c r="M141" s="175" t="s">
        <v>1</v>
      </c>
      <c r="N141" s="176" t="s">
        <v>41</v>
      </c>
      <c r="O141" s="59"/>
      <c r="P141" s="177">
        <f t="shared" si="6"/>
        <v>0</v>
      </c>
      <c r="Q141" s="177">
        <v>0</v>
      </c>
      <c r="R141" s="177">
        <f t="shared" si="7"/>
        <v>0</v>
      </c>
      <c r="S141" s="177">
        <v>0</v>
      </c>
      <c r="T141" s="178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9" t="s">
        <v>87</v>
      </c>
      <c r="AT141" s="179" t="s">
        <v>146</v>
      </c>
      <c r="AU141" s="179" t="s">
        <v>123</v>
      </c>
      <c r="AY141" s="14" t="s">
        <v>144</v>
      </c>
      <c r="BE141" s="99">
        <f t="shared" si="9"/>
        <v>0</v>
      </c>
      <c r="BF141" s="99">
        <f t="shared" si="10"/>
        <v>0</v>
      </c>
      <c r="BG141" s="99">
        <f t="shared" si="11"/>
        <v>0</v>
      </c>
      <c r="BH141" s="99">
        <f t="shared" si="12"/>
        <v>0</v>
      </c>
      <c r="BI141" s="99">
        <f t="shared" si="13"/>
        <v>0</v>
      </c>
      <c r="BJ141" s="14" t="s">
        <v>123</v>
      </c>
      <c r="BK141" s="180">
        <f t="shared" si="14"/>
        <v>0</v>
      </c>
      <c r="BL141" s="14" t="s">
        <v>87</v>
      </c>
      <c r="BM141" s="179" t="s">
        <v>357</v>
      </c>
    </row>
    <row r="142" spans="1:65" s="2" customFormat="1" ht="24.2" customHeight="1">
      <c r="A142" s="31"/>
      <c r="B142" s="137"/>
      <c r="C142" s="168" t="s">
        <v>172</v>
      </c>
      <c r="D142" s="168" t="s">
        <v>146</v>
      </c>
      <c r="E142" s="169" t="s">
        <v>177</v>
      </c>
      <c r="F142" s="170" t="s">
        <v>178</v>
      </c>
      <c r="G142" s="171" t="s">
        <v>179</v>
      </c>
      <c r="H142" s="172">
        <v>956</v>
      </c>
      <c r="I142" s="173"/>
      <c r="J142" s="172">
        <f t="shared" si="5"/>
        <v>0</v>
      </c>
      <c r="K142" s="174"/>
      <c r="L142" s="32"/>
      <c r="M142" s="175" t="s">
        <v>1</v>
      </c>
      <c r="N142" s="176" t="s">
        <v>41</v>
      </c>
      <c r="O142" s="59"/>
      <c r="P142" s="177">
        <f t="shared" si="6"/>
        <v>0</v>
      </c>
      <c r="Q142" s="177">
        <v>0</v>
      </c>
      <c r="R142" s="177">
        <f t="shared" si="7"/>
        <v>0</v>
      </c>
      <c r="S142" s="177">
        <v>0</v>
      </c>
      <c r="T142" s="178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9" t="s">
        <v>87</v>
      </c>
      <c r="AT142" s="179" t="s">
        <v>146</v>
      </c>
      <c r="AU142" s="179" t="s">
        <v>123</v>
      </c>
      <c r="AY142" s="14" t="s">
        <v>144</v>
      </c>
      <c r="BE142" s="99">
        <f t="shared" si="9"/>
        <v>0</v>
      </c>
      <c r="BF142" s="99">
        <f t="shared" si="10"/>
        <v>0</v>
      </c>
      <c r="BG142" s="99">
        <f t="shared" si="11"/>
        <v>0</v>
      </c>
      <c r="BH142" s="99">
        <f t="shared" si="12"/>
        <v>0</v>
      </c>
      <c r="BI142" s="99">
        <f t="shared" si="13"/>
        <v>0</v>
      </c>
      <c r="BJ142" s="14" t="s">
        <v>123</v>
      </c>
      <c r="BK142" s="180">
        <f t="shared" si="14"/>
        <v>0</v>
      </c>
      <c r="BL142" s="14" t="s">
        <v>87</v>
      </c>
      <c r="BM142" s="179" t="s">
        <v>358</v>
      </c>
    </row>
    <row r="143" spans="1:65" s="12" customFormat="1" ht="22.9" customHeight="1">
      <c r="B143" s="155"/>
      <c r="D143" s="156" t="s">
        <v>74</v>
      </c>
      <c r="E143" s="166" t="s">
        <v>123</v>
      </c>
      <c r="F143" s="166" t="s">
        <v>185</v>
      </c>
      <c r="I143" s="158"/>
      <c r="J143" s="167">
        <f>BK143</f>
        <v>0</v>
      </c>
      <c r="L143" s="155"/>
      <c r="M143" s="160"/>
      <c r="N143" s="161"/>
      <c r="O143" s="161"/>
      <c r="P143" s="162">
        <f>SUM(P144:P145)</f>
        <v>0</v>
      </c>
      <c r="Q143" s="161"/>
      <c r="R143" s="162">
        <f>SUM(R144:R145)</f>
        <v>0.40510499999999999</v>
      </c>
      <c r="S143" s="161"/>
      <c r="T143" s="163">
        <f>SUM(T144:T145)</f>
        <v>0</v>
      </c>
      <c r="AR143" s="156" t="s">
        <v>80</v>
      </c>
      <c r="AT143" s="164" t="s">
        <v>74</v>
      </c>
      <c r="AU143" s="164" t="s">
        <v>80</v>
      </c>
      <c r="AY143" s="156" t="s">
        <v>144</v>
      </c>
      <c r="BK143" s="165">
        <f>SUM(BK144:BK145)</f>
        <v>0</v>
      </c>
    </row>
    <row r="144" spans="1:65" s="2" customFormat="1" ht="24.2" customHeight="1">
      <c r="A144" s="31"/>
      <c r="B144" s="137"/>
      <c r="C144" s="168" t="s">
        <v>176</v>
      </c>
      <c r="D144" s="168" t="s">
        <v>146</v>
      </c>
      <c r="E144" s="169" t="s">
        <v>359</v>
      </c>
      <c r="F144" s="170" t="s">
        <v>360</v>
      </c>
      <c r="G144" s="171" t="s">
        <v>201</v>
      </c>
      <c r="H144" s="172">
        <v>1195</v>
      </c>
      <c r="I144" s="173"/>
      <c r="J144" s="172">
        <f>ROUND(I144*H144,3)</f>
        <v>0</v>
      </c>
      <c r="K144" s="174"/>
      <c r="L144" s="32"/>
      <c r="M144" s="175" t="s">
        <v>1</v>
      </c>
      <c r="N144" s="176" t="s">
        <v>41</v>
      </c>
      <c r="O144" s="59"/>
      <c r="P144" s="177">
        <f>O144*H144</f>
        <v>0</v>
      </c>
      <c r="Q144" s="177">
        <v>3.3000000000000003E-5</v>
      </c>
      <c r="R144" s="177">
        <f>Q144*H144</f>
        <v>3.9435000000000005E-2</v>
      </c>
      <c r="S144" s="177">
        <v>0</v>
      </c>
      <c r="T144" s="178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9" t="s">
        <v>87</v>
      </c>
      <c r="AT144" s="179" t="s">
        <v>146</v>
      </c>
      <c r="AU144" s="179" t="s">
        <v>123</v>
      </c>
      <c r="AY144" s="14" t="s">
        <v>144</v>
      </c>
      <c r="BE144" s="99">
        <f>IF(N144="základná",J144,0)</f>
        <v>0</v>
      </c>
      <c r="BF144" s="99">
        <f>IF(N144="znížená",J144,0)</f>
        <v>0</v>
      </c>
      <c r="BG144" s="99">
        <f>IF(N144="zákl. prenesená",J144,0)</f>
        <v>0</v>
      </c>
      <c r="BH144" s="99">
        <f>IF(N144="zníž. prenesená",J144,0)</f>
        <v>0</v>
      </c>
      <c r="BI144" s="99">
        <f>IF(N144="nulová",J144,0)</f>
        <v>0</v>
      </c>
      <c r="BJ144" s="14" t="s">
        <v>123</v>
      </c>
      <c r="BK144" s="180">
        <f>ROUND(I144*H144,3)</f>
        <v>0</v>
      </c>
      <c r="BL144" s="14" t="s">
        <v>87</v>
      </c>
      <c r="BM144" s="179" t="s">
        <v>361</v>
      </c>
    </row>
    <row r="145" spans="1:65" s="2" customFormat="1" ht="16.5" customHeight="1">
      <c r="A145" s="31"/>
      <c r="B145" s="137"/>
      <c r="C145" s="181" t="s">
        <v>181</v>
      </c>
      <c r="D145" s="181" t="s">
        <v>280</v>
      </c>
      <c r="E145" s="182" t="s">
        <v>362</v>
      </c>
      <c r="F145" s="183" t="s">
        <v>363</v>
      </c>
      <c r="G145" s="184" t="s">
        <v>201</v>
      </c>
      <c r="H145" s="185">
        <v>1218.9000000000001</v>
      </c>
      <c r="I145" s="186"/>
      <c r="J145" s="185">
        <f>ROUND(I145*H145,3)</f>
        <v>0</v>
      </c>
      <c r="K145" s="187"/>
      <c r="L145" s="188"/>
      <c r="M145" s="189" t="s">
        <v>1</v>
      </c>
      <c r="N145" s="190" t="s">
        <v>41</v>
      </c>
      <c r="O145" s="59"/>
      <c r="P145" s="177">
        <f>O145*H145</f>
        <v>0</v>
      </c>
      <c r="Q145" s="177">
        <v>2.9999999999999997E-4</v>
      </c>
      <c r="R145" s="177">
        <f>Q145*H145</f>
        <v>0.36567</v>
      </c>
      <c r="S145" s="177">
        <v>0</v>
      </c>
      <c r="T145" s="178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9" t="s">
        <v>172</v>
      </c>
      <c r="AT145" s="179" t="s">
        <v>280</v>
      </c>
      <c r="AU145" s="179" t="s">
        <v>123</v>
      </c>
      <c r="AY145" s="14" t="s">
        <v>144</v>
      </c>
      <c r="BE145" s="99">
        <f>IF(N145="základná",J145,0)</f>
        <v>0</v>
      </c>
      <c r="BF145" s="99">
        <f>IF(N145="znížená",J145,0)</f>
        <v>0</v>
      </c>
      <c r="BG145" s="99">
        <f>IF(N145="zákl. prenesená",J145,0)</f>
        <v>0</v>
      </c>
      <c r="BH145" s="99">
        <f>IF(N145="zníž. prenesená",J145,0)</f>
        <v>0</v>
      </c>
      <c r="BI145" s="99">
        <f>IF(N145="nulová",J145,0)</f>
        <v>0</v>
      </c>
      <c r="BJ145" s="14" t="s">
        <v>123</v>
      </c>
      <c r="BK145" s="180">
        <f>ROUND(I145*H145,3)</f>
        <v>0</v>
      </c>
      <c r="BL145" s="14" t="s">
        <v>87</v>
      </c>
      <c r="BM145" s="179" t="s">
        <v>364</v>
      </c>
    </row>
    <row r="146" spans="1:65" s="12" customFormat="1" ht="22.9" customHeight="1">
      <c r="B146" s="155"/>
      <c r="D146" s="156" t="s">
        <v>74</v>
      </c>
      <c r="E146" s="166" t="s">
        <v>160</v>
      </c>
      <c r="F146" s="166" t="s">
        <v>365</v>
      </c>
      <c r="I146" s="158"/>
      <c r="J146" s="167">
        <f>BK146</f>
        <v>0</v>
      </c>
      <c r="L146" s="155"/>
      <c r="M146" s="160"/>
      <c r="N146" s="161"/>
      <c r="O146" s="161"/>
      <c r="P146" s="162">
        <f>SUM(P147:P150)</f>
        <v>0</v>
      </c>
      <c r="Q146" s="161"/>
      <c r="R146" s="162">
        <f>SUM(R147:R150)</f>
        <v>1936.529765</v>
      </c>
      <c r="S146" s="161"/>
      <c r="T146" s="163">
        <f>SUM(T147:T150)</f>
        <v>0</v>
      </c>
      <c r="AR146" s="156" t="s">
        <v>80</v>
      </c>
      <c r="AT146" s="164" t="s">
        <v>74</v>
      </c>
      <c r="AU146" s="164" t="s">
        <v>80</v>
      </c>
      <c r="AY146" s="156" t="s">
        <v>144</v>
      </c>
      <c r="BK146" s="165">
        <f>SUM(BK147:BK150)</f>
        <v>0</v>
      </c>
    </row>
    <row r="147" spans="1:65" s="2" customFormat="1" ht="33" customHeight="1">
      <c r="A147" s="31"/>
      <c r="B147" s="137"/>
      <c r="C147" s="168" t="s">
        <v>186</v>
      </c>
      <c r="D147" s="168" t="s">
        <v>146</v>
      </c>
      <c r="E147" s="169" t="s">
        <v>366</v>
      </c>
      <c r="F147" s="170" t="s">
        <v>367</v>
      </c>
      <c r="G147" s="171" t="s">
        <v>201</v>
      </c>
      <c r="H147" s="172">
        <v>1195</v>
      </c>
      <c r="I147" s="173"/>
      <c r="J147" s="172">
        <f>ROUND(I147*H147,3)</f>
        <v>0</v>
      </c>
      <c r="K147" s="174"/>
      <c r="L147" s="32"/>
      <c r="M147" s="175" t="s">
        <v>1</v>
      </c>
      <c r="N147" s="176" t="s">
        <v>41</v>
      </c>
      <c r="O147" s="59"/>
      <c r="P147" s="177">
        <f>O147*H147</f>
        <v>0</v>
      </c>
      <c r="Q147" s="177">
        <v>0.39800000000000002</v>
      </c>
      <c r="R147" s="177">
        <f>Q147*H147</f>
        <v>475.61</v>
      </c>
      <c r="S147" s="177">
        <v>0</v>
      </c>
      <c r="T147" s="178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9" t="s">
        <v>87</v>
      </c>
      <c r="AT147" s="179" t="s">
        <v>146</v>
      </c>
      <c r="AU147" s="179" t="s">
        <v>123</v>
      </c>
      <c r="AY147" s="14" t="s">
        <v>144</v>
      </c>
      <c r="BE147" s="99">
        <f>IF(N147="základná",J147,0)</f>
        <v>0</v>
      </c>
      <c r="BF147" s="99">
        <f>IF(N147="znížená",J147,0)</f>
        <v>0</v>
      </c>
      <c r="BG147" s="99">
        <f>IF(N147="zákl. prenesená",J147,0)</f>
        <v>0</v>
      </c>
      <c r="BH147" s="99">
        <f>IF(N147="zníž. prenesená",J147,0)</f>
        <v>0</v>
      </c>
      <c r="BI147" s="99">
        <f>IF(N147="nulová",J147,0)</f>
        <v>0</v>
      </c>
      <c r="BJ147" s="14" t="s">
        <v>123</v>
      </c>
      <c r="BK147" s="180">
        <f>ROUND(I147*H147,3)</f>
        <v>0</v>
      </c>
      <c r="BL147" s="14" t="s">
        <v>87</v>
      </c>
      <c r="BM147" s="179" t="s">
        <v>368</v>
      </c>
    </row>
    <row r="148" spans="1:65" s="2" customFormat="1" ht="33" customHeight="1">
      <c r="A148" s="31"/>
      <c r="B148" s="137"/>
      <c r="C148" s="168" t="s">
        <v>190</v>
      </c>
      <c r="D148" s="168" t="s">
        <v>146</v>
      </c>
      <c r="E148" s="169" t="s">
        <v>369</v>
      </c>
      <c r="F148" s="170" t="s">
        <v>370</v>
      </c>
      <c r="G148" s="171" t="s">
        <v>201</v>
      </c>
      <c r="H148" s="172">
        <v>1195</v>
      </c>
      <c r="I148" s="173"/>
      <c r="J148" s="172">
        <f>ROUND(I148*H148,3)</f>
        <v>0</v>
      </c>
      <c r="K148" s="174"/>
      <c r="L148" s="32"/>
      <c r="M148" s="175" t="s">
        <v>1</v>
      </c>
      <c r="N148" s="176" t="s">
        <v>41</v>
      </c>
      <c r="O148" s="59"/>
      <c r="P148" s="177">
        <f>O148*H148</f>
        <v>0</v>
      </c>
      <c r="Q148" s="177">
        <v>0.38624999999999998</v>
      </c>
      <c r="R148" s="177">
        <f>Q148*H148</f>
        <v>461.56874999999997</v>
      </c>
      <c r="S148" s="177">
        <v>0</v>
      </c>
      <c r="T148" s="178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9" t="s">
        <v>87</v>
      </c>
      <c r="AT148" s="179" t="s">
        <v>146</v>
      </c>
      <c r="AU148" s="179" t="s">
        <v>123</v>
      </c>
      <c r="AY148" s="14" t="s">
        <v>144</v>
      </c>
      <c r="BE148" s="99">
        <f>IF(N148="základná",J148,0)</f>
        <v>0</v>
      </c>
      <c r="BF148" s="99">
        <f>IF(N148="znížená",J148,0)</f>
        <v>0</v>
      </c>
      <c r="BG148" s="99">
        <f>IF(N148="zákl. prenesená",J148,0)</f>
        <v>0</v>
      </c>
      <c r="BH148" s="99">
        <f>IF(N148="zníž. prenesená",J148,0)</f>
        <v>0</v>
      </c>
      <c r="BI148" s="99">
        <f>IF(N148="nulová",J148,0)</f>
        <v>0</v>
      </c>
      <c r="BJ148" s="14" t="s">
        <v>123</v>
      </c>
      <c r="BK148" s="180">
        <f>ROUND(I148*H148,3)</f>
        <v>0</v>
      </c>
      <c r="BL148" s="14" t="s">
        <v>87</v>
      </c>
      <c r="BM148" s="179" t="s">
        <v>371</v>
      </c>
    </row>
    <row r="149" spans="1:65" s="2" customFormat="1" ht="24.2" customHeight="1">
      <c r="A149" s="31"/>
      <c r="B149" s="137"/>
      <c r="C149" s="168" t="s">
        <v>194</v>
      </c>
      <c r="D149" s="168" t="s">
        <v>146</v>
      </c>
      <c r="E149" s="169" t="s">
        <v>372</v>
      </c>
      <c r="F149" s="170" t="s">
        <v>373</v>
      </c>
      <c r="G149" s="171" t="s">
        <v>201</v>
      </c>
      <c r="H149" s="172">
        <v>1195</v>
      </c>
      <c r="I149" s="173"/>
      <c r="J149" s="172">
        <f>ROUND(I149*H149,3)</f>
        <v>0</v>
      </c>
      <c r="K149" s="174"/>
      <c r="L149" s="32"/>
      <c r="M149" s="175" t="s">
        <v>1</v>
      </c>
      <c r="N149" s="176" t="s">
        <v>41</v>
      </c>
      <c r="O149" s="59"/>
      <c r="P149" s="177">
        <f>O149*H149</f>
        <v>0</v>
      </c>
      <c r="Q149" s="177">
        <v>0.37080000000000002</v>
      </c>
      <c r="R149" s="177">
        <f>Q149*H149</f>
        <v>443.10599999999999</v>
      </c>
      <c r="S149" s="177">
        <v>0</v>
      </c>
      <c r="T149" s="178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9" t="s">
        <v>87</v>
      </c>
      <c r="AT149" s="179" t="s">
        <v>146</v>
      </c>
      <c r="AU149" s="179" t="s">
        <v>123</v>
      </c>
      <c r="AY149" s="14" t="s">
        <v>144</v>
      </c>
      <c r="BE149" s="99">
        <f>IF(N149="základná",J149,0)</f>
        <v>0</v>
      </c>
      <c r="BF149" s="99">
        <f>IF(N149="znížená",J149,0)</f>
        <v>0</v>
      </c>
      <c r="BG149" s="99">
        <f>IF(N149="zákl. prenesená",J149,0)</f>
        <v>0</v>
      </c>
      <c r="BH149" s="99">
        <f>IF(N149="zníž. prenesená",J149,0)</f>
        <v>0</v>
      </c>
      <c r="BI149" s="99">
        <f>IF(N149="nulová",J149,0)</f>
        <v>0</v>
      </c>
      <c r="BJ149" s="14" t="s">
        <v>123</v>
      </c>
      <c r="BK149" s="180">
        <f>ROUND(I149*H149,3)</f>
        <v>0</v>
      </c>
      <c r="BL149" s="14" t="s">
        <v>87</v>
      </c>
      <c r="BM149" s="179" t="s">
        <v>374</v>
      </c>
    </row>
    <row r="150" spans="1:65" s="2" customFormat="1" ht="24.2" customHeight="1">
      <c r="A150" s="31"/>
      <c r="B150" s="137"/>
      <c r="C150" s="168" t="s">
        <v>198</v>
      </c>
      <c r="D150" s="168" t="s">
        <v>146</v>
      </c>
      <c r="E150" s="169" t="s">
        <v>375</v>
      </c>
      <c r="F150" s="170" t="s">
        <v>376</v>
      </c>
      <c r="G150" s="171" t="s">
        <v>201</v>
      </c>
      <c r="H150" s="172">
        <v>1195</v>
      </c>
      <c r="I150" s="173"/>
      <c r="J150" s="172">
        <f>ROUND(I150*H150,3)</f>
        <v>0</v>
      </c>
      <c r="K150" s="174"/>
      <c r="L150" s="32"/>
      <c r="M150" s="175" t="s">
        <v>1</v>
      </c>
      <c r="N150" s="176" t="s">
        <v>41</v>
      </c>
      <c r="O150" s="59"/>
      <c r="P150" s="177">
        <f>O150*H150</f>
        <v>0</v>
      </c>
      <c r="Q150" s="177">
        <v>0.46547699999999997</v>
      </c>
      <c r="R150" s="177">
        <f>Q150*H150</f>
        <v>556.24501499999997</v>
      </c>
      <c r="S150" s="177">
        <v>0</v>
      </c>
      <c r="T150" s="178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9" t="s">
        <v>87</v>
      </c>
      <c r="AT150" s="179" t="s">
        <v>146</v>
      </c>
      <c r="AU150" s="179" t="s">
        <v>123</v>
      </c>
      <c r="AY150" s="14" t="s">
        <v>144</v>
      </c>
      <c r="BE150" s="99">
        <f>IF(N150="základná",J150,0)</f>
        <v>0</v>
      </c>
      <c r="BF150" s="99">
        <f>IF(N150="znížená",J150,0)</f>
        <v>0</v>
      </c>
      <c r="BG150" s="99">
        <f>IF(N150="zákl. prenesená",J150,0)</f>
        <v>0</v>
      </c>
      <c r="BH150" s="99">
        <f>IF(N150="zníž. prenesená",J150,0)</f>
        <v>0</v>
      </c>
      <c r="BI150" s="99">
        <f>IF(N150="nulová",J150,0)</f>
        <v>0</v>
      </c>
      <c r="BJ150" s="14" t="s">
        <v>123</v>
      </c>
      <c r="BK150" s="180">
        <f>ROUND(I150*H150,3)</f>
        <v>0</v>
      </c>
      <c r="BL150" s="14" t="s">
        <v>87</v>
      </c>
      <c r="BM150" s="179" t="s">
        <v>377</v>
      </c>
    </row>
    <row r="151" spans="1:65" s="12" customFormat="1" ht="22.9" customHeight="1">
      <c r="B151" s="155"/>
      <c r="D151" s="156" t="s">
        <v>74</v>
      </c>
      <c r="E151" s="166" t="s">
        <v>176</v>
      </c>
      <c r="F151" s="166" t="s">
        <v>248</v>
      </c>
      <c r="I151" s="158"/>
      <c r="J151" s="167">
        <f>BK151</f>
        <v>0</v>
      </c>
      <c r="L151" s="155"/>
      <c r="M151" s="160"/>
      <c r="N151" s="161"/>
      <c r="O151" s="161"/>
      <c r="P151" s="162">
        <f>SUM(P152:P154)</f>
        <v>0</v>
      </c>
      <c r="Q151" s="161"/>
      <c r="R151" s="162">
        <f>SUM(R152:R154)</f>
        <v>55.369456456247995</v>
      </c>
      <c r="S151" s="161"/>
      <c r="T151" s="163">
        <f>SUM(T152:T154)</f>
        <v>0</v>
      </c>
      <c r="AR151" s="156" t="s">
        <v>80</v>
      </c>
      <c r="AT151" s="164" t="s">
        <v>74</v>
      </c>
      <c r="AU151" s="164" t="s">
        <v>80</v>
      </c>
      <c r="AY151" s="156" t="s">
        <v>144</v>
      </c>
      <c r="BK151" s="165">
        <f>SUM(BK152:BK154)</f>
        <v>0</v>
      </c>
    </row>
    <row r="152" spans="1:65" s="2" customFormat="1" ht="33" customHeight="1">
      <c r="A152" s="31"/>
      <c r="B152" s="137"/>
      <c r="C152" s="168" t="s">
        <v>203</v>
      </c>
      <c r="D152" s="168" t="s">
        <v>146</v>
      </c>
      <c r="E152" s="169" t="s">
        <v>378</v>
      </c>
      <c r="F152" s="170" t="s">
        <v>379</v>
      </c>
      <c r="G152" s="171" t="s">
        <v>302</v>
      </c>
      <c r="H152" s="172">
        <v>257</v>
      </c>
      <c r="I152" s="173"/>
      <c r="J152" s="172">
        <f>ROUND(I152*H152,3)</f>
        <v>0</v>
      </c>
      <c r="K152" s="174"/>
      <c r="L152" s="32"/>
      <c r="M152" s="175" t="s">
        <v>1</v>
      </c>
      <c r="N152" s="176" t="s">
        <v>41</v>
      </c>
      <c r="O152" s="59"/>
      <c r="P152" s="177">
        <f>O152*H152</f>
        <v>0</v>
      </c>
      <c r="Q152" s="177">
        <v>0.117004392</v>
      </c>
      <c r="R152" s="177">
        <f>Q152*H152</f>
        <v>30.070128743999998</v>
      </c>
      <c r="S152" s="177">
        <v>0</v>
      </c>
      <c r="T152" s="178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9" t="s">
        <v>87</v>
      </c>
      <c r="AT152" s="179" t="s">
        <v>146</v>
      </c>
      <c r="AU152" s="179" t="s">
        <v>123</v>
      </c>
      <c r="AY152" s="14" t="s">
        <v>144</v>
      </c>
      <c r="BE152" s="99">
        <f>IF(N152="základná",J152,0)</f>
        <v>0</v>
      </c>
      <c r="BF152" s="99">
        <f>IF(N152="znížená",J152,0)</f>
        <v>0</v>
      </c>
      <c r="BG152" s="99">
        <f>IF(N152="zákl. prenesená",J152,0)</f>
        <v>0</v>
      </c>
      <c r="BH152" s="99">
        <f>IF(N152="zníž. prenesená",J152,0)</f>
        <v>0</v>
      </c>
      <c r="BI152" s="99">
        <f>IF(N152="nulová",J152,0)</f>
        <v>0</v>
      </c>
      <c r="BJ152" s="14" t="s">
        <v>123</v>
      </c>
      <c r="BK152" s="180">
        <f>ROUND(I152*H152,3)</f>
        <v>0</v>
      </c>
      <c r="BL152" s="14" t="s">
        <v>87</v>
      </c>
      <c r="BM152" s="179" t="s">
        <v>380</v>
      </c>
    </row>
    <row r="153" spans="1:65" s="2" customFormat="1" ht="24.2" customHeight="1">
      <c r="A153" s="31"/>
      <c r="B153" s="137"/>
      <c r="C153" s="181" t="s">
        <v>207</v>
      </c>
      <c r="D153" s="181" t="s">
        <v>280</v>
      </c>
      <c r="E153" s="182" t="s">
        <v>381</v>
      </c>
      <c r="F153" s="183" t="s">
        <v>382</v>
      </c>
      <c r="G153" s="184" t="s">
        <v>329</v>
      </c>
      <c r="H153" s="185">
        <v>259.57</v>
      </c>
      <c r="I153" s="186"/>
      <c r="J153" s="185">
        <f>ROUND(I153*H153,3)</f>
        <v>0</v>
      </c>
      <c r="K153" s="187"/>
      <c r="L153" s="188"/>
      <c r="M153" s="189" t="s">
        <v>1</v>
      </c>
      <c r="N153" s="190" t="s">
        <v>41</v>
      </c>
      <c r="O153" s="59"/>
      <c r="P153" s="177">
        <f>O153*H153</f>
        <v>0</v>
      </c>
      <c r="Q153" s="177">
        <v>8.1000000000000003E-2</v>
      </c>
      <c r="R153" s="177">
        <f>Q153*H153</f>
        <v>21.025169999999999</v>
      </c>
      <c r="S153" s="177">
        <v>0</v>
      </c>
      <c r="T153" s="178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9" t="s">
        <v>172</v>
      </c>
      <c r="AT153" s="179" t="s">
        <v>280</v>
      </c>
      <c r="AU153" s="179" t="s">
        <v>123</v>
      </c>
      <c r="AY153" s="14" t="s">
        <v>144</v>
      </c>
      <c r="BE153" s="99">
        <f>IF(N153="základná",J153,0)</f>
        <v>0</v>
      </c>
      <c r="BF153" s="99">
        <f>IF(N153="znížená",J153,0)</f>
        <v>0</v>
      </c>
      <c r="BG153" s="99">
        <f>IF(N153="zákl. prenesená",J153,0)</f>
        <v>0</v>
      </c>
      <c r="BH153" s="99">
        <f>IF(N153="zníž. prenesená",J153,0)</f>
        <v>0</v>
      </c>
      <c r="BI153" s="99">
        <f>IF(N153="nulová",J153,0)</f>
        <v>0</v>
      </c>
      <c r="BJ153" s="14" t="s">
        <v>123</v>
      </c>
      <c r="BK153" s="180">
        <f>ROUND(I153*H153,3)</f>
        <v>0</v>
      </c>
      <c r="BL153" s="14" t="s">
        <v>87</v>
      </c>
      <c r="BM153" s="179" t="s">
        <v>383</v>
      </c>
    </row>
    <row r="154" spans="1:65" s="2" customFormat="1" ht="24.2" customHeight="1">
      <c r="A154" s="31"/>
      <c r="B154" s="137"/>
      <c r="C154" s="168" t="s">
        <v>212</v>
      </c>
      <c r="D154" s="168" t="s">
        <v>146</v>
      </c>
      <c r="E154" s="169" t="s">
        <v>384</v>
      </c>
      <c r="F154" s="170" t="s">
        <v>385</v>
      </c>
      <c r="G154" s="171" t="s">
        <v>179</v>
      </c>
      <c r="H154" s="172">
        <v>4.1639999999999997</v>
      </c>
      <c r="I154" s="173"/>
      <c r="J154" s="172">
        <f>ROUND(I154*H154,3)</f>
        <v>0</v>
      </c>
      <c r="K154" s="174"/>
      <c r="L154" s="32"/>
      <c r="M154" s="175" t="s">
        <v>1</v>
      </c>
      <c r="N154" s="176" t="s">
        <v>41</v>
      </c>
      <c r="O154" s="59"/>
      <c r="P154" s="177">
        <f>O154*H154</f>
        <v>0</v>
      </c>
      <c r="Q154" s="177">
        <v>1.0264547820000001</v>
      </c>
      <c r="R154" s="177">
        <f>Q154*H154</f>
        <v>4.2741577122479999</v>
      </c>
      <c r="S154" s="177">
        <v>0</v>
      </c>
      <c r="T154" s="178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9" t="s">
        <v>87</v>
      </c>
      <c r="AT154" s="179" t="s">
        <v>146</v>
      </c>
      <c r="AU154" s="179" t="s">
        <v>123</v>
      </c>
      <c r="AY154" s="14" t="s">
        <v>144</v>
      </c>
      <c r="BE154" s="99">
        <f>IF(N154="základná",J154,0)</f>
        <v>0</v>
      </c>
      <c r="BF154" s="99">
        <f>IF(N154="znížená",J154,0)</f>
        <v>0</v>
      </c>
      <c r="BG154" s="99">
        <f>IF(N154="zákl. prenesená",J154,0)</f>
        <v>0</v>
      </c>
      <c r="BH154" s="99">
        <f>IF(N154="zníž. prenesená",J154,0)</f>
        <v>0</v>
      </c>
      <c r="BI154" s="99">
        <f>IF(N154="nulová",J154,0)</f>
        <v>0</v>
      </c>
      <c r="BJ154" s="14" t="s">
        <v>123</v>
      </c>
      <c r="BK154" s="180">
        <f>ROUND(I154*H154,3)</f>
        <v>0</v>
      </c>
      <c r="BL154" s="14" t="s">
        <v>87</v>
      </c>
      <c r="BM154" s="179" t="s">
        <v>386</v>
      </c>
    </row>
    <row r="155" spans="1:65" s="12" customFormat="1" ht="22.9" customHeight="1">
      <c r="B155" s="155"/>
      <c r="D155" s="156" t="s">
        <v>74</v>
      </c>
      <c r="E155" s="166" t="s">
        <v>265</v>
      </c>
      <c r="F155" s="166" t="s">
        <v>266</v>
      </c>
      <c r="I155" s="158"/>
      <c r="J155" s="167">
        <f>BK155</f>
        <v>0</v>
      </c>
      <c r="L155" s="155"/>
      <c r="M155" s="160"/>
      <c r="N155" s="161"/>
      <c r="O155" s="161"/>
      <c r="P155" s="162">
        <f>P156</f>
        <v>0</v>
      </c>
      <c r="Q155" s="161"/>
      <c r="R155" s="162">
        <f>R156</f>
        <v>0</v>
      </c>
      <c r="S155" s="161"/>
      <c r="T155" s="163">
        <f>T156</f>
        <v>0</v>
      </c>
      <c r="AR155" s="156" t="s">
        <v>80</v>
      </c>
      <c r="AT155" s="164" t="s">
        <v>74</v>
      </c>
      <c r="AU155" s="164" t="s">
        <v>80</v>
      </c>
      <c r="AY155" s="156" t="s">
        <v>144</v>
      </c>
      <c r="BK155" s="165">
        <f>BK156</f>
        <v>0</v>
      </c>
    </row>
    <row r="156" spans="1:65" s="2" customFormat="1" ht="33" customHeight="1">
      <c r="A156" s="31"/>
      <c r="B156" s="137"/>
      <c r="C156" s="168" t="s">
        <v>216</v>
      </c>
      <c r="D156" s="168" t="s">
        <v>146</v>
      </c>
      <c r="E156" s="169" t="s">
        <v>387</v>
      </c>
      <c r="F156" s="170" t="s">
        <v>388</v>
      </c>
      <c r="G156" s="171" t="s">
        <v>179</v>
      </c>
      <c r="H156" s="172">
        <v>1992.3030000000001</v>
      </c>
      <c r="I156" s="173"/>
      <c r="J156" s="172">
        <f>ROUND(I156*H156,3)</f>
        <v>0</v>
      </c>
      <c r="K156" s="174"/>
      <c r="L156" s="32"/>
      <c r="M156" s="191" t="s">
        <v>1</v>
      </c>
      <c r="N156" s="192" t="s">
        <v>41</v>
      </c>
      <c r="O156" s="193"/>
      <c r="P156" s="194">
        <f>O156*H156</f>
        <v>0</v>
      </c>
      <c r="Q156" s="194">
        <v>0</v>
      </c>
      <c r="R156" s="194">
        <f>Q156*H156</f>
        <v>0</v>
      </c>
      <c r="S156" s="194">
        <v>0</v>
      </c>
      <c r="T156" s="195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9" t="s">
        <v>87</v>
      </c>
      <c r="AT156" s="179" t="s">
        <v>146</v>
      </c>
      <c r="AU156" s="179" t="s">
        <v>123</v>
      </c>
      <c r="AY156" s="14" t="s">
        <v>144</v>
      </c>
      <c r="BE156" s="99">
        <f>IF(N156="základná",J156,0)</f>
        <v>0</v>
      </c>
      <c r="BF156" s="99">
        <f>IF(N156="znížená",J156,0)</f>
        <v>0</v>
      </c>
      <c r="BG156" s="99">
        <f>IF(N156="zákl. prenesená",J156,0)</f>
        <v>0</v>
      </c>
      <c r="BH156" s="99">
        <f>IF(N156="zníž. prenesená",J156,0)</f>
        <v>0</v>
      </c>
      <c r="BI156" s="99">
        <f>IF(N156="nulová",J156,0)</f>
        <v>0</v>
      </c>
      <c r="BJ156" s="14" t="s">
        <v>123</v>
      </c>
      <c r="BK156" s="180">
        <f>ROUND(I156*H156,3)</f>
        <v>0</v>
      </c>
      <c r="BL156" s="14" t="s">
        <v>87</v>
      </c>
      <c r="BM156" s="179" t="s">
        <v>389</v>
      </c>
    </row>
    <row r="157" spans="1:65" s="2" customFormat="1" ht="6.95" customHeight="1">
      <c r="A157" s="31"/>
      <c r="B157" s="49"/>
      <c r="C157" s="50"/>
      <c r="D157" s="50"/>
      <c r="E157" s="50"/>
      <c r="F157" s="50"/>
      <c r="G157" s="50"/>
      <c r="H157" s="50"/>
      <c r="I157" s="50"/>
      <c r="J157" s="50"/>
      <c r="K157" s="50"/>
      <c r="L157" s="32"/>
      <c r="M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</row>
  </sheetData>
  <autoFilter ref="C131:K156" xr:uid="{00000000-0009-0000-0000-000002000000}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29"/>
  <sheetViews>
    <sheetView showGridLines="0" workbookViewId="0">
      <selection activeCell="J137" sqref="J13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99</v>
      </c>
      <c r="L4" s="17"/>
      <c r="M4" s="10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43" t="str">
        <f>'Rekapitulácia stavby'!K6</f>
        <v>Investícia do rozvoja poľnohospodárskeho družstva Arvum - výroba kŕmnych zmesí</v>
      </c>
      <c r="F7" s="244"/>
      <c r="G7" s="244"/>
      <c r="H7" s="244"/>
      <c r="L7" s="17"/>
    </row>
    <row r="8" spans="1:46" s="2" customFormat="1" ht="12" customHeight="1">
      <c r="A8" s="31"/>
      <c r="B8" s="32"/>
      <c r="C8" s="31"/>
      <c r="D8" s="24" t="s">
        <v>100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6" t="s">
        <v>390</v>
      </c>
      <c r="F9" s="245"/>
      <c r="G9" s="245"/>
      <c r="H9" s="24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4" t="s">
        <v>16</v>
      </c>
      <c r="E11" s="31"/>
      <c r="F11" s="22" t="s">
        <v>1</v>
      </c>
      <c r="G11" s="31"/>
      <c r="H11" s="31"/>
      <c r="I11" s="24" t="s">
        <v>17</v>
      </c>
      <c r="J11" s="22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4" t="s">
        <v>18</v>
      </c>
      <c r="E12" s="31"/>
      <c r="F12" s="22" t="s">
        <v>19</v>
      </c>
      <c r="G12" s="31"/>
      <c r="H12" s="31"/>
      <c r="I12" s="24" t="s">
        <v>20</v>
      </c>
      <c r="J12" s="250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4" t="s">
        <v>21</v>
      </c>
      <c r="E14" s="31"/>
      <c r="F14" s="31"/>
      <c r="G14" s="31"/>
      <c r="H14" s="31"/>
      <c r="I14" s="24" t="s">
        <v>22</v>
      </c>
      <c r="J14" s="22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2" t="s">
        <v>23</v>
      </c>
      <c r="F15" s="31"/>
      <c r="G15" s="31"/>
      <c r="H15" s="31"/>
      <c r="I15" s="24" t="s">
        <v>24</v>
      </c>
      <c r="J15" s="22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4" t="s">
        <v>25</v>
      </c>
      <c r="E17" s="31"/>
      <c r="F17" s="31"/>
      <c r="G17" s="31"/>
      <c r="H17" s="31"/>
      <c r="I17" s="24" t="s">
        <v>22</v>
      </c>
      <c r="J17" s="25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46" t="str">
        <f>'Rekapitulácia stavby'!E14</f>
        <v>Vyplň údaj</v>
      </c>
      <c r="F18" s="222"/>
      <c r="G18" s="222"/>
      <c r="H18" s="222"/>
      <c r="I18" s="24" t="s">
        <v>24</v>
      </c>
      <c r="J18" s="25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4" t="s">
        <v>27</v>
      </c>
      <c r="E20" s="31"/>
      <c r="F20" s="31"/>
      <c r="G20" s="31"/>
      <c r="H20" s="31"/>
      <c r="I20" s="24" t="s">
        <v>22</v>
      </c>
      <c r="J20" s="22" t="s">
        <v>1</v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2"/>
      <c r="F21" s="31"/>
      <c r="G21" s="31"/>
      <c r="H21" s="31"/>
      <c r="I21" s="24" t="s">
        <v>24</v>
      </c>
      <c r="J21" s="22" t="s">
        <v>1</v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4" t="s">
        <v>30</v>
      </c>
      <c r="E23" s="31"/>
      <c r="F23" s="31"/>
      <c r="G23" s="31"/>
      <c r="H23" s="31"/>
      <c r="I23" s="24" t="s">
        <v>22</v>
      </c>
      <c r="J23" s="22" t="s">
        <v>1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2" t="s">
        <v>31</v>
      </c>
      <c r="F24" s="31"/>
      <c r="G24" s="31"/>
      <c r="H24" s="31"/>
      <c r="I24" s="24" t="s">
        <v>24</v>
      </c>
      <c r="J24" s="22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4" t="s">
        <v>32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214.5" customHeight="1">
      <c r="A27" s="107"/>
      <c r="B27" s="108"/>
      <c r="C27" s="107"/>
      <c r="D27" s="107"/>
      <c r="E27" s="227"/>
      <c r="F27" s="227"/>
      <c r="G27" s="227"/>
      <c r="H27" s="227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7"/>
      <c r="E29" s="67"/>
      <c r="F29" s="67"/>
      <c r="G29" s="67"/>
      <c r="H29" s="67"/>
      <c r="I29" s="67"/>
      <c r="J29" s="67"/>
      <c r="K29" s="67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2" t="s">
        <v>102</v>
      </c>
      <c r="E30" s="31"/>
      <c r="F30" s="31"/>
      <c r="G30" s="31"/>
      <c r="H30" s="31"/>
      <c r="I30" s="31"/>
      <c r="J30" s="30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93</v>
      </c>
      <c r="E31" s="31"/>
      <c r="F31" s="31"/>
      <c r="G31" s="31"/>
      <c r="H31" s="31"/>
      <c r="I31" s="31"/>
      <c r="J31" s="30">
        <f>J105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10" t="s">
        <v>35</v>
      </c>
      <c r="E32" s="31"/>
      <c r="F32" s="31"/>
      <c r="G32" s="31"/>
      <c r="H32" s="31"/>
      <c r="I32" s="31"/>
      <c r="J32" s="72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7"/>
      <c r="E33" s="67"/>
      <c r="F33" s="67"/>
      <c r="G33" s="67"/>
      <c r="H33" s="67"/>
      <c r="I33" s="67"/>
      <c r="J33" s="67"/>
      <c r="K33" s="67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5" t="s">
        <v>38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11" t="s">
        <v>39</v>
      </c>
      <c r="E35" s="37" t="s">
        <v>40</v>
      </c>
      <c r="F35" s="112">
        <f>ROUND((SUM(BE105:BE112) + SUM(BE132:BE228)),  2)</f>
        <v>0</v>
      </c>
      <c r="G35" s="113"/>
      <c r="H35" s="113"/>
      <c r="I35" s="114">
        <v>0.2</v>
      </c>
      <c r="J35" s="112">
        <f>ROUND(((SUM(BE105:BE112) + SUM(BE132:BE228))*I35),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41</v>
      </c>
      <c r="F36" s="112">
        <f>ROUND((SUM(BF105:BF112) + SUM(BF132:BF228)),  2)</f>
        <v>0</v>
      </c>
      <c r="G36" s="113"/>
      <c r="H36" s="113"/>
      <c r="I36" s="114">
        <v>0.2</v>
      </c>
      <c r="J36" s="112">
        <f>ROUND(((SUM(BF105:BF112) + SUM(BF132:BF228))*I36),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4" t="s">
        <v>42</v>
      </c>
      <c r="F37" s="115">
        <f>ROUND((SUM(BG105:BG112) + SUM(BG132:BG228)),  2)</f>
        <v>0</v>
      </c>
      <c r="G37" s="31"/>
      <c r="H37" s="31"/>
      <c r="I37" s="116">
        <v>0.2</v>
      </c>
      <c r="J37" s="115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4" t="s">
        <v>43</v>
      </c>
      <c r="F38" s="115">
        <f>ROUND((SUM(BH105:BH112) + SUM(BH132:BH228)),  2)</f>
        <v>0</v>
      </c>
      <c r="G38" s="31"/>
      <c r="H38" s="31"/>
      <c r="I38" s="116">
        <v>0.2</v>
      </c>
      <c r="J38" s="115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44</v>
      </c>
      <c r="F39" s="112">
        <f>ROUND((SUM(BI105:BI112) + SUM(BI132:BI228)),  2)</f>
        <v>0</v>
      </c>
      <c r="G39" s="113"/>
      <c r="H39" s="113"/>
      <c r="I39" s="114">
        <v>0</v>
      </c>
      <c r="J39" s="112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4"/>
      <c r="D41" s="117" t="s">
        <v>45</v>
      </c>
      <c r="E41" s="61"/>
      <c r="F41" s="61"/>
      <c r="G41" s="118" t="s">
        <v>46</v>
      </c>
      <c r="H41" s="119" t="s">
        <v>47</v>
      </c>
      <c r="I41" s="61"/>
      <c r="J41" s="120">
        <f>SUM(J32:J39)</f>
        <v>0</v>
      </c>
      <c r="K41" s="121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4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44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2"/>
      <c r="C61" s="31"/>
      <c r="D61" s="47" t="s">
        <v>50</v>
      </c>
      <c r="E61" s="34"/>
      <c r="F61" s="122" t="s">
        <v>51</v>
      </c>
      <c r="G61" s="47" t="s">
        <v>50</v>
      </c>
      <c r="H61" s="34"/>
      <c r="I61" s="34"/>
      <c r="J61" s="123" t="s">
        <v>51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2"/>
      <c r="C65" s="31"/>
      <c r="D65" s="45" t="s">
        <v>52</v>
      </c>
      <c r="E65" s="48"/>
      <c r="F65" s="48"/>
      <c r="G65" s="45" t="s">
        <v>53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G66" s="248"/>
      <c r="H66" s="248"/>
      <c r="I66" s="248"/>
      <c r="J66" s="248"/>
      <c r="L66" s="17"/>
    </row>
    <row r="67" spans="1:31" ht="11.25">
      <c r="B67" s="17"/>
      <c r="G67" s="248"/>
      <c r="H67" s="248"/>
      <c r="I67" s="248"/>
      <c r="J67" s="248"/>
      <c r="L67" s="17"/>
    </row>
    <row r="68" spans="1:31" ht="11.25">
      <c r="B68" s="17"/>
      <c r="G68" s="248"/>
      <c r="H68" s="248"/>
      <c r="I68" s="248"/>
      <c r="J68" s="248"/>
      <c r="L68" s="17"/>
    </row>
    <row r="69" spans="1:31" ht="11.25">
      <c r="B69" s="17"/>
      <c r="G69" s="248"/>
      <c r="H69" s="248"/>
      <c r="I69" s="248"/>
      <c r="J69" s="248"/>
      <c r="L69" s="17"/>
    </row>
    <row r="70" spans="1:31" ht="11.25">
      <c r="B70" s="17"/>
      <c r="G70" s="248"/>
      <c r="H70" s="248"/>
      <c r="I70" s="248"/>
      <c r="J70" s="248"/>
      <c r="L70" s="17"/>
    </row>
    <row r="71" spans="1:31" ht="11.25">
      <c r="B71" s="17"/>
      <c r="G71" s="248"/>
      <c r="H71" s="248"/>
      <c r="I71" s="248"/>
      <c r="J71" s="248"/>
      <c r="L71" s="17"/>
    </row>
    <row r="72" spans="1:31" ht="11.25">
      <c r="B72" s="17"/>
      <c r="G72" s="248"/>
      <c r="H72" s="248"/>
      <c r="I72" s="248"/>
      <c r="J72" s="248"/>
      <c r="L72" s="17"/>
    </row>
    <row r="73" spans="1:31" ht="11.25">
      <c r="B73" s="17"/>
      <c r="G73" s="248"/>
      <c r="H73" s="248"/>
      <c r="I73" s="248"/>
      <c r="J73" s="248"/>
      <c r="L73" s="17"/>
    </row>
    <row r="74" spans="1:31" ht="11.25">
      <c r="B74" s="17"/>
      <c r="G74" s="248"/>
      <c r="H74" s="248"/>
      <c r="I74" s="248"/>
      <c r="J74" s="248"/>
      <c r="L74" s="17"/>
    </row>
    <row r="75" spans="1:31" ht="11.25">
      <c r="B75" s="17"/>
      <c r="G75" s="248"/>
      <c r="H75" s="248"/>
      <c r="I75" s="248"/>
      <c r="J75" s="248"/>
      <c r="L75" s="17"/>
    </row>
    <row r="76" spans="1:31" s="2" customFormat="1" ht="12.75">
      <c r="A76" s="31"/>
      <c r="B76" s="32"/>
      <c r="C76" s="31"/>
      <c r="D76" s="47" t="s">
        <v>50</v>
      </c>
      <c r="E76" s="34"/>
      <c r="F76" s="122" t="s">
        <v>51</v>
      </c>
      <c r="G76" s="47" t="s">
        <v>50</v>
      </c>
      <c r="H76" s="34"/>
      <c r="I76" s="34"/>
      <c r="J76" s="123" t="s">
        <v>51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18" t="s">
        <v>103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4" t="s">
        <v>14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1"/>
      <c r="D85" s="31"/>
      <c r="E85" s="243" t="str">
        <f>E7</f>
        <v>Investícia do rozvoja poľnohospodárskeho družstva Arvum - výroba kŕmnych zmesí</v>
      </c>
      <c r="F85" s="244"/>
      <c r="G85" s="244"/>
      <c r="H85" s="24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4" t="s">
        <v>100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6" t="str">
        <f>E9</f>
        <v>4 - Elektroinštalácie, elektrická prípojka, bleskozvod</v>
      </c>
      <c r="F87" s="245"/>
      <c r="G87" s="245"/>
      <c r="H87" s="24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4" t="s">
        <v>18</v>
      </c>
      <c r="D89" s="31"/>
      <c r="E89" s="31"/>
      <c r="F89" s="22" t="str">
        <f>F12</f>
        <v>Vrakúň</v>
      </c>
      <c r="G89" s="31"/>
      <c r="H89" s="31"/>
      <c r="I89" s="24" t="s">
        <v>20</v>
      </c>
      <c r="J89" s="250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4" t="s">
        <v>21</v>
      </c>
      <c r="D91" s="31"/>
      <c r="E91" s="31"/>
      <c r="F91" s="22" t="str">
        <f>E15</f>
        <v>Arvum, Poľnohospodárske družstvo</v>
      </c>
      <c r="G91" s="31"/>
      <c r="H91" s="31"/>
      <c r="I91" s="24" t="s">
        <v>27</v>
      </c>
      <c r="J91" s="27">
        <f>E21</f>
        <v>0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4" t="s">
        <v>25</v>
      </c>
      <c r="D92" s="31"/>
      <c r="E92" s="31"/>
      <c r="F92" s="249" t="str">
        <f>IF(E18="","",E18)</f>
        <v>Vyplň údaj</v>
      </c>
      <c r="G92" s="31"/>
      <c r="H92" s="31"/>
      <c r="I92" s="24" t="s">
        <v>30</v>
      </c>
      <c r="J92" s="27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24" t="s">
        <v>104</v>
      </c>
      <c r="D94" s="104"/>
      <c r="E94" s="104"/>
      <c r="F94" s="104"/>
      <c r="G94" s="104"/>
      <c r="H94" s="104"/>
      <c r="I94" s="104"/>
      <c r="J94" s="125" t="s">
        <v>105</v>
      </c>
      <c r="K94" s="104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6" t="s">
        <v>106</v>
      </c>
      <c r="D96" s="31"/>
      <c r="E96" s="31"/>
      <c r="F96" s="31"/>
      <c r="G96" s="31"/>
      <c r="H96" s="31"/>
      <c r="I96" s="31"/>
      <c r="J96" s="72">
        <f>J132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107</v>
      </c>
    </row>
    <row r="97" spans="1:65" s="9" customFormat="1" ht="24.95" customHeight="1">
      <c r="B97" s="127"/>
      <c r="D97" s="128" t="s">
        <v>115</v>
      </c>
      <c r="E97" s="129"/>
      <c r="F97" s="129"/>
      <c r="G97" s="129"/>
      <c r="H97" s="129"/>
      <c r="I97" s="129"/>
      <c r="J97" s="130">
        <f>J133</f>
        <v>0</v>
      </c>
      <c r="L97" s="127"/>
    </row>
    <row r="98" spans="1:65" s="10" customFormat="1" ht="19.899999999999999" customHeight="1">
      <c r="B98" s="131"/>
      <c r="D98" s="132" t="s">
        <v>119</v>
      </c>
      <c r="E98" s="133"/>
      <c r="F98" s="133"/>
      <c r="G98" s="133"/>
      <c r="H98" s="133"/>
      <c r="I98" s="133"/>
      <c r="J98" s="134">
        <f>J134</f>
        <v>0</v>
      </c>
      <c r="L98" s="131"/>
    </row>
    <row r="99" spans="1:65" s="9" customFormat="1" ht="24.95" customHeight="1">
      <c r="B99" s="127"/>
      <c r="D99" s="128" t="s">
        <v>391</v>
      </c>
      <c r="E99" s="129"/>
      <c r="F99" s="129"/>
      <c r="G99" s="129"/>
      <c r="H99" s="129"/>
      <c r="I99" s="129"/>
      <c r="J99" s="130">
        <f>J138</f>
        <v>0</v>
      </c>
      <c r="L99" s="127"/>
    </row>
    <row r="100" spans="1:65" s="10" customFormat="1" ht="19.899999999999999" customHeight="1">
      <c r="B100" s="131"/>
      <c r="D100" s="132" t="s">
        <v>392</v>
      </c>
      <c r="E100" s="133"/>
      <c r="F100" s="133"/>
      <c r="G100" s="133"/>
      <c r="H100" s="133"/>
      <c r="I100" s="133"/>
      <c r="J100" s="134">
        <f>J139</f>
        <v>0</v>
      </c>
      <c r="L100" s="131"/>
    </row>
    <row r="101" spans="1:65" s="10" customFormat="1" ht="19.899999999999999" customHeight="1">
      <c r="B101" s="131"/>
      <c r="D101" s="132" t="s">
        <v>393</v>
      </c>
      <c r="E101" s="133"/>
      <c r="F101" s="133"/>
      <c r="G101" s="133"/>
      <c r="H101" s="133"/>
      <c r="I101" s="133"/>
      <c r="J101" s="134">
        <f>J216</f>
        <v>0</v>
      </c>
      <c r="L101" s="131"/>
    </row>
    <row r="102" spans="1:65" s="9" customFormat="1" ht="24.95" customHeight="1">
      <c r="B102" s="127"/>
      <c r="D102" s="128" t="s">
        <v>394</v>
      </c>
      <c r="E102" s="129"/>
      <c r="F102" s="129"/>
      <c r="G102" s="129"/>
      <c r="H102" s="129"/>
      <c r="I102" s="129"/>
      <c r="J102" s="130">
        <f>J224</f>
        <v>0</v>
      </c>
      <c r="L102" s="127"/>
    </row>
    <row r="103" spans="1:65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29.25" customHeight="1">
      <c r="A105" s="31"/>
      <c r="B105" s="32"/>
      <c r="C105" s="126" t="s">
        <v>120</v>
      </c>
      <c r="D105" s="31"/>
      <c r="E105" s="31"/>
      <c r="F105" s="31"/>
      <c r="G105" s="31"/>
      <c r="H105" s="31"/>
      <c r="I105" s="31"/>
      <c r="J105" s="135">
        <f>ROUND(J106 + J107 + J108 + J109 + J110 + J111,2)</f>
        <v>0</v>
      </c>
      <c r="K105" s="31"/>
      <c r="L105" s="44"/>
      <c r="N105" s="136" t="s">
        <v>39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18" customHeight="1">
      <c r="A106" s="31"/>
      <c r="B106" s="137"/>
      <c r="C106" s="138"/>
      <c r="D106" s="215" t="s">
        <v>121</v>
      </c>
      <c r="E106" s="247"/>
      <c r="F106" s="247"/>
      <c r="G106" s="138"/>
      <c r="H106" s="138"/>
      <c r="I106" s="138"/>
      <c r="J106" s="95">
        <v>0</v>
      </c>
      <c r="K106" s="138"/>
      <c r="L106" s="139"/>
      <c r="M106" s="140"/>
      <c r="N106" s="141" t="s">
        <v>41</v>
      </c>
      <c r="O106" s="140"/>
      <c r="P106" s="140"/>
      <c r="Q106" s="140"/>
      <c r="R106" s="140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2" t="s">
        <v>122</v>
      </c>
      <c r="AZ106" s="140"/>
      <c r="BA106" s="140"/>
      <c r="BB106" s="140"/>
      <c r="BC106" s="140"/>
      <c r="BD106" s="140"/>
      <c r="BE106" s="143">
        <f t="shared" ref="BE106:BE111" si="0">IF(N106="základná",J106,0)</f>
        <v>0</v>
      </c>
      <c r="BF106" s="143">
        <f t="shared" ref="BF106:BF111" si="1">IF(N106="znížená",J106,0)</f>
        <v>0</v>
      </c>
      <c r="BG106" s="143">
        <f t="shared" ref="BG106:BG111" si="2">IF(N106="zákl. prenesená",J106,0)</f>
        <v>0</v>
      </c>
      <c r="BH106" s="143">
        <f t="shared" ref="BH106:BH111" si="3">IF(N106="zníž. prenesená",J106,0)</f>
        <v>0</v>
      </c>
      <c r="BI106" s="143">
        <f t="shared" ref="BI106:BI111" si="4">IF(N106="nulová",J106,0)</f>
        <v>0</v>
      </c>
      <c r="BJ106" s="142" t="s">
        <v>123</v>
      </c>
      <c r="BK106" s="140"/>
      <c r="BL106" s="140"/>
      <c r="BM106" s="140"/>
    </row>
    <row r="107" spans="1:65" s="2" customFormat="1" ht="18" customHeight="1">
      <c r="A107" s="31"/>
      <c r="B107" s="137"/>
      <c r="C107" s="138"/>
      <c r="D107" s="215" t="s">
        <v>124</v>
      </c>
      <c r="E107" s="247"/>
      <c r="F107" s="247"/>
      <c r="G107" s="138"/>
      <c r="H107" s="138"/>
      <c r="I107" s="138"/>
      <c r="J107" s="95">
        <v>0</v>
      </c>
      <c r="K107" s="138"/>
      <c r="L107" s="139"/>
      <c r="M107" s="140"/>
      <c r="N107" s="141" t="s">
        <v>41</v>
      </c>
      <c r="O107" s="140"/>
      <c r="P107" s="140"/>
      <c r="Q107" s="140"/>
      <c r="R107" s="140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122</v>
      </c>
      <c r="AZ107" s="140"/>
      <c r="BA107" s="140"/>
      <c r="BB107" s="140"/>
      <c r="BC107" s="140"/>
      <c r="BD107" s="140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123</v>
      </c>
      <c r="BK107" s="140"/>
      <c r="BL107" s="140"/>
      <c r="BM107" s="140"/>
    </row>
    <row r="108" spans="1:65" s="2" customFormat="1" ht="18" customHeight="1">
      <c r="A108" s="31"/>
      <c r="B108" s="137"/>
      <c r="C108" s="138"/>
      <c r="D108" s="215" t="s">
        <v>125</v>
      </c>
      <c r="E108" s="247"/>
      <c r="F108" s="247"/>
      <c r="G108" s="138"/>
      <c r="H108" s="138"/>
      <c r="I108" s="138"/>
      <c r="J108" s="95">
        <v>0</v>
      </c>
      <c r="K108" s="138"/>
      <c r="L108" s="139"/>
      <c r="M108" s="140"/>
      <c r="N108" s="141" t="s">
        <v>41</v>
      </c>
      <c r="O108" s="140"/>
      <c r="P108" s="140"/>
      <c r="Q108" s="140"/>
      <c r="R108" s="140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122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123</v>
      </c>
      <c r="BK108" s="140"/>
      <c r="BL108" s="140"/>
      <c r="BM108" s="140"/>
    </row>
    <row r="109" spans="1:65" s="2" customFormat="1" ht="18" customHeight="1">
      <c r="A109" s="31"/>
      <c r="B109" s="137"/>
      <c r="C109" s="138"/>
      <c r="D109" s="215" t="s">
        <v>126</v>
      </c>
      <c r="E109" s="247"/>
      <c r="F109" s="247"/>
      <c r="G109" s="138"/>
      <c r="H109" s="138"/>
      <c r="I109" s="138"/>
      <c r="J109" s="95">
        <v>0</v>
      </c>
      <c r="K109" s="138"/>
      <c r="L109" s="139"/>
      <c r="M109" s="140"/>
      <c r="N109" s="141" t="s">
        <v>41</v>
      </c>
      <c r="O109" s="140"/>
      <c r="P109" s="140"/>
      <c r="Q109" s="140"/>
      <c r="R109" s="140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122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123</v>
      </c>
      <c r="BK109" s="140"/>
      <c r="BL109" s="140"/>
      <c r="BM109" s="140"/>
    </row>
    <row r="110" spans="1:65" s="2" customFormat="1" ht="18" customHeight="1">
      <c r="A110" s="31"/>
      <c r="B110" s="137"/>
      <c r="C110" s="138"/>
      <c r="D110" s="215" t="s">
        <v>127</v>
      </c>
      <c r="E110" s="247"/>
      <c r="F110" s="247"/>
      <c r="G110" s="138"/>
      <c r="H110" s="138"/>
      <c r="I110" s="138"/>
      <c r="J110" s="95">
        <v>0</v>
      </c>
      <c r="K110" s="138"/>
      <c r="L110" s="139"/>
      <c r="M110" s="140"/>
      <c r="N110" s="141" t="s">
        <v>41</v>
      </c>
      <c r="O110" s="140"/>
      <c r="P110" s="140"/>
      <c r="Q110" s="140"/>
      <c r="R110" s="140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122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123</v>
      </c>
      <c r="BK110" s="140"/>
      <c r="BL110" s="140"/>
      <c r="BM110" s="140"/>
    </row>
    <row r="111" spans="1:65" s="2" customFormat="1" ht="18" customHeight="1">
      <c r="A111" s="31"/>
      <c r="B111" s="137"/>
      <c r="C111" s="138"/>
      <c r="D111" s="251" t="s">
        <v>128</v>
      </c>
      <c r="E111" s="252"/>
      <c r="F111" s="252"/>
      <c r="G111" s="138"/>
      <c r="H111" s="138"/>
      <c r="I111" s="138"/>
      <c r="J111" s="95">
        <f>ROUND(J30*T111,2)</f>
        <v>0</v>
      </c>
      <c r="K111" s="138"/>
      <c r="L111" s="139"/>
      <c r="M111" s="140"/>
      <c r="N111" s="141" t="s">
        <v>41</v>
      </c>
      <c r="O111" s="140"/>
      <c r="P111" s="140"/>
      <c r="Q111" s="140"/>
      <c r="R111" s="140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129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123</v>
      </c>
      <c r="BK111" s="140"/>
      <c r="BL111" s="140"/>
      <c r="BM111" s="140"/>
    </row>
    <row r="112" spans="1:65" s="2" customFormat="1" ht="11.25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9.25" customHeight="1">
      <c r="A113" s="31"/>
      <c r="B113" s="32"/>
      <c r="C113" s="103" t="s">
        <v>98</v>
      </c>
      <c r="D113" s="104"/>
      <c r="E113" s="104"/>
      <c r="F113" s="104"/>
      <c r="G113" s="104"/>
      <c r="H113" s="104"/>
      <c r="I113" s="104"/>
      <c r="J113" s="105">
        <f>ROUND(J96+J105,2)</f>
        <v>0</v>
      </c>
      <c r="K113" s="104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8" spans="1:31" s="2" customFormat="1" ht="6.95" customHeight="1">
      <c r="A118" s="31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4.95" customHeight="1">
      <c r="A119" s="31"/>
      <c r="B119" s="32"/>
      <c r="C119" s="18" t="s">
        <v>130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4" t="s">
        <v>14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26.25" customHeight="1">
      <c r="A122" s="31"/>
      <c r="B122" s="32"/>
      <c r="C122" s="31"/>
      <c r="D122" s="31"/>
      <c r="E122" s="243" t="str">
        <f>E7</f>
        <v>Investícia do rozvoja poľnohospodárskeho družstva Arvum - výroba kŕmnych zmesí</v>
      </c>
      <c r="F122" s="244"/>
      <c r="G122" s="244"/>
      <c r="H122" s="244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4" t="s">
        <v>100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6.5" customHeight="1">
      <c r="A124" s="31"/>
      <c r="B124" s="32"/>
      <c r="C124" s="31"/>
      <c r="D124" s="31"/>
      <c r="E124" s="196" t="str">
        <f>E9</f>
        <v>4 - Elektroinštalácie, elektrická prípojka, bleskozvod</v>
      </c>
      <c r="F124" s="245"/>
      <c r="G124" s="245"/>
      <c r="H124" s="245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4" t="s">
        <v>18</v>
      </c>
      <c r="D126" s="31"/>
      <c r="E126" s="31"/>
      <c r="F126" s="22" t="str">
        <f>F12</f>
        <v>Vrakúň</v>
      </c>
      <c r="G126" s="31"/>
      <c r="H126" s="31"/>
      <c r="I126" s="24" t="s">
        <v>20</v>
      </c>
      <c r="J126" s="250" t="str">
        <f>IF(J12="","",J12)</f>
        <v>Vyplň údaj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5.7" customHeight="1">
      <c r="A128" s="31"/>
      <c r="B128" s="32"/>
      <c r="C128" s="24" t="s">
        <v>21</v>
      </c>
      <c r="D128" s="31"/>
      <c r="E128" s="31"/>
      <c r="F128" s="22" t="str">
        <f>E15</f>
        <v>Arvum, Poľnohospodárske družstvo</v>
      </c>
      <c r="G128" s="31"/>
      <c r="H128" s="31"/>
      <c r="I128" s="24" t="s">
        <v>27</v>
      </c>
      <c r="J128" s="27">
        <f>E21</f>
        <v>0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4" t="s">
        <v>25</v>
      </c>
      <c r="D129" s="31"/>
      <c r="E129" s="31"/>
      <c r="F129" s="249" t="str">
        <f>IF(E18="","",E18)</f>
        <v>Vyplň údaj</v>
      </c>
      <c r="G129" s="31"/>
      <c r="H129" s="31"/>
      <c r="I129" s="24" t="s">
        <v>30</v>
      </c>
      <c r="J129" s="27" t="str">
        <f>E24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>
      <c r="A131" s="144"/>
      <c r="B131" s="145"/>
      <c r="C131" s="146" t="s">
        <v>131</v>
      </c>
      <c r="D131" s="147" t="s">
        <v>60</v>
      </c>
      <c r="E131" s="147" t="s">
        <v>56</v>
      </c>
      <c r="F131" s="147" t="s">
        <v>57</v>
      </c>
      <c r="G131" s="147" t="s">
        <v>132</v>
      </c>
      <c r="H131" s="147" t="s">
        <v>133</v>
      </c>
      <c r="I131" s="147" t="s">
        <v>134</v>
      </c>
      <c r="J131" s="148" t="s">
        <v>105</v>
      </c>
      <c r="K131" s="149" t="s">
        <v>135</v>
      </c>
      <c r="L131" s="150"/>
      <c r="M131" s="63" t="s">
        <v>1</v>
      </c>
      <c r="N131" s="64" t="s">
        <v>39</v>
      </c>
      <c r="O131" s="64" t="s">
        <v>136</v>
      </c>
      <c r="P131" s="64" t="s">
        <v>137</v>
      </c>
      <c r="Q131" s="64" t="s">
        <v>138</v>
      </c>
      <c r="R131" s="64" t="s">
        <v>139</v>
      </c>
      <c r="S131" s="64" t="s">
        <v>140</v>
      </c>
      <c r="T131" s="65" t="s">
        <v>141</v>
      </c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</row>
    <row r="132" spans="1:65" s="2" customFormat="1" ht="22.9" customHeight="1">
      <c r="A132" s="31"/>
      <c r="B132" s="32"/>
      <c r="C132" s="70" t="s">
        <v>102</v>
      </c>
      <c r="D132" s="31"/>
      <c r="E132" s="31"/>
      <c r="F132" s="31"/>
      <c r="G132" s="31"/>
      <c r="H132" s="31"/>
      <c r="I132" s="31"/>
      <c r="J132" s="151">
        <f>BK132</f>
        <v>0</v>
      </c>
      <c r="K132" s="31"/>
      <c r="L132" s="32"/>
      <c r="M132" s="66"/>
      <c r="N132" s="57"/>
      <c r="O132" s="67"/>
      <c r="P132" s="152">
        <f>P133+P138+P224</f>
        <v>0</v>
      </c>
      <c r="Q132" s="67"/>
      <c r="R132" s="152">
        <f>R133+R138+R224</f>
        <v>37.154289999999996</v>
      </c>
      <c r="S132" s="67"/>
      <c r="T132" s="153">
        <f>T133+T138+T224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4" t="s">
        <v>74</v>
      </c>
      <c r="AU132" s="14" t="s">
        <v>107</v>
      </c>
      <c r="BK132" s="154">
        <f>BK133+BK138+BK224</f>
        <v>0</v>
      </c>
    </row>
    <row r="133" spans="1:65" s="12" customFormat="1" ht="25.9" customHeight="1">
      <c r="B133" s="155"/>
      <c r="D133" s="156" t="s">
        <v>74</v>
      </c>
      <c r="E133" s="157" t="s">
        <v>271</v>
      </c>
      <c r="F133" s="157" t="s">
        <v>272</v>
      </c>
      <c r="I133" s="158"/>
      <c r="J133" s="159">
        <f>BK133</f>
        <v>0</v>
      </c>
      <c r="L133" s="155"/>
      <c r="M133" s="160"/>
      <c r="N133" s="161"/>
      <c r="O133" s="161"/>
      <c r="P133" s="162">
        <f>P134</f>
        <v>0</v>
      </c>
      <c r="Q133" s="161"/>
      <c r="R133" s="162">
        <f>R134</f>
        <v>0.44</v>
      </c>
      <c r="S133" s="161"/>
      <c r="T133" s="163">
        <f>T134</f>
        <v>0</v>
      </c>
      <c r="AR133" s="156" t="s">
        <v>123</v>
      </c>
      <c r="AT133" s="164" t="s">
        <v>74</v>
      </c>
      <c r="AU133" s="164" t="s">
        <v>75</v>
      </c>
      <c r="AY133" s="156" t="s">
        <v>144</v>
      </c>
      <c r="BK133" s="165">
        <f>BK134</f>
        <v>0</v>
      </c>
    </row>
    <row r="134" spans="1:65" s="12" customFormat="1" ht="22.9" customHeight="1">
      <c r="B134" s="155"/>
      <c r="D134" s="156" t="s">
        <v>74</v>
      </c>
      <c r="E134" s="166" t="s">
        <v>339</v>
      </c>
      <c r="F134" s="166" t="s">
        <v>340</v>
      </c>
      <c r="I134" s="158"/>
      <c r="J134" s="167">
        <f>BK134</f>
        <v>0</v>
      </c>
      <c r="L134" s="155"/>
      <c r="M134" s="160"/>
      <c r="N134" s="161"/>
      <c r="O134" s="161"/>
      <c r="P134" s="162">
        <f>SUM(P135:P137)</f>
        <v>0</v>
      </c>
      <c r="Q134" s="161"/>
      <c r="R134" s="162">
        <f>SUM(R135:R137)</f>
        <v>0.44</v>
      </c>
      <c r="S134" s="161"/>
      <c r="T134" s="163">
        <f>SUM(T135:T137)</f>
        <v>0</v>
      </c>
      <c r="AR134" s="156" t="s">
        <v>123</v>
      </c>
      <c r="AT134" s="164" t="s">
        <v>74</v>
      </c>
      <c r="AU134" s="164" t="s">
        <v>80</v>
      </c>
      <c r="AY134" s="156" t="s">
        <v>144</v>
      </c>
      <c r="BK134" s="165">
        <f>SUM(BK135:BK137)</f>
        <v>0</v>
      </c>
    </row>
    <row r="135" spans="1:65" s="2" customFormat="1" ht="16.5" customHeight="1">
      <c r="A135" s="31"/>
      <c r="B135" s="137"/>
      <c r="C135" s="168" t="s">
        <v>80</v>
      </c>
      <c r="D135" s="168" t="s">
        <v>146</v>
      </c>
      <c r="E135" s="169" t="s">
        <v>395</v>
      </c>
      <c r="F135" s="170" t="s">
        <v>396</v>
      </c>
      <c r="G135" s="171" t="s">
        <v>329</v>
      </c>
      <c r="H135" s="172">
        <v>2</v>
      </c>
      <c r="I135" s="173"/>
      <c r="J135" s="172">
        <f>ROUND(I135*H135,3)</f>
        <v>0</v>
      </c>
      <c r="K135" s="174"/>
      <c r="L135" s="32"/>
      <c r="M135" s="175" t="s">
        <v>1</v>
      </c>
      <c r="N135" s="176" t="s">
        <v>41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9" t="s">
        <v>207</v>
      </c>
      <c r="AT135" s="179" t="s">
        <v>146</v>
      </c>
      <c r="AU135" s="179" t="s">
        <v>123</v>
      </c>
      <c r="AY135" s="14" t="s">
        <v>144</v>
      </c>
      <c r="BE135" s="99">
        <f>IF(N135="základná",J135,0)</f>
        <v>0</v>
      </c>
      <c r="BF135" s="99">
        <f>IF(N135="znížená",J135,0)</f>
        <v>0</v>
      </c>
      <c r="BG135" s="99">
        <f>IF(N135="zákl. prenesená",J135,0)</f>
        <v>0</v>
      </c>
      <c r="BH135" s="99">
        <f>IF(N135="zníž. prenesená",J135,0)</f>
        <v>0</v>
      </c>
      <c r="BI135" s="99">
        <f>IF(N135="nulová",J135,0)</f>
        <v>0</v>
      </c>
      <c r="BJ135" s="14" t="s">
        <v>123</v>
      </c>
      <c r="BK135" s="180">
        <f>ROUND(I135*H135,3)</f>
        <v>0</v>
      </c>
      <c r="BL135" s="14" t="s">
        <v>207</v>
      </c>
      <c r="BM135" s="179" t="s">
        <v>397</v>
      </c>
    </row>
    <row r="136" spans="1:65" s="2" customFormat="1" ht="24.2" customHeight="1">
      <c r="A136" s="31"/>
      <c r="B136" s="137"/>
      <c r="C136" s="181" t="s">
        <v>123</v>
      </c>
      <c r="D136" s="181" t="s">
        <v>280</v>
      </c>
      <c r="E136" s="182" t="s">
        <v>398</v>
      </c>
      <c r="F136" s="183" t="s">
        <v>399</v>
      </c>
      <c r="G136" s="184" t="s">
        <v>329</v>
      </c>
      <c r="H136" s="185">
        <v>2</v>
      </c>
      <c r="I136" s="186"/>
      <c r="J136" s="185">
        <f>ROUND(I136*H136,3)</f>
        <v>0</v>
      </c>
      <c r="K136" s="187"/>
      <c r="L136" s="188"/>
      <c r="M136" s="189" t="s">
        <v>1</v>
      </c>
      <c r="N136" s="190" t="s">
        <v>41</v>
      </c>
      <c r="O136" s="59"/>
      <c r="P136" s="177">
        <f>O136*H136</f>
        <v>0</v>
      </c>
      <c r="Q136" s="177">
        <v>0.22</v>
      </c>
      <c r="R136" s="177">
        <f>Q136*H136</f>
        <v>0.44</v>
      </c>
      <c r="S136" s="177">
        <v>0</v>
      </c>
      <c r="T136" s="178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9" t="s">
        <v>279</v>
      </c>
      <c r="AT136" s="179" t="s">
        <v>280</v>
      </c>
      <c r="AU136" s="179" t="s">
        <v>123</v>
      </c>
      <c r="AY136" s="14" t="s">
        <v>144</v>
      </c>
      <c r="BE136" s="99">
        <f>IF(N136="základná",J136,0)</f>
        <v>0</v>
      </c>
      <c r="BF136" s="99">
        <f>IF(N136="znížená",J136,0)</f>
        <v>0</v>
      </c>
      <c r="BG136" s="99">
        <f>IF(N136="zákl. prenesená",J136,0)</f>
        <v>0</v>
      </c>
      <c r="BH136" s="99">
        <f>IF(N136="zníž. prenesená",J136,0)</f>
        <v>0</v>
      </c>
      <c r="BI136" s="99">
        <f>IF(N136="nulová",J136,0)</f>
        <v>0</v>
      </c>
      <c r="BJ136" s="14" t="s">
        <v>123</v>
      </c>
      <c r="BK136" s="180">
        <f>ROUND(I136*H136,3)</f>
        <v>0</v>
      </c>
      <c r="BL136" s="14" t="s">
        <v>207</v>
      </c>
      <c r="BM136" s="179" t="s">
        <v>400</v>
      </c>
    </row>
    <row r="137" spans="1:65" s="2" customFormat="1" ht="33" customHeight="1">
      <c r="A137" s="31"/>
      <c r="B137" s="137"/>
      <c r="C137" s="168" t="s">
        <v>84</v>
      </c>
      <c r="D137" s="168" t="s">
        <v>146</v>
      </c>
      <c r="E137" s="169" t="s">
        <v>401</v>
      </c>
      <c r="F137" s="170" t="s">
        <v>402</v>
      </c>
      <c r="G137" s="171" t="s">
        <v>295</v>
      </c>
      <c r="H137" s="173"/>
      <c r="I137" s="173"/>
      <c r="J137" s="172">
        <f>ROUND(I137*H137,3)</f>
        <v>0</v>
      </c>
      <c r="K137" s="174"/>
      <c r="L137" s="32"/>
      <c r="M137" s="175" t="s">
        <v>1</v>
      </c>
      <c r="N137" s="176" t="s">
        <v>41</v>
      </c>
      <c r="O137" s="59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9" t="s">
        <v>207</v>
      </c>
      <c r="AT137" s="179" t="s">
        <v>146</v>
      </c>
      <c r="AU137" s="179" t="s">
        <v>123</v>
      </c>
      <c r="AY137" s="14" t="s">
        <v>144</v>
      </c>
      <c r="BE137" s="99">
        <f>IF(N137="základná",J137,0)</f>
        <v>0</v>
      </c>
      <c r="BF137" s="99">
        <f>IF(N137="znížená",J137,0)</f>
        <v>0</v>
      </c>
      <c r="BG137" s="99">
        <f>IF(N137="zákl. prenesená",J137,0)</f>
        <v>0</v>
      </c>
      <c r="BH137" s="99">
        <f>IF(N137="zníž. prenesená",J137,0)</f>
        <v>0</v>
      </c>
      <c r="BI137" s="99">
        <f>IF(N137="nulová",J137,0)</f>
        <v>0</v>
      </c>
      <c r="BJ137" s="14" t="s">
        <v>123</v>
      </c>
      <c r="BK137" s="180">
        <f>ROUND(I137*H137,3)</f>
        <v>0</v>
      </c>
      <c r="BL137" s="14" t="s">
        <v>207</v>
      </c>
      <c r="BM137" s="179" t="s">
        <v>403</v>
      </c>
    </row>
    <row r="138" spans="1:65" s="12" customFormat="1" ht="25.9" customHeight="1">
      <c r="B138" s="155"/>
      <c r="D138" s="156" t="s">
        <v>74</v>
      </c>
      <c r="E138" s="157" t="s">
        <v>280</v>
      </c>
      <c r="F138" s="157" t="s">
        <v>404</v>
      </c>
      <c r="I138" s="158"/>
      <c r="J138" s="159">
        <f>BK138</f>
        <v>0</v>
      </c>
      <c r="L138" s="155"/>
      <c r="M138" s="160"/>
      <c r="N138" s="161"/>
      <c r="O138" s="161"/>
      <c r="P138" s="162">
        <f>P139+P216</f>
        <v>0</v>
      </c>
      <c r="Q138" s="161"/>
      <c r="R138" s="162">
        <f>R139+R216</f>
        <v>36.714289999999998</v>
      </c>
      <c r="S138" s="161"/>
      <c r="T138" s="163">
        <f>T139+T216</f>
        <v>0</v>
      </c>
      <c r="AR138" s="156" t="s">
        <v>84</v>
      </c>
      <c r="AT138" s="164" t="s">
        <v>74</v>
      </c>
      <c r="AU138" s="164" t="s">
        <v>75</v>
      </c>
      <c r="AY138" s="156" t="s">
        <v>144</v>
      </c>
      <c r="BK138" s="165">
        <f>BK139+BK216</f>
        <v>0</v>
      </c>
    </row>
    <row r="139" spans="1:65" s="12" customFormat="1" ht="22.9" customHeight="1">
      <c r="B139" s="155"/>
      <c r="D139" s="156" t="s">
        <v>74</v>
      </c>
      <c r="E139" s="166" t="s">
        <v>405</v>
      </c>
      <c r="F139" s="166" t="s">
        <v>406</v>
      </c>
      <c r="I139" s="158"/>
      <c r="J139" s="167">
        <f>BK139</f>
        <v>0</v>
      </c>
      <c r="L139" s="155"/>
      <c r="M139" s="160"/>
      <c r="N139" s="161"/>
      <c r="O139" s="161"/>
      <c r="P139" s="162">
        <f>SUM(P140:P215)</f>
        <v>0</v>
      </c>
      <c r="Q139" s="161"/>
      <c r="R139" s="162">
        <f>SUM(R140:R215)</f>
        <v>1.91109</v>
      </c>
      <c r="S139" s="161"/>
      <c r="T139" s="163">
        <f>SUM(T140:T215)</f>
        <v>0</v>
      </c>
      <c r="AR139" s="156" t="s">
        <v>84</v>
      </c>
      <c r="AT139" s="164" t="s">
        <v>74</v>
      </c>
      <c r="AU139" s="164" t="s">
        <v>80</v>
      </c>
      <c r="AY139" s="156" t="s">
        <v>144</v>
      </c>
      <c r="BK139" s="165">
        <f>SUM(BK140:BK215)</f>
        <v>0</v>
      </c>
    </row>
    <row r="140" spans="1:65" s="2" customFormat="1" ht="24.2" customHeight="1">
      <c r="A140" s="31"/>
      <c r="B140" s="137"/>
      <c r="C140" s="168" t="s">
        <v>87</v>
      </c>
      <c r="D140" s="168" t="s">
        <v>146</v>
      </c>
      <c r="E140" s="169" t="s">
        <v>407</v>
      </c>
      <c r="F140" s="170" t="s">
        <v>408</v>
      </c>
      <c r="G140" s="171" t="s">
        <v>302</v>
      </c>
      <c r="H140" s="172">
        <v>25</v>
      </c>
      <c r="I140" s="173"/>
      <c r="J140" s="172">
        <f t="shared" ref="J140:J171" si="5">ROUND(I140*H140,3)</f>
        <v>0</v>
      </c>
      <c r="K140" s="174"/>
      <c r="L140" s="32"/>
      <c r="M140" s="175" t="s">
        <v>1</v>
      </c>
      <c r="N140" s="176" t="s">
        <v>41</v>
      </c>
      <c r="O140" s="59"/>
      <c r="P140" s="177">
        <f t="shared" ref="P140:P171" si="6">O140*H140</f>
        <v>0</v>
      </c>
      <c r="Q140" s="177">
        <v>0</v>
      </c>
      <c r="R140" s="177">
        <f t="shared" ref="R140:R171" si="7">Q140*H140</f>
        <v>0</v>
      </c>
      <c r="S140" s="177">
        <v>0</v>
      </c>
      <c r="T140" s="178">
        <f t="shared" ref="T140:T171" si="8"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9" t="s">
        <v>409</v>
      </c>
      <c r="AT140" s="179" t="s">
        <v>146</v>
      </c>
      <c r="AU140" s="179" t="s">
        <v>123</v>
      </c>
      <c r="AY140" s="14" t="s">
        <v>144</v>
      </c>
      <c r="BE140" s="99">
        <f t="shared" ref="BE140:BE171" si="9">IF(N140="základná",J140,0)</f>
        <v>0</v>
      </c>
      <c r="BF140" s="99">
        <f t="shared" ref="BF140:BF171" si="10">IF(N140="znížená",J140,0)</f>
        <v>0</v>
      </c>
      <c r="BG140" s="99">
        <f t="shared" ref="BG140:BG171" si="11">IF(N140="zákl. prenesená",J140,0)</f>
        <v>0</v>
      </c>
      <c r="BH140" s="99">
        <f t="shared" ref="BH140:BH171" si="12">IF(N140="zníž. prenesená",J140,0)</f>
        <v>0</v>
      </c>
      <c r="BI140" s="99">
        <f t="shared" ref="BI140:BI171" si="13">IF(N140="nulová",J140,0)</f>
        <v>0</v>
      </c>
      <c r="BJ140" s="14" t="s">
        <v>123</v>
      </c>
      <c r="BK140" s="180">
        <f t="shared" ref="BK140:BK171" si="14">ROUND(I140*H140,3)</f>
        <v>0</v>
      </c>
      <c r="BL140" s="14" t="s">
        <v>409</v>
      </c>
      <c r="BM140" s="179" t="s">
        <v>410</v>
      </c>
    </row>
    <row r="141" spans="1:65" s="2" customFormat="1" ht="21.75" customHeight="1">
      <c r="A141" s="31"/>
      <c r="B141" s="137"/>
      <c r="C141" s="181" t="s">
        <v>160</v>
      </c>
      <c r="D141" s="181" t="s">
        <v>280</v>
      </c>
      <c r="E141" s="182" t="s">
        <v>411</v>
      </c>
      <c r="F141" s="183" t="s">
        <v>412</v>
      </c>
      <c r="G141" s="184" t="s">
        <v>302</v>
      </c>
      <c r="H141" s="185">
        <v>25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41</v>
      </c>
      <c r="O141" s="59"/>
      <c r="P141" s="177">
        <f t="shared" si="6"/>
        <v>0</v>
      </c>
      <c r="Q141" s="177">
        <v>1.7000000000000001E-4</v>
      </c>
      <c r="R141" s="177">
        <f t="shared" si="7"/>
        <v>4.2500000000000003E-3</v>
      </c>
      <c r="S141" s="177">
        <v>0</v>
      </c>
      <c r="T141" s="178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9" t="s">
        <v>413</v>
      </c>
      <c r="AT141" s="179" t="s">
        <v>280</v>
      </c>
      <c r="AU141" s="179" t="s">
        <v>123</v>
      </c>
      <c r="AY141" s="14" t="s">
        <v>144</v>
      </c>
      <c r="BE141" s="99">
        <f t="shared" si="9"/>
        <v>0</v>
      </c>
      <c r="BF141" s="99">
        <f t="shared" si="10"/>
        <v>0</v>
      </c>
      <c r="BG141" s="99">
        <f t="shared" si="11"/>
        <v>0</v>
      </c>
      <c r="BH141" s="99">
        <f t="shared" si="12"/>
        <v>0</v>
      </c>
      <c r="BI141" s="99">
        <f t="shared" si="13"/>
        <v>0</v>
      </c>
      <c r="BJ141" s="14" t="s">
        <v>123</v>
      </c>
      <c r="BK141" s="180">
        <f t="shared" si="14"/>
        <v>0</v>
      </c>
      <c r="BL141" s="14" t="s">
        <v>413</v>
      </c>
      <c r="BM141" s="179" t="s">
        <v>414</v>
      </c>
    </row>
    <row r="142" spans="1:65" s="2" customFormat="1" ht="16.5" customHeight="1">
      <c r="A142" s="31"/>
      <c r="B142" s="137"/>
      <c r="C142" s="168" t="s">
        <v>164</v>
      </c>
      <c r="D142" s="168" t="s">
        <v>146</v>
      </c>
      <c r="E142" s="169" t="s">
        <v>415</v>
      </c>
      <c r="F142" s="170" t="s">
        <v>416</v>
      </c>
      <c r="G142" s="171" t="s">
        <v>302</v>
      </c>
      <c r="H142" s="172">
        <v>50</v>
      </c>
      <c r="I142" s="173"/>
      <c r="J142" s="172">
        <f t="shared" si="5"/>
        <v>0</v>
      </c>
      <c r="K142" s="174"/>
      <c r="L142" s="32"/>
      <c r="M142" s="175" t="s">
        <v>1</v>
      </c>
      <c r="N142" s="176" t="s">
        <v>41</v>
      </c>
      <c r="O142" s="59"/>
      <c r="P142" s="177">
        <f t="shared" si="6"/>
        <v>0</v>
      </c>
      <c r="Q142" s="177">
        <v>0</v>
      </c>
      <c r="R142" s="177">
        <f t="shared" si="7"/>
        <v>0</v>
      </c>
      <c r="S142" s="177">
        <v>0</v>
      </c>
      <c r="T142" s="178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9" t="s">
        <v>409</v>
      </c>
      <c r="AT142" s="179" t="s">
        <v>146</v>
      </c>
      <c r="AU142" s="179" t="s">
        <v>123</v>
      </c>
      <c r="AY142" s="14" t="s">
        <v>144</v>
      </c>
      <c r="BE142" s="99">
        <f t="shared" si="9"/>
        <v>0</v>
      </c>
      <c r="BF142" s="99">
        <f t="shared" si="10"/>
        <v>0</v>
      </c>
      <c r="BG142" s="99">
        <f t="shared" si="11"/>
        <v>0</v>
      </c>
      <c r="BH142" s="99">
        <f t="shared" si="12"/>
        <v>0</v>
      </c>
      <c r="BI142" s="99">
        <f t="shared" si="13"/>
        <v>0</v>
      </c>
      <c r="BJ142" s="14" t="s">
        <v>123</v>
      </c>
      <c r="BK142" s="180">
        <f t="shared" si="14"/>
        <v>0</v>
      </c>
      <c r="BL142" s="14" t="s">
        <v>409</v>
      </c>
      <c r="BM142" s="179" t="s">
        <v>417</v>
      </c>
    </row>
    <row r="143" spans="1:65" s="2" customFormat="1" ht="24.2" customHeight="1">
      <c r="A143" s="31"/>
      <c r="B143" s="137"/>
      <c r="C143" s="181" t="s">
        <v>168</v>
      </c>
      <c r="D143" s="181" t="s">
        <v>280</v>
      </c>
      <c r="E143" s="182" t="s">
        <v>418</v>
      </c>
      <c r="F143" s="183" t="s">
        <v>419</v>
      </c>
      <c r="G143" s="184" t="s">
        <v>302</v>
      </c>
      <c r="H143" s="185">
        <v>50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41</v>
      </c>
      <c r="O143" s="59"/>
      <c r="P143" s="177">
        <f t="shared" si="6"/>
        <v>0</v>
      </c>
      <c r="Q143" s="177">
        <v>2.5000000000000001E-4</v>
      </c>
      <c r="R143" s="177">
        <f t="shared" si="7"/>
        <v>1.2500000000000001E-2</v>
      </c>
      <c r="S143" s="177">
        <v>0</v>
      </c>
      <c r="T143" s="178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9" t="s">
        <v>413</v>
      </c>
      <c r="AT143" s="179" t="s">
        <v>280</v>
      </c>
      <c r="AU143" s="179" t="s">
        <v>123</v>
      </c>
      <c r="AY143" s="14" t="s">
        <v>144</v>
      </c>
      <c r="BE143" s="99">
        <f t="shared" si="9"/>
        <v>0</v>
      </c>
      <c r="BF143" s="99">
        <f t="shared" si="10"/>
        <v>0</v>
      </c>
      <c r="BG143" s="99">
        <f t="shared" si="11"/>
        <v>0</v>
      </c>
      <c r="BH143" s="99">
        <f t="shared" si="12"/>
        <v>0</v>
      </c>
      <c r="BI143" s="99">
        <f t="shared" si="13"/>
        <v>0</v>
      </c>
      <c r="BJ143" s="14" t="s">
        <v>123</v>
      </c>
      <c r="BK143" s="180">
        <f t="shared" si="14"/>
        <v>0</v>
      </c>
      <c r="BL143" s="14" t="s">
        <v>413</v>
      </c>
      <c r="BM143" s="179" t="s">
        <v>420</v>
      </c>
    </row>
    <row r="144" spans="1:65" s="2" customFormat="1" ht="16.5" customHeight="1">
      <c r="A144" s="31"/>
      <c r="B144" s="137"/>
      <c r="C144" s="168" t="s">
        <v>172</v>
      </c>
      <c r="D144" s="168" t="s">
        <v>146</v>
      </c>
      <c r="E144" s="169" t="s">
        <v>421</v>
      </c>
      <c r="F144" s="170" t="s">
        <v>422</v>
      </c>
      <c r="G144" s="171" t="s">
        <v>302</v>
      </c>
      <c r="H144" s="172">
        <v>110</v>
      </c>
      <c r="I144" s="173"/>
      <c r="J144" s="172">
        <f t="shared" si="5"/>
        <v>0</v>
      </c>
      <c r="K144" s="174"/>
      <c r="L144" s="32"/>
      <c r="M144" s="175" t="s">
        <v>1</v>
      </c>
      <c r="N144" s="176" t="s">
        <v>41</v>
      </c>
      <c r="O144" s="59"/>
      <c r="P144" s="177">
        <f t="shared" si="6"/>
        <v>0</v>
      </c>
      <c r="Q144" s="177">
        <v>0</v>
      </c>
      <c r="R144" s="177">
        <f t="shared" si="7"/>
        <v>0</v>
      </c>
      <c r="S144" s="177">
        <v>0</v>
      </c>
      <c r="T144" s="178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9" t="s">
        <v>409</v>
      </c>
      <c r="AT144" s="179" t="s">
        <v>146</v>
      </c>
      <c r="AU144" s="179" t="s">
        <v>123</v>
      </c>
      <c r="AY144" s="14" t="s">
        <v>144</v>
      </c>
      <c r="BE144" s="99">
        <f t="shared" si="9"/>
        <v>0</v>
      </c>
      <c r="BF144" s="99">
        <f t="shared" si="10"/>
        <v>0</v>
      </c>
      <c r="BG144" s="99">
        <f t="shared" si="11"/>
        <v>0</v>
      </c>
      <c r="BH144" s="99">
        <f t="shared" si="12"/>
        <v>0</v>
      </c>
      <c r="BI144" s="99">
        <f t="shared" si="13"/>
        <v>0</v>
      </c>
      <c r="BJ144" s="14" t="s">
        <v>123</v>
      </c>
      <c r="BK144" s="180">
        <f t="shared" si="14"/>
        <v>0</v>
      </c>
      <c r="BL144" s="14" t="s">
        <v>409</v>
      </c>
      <c r="BM144" s="179" t="s">
        <v>423</v>
      </c>
    </row>
    <row r="145" spans="1:65" s="2" customFormat="1" ht="24.2" customHeight="1">
      <c r="A145" s="31"/>
      <c r="B145" s="137"/>
      <c r="C145" s="181" t="s">
        <v>176</v>
      </c>
      <c r="D145" s="181" t="s">
        <v>280</v>
      </c>
      <c r="E145" s="182" t="s">
        <v>424</v>
      </c>
      <c r="F145" s="183" t="s">
        <v>425</v>
      </c>
      <c r="G145" s="184" t="s">
        <v>302</v>
      </c>
      <c r="H145" s="185">
        <v>110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41</v>
      </c>
      <c r="O145" s="59"/>
      <c r="P145" s="177">
        <f t="shared" si="6"/>
        <v>0</v>
      </c>
      <c r="Q145" s="177">
        <v>0</v>
      </c>
      <c r="R145" s="177">
        <f t="shared" si="7"/>
        <v>0</v>
      </c>
      <c r="S145" s="177">
        <v>0</v>
      </c>
      <c r="T145" s="178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9" t="s">
        <v>413</v>
      </c>
      <c r="AT145" s="179" t="s">
        <v>280</v>
      </c>
      <c r="AU145" s="179" t="s">
        <v>123</v>
      </c>
      <c r="AY145" s="14" t="s">
        <v>144</v>
      </c>
      <c r="BE145" s="99">
        <f t="shared" si="9"/>
        <v>0</v>
      </c>
      <c r="BF145" s="99">
        <f t="shared" si="10"/>
        <v>0</v>
      </c>
      <c r="BG145" s="99">
        <f t="shared" si="11"/>
        <v>0</v>
      </c>
      <c r="BH145" s="99">
        <f t="shared" si="12"/>
        <v>0</v>
      </c>
      <c r="BI145" s="99">
        <f t="shared" si="13"/>
        <v>0</v>
      </c>
      <c r="BJ145" s="14" t="s">
        <v>123</v>
      </c>
      <c r="BK145" s="180">
        <f t="shared" si="14"/>
        <v>0</v>
      </c>
      <c r="BL145" s="14" t="s">
        <v>413</v>
      </c>
      <c r="BM145" s="179" t="s">
        <v>426</v>
      </c>
    </row>
    <row r="146" spans="1:65" s="2" customFormat="1" ht="24.2" customHeight="1">
      <c r="A146" s="31"/>
      <c r="B146" s="137"/>
      <c r="C146" s="168" t="s">
        <v>181</v>
      </c>
      <c r="D146" s="168" t="s">
        <v>146</v>
      </c>
      <c r="E146" s="169" t="s">
        <v>427</v>
      </c>
      <c r="F146" s="170" t="s">
        <v>428</v>
      </c>
      <c r="G146" s="171" t="s">
        <v>302</v>
      </c>
      <c r="H146" s="172">
        <v>90</v>
      </c>
      <c r="I146" s="173"/>
      <c r="J146" s="172">
        <f t="shared" si="5"/>
        <v>0</v>
      </c>
      <c r="K146" s="174"/>
      <c r="L146" s="32"/>
      <c r="M146" s="175" t="s">
        <v>1</v>
      </c>
      <c r="N146" s="176" t="s">
        <v>41</v>
      </c>
      <c r="O146" s="59"/>
      <c r="P146" s="177">
        <f t="shared" si="6"/>
        <v>0</v>
      </c>
      <c r="Q146" s="177">
        <v>0</v>
      </c>
      <c r="R146" s="177">
        <f t="shared" si="7"/>
        <v>0</v>
      </c>
      <c r="S146" s="177">
        <v>0</v>
      </c>
      <c r="T146" s="178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9" t="s">
        <v>409</v>
      </c>
      <c r="AT146" s="179" t="s">
        <v>146</v>
      </c>
      <c r="AU146" s="179" t="s">
        <v>123</v>
      </c>
      <c r="AY146" s="14" t="s">
        <v>144</v>
      </c>
      <c r="BE146" s="99">
        <f t="shared" si="9"/>
        <v>0</v>
      </c>
      <c r="BF146" s="99">
        <f t="shared" si="10"/>
        <v>0</v>
      </c>
      <c r="BG146" s="99">
        <f t="shared" si="11"/>
        <v>0</v>
      </c>
      <c r="BH146" s="99">
        <f t="shared" si="12"/>
        <v>0</v>
      </c>
      <c r="BI146" s="99">
        <f t="shared" si="13"/>
        <v>0</v>
      </c>
      <c r="BJ146" s="14" t="s">
        <v>123</v>
      </c>
      <c r="BK146" s="180">
        <f t="shared" si="14"/>
        <v>0</v>
      </c>
      <c r="BL146" s="14" t="s">
        <v>409</v>
      </c>
      <c r="BM146" s="179" t="s">
        <v>429</v>
      </c>
    </row>
    <row r="147" spans="1:65" s="2" customFormat="1" ht="16.5" customHeight="1">
      <c r="A147" s="31"/>
      <c r="B147" s="137"/>
      <c r="C147" s="181" t="s">
        <v>186</v>
      </c>
      <c r="D147" s="181" t="s">
        <v>280</v>
      </c>
      <c r="E147" s="182" t="s">
        <v>430</v>
      </c>
      <c r="F147" s="183" t="s">
        <v>431</v>
      </c>
      <c r="G147" s="184" t="s">
        <v>302</v>
      </c>
      <c r="H147" s="185">
        <v>90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41</v>
      </c>
      <c r="O147" s="59"/>
      <c r="P147" s="177">
        <f t="shared" si="6"/>
        <v>0</v>
      </c>
      <c r="Q147" s="177">
        <v>1.73E-3</v>
      </c>
      <c r="R147" s="177">
        <f t="shared" si="7"/>
        <v>0.15570000000000001</v>
      </c>
      <c r="S147" s="177">
        <v>0</v>
      </c>
      <c r="T147" s="178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9" t="s">
        <v>413</v>
      </c>
      <c r="AT147" s="179" t="s">
        <v>280</v>
      </c>
      <c r="AU147" s="179" t="s">
        <v>123</v>
      </c>
      <c r="AY147" s="14" t="s">
        <v>144</v>
      </c>
      <c r="BE147" s="99">
        <f t="shared" si="9"/>
        <v>0</v>
      </c>
      <c r="BF147" s="99">
        <f t="shared" si="10"/>
        <v>0</v>
      </c>
      <c r="BG147" s="99">
        <f t="shared" si="11"/>
        <v>0</v>
      </c>
      <c r="BH147" s="99">
        <f t="shared" si="12"/>
        <v>0</v>
      </c>
      <c r="BI147" s="99">
        <f t="shared" si="13"/>
        <v>0</v>
      </c>
      <c r="BJ147" s="14" t="s">
        <v>123</v>
      </c>
      <c r="BK147" s="180">
        <f t="shared" si="14"/>
        <v>0</v>
      </c>
      <c r="BL147" s="14" t="s">
        <v>413</v>
      </c>
      <c r="BM147" s="179" t="s">
        <v>432</v>
      </c>
    </row>
    <row r="148" spans="1:65" s="2" customFormat="1" ht="16.5" customHeight="1">
      <c r="A148" s="31"/>
      <c r="B148" s="137"/>
      <c r="C148" s="181" t="s">
        <v>190</v>
      </c>
      <c r="D148" s="181" t="s">
        <v>280</v>
      </c>
      <c r="E148" s="182" t="s">
        <v>433</v>
      </c>
      <c r="F148" s="183" t="s">
        <v>434</v>
      </c>
      <c r="G148" s="184" t="s">
        <v>302</v>
      </c>
      <c r="H148" s="185">
        <v>90</v>
      </c>
      <c r="I148" s="186"/>
      <c r="J148" s="185">
        <f t="shared" si="5"/>
        <v>0</v>
      </c>
      <c r="K148" s="187"/>
      <c r="L148" s="188"/>
      <c r="M148" s="189" t="s">
        <v>1</v>
      </c>
      <c r="N148" s="190" t="s">
        <v>41</v>
      </c>
      <c r="O148" s="59"/>
      <c r="P148" s="177">
        <f t="shared" si="6"/>
        <v>0</v>
      </c>
      <c r="Q148" s="177">
        <v>2.6900000000000001E-3</v>
      </c>
      <c r="R148" s="177">
        <f t="shared" si="7"/>
        <v>0.24210000000000001</v>
      </c>
      <c r="S148" s="177">
        <v>0</v>
      </c>
      <c r="T148" s="178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9" t="s">
        <v>413</v>
      </c>
      <c r="AT148" s="179" t="s">
        <v>280</v>
      </c>
      <c r="AU148" s="179" t="s">
        <v>123</v>
      </c>
      <c r="AY148" s="14" t="s">
        <v>144</v>
      </c>
      <c r="BE148" s="99">
        <f t="shared" si="9"/>
        <v>0</v>
      </c>
      <c r="BF148" s="99">
        <f t="shared" si="10"/>
        <v>0</v>
      </c>
      <c r="BG148" s="99">
        <f t="shared" si="11"/>
        <v>0</v>
      </c>
      <c r="BH148" s="99">
        <f t="shared" si="12"/>
        <v>0</v>
      </c>
      <c r="BI148" s="99">
        <f t="shared" si="13"/>
        <v>0</v>
      </c>
      <c r="BJ148" s="14" t="s">
        <v>123</v>
      </c>
      <c r="BK148" s="180">
        <f t="shared" si="14"/>
        <v>0</v>
      </c>
      <c r="BL148" s="14" t="s">
        <v>413</v>
      </c>
      <c r="BM148" s="179" t="s">
        <v>435</v>
      </c>
    </row>
    <row r="149" spans="1:65" s="2" customFormat="1" ht="16.5" customHeight="1">
      <c r="A149" s="31"/>
      <c r="B149" s="137"/>
      <c r="C149" s="168" t="s">
        <v>194</v>
      </c>
      <c r="D149" s="168" t="s">
        <v>146</v>
      </c>
      <c r="E149" s="169" t="s">
        <v>436</v>
      </c>
      <c r="F149" s="170" t="s">
        <v>437</v>
      </c>
      <c r="G149" s="171" t="s">
        <v>329</v>
      </c>
      <c r="H149" s="172">
        <v>3</v>
      </c>
      <c r="I149" s="173"/>
      <c r="J149" s="172">
        <f t="shared" si="5"/>
        <v>0</v>
      </c>
      <c r="K149" s="174"/>
      <c r="L149" s="32"/>
      <c r="M149" s="175" t="s">
        <v>1</v>
      </c>
      <c r="N149" s="176" t="s">
        <v>41</v>
      </c>
      <c r="O149" s="59"/>
      <c r="P149" s="177">
        <f t="shared" si="6"/>
        <v>0</v>
      </c>
      <c r="Q149" s="177">
        <v>0</v>
      </c>
      <c r="R149" s="177">
        <f t="shared" si="7"/>
        <v>0</v>
      </c>
      <c r="S149" s="177">
        <v>0</v>
      </c>
      <c r="T149" s="178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9" t="s">
        <v>409</v>
      </c>
      <c r="AT149" s="179" t="s">
        <v>146</v>
      </c>
      <c r="AU149" s="179" t="s">
        <v>123</v>
      </c>
      <c r="AY149" s="14" t="s">
        <v>144</v>
      </c>
      <c r="BE149" s="99">
        <f t="shared" si="9"/>
        <v>0</v>
      </c>
      <c r="BF149" s="99">
        <f t="shared" si="10"/>
        <v>0</v>
      </c>
      <c r="BG149" s="99">
        <f t="shared" si="11"/>
        <v>0</v>
      </c>
      <c r="BH149" s="99">
        <f t="shared" si="12"/>
        <v>0</v>
      </c>
      <c r="BI149" s="99">
        <f t="shared" si="13"/>
        <v>0</v>
      </c>
      <c r="BJ149" s="14" t="s">
        <v>123</v>
      </c>
      <c r="BK149" s="180">
        <f t="shared" si="14"/>
        <v>0</v>
      </c>
      <c r="BL149" s="14" t="s">
        <v>409</v>
      </c>
      <c r="BM149" s="179" t="s">
        <v>438</v>
      </c>
    </row>
    <row r="150" spans="1:65" s="2" customFormat="1" ht="16.5" customHeight="1">
      <c r="A150" s="31"/>
      <c r="B150" s="137"/>
      <c r="C150" s="181" t="s">
        <v>198</v>
      </c>
      <c r="D150" s="181" t="s">
        <v>280</v>
      </c>
      <c r="E150" s="182" t="s">
        <v>439</v>
      </c>
      <c r="F150" s="183" t="s">
        <v>440</v>
      </c>
      <c r="G150" s="184" t="s">
        <v>329</v>
      </c>
      <c r="H150" s="185">
        <v>3</v>
      </c>
      <c r="I150" s="186"/>
      <c r="J150" s="185">
        <f t="shared" si="5"/>
        <v>0</v>
      </c>
      <c r="K150" s="187"/>
      <c r="L150" s="188"/>
      <c r="M150" s="189" t="s">
        <v>1</v>
      </c>
      <c r="N150" s="190" t="s">
        <v>41</v>
      </c>
      <c r="O150" s="59"/>
      <c r="P150" s="177">
        <f t="shared" si="6"/>
        <v>0</v>
      </c>
      <c r="Q150" s="177">
        <v>1E-3</v>
      </c>
      <c r="R150" s="177">
        <f t="shared" si="7"/>
        <v>3.0000000000000001E-3</v>
      </c>
      <c r="S150" s="177">
        <v>0</v>
      </c>
      <c r="T150" s="178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9" t="s">
        <v>413</v>
      </c>
      <c r="AT150" s="179" t="s">
        <v>280</v>
      </c>
      <c r="AU150" s="179" t="s">
        <v>123</v>
      </c>
      <c r="AY150" s="14" t="s">
        <v>144</v>
      </c>
      <c r="BE150" s="99">
        <f t="shared" si="9"/>
        <v>0</v>
      </c>
      <c r="BF150" s="99">
        <f t="shared" si="10"/>
        <v>0</v>
      </c>
      <c r="BG150" s="99">
        <f t="shared" si="11"/>
        <v>0</v>
      </c>
      <c r="BH150" s="99">
        <f t="shared" si="12"/>
        <v>0</v>
      </c>
      <c r="BI150" s="99">
        <f t="shared" si="13"/>
        <v>0</v>
      </c>
      <c r="BJ150" s="14" t="s">
        <v>123</v>
      </c>
      <c r="BK150" s="180">
        <f t="shared" si="14"/>
        <v>0</v>
      </c>
      <c r="BL150" s="14" t="s">
        <v>413</v>
      </c>
      <c r="BM150" s="179" t="s">
        <v>441</v>
      </c>
    </row>
    <row r="151" spans="1:65" s="2" customFormat="1" ht="16.5" customHeight="1">
      <c r="A151" s="31"/>
      <c r="B151" s="137"/>
      <c r="C151" s="168" t="s">
        <v>203</v>
      </c>
      <c r="D151" s="168" t="s">
        <v>146</v>
      </c>
      <c r="E151" s="169" t="s">
        <v>442</v>
      </c>
      <c r="F151" s="170" t="s">
        <v>443</v>
      </c>
      <c r="G151" s="171" t="s">
        <v>329</v>
      </c>
      <c r="H151" s="172">
        <v>4</v>
      </c>
      <c r="I151" s="173"/>
      <c r="J151" s="172">
        <f t="shared" si="5"/>
        <v>0</v>
      </c>
      <c r="K151" s="174"/>
      <c r="L151" s="32"/>
      <c r="M151" s="175" t="s">
        <v>1</v>
      </c>
      <c r="N151" s="176" t="s">
        <v>41</v>
      </c>
      <c r="O151" s="59"/>
      <c r="P151" s="177">
        <f t="shared" si="6"/>
        <v>0</v>
      </c>
      <c r="Q151" s="177">
        <v>0</v>
      </c>
      <c r="R151" s="177">
        <f t="shared" si="7"/>
        <v>0</v>
      </c>
      <c r="S151" s="177">
        <v>0</v>
      </c>
      <c r="T151" s="178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9" t="s">
        <v>409</v>
      </c>
      <c r="AT151" s="179" t="s">
        <v>146</v>
      </c>
      <c r="AU151" s="179" t="s">
        <v>123</v>
      </c>
      <c r="AY151" s="14" t="s">
        <v>144</v>
      </c>
      <c r="BE151" s="99">
        <f t="shared" si="9"/>
        <v>0</v>
      </c>
      <c r="BF151" s="99">
        <f t="shared" si="10"/>
        <v>0</v>
      </c>
      <c r="BG151" s="99">
        <f t="shared" si="11"/>
        <v>0</v>
      </c>
      <c r="BH151" s="99">
        <f t="shared" si="12"/>
        <v>0</v>
      </c>
      <c r="BI151" s="99">
        <f t="shared" si="13"/>
        <v>0</v>
      </c>
      <c r="BJ151" s="14" t="s">
        <v>123</v>
      </c>
      <c r="BK151" s="180">
        <f t="shared" si="14"/>
        <v>0</v>
      </c>
      <c r="BL151" s="14" t="s">
        <v>409</v>
      </c>
      <c r="BM151" s="179" t="s">
        <v>444</v>
      </c>
    </row>
    <row r="152" spans="1:65" s="2" customFormat="1" ht="24.2" customHeight="1">
      <c r="A152" s="31"/>
      <c r="B152" s="137"/>
      <c r="C152" s="181" t="s">
        <v>207</v>
      </c>
      <c r="D152" s="181" t="s">
        <v>280</v>
      </c>
      <c r="E152" s="182" t="s">
        <v>445</v>
      </c>
      <c r="F152" s="183" t="s">
        <v>446</v>
      </c>
      <c r="G152" s="184" t="s">
        <v>329</v>
      </c>
      <c r="H152" s="185">
        <v>4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41</v>
      </c>
      <c r="O152" s="59"/>
      <c r="P152" s="177">
        <f t="shared" si="6"/>
        <v>0</v>
      </c>
      <c r="Q152" s="177">
        <v>2.0000000000000002E-5</v>
      </c>
      <c r="R152" s="177">
        <f t="shared" si="7"/>
        <v>8.0000000000000007E-5</v>
      </c>
      <c r="S152" s="177">
        <v>0</v>
      </c>
      <c r="T152" s="178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9" t="s">
        <v>413</v>
      </c>
      <c r="AT152" s="179" t="s">
        <v>280</v>
      </c>
      <c r="AU152" s="179" t="s">
        <v>123</v>
      </c>
      <c r="AY152" s="14" t="s">
        <v>144</v>
      </c>
      <c r="BE152" s="99">
        <f t="shared" si="9"/>
        <v>0</v>
      </c>
      <c r="BF152" s="99">
        <f t="shared" si="10"/>
        <v>0</v>
      </c>
      <c r="BG152" s="99">
        <f t="shared" si="11"/>
        <v>0</v>
      </c>
      <c r="BH152" s="99">
        <f t="shared" si="12"/>
        <v>0</v>
      </c>
      <c r="BI152" s="99">
        <f t="shared" si="13"/>
        <v>0</v>
      </c>
      <c r="BJ152" s="14" t="s">
        <v>123</v>
      </c>
      <c r="BK152" s="180">
        <f t="shared" si="14"/>
        <v>0</v>
      </c>
      <c r="BL152" s="14" t="s">
        <v>413</v>
      </c>
      <c r="BM152" s="179" t="s">
        <v>447</v>
      </c>
    </row>
    <row r="153" spans="1:65" s="2" customFormat="1" ht="16.5" customHeight="1">
      <c r="A153" s="31"/>
      <c r="B153" s="137"/>
      <c r="C153" s="168" t="s">
        <v>212</v>
      </c>
      <c r="D153" s="168" t="s">
        <v>146</v>
      </c>
      <c r="E153" s="169" t="s">
        <v>448</v>
      </c>
      <c r="F153" s="170" t="s">
        <v>449</v>
      </c>
      <c r="G153" s="171" t="s">
        <v>329</v>
      </c>
      <c r="H153" s="172">
        <v>2</v>
      </c>
      <c r="I153" s="173"/>
      <c r="J153" s="172">
        <f t="shared" si="5"/>
        <v>0</v>
      </c>
      <c r="K153" s="174"/>
      <c r="L153" s="32"/>
      <c r="M153" s="175" t="s">
        <v>1</v>
      </c>
      <c r="N153" s="176" t="s">
        <v>41</v>
      </c>
      <c r="O153" s="59"/>
      <c r="P153" s="177">
        <f t="shared" si="6"/>
        <v>0</v>
      </c>
      <c r="Q153" s="177">
        <v>0</v>
      </c>
      <c r="R153" s="177">
        <f t="shared" si="7"/>
        <v>0</v>
      </c>
      <c r="S153" s="177">
        <v>0</v>
      </c>
      <c r="T153" s="178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9" t="s">
        <v>409</v>
      </c>
      <c r="AT153" s="179" t="s">
        <v>146</v>
      </c>
      <c r="AU153" s="179" t="s">
        <v>123</v>
      </c>
      <c r="AY153" s="14" t="s">
        <v>144</v>
      </c>
      <c r="BE153" s="99">
        <f t="shared" si="9"/>
        <v>0</v>
      </c>
      <c r="BF153" s="99">
        <f t="shared" si="10"/>
        <v>0</v>
      </c>
      <c r="BG153" s="99">
        <f t="shared" si="11"/>
        <v>0</v>
      </c>
      <c r="BH153" s="99">
        <f t="shared" si="12"/>
        <v>0</v>
      </c>
      <c r="BI153" s="99">
        <f t="shared" si="13"/>
        <v>0</v>
      </c>
      <c r="BJ153" s="14" t="s">
        <v>123</v>
      </c>
      <c r="BK153" s="180">
        <f t="shared" si="14"/>
        <v>0</v>
      </c>
      <c r="BL153" s="14" t="s">
        <v>409</v>
      </c>
      <c r="BM153" s="179" t="s">
        <v>450</v>
      </c>
    </row>
    <row r="154" spans="1:65" s="2" customFormat="1" ht="16.5" customHeight="1">
      <c r="A154" s="31"/>
      <c r="B154" s="137"/>
      <c r="C154" s="181" t="s">
        <v>216</v>
      </c>
      <c r="D154" s="181" t="s">
        <v>280</v>
      </c>
      <c r="E154" s="182" t="s">
        <v>451</v>
      </c>
      <c r="F154" s="183" t="s">
        <v>452</v>
      </c>
      <c r="G154" s="184" t="s">
        <v>329</v>
      </c>
      <c r="H154" s="185">
        <v>2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41</v>
      </c>
      <c r="O154" s="59"/>
      <c r="P154" s="177">
        <f t="shared" si="6"/>
        <v>0</v>
      </c>
      <c r="Q154" s="177">
        <v>3.2000000000000003E-4</v>
      </c>
      <c r="R154" s="177">
        <f t="shared" si="7"/>
        <v>6.4000000000000005E-4</v>
      </c>
      <c r="S154" s="177">
        <v>0</v>
      </c>
      <c r="T154" s="178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9" t="s">
        <v>413</v>
      </c>
      <c r="AT154" s="179" t="s">
        <v>280</v>
      </c>
      <c r="AU154" s="179" t="s">
        <v>123</v>
      </c>
      <c r="AY154" s="14" t="s">
        <v>144</v>
      </c>
      <c r="BE154" s="99">
        <f t="shared" si="9"/>
        <v>0</v>
      </c>
      <c r="BF154" s="99">
        <f t="shared" si="10"/>
        <v>0</v>
      </c>
      <c r="BG154" s="99">
        <f t="shared" si="11"/>
        <v>0</v>
      </c>
      <c r="BH154" s="99">
        <f t="shared" si="12"/>
        <v>0</v>
      </c>
      <c r="BI154" s="99">
        <f t="shared" si="13"/>
        <v>0</v>
      </c>
      <c r="BJ154" s="14" t="s">
        <v>123</v>
      </c>
      <c r="BK154" s="180">
        <f t="shared" si="14"/>
        <v>0</v>
      </c>
      <c r="BL154" s="14" t="s">
        <v>413</v>
      </c>
      <c r="BM154" s="179" t="s">
        <v>453</v>
      </c>
    </row>
    <row r="155" spans="1:65" s="2" customFormat="1" ht="16.5" customHeight="1">
      <c r="A155" s="31"/>
      <c r="B155" s="137"/>
      <c r="C155" s="168" t="s">
        <v>220</v>
      </c>
      <c r="D155" s="168" t="s">
        <v>146</v>
      </c>
      <c r="E155" s="169" t="s">
        <v>454</v>
      </c>
      <c r="F155" s="170" t="s">
        <v>455</v>
      </c>
      <c r="G155" s="171" t="s">
        <v>329</v>
      </c>
      <c r="H155" s="172">
        <v>1</v>
      </c>
      <c r="I155" s="173"/>
      <c r="J155" s="172">
        <f t="shared" si="5"/>
        <v>0</v>
      </c>
      <c r="K155" s="174"/>
      <c r="L155" s="32"/>
      <c r="M155" s="175" t="s">
        <v>1</v>
      </c>
      <c r="N155" s="176" t="s">
        <v>41</v>
      </c>
      <c r="O155" s="59"/>
      <c r="P155" s="177">
        <f t="shared" si="6"/>
        <v>0</v>
      </c>
      <c r="Q155" s="177">
        <v>0</v>
      </c>
      <c r="R155" s="177">
        <f t="shared" si="7"/>
        <v>0</v>
      </c>
      <c r="S155" s="177">
        <v>0</v>
      </c>
      <c r="T155" s="178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9" t="s">
        <v>409</v>
      </c>
      <c r="AT155" s="179" t="s">
        <v>146</v>
      </c>
      <c r="AU155" s="179" t="s">
        <v>123</v>
      </c>
      <c r="AY155" s="14" t="s">
        <v>144</v>
      </c>
      <c r="BE155" s="99">
        <f t="shared" si="9"/>
        <v>0</v>
      </c>
      <c r="BF155" s="99">
        <f t="shared" si="10"/>
        <v>0</v>
      </c>
      <c r="BG155" s="99">
        <f t="shared" si="11"/>
        <v>0</v>
      </c>
      <c r="BH155" s="99">
        <f t="shared" si="12"/>
        <v>0</v>
      </c>
      <c r="BI155" s="99">
        <f t="shared" si="13"/>
        <v>0</v>
      </c>
      <c r="BJ155" s="14" t="s">
        <v>123</v>
      </c>
      <c r="BK155" s="180">
        <f t="shared" si="14"/>
        <v>0</v>
      </c>
      <c r="BL155" s="14" t="s">
        <v>409</v>
      </c>
      <c r="BM155" s="179" t="s">
        <v>456</v>
      </c>
    </row>
    <row r="156" spans="1:65" s="2" customFormat="1" ht="24.2" customHeight="1">
      <c r="A156" s="31"/>
      <c r="B156" s="137"/>
      <c r="C156" s="181" t="s">
        <v>7</v>
      </c>
      <c r="D156" s="181" t="s">
        <v>280</v>
      </c>
      <c r="E156" s="182" t="s">
        <v>457</v>
      </c>
      <c r="F156" s="183" t="s">
        <v>458</v>
      </c>
      <c r="G156" s="184" t="s">
        <v>329</v>
      </c>
      <c r="H156" s="185">
        <v>1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41</v>
      </c>
      <c r="O156" s="59"/>
      <c r="P156" s="177">
        <f t="shared" si="6"/>
        <v>0</v>
      </c>
      <c r="Q156" s="177">
        <v>3.5E-4</v>
      </c>
      <c r="R156" s="177">
        <f t="shared" si="7"/>
        <v>3.5E-4</v>
      </c>
      <c r="S156" s="177">
        <v>0</v>
      </c>
      <c r="T156" s="178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9" t="s">
        <v>413</v>
      </c>
      <c r="AT156" s="179" t="s">
        <v>280</v>
      </c>
      <c r="AU156" s="179" t="s">
        <v>123</v>
      </c>
      <c r="AY156" s="14" t="s">
        <v>144</v>
      </c>
      <c r="BE156" s="99">
        <f t="shared" si="9"/>
        <v>0</v>
      </c>
      <c r="BF156" s="99">
        <f t="shared" si="10"/>
        <v>0</v>
      </c>
      <c r="BG156" s="99">
        <f t="shared" si="11"/>
        <v>0</v>
      </c>
      <c r="BH156" s="99">
        <f t="shared" si="12"/>
        <v>0</v>
      </c>
      <c r="BI156" s="99">
        <f t="shared" si="13"/>
        <v>0</v>
      </c>
      <c r="BJ156" s="14" t="s">
        <v>123</v>
      </c>
      <c r="BK156" s="180">
        <f t="shared" si="14"/>
        <v>0</v>
      </c>
      <c r="BL156" s="14" t="s">
        <v>413</v>
      </c>
      <c r="BM156" s="179" t="s">
        <v>459</v>
      </c>
    </row>
    <row r="157" spans="1:65" s="2" customFormat="1" ht="16.5" customHeight="1">
      <c r="A157" s="31"/>
      <c r="B157" s="137"/>
      <c r="C157" s="168" t="s">
        <v>227</v>
      </c>
      <c r="D157" s="168" t="s">
        <v>146</v>
      </c>
      <c r="E157" s="169" t="s">
        <v>460</v>
      </c>
      <c r="F157" s="170" t="s">
        <v>461</v>
      </c>
      <c r="G157" s="171" t="s">
        <v>329</v>
      </c>
      <c r="H157" s="172">
        <v>2</v>
      </c>
      <c r="I157" s="173"/>
      <c r="J157" s="172">
        <f t="shared" si="5"/>
        <v>0</v>
      </c>
      <c r="K157" s="174"/>
      <c r="L157" s="32"/>
      <c r="M157" s="175" t="s">
        <v>1</v>
      </c>
      <c r="N157" s="176" t="s">
        <v>41</v>
      </c>
      <c r="O157" s="59"/>
      <c r="P157" s="177">
        <f t="shared" si="6"/>
        <v>0</v>
      </c>
      <c r="Q157" s="177">
        <v>0</v>
      </c>
      <c r="R157" s="177">
        <f t="shared" si="7"/>
        <v>0</v>
      </c>
      <c r="S157" s="177">
        <v>0</v>
      </c>
      <c r="T157" s="178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9" t="s">
        <v>409</v>
      </c>
      <c r="AT157" s="179" t="s">
        <v>146</v>
      </c>
      <c r="AU157" s="179" t="s">
        <v>123</v>
      </c>
      <c r="AY157" s="14" t="s">
        <v>144</v>
      </c>
      <c r="BE157" s="99">
        <f t="shared" si="9"/>
        <v>0</v>
      </c>
      <c r="BF157" s="99">
        <f t="shared" si="10"/>
        <v>0</v>
      </c>
      <c r="BG157" s="99">
        <f t="shared" si="11"/>
        <v>0</v>
      </c>
      <c r="BH157" s="99">
        <f t="shared" si="12"/>
        <v>0</v>
      </c>
      <c r="BI157" s="99">
        <f t="shared" si="13"/>
        <v>0</v>
      </c>
      <c r="BJ157" s="14" t="s">
        <v>123</v>
      </c>
      <c r="BK157" s="180">
        <f t="shared" si="14"/>
        <v>0</v>
      </c>
      <c r="BL157" s="14" t="s">
        <v>409</v>
      </c>
      <c r="BM157" s="179" t="s">
        <v>462</v>
      </c>
    </row>
    <row r="158" spans="1:65" s="2" customFormat="1" ht="24.2" customHeight="1">
      <c r="A158" s="31"/>
      <c r="B158" s="137"/>
      <c r="C158" s="181" t="s">
        <v>232</v>
      </c>
      <c r="D158" s="181" t="s">
        <v>280</v>
      </c>
      <c r="E158" s="182" t="s">
        <v>463</v>
      </c>
      <c r="F158" s="183" t="s">
        <v>464</v>
      </c>
      <c r="G158" s="184" t="s">
        <v>329</v>
      </c>
      <c r="H158" s="185">
        <v>2</v>
      </c>
      <c r="I158" s="186"/>
      <c r="J158" s="185">
        <f t="shared" si="5"/>
        <v>0</v>
      </c>
      <c r="K158" s="187"/>
      <c r="L158" s="188"/>
      <c r="M158" s="189" t="s">
        <v>1</v>
      </c>
      <c r="N158" s="190" t="s">
        <v>41</v>
      </c>
      <c r="O158" s="59"/>
      <c r="P158" s="177">
        <f t="shared" si="6"/>
        <v>0</v>
      </c>
      <c r="Q158" s="177">
        <v>0</v>
      </c>
      <c r="R158" s="177">
        <f t="shared" si="7"/>
        <v>0</v>
      </c>
      <c r="S158" s="177">
        <v>0</v>
      </c>
      <c r="T158" s="178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9" t="s">
        <v>465</v>
      </c>
      <c r="AT158" s="179" t="s">
        <v>280</v>
      </c>
      <c r="AU158" s="179" t="s">
        <v>123</v>
      </c>
      <c r="AY158" s="14" t="s">
        <v>144</v>
      </c>
      <c r="BE158" s="99">
        <f t="shared" si="9"/>
        <v>0</v>
      </c>
      <c r="BF158" s="99">
        <f t="shared" si="10"/>
        <v>0</v>
      </c>
      <c r="BG158" s="99">
        <f t="shared" si="11"/>
        <v>0</v>
      </c>
      <c r="BH158" s="99">
        <f t="shared" si="12"/>
        <v>0</v>
      </c>
      <c r="BI158" s="99">
        <f t="shared" si="13"/>
        <v>0</v>
      </c>
      <c r="BJ158" s="14" t="s">
        <v>123</v>
      </c>
      <c r="BK158" s="180">
        <f t="shared" si="14"/>
        <v>0</v>
      </c>
      <c r="BL158" s="14" t="s">
        <v>409</v>
      </c>
      <c r="BM158" s="179" t="s">
        <v>466</v>
      </c>
    </row>
    <row r="159" spans="1:65" s="2" customFormat="1" ht="16.5" customHeight="1">
      <c r="A159" s="31"/>
      <c r="B159" s="137"/>
      <c r="C159" s="168" t="s">
        <v>236</v>
      </c>
      <c r="D159" s="168" t="s">
        <v>146</v>
      </c>
      <c r="E159" s="169" t="s">
        <v>467</v>
      </c>
      <c r="F159" s="170" t="s">
        <v>468</v>
      </c>
      <c r="G159" s="171" t="s">
        <v>329</v>
      </c>
      <c r="H159" s="172">
        <v>1</v>
      </c>
      <c r="I159" s="173"/>
      <c r="J159" s="172">
        <f t="shared" si="5"/>
        <v>0</v>
      </c>
      <c r="K159" s="174"/>
      <c r="L159" s="32"/>
      <c r="M159" s="175" t="s">
        <v>1</v>
      </c>
      <c r="N159" s="176" t="s">
        <v>41</v>
      </c>
      <c r="O159" s="59"/>
      <c r="P159" s="177">
        <f t="shared" si="6"/>
        <v>0</v>
      </c>
      <c r="Q159" s="177">
        <v>0</v>
      </c>
      <c r="R159" s="177">
        <f t="shared" si="7"/>
        <v>0</v>
      </c>
      <c r="S159" s="177">
        <v>0</v>
      </c>
      <c r="T159" s="178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9" t="s">
        <v>409</v>
      </c>
      <c r="AT159" s="179" t="s">
        <v>146</v>
      </c>
      <c r="AU159" s="179" t="s">
        <v>123</v>
      </c>
      <c r="AY159" s="14" t="s">
        <v>144</v>
      </c>
      <c r="BE159" s="99">
        <f t="shared" si="9"/>
        <v>0</v>
      </c>
      <c r="BF159" s="99">
        <f t="shared" si="10"/>
        <v>0</v>
      </c>
      <c r="BG159" s="99">
        <f t="shared" si="11"/>
        <v>0</v>
      </c>
      <c r="BH159" s="99">
        <f t="shared" si="12"/>
        <v>0</v>
      </c>
      <c r="BI159" s="99">
        <f t="shared" si="13"/>
        <v>0</v>
      </c>
      <c r="BJ159" s="14" t="s">
        <v>123</v>
      </c>
      <c r="BK159" s="180">
        <f t="shared" si="14"/>
        <v>0</v>
      </c>
      <c r="BL159" s="14" t="s">
        <v>409</v>
      </c>
      <c r="BM159" s="179" t="s">
        <v>469</v>
      </c>
    </row>
    <row r="160" spans="1:65" s="2" customFormat="1" ht="24.2" customHeight="1">
      <c r="A160" s="31"/>
      <c r="B160" s="137"/>
      <c r="C160" s="168" t="s">
        <v>240</v>
      </c>
      <c r="D160" s="168" t="s">
        <v>146</v>
      </c>
      <c r="E160" s="169" t="s">
        <v>470</v>
      </c>
      <c r="F160" s="170" t="s">
        <v>471</v>
      </c>
      <c r="G160" s="171" t="s">
        <v>329</v>
      </c>
      <c r="H160" s="172">
        <v>1</v>
      </c>
      <c r="I160" s="173"/>
      <c r="J160" s="172">
        <f t="shared" si="5"/>
        <v>0</v>
      </c>
      <c r="K160" s="174"/>
      <c r="L160" s="32"/>
      <c r="M160" s="175" t="s">
        <v>1</v>
      </c>
      <c r="N160" s="176" t="s">
        <v>41</v>
      </c>
      <c r="O160" s="59"/>
      <c r="P160" s="177">
        <f t="shared" si="6"/>
        <v>0</v>
      </c>
      <c r="Q160" s="177">
        <v>0</v>
      </c>
      <c r="R160" s="177">
        <f t="shared" si="7"/>
        <v>0</v>
      </c>
      <c r="S160" s="177">
        <v>0</v>
      </c>
      <c r="T160" s="178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9" t="s">
        <v>409</v>
      </c>
      <c r="AT160" s="179" t="s">
        <v>146</v>
      </c>
      <c r="AU160" s="179" t="s">
        <v>123</v>
      </c>
      <c r="AY160" s="14" t="s">
        <v>144</v>
      </c>
      <c r="BE160" s="99">
        <f t="shared" si="9"/>
        <v>0</v>
      </c>
      <c r="BF160" s="99">
        <f t="shared" si="10"/>
        <v>0</v>
      </c>
      <c r="BG160" s="99">
        <f t="shared" si="11"/>
        <v>0</v>
      </c>
      <c r="BH160" s="99">
        <f t="shared" si="12"/>
        <v>0</v>
      </c>
      <c r="BI160" s="99">
        <f t="shared" si="13"/>
        <v>0</v>
      </c>
      <c r="BJ160" s="14" t="s">
        <v>123</v>
      </c>
      <c r="BK160" s="180">
        <f t="shared" si="14"/>
        <v>0</v>
      </c>
      <c r="BL160" s="14" t="s">
        <v>409</v>
      </c>
      <c r="BM160" s="179" t="s">
        <v>472</v>
      </c>
    </row>
    <row r="161" spans="1:65" s="2" customFormat="1" ht="16.5" customHeight="1">
      <c r="A161" s="31"/>
      <c r="B161" s="137"/>
      <c r="C161" s="168" t="s">
        <v>244</v>
      </c>
      <c r="D161" s="168" t="s">
        <v>146</v>
      </c>
      <c r="E161" s="169" t="s">
        <v>473</v>
      </c>
      <c r="F161" s="170" t="s">
        <v>474</v>
      </c>
      <c r="G161" s="171" t="s">
        <v>329</v>
      </c>
      <c r="H161" s="172">
        <v>21</v>
      </c>
      <c r="I161" s="173"/>
      <c r="J161" s="172">
        <f t="shared" si="5"/>
        <v>0</v>
      </c>
      <c r="K161" s="174"/>
      <c r="L161" s="32"/>
      <c r="M161" s="175" t="s">
        <v>1</v>
      </c>
      <c r="N161" s="176" t="s">
        <v>41</v>
      </c>
      <c r="O161" s="59"/>
      <c r="P161" s="177">
        <f t="shared" si="6"/>
        <v>0</v>
      </c>
      <c r="Q161" s="177">
        <v>0</v>
      </c>
      <c r="R161" s="177">
        <f t="shared" si="7"/>
        <v>0</v>
      </c>
      <c r="S161" s="177">
        <v>0</v>
      </c>
      <c r="T161" s="178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9" t="s">
        <v>409</v>
      </c>
      <c r="AT161" s="179" t="s">
        <v>146</v>
      </c>
      <c r="AU161" s="179" t="s">
        <v>123</v>
      </c>
      <c r="AY161" s="14" t="s">
        <v>144</v>
      </c>
      <c r="BE161" s="99">
        <f t="shared" si="9"/>
        <v>0</v>
      </c>
      <c r="BF161" s="99">
        <f t="shared" si="10"/>
        <v>0</v>
      </c>
      <c r="BG161" s="99">
        <f t="shared" si="11"/>
        <v>0</v>
      </c>
      <c r="BH161" s="99">
        <f t="shared" si="12"/>
        <v>0</v>
      </c>
      <c r="BI161" s="99">
        <f t="shared" si="13"/>
        <v>0</v>
      </c>
      <c r="BJ161" s="14" t="s">
        <v>123</v>
      </c>
      <c r="BK161" s="180">
        <f t="shared" si="14"/>
        <v>0</v>
      </c>
      <c r="BL161" s="14" t="s">
        <v>409</v>
      </c>
      <c r="BM161" s="179" t="s">
        <v>475</v>
      </c>
    </row>
    <row r="162" spans="1:65" s="2" customFormat="1" ht="16.5" customHeight="1">
      <c r="A162" s="31"/>
      <c r="B162" s="137"/>
      <c r="C162" s="181" t="s">
        <v>249</v>
      </c>
      <c r="D162" s="181" t="s">
        <v>280</v>
      </c>
      <c r="E162" s="182" t="s">
        <v>476</v>
      </c>
      <c r="F162" s="183" t="s">
        <v>477</v>
      </c>
      <c r="G162" s="184" t="s">
        <v>329</v>
      </c>
      <c r="H162" s="185">
        <v>13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41</v>
      </c>
      <c r="O162" s="59"/>
      <c r="P162" s="177">
        <f t="shared" si="6"/>
        <v>0</v>
      </c>
      <c r="Q162" s="177">
        <v>0</v>
      </c>
      <c r="R162" s="177">
        <f t="shared" si="7"/>
        <v>0</v>
      </c>
      <c r="S162" s="177">
        <v>0</v>
      </c>
      <c r="T162" s="178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9" t="s">
        <v>465</v>
      </c>
      <c r="AT162" s="179" t="s">
        <v>280</v>
      </c>
      <c r="AU162" s="179" t="s">
        <v>123</v>
      </c>
      <c r="AY162" s="14" t="s">
        <v>144</v>
      </c>
      <c r="BE162" s="99">
        <f t="shared" si="9"/>
        <v>0</v>
      </c>
      <c r="BF162" s="99">
        <f t="shared" si="10"/>
        <v>0</v>
      </c>
      <c r="BG162" s="99">
        <f t="shared" si="11"/>
        <v>0</v>
      </c>
      <c r="BH162" s="99">
        <f t="shared" si="12"/>
        <v>0</v>
      </c>
      <c r="BI162" s="99">
        <f t="shared" si="13"/>
        <v>0</v>
      </c>
      <c r="BJ162" s="14" t="s">
        <v>123</v>
      </c>
      <c r="BK162" s="180">
        <f t="shared" si="14"/>
        <v>0</v>
      </c>
      <c r="BL162" s="14" t="s">
        <v>409</v>
      </c>
      <c r="BM162" s="179" t="s">
        <v>478</v>
      </c>
    </row>
    <row r="163" spans="1:65" s="2" customFormat="1" ht="16.5" customHeight="1">
      <c r="A163" s="31"/>
      <c r="B163" s="137"/>
      <c r="C163" s="181" t="s">
        <v>253</v>
      </c>
      <c r="D163" s="181" t="s">
        <v>280</v>
      </c>
      <c r="E163" s="182" t="s">
        <v>479</v>
      </c>
      <c r="F163" s="183" t="s">
        <v>480</v>
      </c>
      <c r="G163" s="184" t="s">
        <v>329</v>
      </c>
      <c r="H163" s="185">
        <v>4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41</v>
      </c>
      <c r="O163" s="59"/>
      <c r="P163" s="177">
        <f t="shared" si="6"/>
        <v>0</v>
      </c>
      <c r="Q163" s="177">
        <v>0</v>
      </c>
      <c r="R163" s="177">
        <f t="shared" si="7"/>
        <v>0</v>
      </c>
      <c r="S163" s="177">
        <v>0</v>
      </c>
      <c r="T163" s="178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9" t="s">
        <v>465</v>
      </c>
      <c r="AT163" s="179" t="s">
        <v>280</v>
      </c>
      <c r="AU163" s="179" t="s">
        <v>123</v>
      </c>
      <c r="AY163" s="14" t="s">
        <v>144</v>
      </c>
      <c r="BE163" s="99">
        <f t="shared" si="9"/>
        <v>0</v>
      </c>
      <c r="BF163" s="99">
        <f t="shared" si="10"/>
        <v>0</v>
      </c>
      <c r="BG163" s="99">
        <f t="shared" si="11"/>
        <v>0</v>
      </c>
      <c r="BH163" s="99">
        <f t="shared" si="12"/>
        <v>0</v>
      </c>
      <c r="BI163" s="99">
        <f t="shared" si="13"/>
        <v>0</v>
      </c>
      <c r="BJ163" s="14" t="s">
        <v>123</v>
      </c>
      <c r="BK163" s="180">
        <f t="shared" si="14"/>
        <v>0</v>
      </c>
      <c r="BL163" s="14" t="s">
        <v>409</v>
      </c>
      <c r="BM163" s="179" t="s">
        <v>481</v>
      </c>
    </row>
    <row r="164" spans="1:65" s="2" customFormat="1" ht="16.5" customHeight="1">
      <c r="A164" s="31"/>
      <c r="B164" s="137"/>
      <c r="C164" s="181" t="s">
        <v>257</v>
      </c>
      <c r="D164" s="181" t="s">
        <v>280</v>
      </c>
      <c r="E164" s="182" t="s">
        <v>482</v>
      </c>
      <c r="F164" s="183" t="s">
        <v>483</v>
      </c>
      <c r="G164" s="184" t="s">
        <v>329</v>
      </c>
      <c r="H164" s="185">
        <v>4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41</v>
      </c>
      <c r="O164" s="59"/>
      <c r="P164" s="177">
        <f t="shared" si="6"/>
        <v>0</v>
      </c>
      <c r="Q164" s="177">
        <v>0</v>
      </c>
      <c r="R164" s="177">
        <f t="shared" si="7"/>
        <v>0</v>
      </c>
      <c r="S164" s="177">
        <v>0</v>
      </c>
      <c r="T164" s="178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9" t="s">
        <v>465</v>
      </c>
      <c r="AT164" s="179" t="s">
        <v>280</v>
      </c>
      <c r="AU164" s="179" t="s">
        <v>123</v>
      </c>
      <c r="AY164" s="14" t="s">
        <v>144</v>
      </c>
      <c r="BE164" s="99">
        <f t="shared" si="9"/>
        <v>0</v>
      </c>
      <c r="BF164" s="99">
        <f t="shared" si="10"/>
        <v>0</v>
      </c>
      <c r="BG164" s="99">
        <f t="shared" si="11"/>
        <v>0</v>
      </c>
      <c r="BH164" s="99">
        <f t="shared" si="12"/>
        <v>0</v>
      </c>
      <c r="BI164" s="99">
        <f t="shared" si="13"/>
        <v>0</v>
      </c>
      <c r="BJ164" s="14" t="s">
        <v>123</v>
      </c>
      <c r="BK164" s="180">
        <f t="shared" si="14"/>
        <v>0</v>
      </c>
      <c r="BL164" s="14" t="s">
        <v>409</v>
      </c>
      <c r="BM164" s="179" t="s">
        <v>484</v>
      </c>
    </row>
    <row r="165" spans="1:65" s="2" customFormat="1" ht="24.2" customHeight="1">
      <c r="A165" s="31"/>
      <c r="B165" s="137"/>
      <c r="C165" s="168" t="s">
        <v>261</v>
      </c>
      <c r="D165" s="168" t="s">
        <v>146</v>
      </c>
      <c r="E165" s="169" t="s">
        <v>485</v>
      </c>
      <c r="F165" s="170" t="s">
        <v>486</v>
      </c>
      <c r="G165" s="171" t="s">
        <v>302</v>
      </c>
      <c r="H165" s="172">
        <v>128</v>
      </c>
      <c r="I165" s="173"/>
      <c r="J165" s="172">
        <f t="shared" si="5"/>
        <v>0</v>
      </c>
      <c r="K165" s="174"/>
      <c r="L165" s="32"/>
      <c r="M165" s="175" t="s">
        <v>1</v>
      </c>
      <c r="N165" s="176" t="s">
        <v>41</v>
      </c>
      <c r="O165" s="59"/>
      <c r="P165" s="177">
        <f t="shared" si="6"/>
        <v>0</v>
      </c>
      <c r="Q165" s="177">
        <v>0</v>
      </c>
      <c r="R165" s="177">
        <f t="shared" si="7"/>
        <v>0</v>
      </c>
      <c r="S165" s="177">
        <v>0</v>
      </c>
      <c r="T165" s="178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9" t="s">
        <v>409</v>
      </c>
      <c r="AT165" s="179" t="s">
        <v>146</v>
      </c>
      <c r="AU165" s="179" t="s">
        <v>123</v>
      </c>
      <c r="AY165" s="14" t="s">
        <v>144</v>
      </c>
      <c r="BE165" s="99">
        <f t="shared" si="9"/>
        <v>0</v>
      </c>
      <c r="BF165" s="99">
        <f t="shared" si="10"/>
        <v>0</v>
      </c>
      <c r="BG165" s="99">
        <f t="shared" si="11"/>
        <v>0</v>
      </c>
      <c r="BH165" s="99">
        <f t="shared" si="12"/>
        <v>0</v>
      </c>
      <c r="BI165" s="99">
        <f t="shared" si="13"/>
        <v>0</v>
      </c>
      <c r="BJ165" s="14" t="s">
        <v>123</v>
      </c>
      <c r="BK165" s="180">
        <f t="shared" si="14"/>
        <v>0</v>
      </c>
      <c r="BL165" s="14" t="s">
        <v>409</v>
      </c>
      <c r="BM165" s="179" t="s">
        <v>487</v>
      </c>
    </row>
    <row r="166" spans="1:65" s="2" customFormat="1" ht="16.5" customHeight="1">
      <c r="A166" s="31"/>
      <c r="B166" s="137"/>
      <c r="C166" s="181" t="s">
        <v>267</v>
      </c>
      <c r="D166" s="181" t="s">
        <v>280</v>
      </c>
      <c r="E166" s="182" t="s">
        <v>488</v>
      </c>
      <c r="F166" s="183" t="s">
        <v>489</v>
      </c>
      <c r="G166" s="184" t="s">
        <v>490</v>
      </c>
      <c r="H166" s="185">
        <v>80</v>
      </c>
      <c r="I166" s="186"/>
      <c r="J166" s="185">
        <f t="shared" si="5"/>
        <v>0</v>
      </c>
      <c r="K166" s="187"/>
      <c r="L166" s="188"/>
      <c r="M166" s="189" t="s">
        <v>1</v>
      </c>
      <c r="N166" s="190" t="s">
        <v>41</v>
      </c>
      <c r="O166" s="59"/>
      <c r="P166" s="177">
        <f t="shared" si="6"/>
        <v>0</v>
      </c>
      <c r="Q166" s="177">
        <v>1E-3</v>
      </c>
      <c r="R166" s="177">
        <f t="shared" si="7"/>
        <v>0.08</v>
      </c>
      <c r="S166" s="177">
        <v>0</v>
      </c>
      <c r="T166" s="178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9" t="s">
        <v>413</v>
      </c>
      <c r="AT166" s="179" t="s">
        <v>280</v>
      </c>
      <c r="AU166" s="179" t="s">
        <v>123</v>
      </c>
      <c r="AY166" s="14" t="s">
        <v>144</v>
      </c>
      <c r="BE166" s="99">
        <f t="shared" si="9"/>
        <v>0</v>
      </c>
      <c r="BF166" s="99">
        <f t="shared" si="10"/>
        <v>0</v>
      </c>
      <c r="BG166" s="99">
        <f t="shared" si="11"/>
        <v>0</v>
      </c>
      <c r="BH166" s="99">
        <f t="shared" si="12"/>
        <v>0</v>
      </c>
      <c r="BI166" s="99">
        <f t="shared" si="13"/>
        <v>0</v>
      </c>
      <c r="BJ166" s="14" t="s">
        <v>123</v>
      </c>
      <c r="BK166" s="180">
        <f t="shared" si="14"/>
        <v>0</v>
      </c>
      <c r="BL166" s="14" t="s">
        <v>413</v>
      </c>
      <c r="BM166" s="179" t="s">
        <v>491</v>
      </c>
    </row>
    <row r="167" spans="1:65" s="2" customFormat="1" ht="24.2" customHeight="1">
      <c r="A167" s="31"/>
      <c r="B167" s="137"/>
      <c r="C167" s="168" t="s">
        <v>275</v>
      </c>
      <c r="D167" s="168" t="s">
        <v>146</v>
      </c>
      <c r="E167" s="169" t="s">
        <v>492</v>
      </c>
      <c r="F167" s="170" t="s">
        <v>493</v>
      </c>
      <c r="G167" s="171" t="s">
        <v>302</v>
      </c>
      <c r="H167" s="172">
        <v>315.78899999999999</v>
      </c>
      <c r="I167" s="173"/>
      <c r="J167" s="172">
        <f t="shared" si="5"/>
        <v>0</v>
      </c>
      <c r="K167" s="174"/>
      <c r="L167" s="32"/>
      <c r="M167" s="175" t="s">
        <v>1</v>
      </c>
      <c r="N167" s="176" t="s">
        <v>41</v>
      </c>
      <c r="O167" s="59"/>
      <c r="P167" s="177">
        <f t="shared" si="6"/>
        <v>0</v>
      </c>
      <c r="Q167" s="177">
        <v>0</v>
      </c>
      <c r="R167" s="177">
        <f t="shared" si="7"/>
        <v>0</v>
      </c>
      <c r="S167" s="177">
        <v>0</v>
      </c>
      <c r="T167" s="178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9" t="s">
        <v>409</v>
      </c>
      <c r="AT167" s="179" t="s">
        <v>146</v>
      </c>
      <c r="AU167" s="179" t="s">
        <v>123</v>
      </c>
      <c r="AY167" s="14" t="s">
        <v>144</v>
      </c>
      <c r="BE167" s="99">
        <f t="shared" si="9"/>
        <v>0</v>
      </c>
      <c r="BF167" s="99">
        <f t="shared" si="10"/>
        <v>0</v>
      </c>
      <c r="BG167" s="99">
        <f t="shared" si="11"/>
        <v>0</v>
      </c>
      <c r="BH167" s="99">
        <f t="shared" si="12"/>
        <v>0</v>
      </c>
      <c r="BI167" s="99">
        <f t="shared" si="13"/>
        <v>0</v>
      </c>
      <c r="BJ167" s="14" t="s">
        <v>123</v>
      </c>
      <c r="BK167" s="180">
        <f t="shared" si="14"/>
        <v>0</v>
      </c>
      <c r="BL167" s="14" t="s">
        <v>409</v>
      </c>
      <c r="BM167" s="179" t="s">
        <v>494</v>
      </c>
    </row>
    <row r="168" spans="1:65" s="2" customFormat="1" ht="16.5" customHeight="1">
      <c r="A168" s="31"/>
      <c r="B168" s="137"/>
      <c r="C168" s="181" t="s">
        <v>279</v>
      </c>
      <c r="D168" s="181" t="s">
        <v>280</v>
      </c>
      <c r="E168" s="182" t="s">
        <v>495</v>
      </c>
      <c r="F168" s="183" t="s">
        <v>496</v>
      </c>
      <c r="G168" s="184" t="s">
        <v>490</v>
      </c>
      <c r="H168" s="185">
        <v>300</v>
      </c>
      <c r="I168" s="186"/>
      <c r="J168" s="185">
        <f t="shared" si="5"/>
        <v>0</v>
      </c>
      <c r="K168" s="187"/>
      <c r="L168" s="188"/>
      <c r="M168" s="189" t="s">
        <v>1</v>
      </c>
      <c r="N168" s="190" t="s">
        <v>41</v>
      </c>
      <c r="O168" s="59"/>
      <c r="P168" s="177">
        <f t="shared" si="6"/>
        <v>0</v>
      </c>
      <c r="Q168" s="177">
        <v>1E-3</v>
      </c>
      <c r="R168" s="177">
        <f t="shared" si="7"/>
        <v>0.3</v>
      </c>
      <c r="S168" s="177">
        <v>0</v>
      </c>
      <c r="T168" s="178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9" t="s">
        <v>413</v>
      </c>
      <c r="AT168" s="179" t="s">
        <v>280</v>
      </c>
      <c r="AU168" s="179" t="s">
        <v>123</v>
      </c>
      <c r="AY168" s="14" t="s">
        <v>144</v>
      </c>
      <c r="BE168" s="99">
        <f t="shared" si="9"/>
        <v>0</v>
      </c>
      <c r="BF168" s="99">
        <f t="shared" si="10"/>
        <v>0</v>
      </c>
      <c r="BG168" s="99">
        <f t="shared" si="11"/>
        <v>0</v>
      </c>
      <c r="BH168" s="99">
        <f t="shared" si="12"/>
        <v>0</v>
      </c>
      <c r="BI168" s="99">
        <f t="shared" si="13"/>
        <v>0</v>
      </c>
      <c r="BJ168" s="14" t="s">
        <v>123</v>
      </c>
      <c r="BK168" s="180">
        <f t="shared" si="14"/>
        <v>0</v>
      </c>
      <c r="BL168" s="14" t="s">
        <v>413</v>
      </c>
      <c r="BM168" s="179" t="s">
        <v>497</v>
      </c>
    </row>
    <row r="169" spans="1:65" s="2" customFormat="1" ht="24.2" customHeight="1">
      <c r="A169" s="31"/>
      <c r="B169" s="137"/>
      <c r="C169" s="168" t="s">
        <v>284</v>
      </c>
      <c r="D169" s="168" t="s">
        <v>146</v>
      </c>
      <c r="E169" s="169" t="s">
        <v>498</v>
      </c>
      <c r="F169" s="170" t="s">
        <v>499</v>
      </c>
      <c r="G169" s="171" t="s">
        <v>329</v>
      </c>
      <c r="H169" s="172">
        <v>340</v>
      </c>
      <c r="I169" s="173"/>
      <c r="J169" s="172">
        <f t="shared" si="5"/>
        <v>0</v>
      </c>
      <c r="K169" s="174"/>
      <c r="L169" s="32"/>
      <c r="M169" s="175" t="s">
        <v>1</v>
      </c>
      <c r="N169" s="176" t="s">
        <v>41</v>
      </c>
      <c r="O169" s="59"/>
      <c r="P169" s="177">
        <f t="shared" si="6"/>
        <v>0</v>
      </c>
      <c r="Q169" s="177">
        <v>0</v>
      </c>
      <c r="R169" s="177">
        <f t="shared" si="7"/>
        <v>0</v>
      </c>
      <c r="S169" s="177">
        <v>0</v>
      </c>
      <c r="T169" s="178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9" t="s">
        <v>409</v>
      </c>
      <c r="AT169" s="179" t="s">
        <v>146</v>
      </c>
      <c r="AU169" s="179" t="s">
        <v>123</v>
      </c>
      <c r="AY169" s="14" t="s">
        <v>144</v>
      </c>
      <c r="BE169" s="99">
        <f t="shared" si="9"/>
        <v>0</v>
      </c>
      <c r="BF169" s="99">
        <f t="shared" si="10"/>
        <v>0</v>
      </c>
      <c r="BG169" s="99">
        <f t="shared" si="11"/>
        <v>0</v>
      </c>
      <c r="BH169" s="99">
        <f t="shared" si="12"/>
        <v>0</v>
      </c>
      <c r="BI169" s="99">
        <f t="shared" si="13"/>
        <v>0</v>
      </c>
      <c r="BJ169" s="14" t="s">
        <v>123</v>
      </c>
      <c r="BK169" s="180">
        <f t="shared" si="14"/>
        <v>0</v>
      </c>
      <c r="BL169" s="14" t="s">
        <v>409</v>
      </c>
      <c r="BM169" s="179" t="s">
        <v>500</v>
      </c>
    </row>
    <row r="170" spans="1:65" s="2" customFormat="1" ht="24.2" customHeight="1">
      <c r="A170" s="31"/>
      <c r="B170" s="137"/>
      <c r="C170" s="181" t="s">
        <v>288</v>
      </c>
      <c r="D170" s="181" t="s">
        <v>280</v>
      </c>
      <c r="E170" s="182" t="s">
        <v>501</v>
      </c>
      <c r="F170" s="183" t="s">
        <v>502</v>
      </c>
      <c r="G170" s="184" t="s">
        <v>329</v>
      </c>
      <c r="H170" s="185">
        <v>340</v>
      </c>
      <c r="I170" s="186"/>
      <c r="J170" s="185">
        <f t="shared" si="5"/>
        <v>0</v>
      </c>
      <c r="K170" s="187"/>
      <c r="L170" s="188"/>
      <c r="M170" s="189" t="s">
        <v>1</v>
      </c>
      <c r="N170" s="190" t="s">
        <v>41</v>
      </c>
      <c r="O170" s="59"/>
      <c r="P170" s="177">
        <f t="shared" si="6"/>
        <v>0</v>
      </c>
      <c r="Q170" s="177">
        <v>2.9E-4</v>
      </c>
      <c r="R170" s="177">
        <f t="shared" si="7"/>
        <v>9.8600000000000007E-2</v>
      </c>
      <c r="S170" s="177">
        <v>0</v>
      </c>
      <c r="T170" s="178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9" t="s">
        <v>413</v>
      </c>
      <c r="AT170" s="179" t="s">
        <v>280</v>
      </c>
      <c r="AU170" s="179" t="s">
        <v>123</v>
      </c>
      <c r="AY170" s="14" t="s">
        <v>144</v>
      </c>
      <c r="BE170" s="99">
        <f t="shared" si="9"/>
        <v>0</v>
      </c>
      <c r="BF170" s="99">
        <f t="shared" si="10"/>
        <v>0</v>
      </c>
      <c r="BG170" s="99">
        <f t="shared" si="11"/>
        <v>0</v>
      </c>
      <c r="BH170" s="99">
        <f t="shared" si="12"/>
        <v>0</v>
      </c>
      <c r="BI170" s="99">
        <f t="shared" si="13"/>
        <v>0</v>
      </c>
      <c r="BJ170" s="14" t="s">
        <v>123</v>
      </c>
      <c r="BK170" s="180">
        <f t="shared" si="14"/>
        <v>0</v>
      </c>
      <c r="BL170" s="14" t="s">
        <v>413</v>
      </c>
      <c r="BM170" s="179" t="s">
        <v>503</v>
      </c>
    </row>
    <row r="171" spans="1:65" s="2" customFormat="1" ht="24.2" customHeight="1">
      <c r="A171" s="31"/>
      <c r="B171" s="137"/>
      <c r="C171" s="168" t="s">
        <v>292</v>
      </c>
      <c r="D171" s="168" t="s">
        <v>146</v>
      </c>
      <c r="E171" s="169" t="s">
        <v>504</v>
      </c>
      <c r="F171" s="170" t="s">
        <v>505</v>
      </c>
      <c r="G171" s="171" t="s">
        <v>329</v>
      </c>
      <c r="H171" s="172">
        <v>2</v>
      </c>
      <c r="I171" s="173"/>
      <c r="J171" s="172">
        <f t="shared" si="5"/>
        <v>0</v>
      </c>
      <c r="K171" s="174"/>
      <c r="L171" s="32"/>
      <c r="M171" s="175" t="s">
        <v>1</v>
      </c>
      <c r="N171" s="176" t="s">
        <v>41</v>
      </c>
      <c r="O171" s="59"/>
      <c r="P171" s="177">
        <f t="shared" si="6"/>
        <v>0</v>
      </c>
      <c r="Q171" s="177">
        <v>0</v>
      </c>
      <c r="R171" s="177">
        <f t="shared" si="7"/>
        <v>0</v>
      </c>
      <c r="S171" s="177">
        <v>0</v>
      </c>
      <c r="T171" s="178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9" t="s">
        <v>409</v>
      </c>
      <c r="AT171" s="179" t="s">
        <v>146</v>
      </c>
      <c r="AU171" s="179" t="s">
        <v>123</v>
      </c>
      <c r="AY171" s="14" t="s">
        <v>144</v>
      </c>
      <c r="BE171" s="99">
        <f t="shared" si="9"/>
        <v>0</v>
      </c>
      <c r="BF171" s="99">
        <f t="shared" si="10"/>
        <v>0</v>
      </c>
      <c r="BG171" s="99">
        <f t="shared" si="11"/>
        <v>0</v>
      </c>
      <c r="BH171" s="99">
        <f t="shared" si="12"/>
        <v>0</v>
      </c>
      <c r="BI171" s="99">
        <f t="shared" si="13"/>
        <v>0</v>
      </c>
      <c r="BJ171" s="14" t="s">
        <v>123</v>
      </c>
      <c r="BK171" s="180">
        <f t="shared" si="14"/>
        <v>0</v>
      </c>
      <c r="BL171" s="14" t="s">
        <v>409</v>
      </c>
      <c r="BM171" s="179" t="s">
        <v>506</v>
      </c>
    </row>
    <row r="172" spans="1:65" s="2" customFormat="1" ht="24.2" customHeight="1">
      <c r="A172" s="31"/>
      <c r="B172" s="137"/>
      <c r="C172" s="181" t="s">
        <v>299</v>
      </c>
      <c r="D172" s="181" t="s">
        <v>280</v>
      </c>
      <c r="E172" s="182" t="s">
        <v>507</v>
      </c>
      <c r="F172" s="183" t="s">
        <v>508</v>
      </c>
      <c r="G172" s="184" t="s">
        <v>329</v>
      </c>
      <c r="H172" s="185">
        <v>2</v>
      </c>
      <c r="I172" s="186"/>
      <c r="J172" s="185">
        <f t="shared" ref="J172:J203" si="15">ROUND(I172*H172,3)</f>
        <v>0</v>
      </c>
      <c r="K172" s="187"/>
      <c r="L172" s="188"/>
      <c r="M172" s="189" t="s">
        <v>1</v>
      </c>
      <c r="N172" s="190" t="s">
        <v>41</v>
      </c>
      <c r="O172" s="59"/>
      <c r="P172" s="177">
        <f t="shared" ref="P172:P203" si="16">O172*H172</f>
        <v>0</v>
      </c>
      <c r="Q172" s="177">
        <v>1.99E-3</v>
      </c>
      <c r="R172" s="177">
        <f t="shared" ref="R172:R203" si="17">Q172*H172</f>
        <v>3.98E-3</v>
      </c>
      <c r="S172" s="177">
        <v>0</v>
      </c>
      <c r="T172" s="178">
        <f t="shared" ref="T172:T203" si="18"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9" t="s">
        <v>413</v>
      </c>
      <c r="AT172" s="179" t="s">
        <v>280</v>
      </c>
      <c r="AU172" s="179" t="s">
        <v>123</v>
      </c>
      <c r="AY172" s="14" t="s">
        <v>144</v>
      </c>
      <c r="BE172" s="99">
        <f t="shared" ref="BE172:BE203" si="19">IF(N172="základná",J172,0)</f>
        <v>0</v>
      </c>
      <c r="BF172" s="99">
        <f t="shared" ref="BF172:BF203" si="20">IF(N172="znížená",J172,0)</f>
        <v>0</v>
      </c>
      <c r="BG172" s="99">
        <f t="shared" ref="BG172:BG203" si="21">IF(N172="zákl. prenesená",J172,0)</f>
        <v>0</v>
      </c>
      <c r="BH172" s="99">
        <f t="shared" ref="BH172:BH203" si="22">IF(N172="zníž. prenesená",J172,0)</f>
        <v>0</v>
      </c>
      <c r="BI172" s="99">
        <f t="shared" ref="BI172:BI203" si="23">IF(N172="nulová",J172,0)</f>
        <v>0</v>
      </c>
      <c r="BJ172" s="14" t="s">
        <v>123</v>
      </c>
      <c r="BK172" s="180">
        <f t="shared" ref="BK172:BK203" si="24">ROUND(I172*H172,3)</f>
        <v>0</v>
      </c>
      <c r="BL172" s="14" t="s">
        <v>413</v>
      </c>
      <c r="BM172" s="179" t="s">
        <v>509</v>
      </c>
    </row>
    <row r="173" spans="1:65" s="2" customFormat="1" ht="24.2" customHeight="1">
      <c r="A173" s="31"/>
      <c r="B173" s="137"/>
      <c r="C173" s="168" t="s">
        <v>304</v>
      </c>
      <c r="D173" s="168" t="s">
        <v>146</v>
      </c>
      <c r="E173" s="169" t="s">
        <v>504</v>
      </c>
      <c r="F173" s="170" t="s">
        <v>505</v>
      </c>
      <c r="G173" s="171" t="s">
        <v>329</v>
      </c>
      <c r="H173" s="172">
        <v>2</v>
      </c>
      <c r="I173" s="173"/>
      <c r="J173" s="172">
        <f t="shared" si="15"/>
        <v>0</v>
      </c>
      <c r="K173" s="174"/>
      <c r="L173" s="32"/>
      <c r="M173" s="175" t="s">
        <v>1</v>
      </c>
      <c r="N173" s="176" t="s">
        <v>41</v>
      </c>
      <c r="O173" s="59"/>
      <c r="P173" s="177">
        <f t="shared" si="16"/>
        <v>0</v>
      </c>
      <c r="Q173" s="177">
        <v>0</v>
      </c>
      <c r="R173" s="177">
        <f t="shared" si="17"/>
        <v>0</v>
      </c>
      <c r="S173" s="177">
        <v>0</v>
      </c>
      <c r="T173" s="178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9" t="s">
        <v>409</v>
      </c>
      <c r="AT173" s="179" t="s">
        <v>146</v>
      </c>
      <c r="AU173" s="179" t="s">
        <v>123</v>
      </c>
      <c r="AY173" s="14" t="s">
        <v>144</v>
      </c>
      <c r="BE173" s="99">
        <f t="shared" si="19"/>
        <v>0</v>
      </c>
      <c r="BF173" s="99">
        <f t="shared" si="20"/>
        <v>0</v>
      </c>
      <c r="BG173" s="99">
        <f t="shared" si="21"/>
        <v>0</v>
      </c>
      <c r="BH173" s="99">
        <f t="shared" si="22"/>
        <v>0</v>
      </c>
      <c r="BI173" s="99">
        <f t="shared" si="23"/>
        <v>0</v>
      </c>
      <c r="BJ173" s="14" t="s">
        <v>123</v>
      </c>
      <c r="BK173" s="180">
        <f t="shared" si="24"/>
        <v>0</v>
      </c>
      <c r="BL173" s="14" t="s">
        <v>409</v>
      </c>
      <c r="BM173" s="179" t="s">
        <v>510</v>
      </c>
    </row>
    <row r="174" spans="1:65" s="2" customFormat="1" ht="24.2" customHeight="1">
      <c r="A174" s="31"/>
      <c r="B174" s="137"/>
      <c r="C174" s="181" t="s">
        <v>308</v>
      </c>
      <c r="D174" s="181" t="s">
        <v>280</v>
      </c>
      <c r="E174" s="182" t="s">
        <v>511</v>
      </c>
      <c r="F174" s="183" t="s">
        <v>512</v>
      </c>
      <c r="G174" s="184" t="s">
        <v>329</v>
      </c>
      <c r="H174" s="185">
        <v>2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41</v>
      </c>
      <c r="O174" s="59"/>
      <c r="P174" s="177">
        <f t="shared" si="16"/>
        <v>0</v>
      </c>
      <c r="Q174" s="177">
        <v>3.1199999999999999E-3</v>
      </c>
      <c r="R174" s="177">
        <f t="shared" si="17"/>
        <v>6.2399999999999999E-3</v>
      </c>
      <c r="S174" s="177">
        <v>0</v>
      </c>
      <c r="T174" s="178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9" t="s">
        <v>413</v>
      </c>
      <c r="AT174" s="179" t="s">
        <v>280</v>
      </c>
      <c r="AU174" s="179" t="s">
        <v>123</v>
      </c>
      <c r="AY174" s="14" t="s">
        <v>144</v>
      </c>
      <c r="BE174" s="99">
        <f t="shared" si="19"/>
        <v>0</v>
      </c>
      <c r="BF174" s="99">
        <f t="shared" si="20"/>
        <v>0</v>
      </c>
      <c r="BG174" s="99">
        <f t="shared" si="21"/>
        <v>0</v>
      </c>
      <c r="BH174" s="99">
        <f t="shared" si="22"/>
        <v>0</v>
      </c>
      <c r="BI174" s="99">
        <f t="shared" si="23"/>
        <v>0</v>
      </c>
      <c r="BJ174" s="14" t="s">
        <v>123</v>
      </c>
      <c r="BK174" s="180">
        <f t="shared" si="24"/>
        <v>0</v>
      </c>
      <c r="BL174" s="14" t="s">
        <v>413</v>
      </c>
      <c r="BM174" s="179" t="s">
        <v>513</v>
      </c>
    </row>
    <row r="175" spans="1:65" s="2" customFormat="1" ht="24.2" customHeight="1">
      <c r="A175" s="31"/>
      <c r="B175" s="137"/>
      <c r="C175" s="168" t="s">
        <v>318</v>
      </c>
      <c r="D175" s="168" t="s">
        <v>146</v>
      </c>
      <c r="E175" s="169" t="s">
        <v>504</v>
      </c>
      <c r="F175" s="170" t="s">
        <v>505</v>
      </c>
      <c r="G175" s="171" t="s">
        <v>329</v>
      </c>
      <c r="H175" s="172">
        <v>1</v>
      </c>
      <c r="I175" s="173"/>
      <c r="J175" s="172">
        <f t="shared" si="15"/>
        <v>0</v>
      </c>
      <c r="K175" s="174"/>
      <c r="L175" s="32"/>
      <c r="M175" s="175" t="s">
        <v>1</v>
      </c>
      <c r="N175" s="176" t="s">
        <v>41</v>
      </c>
      <c r="O175" s="59"/>
      <c r="P175" s="177">
        <f t="shared" si="16"/>
        <v>0</v>
      </c>
      <c r="Q175" s="177">
        <v>0</v>
      </c>
      <c r="R175" s="177">
        <f t="shared" si="17"/>
        <v>0</v>
      </c>
      <c r="S175" s="177">
        <v>0</v>
      </c>
      <c r="T175" s="178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9" t="s">
        <v>409</v>
      </c>
      <c r="AT175" s="179" t="s">
        <v>146</v>
      </c>
      <c r="AU175" s="179" t="s">
        <v>123</v>
      </c>
      <c r="AY175" s="14" t="s">
        <v>144</v>
      </c>
      <c r="BE175" s="99">
        <f t="shared" si="19"/>
        <v>0</v>
      </c>
      <c r="BF175" s="99">
        <f t="shared" si="20"/>
        <v>0</v>
      </c>
      <c r="BG175" s="99">
        <f t="shared" si="21"/>
        <v>0</v>
      </c>
      <c r="BH175" s="99">
        <f t="shared" si="22"/>
        <v>0</v>
      </c>
      <c r="BI175" s="99">
        <f t="shared" si="23"/>
        <v>0</v>
      </c>
      <c r="BJ175" s="14" t="s">
        <v>123</v>
      </c>
      <c r="BK175" s="180">
        <f t="shared" si="24"/>
        <v>0</v>
      </c>
      <c r="BL175" s="14" t="s">
        <v>409</v>
      </c>
      <c r="BM175" s="179" t="s">
        <v>514</v>
      </c>
    </row>
    <row r="176" spans="1:65" s="2" customFormat="1" ht="24.2" customHeight="1">
      <c r="A176" s="31"/>
      <c r="B176" s="137"/>
      <c r="C176" s="181" t="s">
        <v>322</v>
      </c>
      <c r="D176" s="181" t="s">
        <v>280</v>
      </c>
      <c r="E176" s="182" t="s">
        <v>515</v>
      </c>
      <c r="F176" s="183" t="s">
        <v>516</v>
      </c>
      <c r="G176" s="184" t="s">
        <v>329</v>
      </c>
      <c r="H176" s="185">
        <v>1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41</v>
      </c>
      <c r="O176" s="59"/>
      <c r="P176" s="177">
        <f t="shared" si="16"/>
        <v>0</v>
      </c>
      <c r="Q176" s="177">
        <v>4.1999999999999997E-3</v>
      </c>
      <c r="R176" s="177">
        <f t="shared" si="17"/>
        <v>4.1999999999999997E-3</v>
      </c>
      <c r="S176" s="177">
        <v>0</v>
      </c>
      <c r="T176" s="178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9" t="s">
        <v>413</v>
      </c>
      <c r="AT176" s="179" t="s">
        <v>280</v>
      </c>
      <c r="AU176" s="179" t="s">
        <v>123</v>
      </c>
      <c r="AY176" s="14" t="s">
        <v>144</v>
      </c>
      <c r="BE176" s="99">
        <f t="shared" si="19"/>
        <v>0</v>
      </c>
      <c r="BF176" s="99">
        <f t="shared" si="20"/>
        <v>0</v>
      </c>
      <c r="BG176" s="99">
        <f t="shared" si="21"/>
        <v>0</v>
      </c>
      <c r="BH176" s="99">
        <f t="shared" si="22"/>
        <v>0</v>
      </c>
      <c r="BI176" s="99">
        <f t="shared" si="23"/>
        <v>0</v>
      </c>
      <c r="BJ176" s="14" t="s">
        <v>123</v>
      </c>
      <c r="BK176" s="180">
        <f t="shared" si="24"/>
        <v>0</v>
      </c>
      <c r="BL176" s="14" t="s">
        <v>413</v>
      </c>
      <c r="BM176" s="179" t="s">
        <v>517</v>
      </c>
    </row>
    <row r="177" spans="1:65" s="2" customFormat="1" ht="16.5" customHeight="1">
      <c r="A177" s="31"/>
      <c r="B177" s="137"/>
      <c r="C177" s="168" t="s">
        <v>326</v>
      </c>
      <c r="D177" s="168" t="s">
        <v>146</v>
      </c>
      <c r="E177" s="169" t="s">
        <v>518</v>
      </c>
      <c r="F177" s="170" t="s">
        <v>519</v>
      </c>
      <c r="G177" s="171" t="s">
        <v>329</v>
      </c>
      <c r="H177" s="172">
        <v>5</v>
      </c>
      <c r="I177" s="173"/>
      <c r="J177" s="172">
        <f t="shared" si="15"/>
        <v>0</v>
      </c>
      <c r="K177" s="174"/>
      <c r="L177" s="32"/>
      <c r="M177" s="175" t="s">
        <v>1</v>
      </c>
      <c r="N177" s="176" t="s">
        <v>41</v>
      </c>
      <c r="O177" s="59"/>
      <c r="P177" s="177">
        <f t="shared" si="16"/>
        <v>0</v>
      </c>
      <c r="Q177" s="177">
        <v>0</v>
      </c>
      <c r="R177" s="177">
        <f t="shared" si="17"/>
        <v>0</v>
      </c>
      <c r="S177" s="177">
        <v>0</v>
      </c>
      <c r="T177" s="178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9" t="s">
        <v>409</v>
      </c>
      <c r="AT177" s="179" t="s">
        <v>146</v>
      </c>
      <c r="AU177" s="179" t="s">
        <v>123</v>
      </c>
      <c r="AY177" s="14" t="s">
        <v>144</v>
      </c>
      <c r="BE177" s="99">
        <f t="shared" si="19"/>
        <v>0</v>
      </c>
      <c r="BF177" s="99">
        <f t="shared" si="20"/>
        <v>0</v>
      </c>
      <c r="BG177" s="99">
        <f t="shared" si="21"/>
        <v>0</v>
      </c>
      <c r="BH177" s="99">
        <f t="shared" si="22"/>
        <v>0</v>
      </c>
      <c r="BI177" s="99">
        <f t="shared" si="23"/>
        <v>0</v>
      </c>
      <c r="BJ177" s="14" t="s">
        <v>123</v>
      </c>
      <c r="BK177" s="180">
        <f t="shared" si="24"/>
        <v>0</v>
      </c>
      <c r="BL177" s="14" t="s">
        <v>409</v>
      </c>
      <c r="BM177" s="179" t="s">
        <v>520</v>
      </c>
    </row>
    <row r="178" spans="1:65" s="2" customFormat="1" ht="16.5" customHeight="1">
      <c r="A178" s="31"/>
      <c r="B178" s="137"/>
      <c r="C178" s="181" t="s">
        <v>331</v>
      </c>
      <c r="D178" s="181" t="s">
        <v>280</v>
      </c>
      <c r="E178" s="182" t="s">
        <v>521</v>
      </c>
      <c r="F178" s="183" t="s">
        <v>522</v>
      </c>
      <c r="G178" s="184" t="s">
        <v>329</v>
      </c>
      <c r="H178" s="185">
        <v>5</v>
      </c>
      <c r="I178" s="186"/>
      <c r="J178" s="185">
        <f t="shared" si="15"/>
        <v>0</v>
      </c>
      <c r="K178" s="187"/>
      <c r="L178" s="188"/>
      <c r="M178" s="189" t="s">
        <v>1</v>
      </c>
      <c r="N178" s="190" t="s">
        <v>41</v>
      </c>
      <c r="O178" s="59"/>
      <c r="P178" s="177">
        <f t="shared" si="16"/>
        <v>0</v>
      </c>
      <c r="Q178" s="177">
        <v>1.7000000000000001E-4</v>
      </c>
      <c r="R178" s="177">
        <f t="shared" si="17"/>
        <v>8.5000000000000006E-4</v>
      </c>
      <c r="S178" s="177">
        <v>0</v>
      </c>
      <c r="T178" s="178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9" t="s">
        <v>413</v>
      </c>
      <c r="AT178" s="179" t="s">
        <v>280</v>
      </c>
      <c r="AU178" s="179" t="s">
        <v>123</v>
      </c>
      <c r="AY178" s="14" t="s">
        <v>144</v>
      </c>
      <c r="BE178" s="99">
        <f t="shared" si="19"/>
        <v>0</v>
      </c>
      <c r="BF178" s="99">
        <f t="shared" si="20"/>
        <v>0</v>
      </c>
      <c r="BG178" s="99">
        <f t="shared" si="21"/>
        <v>0</v>
      </c>
      <c r="BH178" s="99">
        <f t="shared" si="22"/>
        <v>0</v>
      </c>
      <c r="BI178" s="99">
        <f t="shared" si="23"/>
        <v>0</v>
      </c>
      <c r="BJ178" s="14" t="s">
        <v>123</v>
      </c>
      <c r="BK178" s="180">
        <f t="shared" si="24"/>
        <v>0</v>
      </c>
      <c r="BL178" s="14" t="s">
        <v>413</v>
      </c>
      <c r="BM178" s="179" t="s">
        <v>523</v>
      </c>
    </row>
    <row r="179" spans="1:65" s="2" customFormat="1" ht="21.75" customHeight="1">
      <c r="A179" s="31"/>
      <c r="B179" s="137"/>
      <c r="C179" s="168" t="s">
        <v>335</v>
      </c>
      <c r="D179" s="168" t="s">
        <v>146</v>
      </c>
      <c r="E179" s="169" t="s">
        <v>524</v>
      </c>
      <c r="F179" s="170" t="s">
        <v>525</v>
      </c>
      <c r="G179" s="171" t="s">
        <v>329</v>
      </c>
      <c r="H179" s="172">
        <v>5</v>
      </c>
      <c r="I179" s="173"/>
      <c r="J179" s="172">
        <f t="shared" si="15"/>
        <v>0</v>
      </c>
      <c r="K179" s="174"/>
      <c r="L179" s="32"/>
      <c r="M179" s="175" t="s">
        <v>1</v>
      </c>
      <c r="N179" s="176" t="s">
        <v>41</v>
      </c>
      <c r="O179" s="59"/>
      <c r="P179" s="177">
        <f t="shared" si="16"/>
        <v>0</v>
      </c>
      <c r="Q179" s="177">
        <v>0</v>
      </c>
      <c r="R179" s="177">
        <f t="shared" si="17"/>
        <v>0</v>
      </c>
      <c r="S179" s="177">
        <v>0</v>
      </c>
      <c r="T179" s="178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9" t="s">
        <v>409</v>
      </c>
      <c r="AT179" s="179" t="s">
        <v>146</v>
      </c>
      <c r="AU179" s="179" t="s">
        <v>123</v>
      </c>
      <c r="AY179" s="14" t="s">
        <v>144</v>
      </c>
      <c r="BE179" s="99">
        <f t="shared" si="19"/>
        <v>0</v>
      </c>
      <c r="BF179" s="99">
        <f t="shared" si="20"/>
        <v>0</v>
      </c>
      <c r="BG179" s="99">
        <f t="shared" si="21"/>
        <v>0</v>
      </c>
      <c r="BH179" s="99">
        <f t="shared" si="22"/>
        <v>0</v>
      </c>
      <c r="BI179" s="99">
        <f t="shared" si="23"/>
        <v>0</v>
      </c>
      <c r="BJ179" s="14" t="s">
        <v>123</v>
      </c>
      <c r="BK179" s="180">
        <f t="shared" si="24"/>
        <v>0</v>
      </c>
      <c r="BL179" s="14" t="s">
        <v>409</v>
      </c>
      <c r="BM179" s="179" t="s">
        <v>526</v>
      </c>
    </row>
    <row r="180" spans="1:65" s="2" customFormat="1" ht="21.75" customHeight="1">
      <c r="A180" s="31"/>
      <c r="B180" s="137"/>
      <c r="C180" s="181" t="s">
        <v>341</v>
      </c>
      <c r="D180" s="181" t="s">
        <v>280</v>
      </c>
      <c r="E180" s="182" t="s">
        <v>527</v>
      </c>
      <c r="F180" s="183" t="s">
        <v>528</v>
      </c>
      <c r="G180" s="184" t="s">
        <v>329</v>
      </c>
      <c r="H180" s="185">
        <v>5</v>
      </c>
      <c r="I180" s="186"/>
      <c r="J180" s="185">
        <f t="shared" si="15"/>
        <v>0</v>
      </c>
      <c r="K180" s="187"/>
      <c r="L180" s="188"/>
      <c r="M180" s="189" t="s">
        <v>1</v>
      </c>
      <c r="N180" s="190" t="s">
        <v>41</v>
      </c>
      <c r="O180" s="59"/>
      <c r="P180" s="177">
        <f t="shared" si="16"/>
        <v>0</v>
      </c>
      <c r="Q180" s="177">
        <v>4.0000000000000002E-4</v>
      </c>
      <c r="R180" s="177">
        <f t="shared" si="17"/>
        <v>2E-3</v>
      </c>
      <c r="S180" s="177">
        <v>0</v>
      </c>
      <c r="T180" s="178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9" t="s">
        <v>413</v>
      </c>
      <c r="AT180" s="179" t="s">
        <v>280</v>
      </c>
      <c r="AU180" s="179" t="s">
        <v>123</v>
      </c>
      <c r="AY180" s="14" t="s">
        <v>144</v>
      </c>
      <c r="BE180" s="99">
        <f t="shared" si="19"/>
        <v>0</v>
      </c>
      <c r="BF180" s="99">
        <f t="shared" si="20"/>
        <v>0</v>
      </c>
      <c r="BG180" s="99">
        <f t="shared" si="21"/>
        <v>0</v>
      </c>
      <c r="BH180" s="99">
        <f t="shared" si="22"/>
        <v>0</v>
      </c>
      <c r="BI180" s="99">
        <f t="shared" si="23"/>
        <v>0</v>
      </c>
      <c r="BJ180" s="14" t="s">
        <v>123</v>
      </c>
      <c r="BK180" s="180">
        <f t="shared" si="24"/>
        <v>0</v>
      </c>
      <c r="BL180" s="14" t="s">
        <v>413</v>
      </c>
      <c r="BM180" s="179" t="s">
        <v>529</v>
      </c>
    </row>
    <row r="181" spans="1:65" s="2" customFormat="1" ht="16.5" customHeight="1">
      <c r="A181" s="31"/>
      <c r="B181" s="137"/>
      <c r="C181" s="168" t="s">
        <v>345</v>
      </c>
      <c r="D181" s="168" t="s">
        <v>146</v>
      </c>
      <c r="E181" s="169" t="s">
        <v>530</v>
      </c>
      <c r="F181" s="170" t="s">
        <v>531</v>
      </c>
      <c r="G181" s="171" t="s">
        <v>329</v>
      </c>
      <c r="H181" s="172">
        <v>80</v>
      </c>
      <c r="I181" s="173"/>
      <c r="J181" s="172">
        <f t="shared" si="15"/>
        <v>0</v>
      </c>
      <c r="K181" s="174"/>
      <c r="L181" s="32"/>
      <c r="M181" s="175" t="s">
        <v>1</v>
      </c>
      <c r="N181" s="176" t="s">
        <v>41</v>
      </c>
      <c r="O181" s="59"/>
      <c r="P181" s="177">
        <f t="shared" si="16"/>
        <v>0</v>
      </c>
      <c r="Q181" s="177">
        <v>0</v>
      </c>
      <c r="R181" s="177">
        <f t="shared" si="17"/>
        <v>0</v>
      </c>
      <c r="S181" s="177">
        <v>0</v>
      </c>
      <c r="T181" s="178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9" t="s">
        <v>409</v>
      </c>
      <c r="AT181" s="179" t="s">
        <v>146</v>
      </c>
      <c r="AU181" s="179" t="s">
        <v>123</v>
      </c>
      <c r="AY181" s="14" t="s">
        <v>144</v>
      </c>
      <c r="BE181" s="99">
        <f t="shared" si="19"/>
        <v>0</v>
      </c>
      <c r="BF181" s="99">
        <f t="shared" si="20"/>
        <v>0</v>
      </c>
      <c r="BG181" s="99">
        <f t="shared" si="21"/>
        <v>0</v>
      </c>
      <c r="BH181" s="99">
        <f t="shared" si="22"/>
        <v>0</v>
      </c>
      <c r="BI181" s="99">
        <f t="shared" si="23"/>
        <v>0</v>
      </c>
      <c r="BJ181" s="14" t="s">
        <v>123</v>
      </c>
      <c r="BK181" s="180">
        <f t="shared" si="24"/>
        <v>0</v>
      </c>
      <c r="BL181" s="14" t="s">
        <v>409</v>
      </c>
      <c r="BM181" s="179" t="s">
        <v>532</v>
      </c>
    </row>
    <row r="182" spans="1:65" s="2" customFormat="1" ht="24.2" customHeight="1">
      <c r="A182" s="31"/>
      <c r="B182" s="137"/>
      <c r="C182" s="181" t="s">
        <v>314</v>
      </c>
      <c r="D182" s="181" t="s">
        <v>280</v>
      </c>
      <c r="E182" s="182" t="s">
        <v>533</v>
      </c>
      <c r="F182" s="183" t="s">
        <v>534</v>
      </c>
      <c r="G182" s="184" t="s">
        <v>329</v>
      </c>
      <c r="H182" s="185">
        <v>80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41</v>
      </c>
      <c r="O182" s="59"/>
      <c r="P182" s="177">
        <f t="shared" si="16"/>
        <v>0</v>
      </c>
      <c r="Q182" s="177">
        <v>1.6000000000000001E-4</v>
      </c>
      <c r="R182" s="177">
        <f t="shared" si="17"/>
        <v>1.2800000000000001E-2</v>
      </c>
      <c r="S182" s="177">
        <v>0</v>
      </c>
      <c r="T182" s="178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9" t="s">
        <v>413</v>
      </c>
      <c r="AT182" s="179" t="s">
        <v>280</v>
      </c>
      <c r="AU182" s="179" t="s">
        <v>123</v>
      </c>
      <c r="AY182" s="14" t="s">
        <v>144</v>
      </c>
      <c r="BE182" s="99">
        <f t="shared" si="19"/>
        <v>0</v>
      </c>
      <c r="BF182" s="99">
        <f t="shared" si="20"/>
        <v>0</v>
      </c>
      <c r="BG182" s="99">
        <f t="shared" si="21"/>
        <v>0</v>
      </c>
      <c r="BH182" s="99">
        <f t="shared" si="22"/>
        <v>0</v>
      </c>
      <c r="BI182" s="99">
        <f t="shared" si="23"/>
        <v>0</v>
      </c>
      <c r="BJ182" s="14" t="s">
        <v>123</v>
      </c>
      <c r="BK182" s="180">
        <f t="shared" si="24"/>
        <v>0</v>
      </c>
      <c r="BL182" s="14" t="s">
        <v>413</v>
      </c>
      <c r="BM182" s="179" t="s">
        <v>535</v>
      </c>
    </row>
    <row r="183" spans="1:65" s="2" customFormat="1" ht="16.5" customHeight="1">
      <c r="A183" s="31"/>
      <c r="B183" s="137"/>
      <c r="C183" s="168" t="s">
        <v>536</v>
      </c>
      <c r="D183" s="168" t="s">
        <v>146</v>
      </c>
      <c r="E183" s="169" t="s">
        <v>537</v>
      </c>
      <c r="F183" s="170" t="s">
        <v>538</v>
      </c>
      <c r="G183" s="171" t="s">
        <v>329</v>
      </c>
      <c r="H183" s="172">
        <v>4</v>
      </c>
      <c r="I183" s="173"/>
      <c r="J183" s="172">
        <f t="shared" si="15"/>
        <v>0</v>
      </c>
      <c r="K183" s="174"/>
      <c r="L183" s="32"/>
      <c r="M183" s="175" t="s">
        <v>1</v>
      </c>
      <c r="N183" s="176" t="s">
        <v>41</v>
      </c>
      <c r="O183" s="59"/>
      <c r="P183" s="177">
        <f t="shared" si="16"/>
        <v>0</v>
      </c>
      <c r="Q183" s="177">
        <v>0</v>
      </c>
      <c r="R183" s="177">
        <f t="shared" si="17"/>
        <v>0</v>
      </c>
      <c r="S183" s="177">
        <v>0</v>
      </c>
      <c r="T183" s="178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9" t="s">
        <v>409</v>
      </c>
      <c r="AT183" s="179" t="s">
        <v>146</v>
      </c>
      <c r="AU183" s="179" t="s">
        <v>123</v>
      </c>
      <c r="AY183" s="14" t="s">
        <v>144</v>
      </c>
      <c r="BE183" s="99">
        <f t="shared" si="19"/>
        <v>0</v>
      </c>
      <c r="BF183" s="99">
        <f t="shared" si="20"/>
        <v>0</v>
      </c>
      <c r="BG183" s="99">
        <f t="shared" si="21"/>
        <v>0</v>
      </c>
      <c r="BH183" s="99">
        <f t="shared" si="22"/>
        <v>0</v>
      </c>
      <c r="BI183" s="99">
        <f t="shared" si="23"/>
        <v>0</v>
      </c>
      <c r="BJ183" s="14" t="s">
        <v>123</v>
      </c>
      <c r="BK183" s="180">
        <f t="shared" si="24"/>
        <v>0</v>
      </c>
      <c r="BL183" s="14" t="s">
        <v>409</v>
      </c>
      <c r="BM183" s="179" t="s">
        <v>539</v>
      </c>
    </row>
    <row r="184" spans="1:65" s="2" customFormat="1" ht="16.5" customHeight="1">
      <c r="A184" s="31"/>
      <c r="B184" s="137"/>
      <c r="C184" s="181" t="s">
        <v>540</v>
      </c>
      <c r="D184" s="181" t="s">
        <v>280</v>
      </c>
      <c r="E184" s="182" t="s">
        <v>541</v>
      </c>
      <c r="F184" s="183" t="s">
        <v>542</v>
      </c>
      <c r="G184" s="184" t="s">
        <v>329</v>
      </c>
      <c r="H184" s="185">
        <v>4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41</v>
      </c>
      <c r="O184" s="59"/>
      <c r="P184" s="177">
        <f t="shared" si="16"/>
        <v>0</v>
      </c>
      <c r="Q184" s="177">
        <v>1.4999999999999999E-4</v>
      </c>
      <c r="R184" s="177">
        <f t="shared" si="17"/>
        <v>5.9999999999999995E-4</v>
      </c>
      <c r="S184" s="177">
        <v>0</v>
      </c>
      <c r="T184" s="178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9" t="s">
        <v>413</v>
      </c>
      <c r="AT184" s="179" t="s">
        <v>280</v>
      </c>
      <c r="AU184" s="179" t="s">
        <v>123</v>
      </c>
      <c r="AY184" s="14" t="s">
        <v>144</v>
      </c>
      <c r="BE184" s="99">
        <f t="shared" si="19"/>
        <v>0</v>
      </c>
      <c r="BF184" s="99">
        <f t="shared" si="20"/>
        <v>0</v>
      </c>
      <c r="BG184" s="99">
        <f t="shared" si="21"/>
        <v>0</v>
      </c>
      <c r="BH184" s="99">
        <f t="shared" si="22"/>
        <v>0</v>
      </c>
      <c r="BI184" s="99">
        <f t="shared" si="23"/>
        <v>0</v>
      </c>
      <c r="BJ184" s="14" t="s">
        <v>123</v>
      </c>
      <c r="BK184" s="180">
        <f t="shared" si="24"/>
        <v>0</v>
      </c>
      <c r="BL184" s="14" t="s">
        <v>413</v>
      </c>
      <c r="BM184" s="179" t="s">
        <v>543</v>
      </c>
    </row>
    <row r="185" spans="1:65" s="2" customFormat="1" ht="16.5" customHeight="1">
      <c r="A185" s="31"/>
      <c r="B185" s="137"/>
      <c r="C185" s="168" t="s">
        <v>544</v>
      </c>
      <c r="D185" s="168" t="s">
        <v>146</v>
      </c>
      <c r="E185" s="169" t="s">
        <v>545</v>
      </c>
      <c r="F185" s="170" t="s">
        <v>546</v>
      </c>
      <c r="G185" s="171" t="s">
        <v>329</v>
      </c>
      <c r="H185" s="172">
        <v>12</v>
      </c>
      <c r="I185" s="173"/>
      <c r="J185" s="172">
        <f t="shared" si="15"/>
        <v>0</v>
      </c>
      <c r="K185" s="174"/>
      <c r="L185" s="32"/>
      <c r="M185" s="175" t="s">
        <v>1</v>
      </c>
      <c r="N185" s="176" t="s">
        <v>41</v>
      </c>
      <c r="O185" s="59"/>
      <c r="P185" s="177">
        <f t="shared" si="16"/>
        <v>0</v>
      </c>
      <c r="Q185" s="177">
        <v>0</v>
      </c>
      <c r="R185" s="177">
        <f t="shared" si="17"/>
        <v>0</v>
      </c>
      <c r="S185" s="177">
        <v>0</v>
      </c>
      <c r="T185" s="178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9" t="s">
        <v>409</v>
      </c>
      <c r="AT185" s="179" t="s">
        <v>146</v>
      </c>
      <c r="AU185" s="179" t="s">
        <v>123</v>
      </c>
      <c r="AY185" s="14" t="s">
        <v>144</v>
      </c>
      <c r="BE185" s="99">
        <f t="shared" si="19"/>
        <v>0</v>
      </c>
      <c r="BF185" s="99">
        <f t="shared" si="20"/>
        <v>0</v>
      </c>
      <c r="BG185" s="99">
        <f t="shared" si="21"/>
        <v>0</v>
      </c>
      <c r="BH185" s="99">
        <f t="shared" si="22"/>
        <v>0</v>
      </c>
      <c r="BI185" s="99">
        <f t="shared" si="23"/>
        <v>0</v>
      </c>
      <c r="BJ185" s="14" t="s">
        <v>123</v>
      </c>
      <c r="BK185" s="180">
        <f t="shared" si="24"/>
        <v>0</v>
      </c>
      <c r="BL185" s="14" t="s">
        <v>409</v>
      </c>
      <c r="BM185" s="179" t="s">
        <v>547</v>
      </c>
    </row>
    <row r="186" spans="1:65" s="2" customFormat="1" ht="16.5" customHeight="1">
      <c r="A186" s="31"/>
      <c r="B186" s="137"/>
      <c r="C186" s="181" t="s">
        <v>548</v>
      </c>
      <c r="D186" s="181" t="s">
        <v>280</v>
      </c>
      <c r="E186" s="182" t="s">
        <v>549</v>
      </c>
      <c r="F186" s="183" t="s">
        <v>550</v>
      </c>
      <c r="G186" s="184" t="s">
        <v>329</v>
      </c>
      <c r="H186" s="185">
        <v>12</v>
      </c>
      <c r="I186" s="186"/>
      <c r="J186" s="185">
        <f t="shared" si="15"/>
        <v>0</v>
      </c>
      <c r="K186" s="187"/>
      <c r="L186" s="188"/>
      <c r="M186" s="189" t="s">
        <v>1</v>
      </c>
      <c r="N186" s="190" t="s">
        <v>41</v>
      </c>
      <c r="O186" s="59"/>
      <c r="P186" s="177">
        <f t="shared" si="16"/>
        <v>0</v>
      </c>
      <c r="Q186" s="177">
        <v>2.9E-4</v>
      </c>
      <c r="R186" s="177">
        <f t="shared" si="17"/>
        <v>3.48E-3</v>
      </c>
      <c r="S186" s="177">
        <v>0</v>
      </c>
      <c r="T186" s="178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9" t="s">
        <v>413</v>
      </c>
      <c r="AT186" s="179" t="s">
        <v>280</v>
      </c>
      <c r="AU186" s="179" t="s">
        <v>123</v>
      </c>
      <c r="AY186" s="14" t="s">
        <v>144</v>
      </c>
      <c r="BE186" s="99">
        <f t="shared" si="19"/>
        <v>0</v>
      </c>
      <c r="BF186" s="99">
        <f t="shared" si="20"/>
        <v>0</v>
      </c>
      <c r="BG186" s="99">
        <f t="shared" si="21"/>
        <v>0</v>
      </c>
      <c r="BH186" s="99">
        <f t="shared" si="22"/>
        <v>0</v>
      </c>
      <c r="BI186" s="99">
        <f t="shared" si="23"/>
        <v>0</v>
      </c>
      <c r="BJ186" s="14" t="s">
        <v>123</v>
      </c>
      <c r="BK186" s="180">
        <f t="shared" si="24"/>
        <v>0</v>
      </c>
      <c r="BL186" s="14" t="s">
        <v>413</v>
      </c>
      <c r="BM186" s="179" t="s">
        <v>551</v>
      </c>
    </row>
    <row r="187" spans="1:65" s="2" customFormat="1" ht="16.5" customHeight="1">
      <c r="A187" s="31"/>
      <c r="B187" s="137"/>
      <c r="C187" s="168" t="s">
        <v>552</v>
      </c>
      <c r="D187" s="168" t="s">
        <v>146</v>
      </c>
      <c r="E187" s="169" t="s">
        <v>553</v>
      </c>
      <c r="F187" s="170" t="s">
        <v>554</v>
      </c>
      <c r="G187" s="171" t="s">
        <v>329</v>
      </c>
      <c r="H187" s="172">
        <v>19</v>
      </c>
      <c r="I187" s="173"/>
      <c r="J187" s="172">
        <f t="shared" si="15"/>
        <v>0</v>
      </c>
      <c r="K187" s="174"/>
      <c r="L187" s="32"/>
      <c r="M187" s="175" t="s">
        <v>1</v>
      </c>
      <c r="N187" s="176" t="s">
        <v>41</v>
      </c>
      <c r="O187" s="59"/>
      <c r="P187" s="177">
        <f t="shared" si="16"/>
        <v>0</v>
      </c>
      <c r="Q187" s="177">
        <v>0</v>
      </c>
      <c r="R187" s="177">
        <f t="shared" si="17"/>
        <v>0</v>
      </c>
      <c r="S187" s="177">
        <v>0</v>
      </c>
      <c r="T187" s="178">
        <f t="shared" si="1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9" t="s">
        <v>409</v>
      </c>
      <c r="AT187" s="179" t="s">
        <v>146</v>
      </c>
      <c r="AU187" s="179" t="s">
        <v>123</v>
      </c>
      <c r="AY187" s="14" t="s">
        <v>144</v>
      </c>
      <c r="BE187" s="99">
        <f t="shared" si="19"/>
        <v>0</v>
      </c>
      <c r="BF187" s="99">
        <f t="shared" si="20"/>
        <v>0</v>
      </c>
      <c r="BG187" s="99">
        <f t="shared" si="21"/>
        <v>0</v>
      </c>
      <c r="BH187" s="99">
        <f t="shared" si="22"/>
        <v>0</v>
      </c>
      <c r="BI187" s="99">
        <f t="shared" si="23"/>
        <v>0</v>
      </c>
      <c r="BJ187" s="14" t="s">
        <v>123</v>
      </c>
      <c r="BK187" s="180">
        <f t="shared" si="24"/>
        <v>0</v>
      </c>
      <c r="BL187" s="14" t="s">
        <v>409</v>
      </c>
      <c r="BM187" s="179" t="s">
        <v>555</v>
      </c>
    </row>
    <row r="188" spans="1:65" s="2" customFormat="1" ht="16.5" customHeight="1">
      <c r="A188" s="31"/>
      <c r="B188" s="137"/>
      <c r="C188" s="181" t="s">
        <v>556</v>
      </c>
      <c r="D188" s="181" t="s">
        <v>280</v>
      </c>
      <c r="E188" s="182" t="s">
        <v>557</v>
      </c>
      <c r="F188" s="183" t="s">
        <v>558</v>
      </c>
      <c r="G188" s="184" t="s">
        <v>329</v>
      </c>
      <c r="H188" s="185">
        <v>19</v>
      </c>
      <c r="I188" s="186"/>
      <c r="J188" s="185">
        <f t="shared" si="15"/>
        <v>0</v>
      </c>
      <c r="K188" s="187"/>
      <c r="L188" s="188"/>
      <c r="M188" s="189" t="s">
        <v>1</v>
      </c>
      <c r="N188" s="190" t="s">
        <v>41</v>
      </c>
      <c r="O188" s="59"/>
      <c r="P188" s="177">
        <f t="shared" si="16"/>
        <v>0</v>
      </c>
      <c r="Q188" s="177">
        <v>1.7000000000000001E-4</v>
      </c>
      <c r="R188" s="177">
        <f t="shared" si="17"/>
        <v>3.2300000000000002E-3</v>
      </c>
      <c r="S188" s="177">
        <v>0</v>
      </c>
      <c r="T188" s="178">
        <f t="shared" si="1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9" t="s">
        <v>413</v>
      </c>
      <c r="AT188" s="179" t="s">
        <v>280</v>
      </c>
      <c r="AU188" s="179" t="s">
        <v>123</v>
      </c>
      <c r="AY188" s="14" t="s">
        <v>144</v>
      </c>
      <c r="BE188" s="99">
        <f t="shared" si="19"/>
        <v>0</v>
      </c>
      <c r="BF188" s="99">
        <f t="shared" si="20"/>
        <v>0</v>
      </c>
      <c r="BG188" s="99">
        <f t="shared" si="21"/>
        <v>0</v>
      </c>
      <c r="BH188" s="99">
        <f t="shared" si="22"/>
        <v>0</v>
      </c>
      <c r="BI188" s="99">
        <f t="shared" si="23"/>
        <v>0</v>
      </c>
      <c r="BJ188" s="14" t="s">
        <v>123</v>
      </c>
      <c r="BK188" s="180">
        <f t="shared" si="24"/>
        <v>0</v>
      </c>
      <c r="BL188" s="14" t="s">
        <v>413</v>
      </c>
      <c r="BM188" s="179" t="s">
        <v>559</v>
      </c>
    </row>
    <row r="189" spans="1:65" s="2" customFormat="1" ht="16.5" customHeight="1">
      <c r="A189" s="31"/>
      <c r="B189" s="137"/>
      <c r="C189" s="168" t="s">
        <v>560</v>
      </c>
      <c r="D189" s="168" t="s">
        <v>146</v>
      </c>
      <c r="E189" s="169" t="s">
        <v>561</v>
      </c>
      <c r="F189" s="170" t="s">
        <v>562</v>
      </c>
      <c r="G189" s="171" t="s">
        <v>329</v>
      </c>
      <c r="H189" s="172">
        <v>55</v>
      </c>
      <c r="I189" s="173"/>
      <c r="J189" s="172">
        <f t="shared" si="15"/>
        <v>0</v>
      </c>
      <c r="K189" s="174"/>
      <c r="L189" s="32"/>
      <c r="M189" s="175" t="s">
        <v>1</v>
      </c>
      <c r="N189" s="176" t="s">
        <v>41</v>
      </c>
      <c r="O189" s="59"/>
      <c r="P189" s="177">
        <f t="shared" si="16"/>
        <v>0</v>
      </c>
      <c r="Q189" s="177">
        <v>0</v>
      </c>
      <c r="R189" s="177">
        <f t="shared" si="17"/>
        <v>0</v>
      </c>
      <c r="S189" s="177">
        <v>0</v>
      </c>
      <c r="T189" s="178">
        <f t="shared" si="1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9" t="s">
        <v>409</v>
      </c>
      <c r="AT189" s="179" t="s">
        <v>146</v>
      </c>
      <c r="AU189" s="179" t="s">
        <v>123</v>
      </c>
      <c r="AY189" s="14" t="s">
        <v>144</v>
      </c>
      <c r="BE189" s="99">
        <f t="shared" si="19"/>
        <v>0</v>
      </c>
      <c r="BF189" s="99">
        <f t="shared" si="20"/>
        <v>0</v>
      </c>
      <c r="BG189" s="99">
        <f t="shared" si="21"/>
        <v>0</v>
      </c>
      <c r="BH189" s="99">
        <f t="shared" si="22"/>
        <v>0</v>
      </c>
      <c r="BI189" s="99">
        <f t="shared" si="23"/>
        <v>0</v>
      </c>
      <c r="BJ189" s="14" t="s">
        <v>123</v>
      </c>
      <c r="BK189" s="180">
        <f t="shared" si="24"/>
        <v>0</v>
      </c>
      <c r="BL189" s="14" t="s">
        <v>409</v>
      </c>
      <c r="BM189" s="179" t="s">
        <v>563</v>
      </c>
    </row>
    <row r="190" spans="1:65" s="2" customFormat="1" ht="16.5" customHeight="1">
      <c r="A190" s="31"/>
      <c r="B190" s="137"/>
      <c r="C190" s="181" t="s">
        <v>564</v>
      </c>
      <c r="D190" s="181" t="s">
        <v>280</v>
      </c>
      <c r="E190" s="182" t="s">
        <v>565</v>
      </c>
      <c r="F190" s="183" t="s">
        <v>566</v>
      </c>
      <c r="G190" s="184" t="s">
        <v>329</v>
      </c>
      <c r="H190" s="185">
        <v>55</v>
      </c>
      <c r="I190" s="186"/>
      <c r="J190" s="185">
        <f t="shared" si="15"/>
        <v>0</v>
      </c>
      <c r="K190" s="187"/>
      <c r="L190" s="188"/>
      <c r="M190" s="189" t="s">
        <v>1</v>
      </c>
      <c r="N190" s="190" t="s">
        <v>41</v>
      </c>
      <c r="O190" s="59"/>
      <c r="P190" s="177">
        <f t="shared" si="16"/>
        <v>0</v>
      </c>
      <c r="Q190" s="177">
        <v>2.1000000000000001E-4</v>
      </c>
      <c r="R190" s="177">
        <f t="shared" si="17"/>
        <v>1.1550000000000001E-2</v>
      </c>
      <c r="S190" s="177">
        <v>0</v>
      </c>
      <c r="T190" s="178">
        <f t="shared" si="1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9" t="s">
        <v>413</v>
      </c>
      <c r="AT190" s="179" t="s">
        <v>280</v>
      </c>
      <c r="AU190" s="179" t="s">
        <v>123</v>
      </c>
      <c r="AY190" s="14" t="s">
        <v>144</v>
      </c>
      <c r="BE190" s="99">
        <f t="shared" si="19"/>
        <v>0</v>
      </c>
      <c r="BF190" s="99">
        <f t="shared" si="20"/>
        <v>0</v>
      </c>
      <c r="BG190" s="99">
        <f t="shared" si="21"/>
        <v>0</v>
      </c>
      <c r="BH190" s="99">
        <f t="shared" si="22"/>
        <v>0</v>
      </c>
      <c r="BI190" s="99">
        <f t="shared" si="23"/>
        <v>0</v>
      </c>
      <c r="BJ190" s="14" t="s">
        <v>123</v>
      </c>
      <c r="BK190" s="180">
        <f t="shared" si="24"/>
        <v>0</v>
      </c>
      <c r="BL190" s="14" t="s">
        <v>413</v>
      </c>
      <c r="BM190" s="179" t="s">
        <v>567</v>
      </c>
    </row>
    <row r="191" spans="1:65" s="2" customFormat="1" ht="16.5" customHeight="1">
      <c r="A191" s="31"/>
      <c r="B191" s="137"/>
      <c r="C191" s="168" t="s">
        <v>568</v>
      </c>
      <c r="D191" s="168" t="s">
        <v>146</v>
      </c>
      <c r="E191" s="169" t="s">
        <v>569</v>
      </c>
      <c r="F191" s="170" t="s">
        <v>570</v>
      </c>
      <c r="G191" s="171" t="s">
        <v>329</v>
      </c>
      <c r="H191" s="172">
        <v>14</v>
      </c>
      <c r="I191" s="173"/>
      <c r="J191" s="172">
        <f t="shared" si="15"/>
        <v>0</v>
      </c>
      <c r="K191" s="174"/>
      <c r="L191" s="32"/>
      <c r="M191" s="175" t="s">
        <v>1</v>
      </c>
      <c r="N191" s="176" t="s">
        <v>41</v>
      </c>
      <c r="O191" s="59"/>
      <c r="P191" s="177">
        <f t="shared" si="16"/>
        <v>0</v>
      </c>
      <c r="Q191" s="177">
        <v>0</v>
      </c>
      <c r="R191" s="177">
        <f t="shared" si="17"/>
        <v>0</v>
      </c>
      <c r="S191" s="177">
        <v>0</v>
      </c>
      <c r="T191" s="178">
        <f t="shared" si="1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9" t="s">
        <v>409</v>
      </c>
      <c r="AT191" s="179" t="s">
        <v>146</v>
      </c>
      <c r="AU191" s="179" t="s">
        <v>123</v>
      </c>
      <c r="AY191" s="14" t="s">
        <v>144</v>
      </c>
      <c r="BE191" s="99">
        <f t="shared" si="19"/>
        <v>0</v>
      </c>
      <c r="BF191" s="99">
        <f t="shared" si="20"/>
        <v>0</v>
      </c>
      <c r="BG191" s="99">
        <f t="shared" si="21"/>
        <v>0</v>
      </c>
      <c r="BH191" s="99">
        <f t="shared" si="22"/>
        <v>0</v>
      </c>
      <c r="BI191" s="99">
        <f t="shared" si="23"/>
        <v>0</v>
      </c>
      <c r="BJ191" s="14" t="s">
        <v>123</v>
      </c>
      <c r="BK191" s="180">
        <f t="shared" si="24"/>
        <v>0</v>
      </c>
      <c r="BL191" s="14" t="s">
        <v>409</v>
      </c>
      <c r="BM191" s="179" t="s">
        <v>571</v>
      </c>
    </row>
    <row r="192" spans="1:65" s="2" customFormat="1" ht="16.5" customHeight="1">
      <c r="A192" s="31"/>
      <c r="B192" s="137"/>
      <c r="C192" s="181" t="s">
        <v>572</v>
      </c>
      <c r="D192" s="181" t="s">
        <v>280</v>
      </c>
      <c r="E192" s="182" t="s">
        <v>573</v>
      </c>
      <c r="F192" s="183" t="s">
        <v>574</v>
      </c>
      <c r="G192" s="184" t="s">
        <v>329</v>
      </c>
      <c r="H192" s="185">
        <v>14</v>
      </c>
      <c r="I192" s="186"/>
      <c r="J192" s="185">
        <f t="shared" si="15"/>
        <v>0</v>
      </c>
      <c r="K192" s="187"/>
      <c r="L192" s="188"/>
      <c r="M192" s="189" t="s">
        <v>1</v>
      </c>
      <c r="N192" s="190" t="s">
        <v>41</v>
      </c>
      <c r="O192" s="59"/>
      <c r="P192" s="177">
        <f t="shared" si="16"/>
        <v>0</v>
      </c>
      <c r="Q192" s="177">
        <v>1.7700000000000001E-3</v>
      </c>
      <c r="R192" s="177">
        <f t="shared" si="17"/>
        <v>2.478E-2</v>
      </c>
      <c r="S192" s="177">
        <v>0</v>
      </c>
      <c r="T192" s="178">
        <f t="shared" si="1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9" t="s">
        <v>413</v>
      </c>
      <c r="AT192" s="179" t="s">
        <v>280</v>
      </c>
      <c r="AU192" s="179" t="s">
        <v>123</v>
      </c>
      <c r="AY192" s="14" t="s">
        <v>144</v>
      </c>
      <c r="BE192" s="99">
        <f t="shared" si="19"/>
        <v>0</v>
      </c>
      <c r="BF192" s="99">
        <f t="shared" si="20"/>
        <v>0</v>
      </c>
      <c r="BG192" s="99">
        <f t="shared" si="21"/>
        <v>0</v>
      </c>
      <c r="BH192" s="99">
        <f t="shared" si="22"/>
        <v>0</v>
      </c>
      <c r="BI192" s="99">
        <f t="shared" si="23"/>
        <v>0</v>
      </c>
      <c r="BJ192" s="14" t="s">
        <v>123</v>
      </c>
      <c r="BK192" s="180">
        <f t="shared" si="24"/>
        <v>0</v>
      </c>
      <c r="BL192" s="14" t="s">
        <v>413</v>
      </c>
      <c r="BM192" s="179" t="s">
        <v>575</v>
      </c>
    </row>
    <row r="193" spans="1:65" s="2" customFormat="1" ht="21.75" customHeight="1">
      <c r="A193" s="31"/>
      <c r="B193" s="137"/>
      <c r="C193" s="168" t="s">
        <v>576</v>
      </c>
      <c r="D193" s="168" t="s">
        <v>146</v>
      </c>
      <c r="E193" s="169" t="s">
        <v>577</v>
      </c>
      <c r="F193" s="170" t="s">
        <v>578</v>
      </c>
      <c r="G193" s="171" t="s">
        <v>329</v>
      </c>
      <c r="H193" s="172">
        <v>28</v>
      </c>
      <c r="I193" s="173"/>
      <c r="J193" s="172">
        <f t="shared" si="15"/>
        <v>0</v>
      </c>
      <c r="K193" s="174"/>
      <c r="L193" s="32"/>
      <c r="M193" s="175" t="s">
        <v>1</v>
      </c>
      <c r="N193" s="176" t="s">
        <v>41</v>
      </c>
      <c r="O193" s="59"/>
      <c r="P193" s="177">
        <f t="shared" si="16"/>
        <v>0</v>
      </c>
      <c r="Q193" s="177">
        <v>0</v>
      </c>
      <c r="R193" s="177">
        <f t="shared" si="17"/>
        <v>0</v>
      </c>
      <c r="S193" s="177">
        <v>0</v>
      </c>
      <c r="T193" s="178">
        <f t="shared" si="1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9" t="s">
        <v>409</v>
      </c>
      <c r="AT193" s="179" t="s">
        <v>146</v>
      </c>
      <c r="AU193" s="179" t="s">
        <v>123</v>
      </c>
      <c r="AY193" s="14" t="s">
        <v>144</v>
      </c>
      <c r="BE193" s="99">
        <f t="shared" si="19"/>
        <v>0</v>
      </c>
      <c r="BF193" s="99">
        <f t="shared" si="20"/>
        <v>0</v>
      </c>
      <c r="BG193" s="99">
        <f t="shared" si="21"/>
        <v>0</v>
      </c>
      <c r="BH193" s="99">
        <f t="shared" si="22"/>
        <v>0</v>
      </c>
      <c r="BI193" s="99">
        <f t="shared" si="23"/>
        <v>0</v>
      </c>
      <c r="BJ193" s="14" t="s">
        <v>123</v>
      </c>
      <c r="BK193" s="180">
        <f t="shared" si="24"/>
        <v>0</v>
      </c>
      <c r="BL193" s="14" t="s">
        <v>409</v>
      </c>
      <c r="BM193" s="179" t="s">
        <v>579</v>
      </c>
    </row>
    <row r="194" spans="1:65" s="2" customFormat="1" ht="16.5" customHeight="1">
      <c r="A194" s="31"/>
      <c r="B194" s="137"/>
      <c r="C194" s="181" t="s">
        <v>580</v>
      </c>
      <c r="D194" s="181" t="s">
        <v>280</v>
      </c>
      <c r="E194" s="182" t="s">
        <v>581</v>
      </c>
      <c r="F194" s="183" t="s">
        <v>582</v>
      </c>
      <c r="G194" s="184" t="s">
        <v>329</v>
      </c>
      <c r="H194" s="185">
        <v>28</v>
      </c>
      <c r="I194" s="186"/>
      <c r="J194" s="185">
        <f t="shared" si="15"/>
        <v>0</v>
      </c>
      <c r="K194" s="187"/>
      <c r="L194" s="188"/>
      <c r="M194" s="189" t="s">
        <v>1</v>
      </c>
      <c r="N194" s="190" t="s">
        <v>41</v>
      </c>
      <c r="O194" s="59"/>
      <c r="P194" s="177">
        <f t="shared" si="16"/>
        <v>0</v>
      </c>
      <c r="Q194" s="177">
        <v>0</v>
      </c>
      <c r="R194" s="177">
        <f t="shared" si="17"/>
        <v>0</v>
      </c>
      <c r="S194" s="177">
        <v>0</v>
      </c>
      <c r="T194" s="178">
        <f t="shared" si="1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9" t="s">
        <v>413</v>
      </c>
      <c r="AT194" s="179" t="s">
        <v>280</v>
      </c>
      <c r="AU194" s="179" t="s">
        <v>123</v>
      </c>
      <c r="AY194" s="14" t="s">
        <v>144</v>
      </c>
      <c r="BE194" s="99">
        <f t="shared" si="19"/>
        <v>0</v>
      </c>
      <c r="BF194" s="99">
        <f t="shared" si="20"/>
        <v>0</v>
      </c>
      <c r="BG194" s="99">
        <f t="shared" si="21"/>
        <v>0</v>
      </c>
      <c r="BH194" s="99">
        <f t="shared" si="22"/>
        <v>0</v>
      </c>
      <c r="BI194" s="99">
        <f t="shared" si="23"/>
        <v>0</v>
      </c>
      <c r="BJ194" s="14" t="s">
        <v>123</v>
      </c>
      <c r="BK194" s="180">
        <f t="shared" si="24"/>
        <v>0</v>
      </c>
      <c r="BL194" s="14" t="s">
        <v>413</v>
      </c>
      <c r="BM194" s="179" t="s">
        <v>583</v>
      </c>
    </row>
    <row r="195" spans="1:65" s="2" customFormat="1" ht="24.2" customHeight="1">
      <c r="A195" s="31"/>
      <c r="B195" s="137"/>
      <c r="C195" s="181" t="s">
        <v>584</v>
      </c>
      <c r="D195" s="181" t="s">
        <v>280</v>
      </c>
      <c r="E195" s="182" t="s">
        <v>585</v>
      </c>
      <c r="F195" s="183" t="s">
        <v>586</v>
      </c>
      <c r="G195" s="184" t="s">
        <v>329</v>
      </c>
      <c r="H195" s="185">
        <v>28</v>
      </c>
      <c r="I195" s="186"/>
      <c r="J195" s="185">
        <f t="shared" si="15"/>
        <v>0</v>
      </c>
      <c r="K195" s="187"/>
      <c r="L195" s="188"/>
      <c r="M195" s="189" t="s">
        <v>1</v>
      </c>
      <c r="N195" s="190" t="s">
        <v>41</v>
      </c>
      <c r="O195" s="59"/>
      <c r="P195" s="177">
        <f t="shared" si="16"/>
        <v>0</v>
      </c>
      <c r="Q195" s="177">
        <v>3.2000000000000003E-4</v>
      </c>
      <c r="R195" s="177">
        <f t="shared" si="17"/>
        <v>8.9600000000000009E-3</v>
      </c>
      <c r="S195" s="177">
        <v>0</v>
      </c>
      <c r="T195" s="178">
        <f t="shared" si="1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9" t="s">
        <v>413</v>
      </c>
      <c r="AT195" s="179" t="s">
        <v>280</v>
      </c>
      <c r="AU195" s="179" t="s">
        <v>123</v>
      </c>
      <c r="AY195" s="14" t="s">
        <v>144</v>
      </c>
      <c r="BE195" s="99">
        <f t="shared" si="19"/>
        <v>0</v>
      </c>
      <c r="BF195" s="99">
        <f t="shared" si="20"/>
        <v>0</v>
      </c>
      <c r="BG195" s="99">
        <f t="shared" si="21"/>
        <v>0</v>
      </c>
      <c r="BH195" s="99">
        <f t="shared" si="22"/>
        <v>0</v>
      </c>
      <c r="BI195" s="99">
        <f t="shared" si="23"/>
        <v>0</v>
      </c>
      <c r="BJ195" s="14" t="s">
        <v>123</v>
      </c>
      <c r="BK195" s="180">
        <f t="shared" si="24"/>
        <v>0</v>
      </c>
      <c r="BL195" s="14" t="s">
        <v>413</v>
      </c>
      <c r="BM195" s="179" t="s">
        <v>587</v>
      </c>
    </row>
    <row r="196" spans="1:65" s="2" customFormat="1" ht="24.2" customHeight="1">
      <c r="A196" s="31"/>
      <c r="B196" s="137"/>
      <c r="C196" s="168" t="s">
        <v>588</v>
      </c>
      <c r="D196" s="168" t="s">
        <v>146</v>
      </c>
      <c r="E196" s="169" t="s">
        <v>589</v>
      </c>
      <c r="F196" s="170" t="s">
        <v>590</v>
      </c>
      <c r="G196" s="171" t="s">
        <v>302</v>
      </c>
      <c r="H196" s="172">
        <v>371.42599999999999</v>
      </c>
      <c r="I196" s="173"/>
      <c r="J196" s="172">
        <f t="shared" si="15"/>
        <v>0</v>
      </c>
      <c r="K196" s="174"/>
      <c r="L196" s="32"/>
      <c r="M196" s="175" t="s">
        <v>1</v>
      </c>
      <c r="N196" s="176" t="s">
        <v>41</v>
      </c>
      <c r="O196" s="59"/>
      <c r="P196" s="177">
        <f t="shared" si="16"/>
        <v>0</v>
      </c>
      <c r="Q196" s="177">
        <v>0</v>
      </c>
      <c r="R196" s="177">
        <f t="shared" si="17"/>
        <v>0</v>
      </c>
      <c r="S196" s="177">
        <v>0</v>
      </c>
      <c r="T196" s="178">
        <f t="shared" si="1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9" t="s">
        <v>409</v>
      </c>
      <c r="AT196" s="179" t="s">
        <v>146</v>
      </c>
      <c r="AU196" s="179" t="s">
        <v>123</v>
      </c>
      <c r="AY196" s="14" t="s">
        <v>144</v>
      </c>
      <c r="BE196" s="99">
        <f t="shared" si="19"/>
        <v>0</v>
      </c>
      <c r="BF196" s="99">
        <f t="shared" si="20"/>
        <v>0</v>
      </c>
      <c r="BG196" s="99">
        <f t="shared" si="21"/>
        <v>0</v>
      </c>
      <c r="BH196" s="99">
        <f t="shared" si="22"/>
        <v>0</v>
      </c>
      <c r="BI196" s="99">
        <f t="shared" si="23"/>
        <v>0</v>
      </c>
      <c r="BJ196" s="14" t="s">
        <v>123</v>
      </c>
      <c r="BK196" s="180">
        <f t="shared" si="24"/>
        <v>0</v>
      </c>
      <c r="BL196" s="14" t="s">
        <v>409</v>
      </c>
      <c r="BM196" s="179" t="s">
        <v>591</v>
      </c>
    </row>
    <row r="197" spans="1:65" s="2" customFormat="1" ht="16.5" customHeight="1">
      <c r="A197" s="31"/>
      <c r="B197" s="137"/>
      <c r="C197" s="181" t="s">
        <v>592</v>
      </c>
      <c r="D197" s="181" t="s">
        <v>280</v>
      </c>
      <c r="E197" s="182" t="s">
        <v>593</v>
      </c>
      <c r="F197" s="183" t="s">
        <v>594</v>
      </c>
      <c r="G197" s="184" t="s">
        <v>490</v>
      </c>
      <c r="H197" s="185">
        <v>52</v>
      </c>
      <c r="I197" s="186"/>
      <c r="J197" s="185">
        <f t="shared" si="15"/>
        <v>0</v>
      </c>
      <c r="K197" s="187"/>
      <c r="L197" s="188"/>
      <c r="M197" s="189" t="s">
        <v>1</v>
      </c>
      <c r="N197" s="190" t="s">
        <v>41</v>
      </c>
      <c r="O197" s="59"/>
      <c r="P197" s="177">
        <f t="shared" si="16"/>
        <v>0</v>
      </c>
      <c r="Q197" s="177">
        <v>1E-3</v>
      </c>
      <c r="R197" s="177">
        <f t="shared" si="17"/>
        <v>5.2000000000000005E-2</v>
      </c>
      <c r="S197" s="177">
        <v>0</v>
      </c>
      <c r="T197" s="178">
        <f t="shared" si="1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9" t="s">
        <v>413</v>
      </c>
      <c r="AT197" s="179" t="s">
        <v>280</v>
      </c>
      <c r="AU197" s="179" t="s">
        <v>123</v>
      </c>
      <c r="AY197" s="14" t="s">
        <v>144</v>
      </c>
      <c r="BE197" s="99">
        <f t="shared" si="19"/>
        <v>0</v>
      </c>
      <c r="BF197" s="99">
        <f t="shared" si="20"/>
        <v>0</v>
      </c>
      <c r="BG197" s="99">
        <f t="shared" si="21"/>
        <v>0</v>
      </c>
      <c r="BH197" s="99">
        <f t="shared" si="22"/>
        <v>0</v>
      </c>
      <c r="BI197" s="99">
        <f t="shared" si="23"/>
        <v>0</v>
      </c>
      <c r="BJ197" s="14" t="s">
        <v>123</v>
      </c>
      <c r="BK197" s="180">
        <f t="shared" si="24"/>
        <v>0</v>
      </c>
      <c r="BL197" s="14" t="s">
        <v>413</v>
      </c>
      <c r="BM197" s="179" t="s">
        <v>595</v>
      </c>
    </row>
    <row r="198" spans="1:65" s="2" customFormat="1" ht="21.75" customHeight="1">
      <c r="A198" s="31"/>
      <c r="B198" s="137"/>
      <c r="C198" s="168" t="s">
        <v>596</v>
      </c>
      <c r="D198" s="168" t="s">
        <v>146</v>
      </c>
      <c r="E198" s="169" t="s">
        <v>597</v>
      </c>
      <c r="F198" s="170" t="s">
        <v>598</v>
      </c>
      <c r="G198" s="171" t="s">
        <v>302</v>
      </c>
      <c r="H198" s="172">
        <v>200</v>
      </c>
      <c r="I198" s="173"/>
      <c r="J198" s="172">
        <f t="shared" si="15"/>
        <v>0</v>
      </c>
      <c r="K198" s="174"/>
      <c r="L198" s="32"/>
      <c r="M198" s="175" t="s">
        <v>1</v>
      </c>
      <c r="N198" s="176" t="s">
        <v>41</v>
      </c>
      <c r="O198" s="59"/>
      <c r="P198" s="177">
        <f t="shared" si="16"/>
        <v>0</v>
      </c>
      <c r="Q198" s="177">
        <v>0</v>
      </c>
      <c r="R198" s="177">
        <f t="shared" si="17"/>
        <v>0</v>
      </c>
      <c r="S198" s="177">
        <v>0</v>
      </c>
      <c r="T198" s="178">
        <f t="shared" si="1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9" t="s">
        <v>409</v>
      </c>
      <c r="AT198" s="179" t="s">
        <v>146</v>
      </c>
      <c r="AU198" s="179" t="s">
        <v>123</v>
      </c>
      <c r="AY198" s="14" t="s">
        <v>144</v>
      </c>
      <c r="BE198" s="99">
        <f t="shared" si="19"/>
        <v>0</v>
      </c>
      <c r="BF198" s="99">
        <f t="shared" si="20"/>
        <v>0</v>
      </c>
      <c r="BG198" s="99">
        <f t="shared" si="21"/>
        <v>0</v>
      </c>
      <c r="BH198" s="99">
        <f t="shared" si="22"/>
        <v>0</v>
      </c>
      <c r="BI198" s="99">
        <f t="shared" si="23"/>
        <v>0</v>
      </c>
      <c r="BJ198" s="14" t="s">
        <v>123</v>
      </c>
      <c r="BK198" s="180">
        <f t="shared" si="24"/>
        <v>0</v>
      </c>
      <c r="BL198" s="14" t="s">
        <v>409</v>
      </c>
      <c r="BM198" s="179" t="s">
        <v>599</v>
      </c>
    </row>
    <row r="199" spans="1:65" s="2" customFormat="1" ht="16.5" customHeight="1">
      <c r="A199" s="31"/>
      <c r="B199" s="137"/>
      <c r="C199" s="181" t="s">
        <v>600</v>
      </c>
      <c r="D199" s="181" t="s">
        <v>280</v>
      </c>
      <c r="E199" s="182" t="s">
        <v>601</v>
      </c>
      <c r="F199" s="183" t="s">
        <v>602</v>
      </c>
      <c r="G199" s="184" t="s">
        <v>302</v>
      </c>
      <c r="H199" s="185">
        <v>200</v>
      </c>
      <c r="I199" s="186"/>
      <c r="J199" s="185">
        <f t="shared" si="15"/>
        <v>0</v>
      </c>
      <c r="K199" s="187"/>
      <c r="L199" s="188"/>
      <c r="M199" s="189" t="s">
        <v>1</v>
      </c>
      <c r="N199" s="190" t="s">
        <v>41</v>
      </c>
      <c r="O199" s="59"/>
      <c r="P199" s="177">
        <f t="shared" si="16"/>
        <v>0</v>
      </c>
      <c r="Q199" s="177">
        <v>1.9000000000000001E-4</v>
      </c>
      <c r="R199" s="177">
        <f t="shared" si="17"/>
        <v>3.7999999999999999E-2</v>
      </c>
      <c r="S199" s="177">
        <v>0</v>
      </c>
      <c r="T199" s="178">
        <f t="shared" si="1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9" t="s">
        <v>413</v>
      </c>
      <c r="AT199" s="179" t="s">
        <v>280</v>
      </c>
      <c r="AU199" s="179" t="s">
        <v>123</v>
      </c>
      <c r="AY199" s="14" t="s">
        <v>144</v>
      </c>
      <c r="BE199" s="99">
        <f t="shared" si="19"/>
        <v>0</v>
      </c>
      <c r="BF199" s="99">
        <f t="shared" si="20"/>
        <v>0</v>
      </c>
      <c r="BG199" s="99">
        <f t="shared" si="21"/>
        <v>0</v>
      </c>
      <c r="BH199" s="99">
        <f t="shared" si="22"/>
        <v>0</v>
      </c>
      <c r="BI199" s="99">
        <f t="shared" si="23"/>
        <v>0</v>
      </c>
      <c r="BJ199" s="14" t="s">
        <v>123</v>
      </c>
      <c r="BK199" s="180">
        <f t="shared" si="24"/>
        <v>0</v>
      </c>
      <c r="BL199" s="14" t="s">
        <v>413</v>
      </c>
      <c r="BM199" s="179" t="s">
        <v>603</v>
      </c>
    </row>
    <row r="200" spans="1:65" s="2" customFormat="1" ht="21.75" customHeight="1">
      <c r="A200" s="31"/>
      <c r="B200" s="137"/>
      <c r="C200" s="168" t="s">
        <v>409</v>
      </c>
      <c r="D200" s="168" t="s">
        <v>146</v>
      </c>
      <c r="E200" s="169" t="s">
        <v>604</v>
      </c>
      <c r="F200" s="170" t="s">
        <v>605</v>
      </c>
      <c r="G200" s="171" t="s">
        <v>302</v>
      </c>
      <c r="H200" s="172">
        <v>340</v>
      </c>
      <c r="I200" s="173"/>
      <c r="J200" s="172">
        <f t="shared" si="15"/>
        <v>0</v>
      </c>
      <c r="K200" s="174"/>
      <c r="L200" s="32"/>
      <c r="M200" s="175" t="s">
        <v>1</v>
      </c>
      <c r="N200" s="176" t="s">
        <v>41</v>
      </c>
      <c r="O200" s="59"/>
      <c r="P200" s="177">
        <f t="shared" si="16"/>
        <v>0</v>
      </c>
      <c r="Q200" s="177">
        <v>0</v>
      </c>
      <c r="R200" s="177">
        <f t="shared" si="17"/>
        <v>0</v>
      </c>
      <c r="S200" s="177">
        <v>0</v>
      </c>
      <c r="T200" s="178">
        <f t="shared" si="1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9" t="s">
        <v>409</v>
      </c>
      <c r="AT200" s="179" t="s">
        <v>146</v>
      </c>
      <c r="AU200" s="179" t="s">
        <v>123</v>
      </c>
      <c r="AY200" s="14" t="s">
        <v>144</v>
      </c>
      <c r="BE200" s="99">
        <f t="shared" si="19"/>
        <v>0</v>
      </c>
      <c r="BF200" s="99">
        <f t="shared" si="20"/>
        <v>0</v>
      </c>
      <c r="BG200" s="99">
        <f t="shared" si="21"/>
        <v>0</v>
      </c>
      <c r="BH200" s="99">
        <f t="shared" si="22"/>
        <v>0</v>
      </c>
      <c r="BI200" s="99">
        <f t="shared" si="23"/>
        <v>0</v>
      </c>
      <c r="BJ200" s="14" t="s">
        <v>123</v>
      </c>
      <c r="BK200" s="180">
        <f t="shared" si="24"/>
        <v>0</v>
      </c>
      <c r="BL200" s="14" t="s">
        <v>409</v>
      </c>
      <c r="BM200" s="179" t="s">
        <v>606</v>
      </c>
    </row>
    <row r="201" spans="1:65" s="2" customFormat="1" ht="16.5" customHeight="1">
      <c r="A201" s="31"/>
      <c r="B201" s="137"/>
      <c r="C201" s="181" t="s">
        <v>607</v>
      </c>
      <c r="D201" s="181" t="s">
        <v>280</v>
      </c>
      <c r="E201" s="182" t="s">
        <v>608</v>
      </c>
      <c r="F201" s="183" t="s">
        <v>609</v>
      </c>
      <c r="G201" s="184" t="s">
        <v>302</v>
      </c>
      <c r="H201" s="185">
        <v>340</v>
      </c>
      <c r="I201" s="186"/>
      <c r="J201" s="185">
        <f t="shared" si="15"/>
        <v>0</v>
      </c>
      <c r="K201" s="187"/>
      <c r="L201" s="188"/>
      <c r="M201" s="189" t="s">
        <v>1</v>
      </c>
      <c r="N201" s="190" t="s">
        <v>41</v>
      </c>
      <c r="O201" s="59"/>
      <c r="P201" s="177">
        <f t="shared" si="16"/>
        <v>0</v>
      </c>
      <c r="Q201" s="177">
        <v>2.7999999999999998E-4</v>
      </c>
      <c r="R201" s="177">
        <f t="shared" si="17"/>
        <v>9.5199999999999993E-2</v>
      </c>
      <c r="S201" s="177">
        <v>0</v>
      </c>
      <c r="T201" s="178">
        <f t="shared" si="1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9" t="s">
        <v>413</v>
      </c>
      <c r="AT201" s="179" t="s">
        <v>280</v>
      </c>
      <c r="AU201" s="179" t="s">
        <v>123</v>
      </c>
      <c r="AY201" s="14" t="s">
        <v>144</v>
      </c>
      <c r="BE201" s="99">
        <f t="shared" si="19"/>
        <v>0</v>
      </c>
      <c r="BF201" s="99">
        <f t="shared" si="20"/>
        <v>0</v>
      </c>
      <c r="BG201" s="99">
        <f t="shared" si="21"/>
        <v>0</v>
      </c>
      <c r="BH201" s="99">
        <f t="shared" si="22"/>
        <v>0</v>
      </c>
      <c r="BI201" s="99">
        <f t="shared" si="23"/>
        <v>0</v>
      </c>
      <c r="BJ201" s="14" t="s">
        <v>123</v>
      </c>
      <c r="BK201" s="180">
        <f t="shared" si="24"/>
        <v>0</v>
      </c>
      <c r="BL201" s="14" t="s">
        <v>413</v>
      </c>
      <c r="BM201" s="179" t="s">
        <v>610</v>
      </c>
    </row>
    <row r="202" spans="1:65" s="2" customFormat="1" ht="21.75" customHeight="1">
      <c r="A202" s="31"/>
      <c r="B202" s="137"/>
      <c r="C202" s="168" t="s">
        <v>611</v>
      </c>
      <c r="D202" s="168" t="s">
        <v>146</v>
      </c>
      <c r="E202" s="169" t="s">
        <v>612</v>
      </c>
      <c r="F202" s="170" t="s">
        <v>613</v>
      </c>
      <c r="G202" s="171" t="s">
        <v>302</v>
      </c>
      <c r="H202" s="172">
        <v>200</v>
      </c>
      <c r="I202" s="173"/>
      <c r="J202" s="172">
        <f t="shared" si="15"/>
        <v>0</v>
      </c>
      <c r="K202" s="174"/>
      <c r="L202" s="32"/>
      <c r="M202" s="175" t="s">
        <v>1</v>
      </c>
      <c r="N202" s="176" t="s">
        <v>41</v>
      </c>
      <c r="O202" s="59"/>
      <c r="P202" s="177">
        <f t="shared" si="16"/>
        <v>0</v>
      </c>
      <c r="Q202" s="177">
        <v>0</v>
      </c>
      <c r="R202" s="177">
        <f t="shared" si="17"/>
        <v>0</v>
      </c>
      <c r="S202" s="177">
        <v>0</v>
      </c>
      <c r="T202" s="178">
        <f t="shared" si="1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9" t="s">
        <v>409</v>
      </c>
      <c r="AT202" s="179" t="s">
        <v>146</v>
      </c>
      <c r="AU202" s="179" t="s">
        <v>123</v>
      </c>
      <c r="AY202" s="14" t="s">
        <v>144</v>
      </c>
      <c r="BE202" s="99">
        <f t="shared" si="19"/>
        <v>0</v>
      </c>
      <c r="BF202" s="99">
        <f t="shared" si="20"/>
        <v>0</v>
      </c>
      <c r="BG202" s="99">
        <f t="shared" si="21"/>
        <v>0</v>
      </c>
      <c r="BH202" s="99">
        <f t="shared" si="22"/>
        <v>0</v>
      </c>
      <c r="BI202" s="99">
        <f t="shared" si="23"/>
        <v>0</v>
      </c>
      <c r="BJ202" s="14" t="s">
        <v>123</v>
      </c>
      <c r="BK202" s="180">
        <f t="shared" si="24"/>
        <v>0</v>
      </c>
      <c r="BL202" s="14" t="s">
        <v>409</v>
      </c>
      <c r="BM202" s="179" t="s">
        <v>614</v>
      </c>
    </row>
    <row r="203" spans="1:65" s="2" customFormat="1" ht="16.5" customHeight="1">
      <c r="A203" s="31"/>
      <c r="B203" s="137"/>
      <c r="C203" s="181" t="s">
        <v>615</v>
      </c>
      <c r="D203" s="181" t="s">
        <v>280</v>
      </c>
      <c r="E203" s="182" t="s">
        <v>616</v>
      </c>
      <c r="F203" s="183" t="s">
        <v>617</v>
      </c>
      <c r="G203" s="184" t="s">
        <v>302</v>
      </c>
      <c r="H203" s="185">
        <v>200</v>
      </c>
      <c r="I203" s="186"/>
      <c r="J203" s="185">
        <f t="shared" si="15"/>
        <v>0</v>
      </c>
      <c r="K203" s="187"/>
      <c r="L203" s="188"/>
      <c r="M203" s="189" t="s">
        <v>1</v>
      </c>
      <c r="N203" s="190" t="s">
        <v>41</v>
      </c>
      <c r="O203" s="59"/>
      <c r="P203" s="177">
        <f t="shared" si="16"/>
        <v>0</v>
      </c>
      <c r="Q203" s="177">
        <v>4.8000000000000001E-4</v>
      </c>
      <c r="R203" s="177">
        <f t="shared" si="17"/>
        <v>9.6000000000000002E-2</v>
      </c>
      <c r="S203" s="177">
        <v>0</v>
      </c>
      <c r="T203" s="178">
        <f t="shared" si="1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9" t="s">
        <v>413</v>
      </c>
      <c r="AT203" s="179" t="s">
        <v>280</v>
      </c>
      <c r="AU203" s="179" t="s">
        <v>123</v>
      </c>
      <c r="AY203" s="14" t="s">
        <v>144</v>
      </c>
      <c r="BE203" s="99">
        <f t="shared" si="19"/>
        <v>0</v>
      </c>
      <c r="BF203" s="99">
        <f t="shared" si="20"/>
        <v>0</v>
      </c>
      <c r="BG203" s="99">
        <f t="shared" si="21"/>
        <v>0</v>
      </c>
      <c r="BH203" s="99">
        <f t="shared" si="22"/>
        <v>0</v>
      </c>
      <c r="BI203" s="99">
        <f t="shared" si="23"/>
        <v>0</v>
      </c>
      <c r="BJ203" s="14" t="s">
        <v>123</v>
      </c>
      <c r="BK203" s="180">
        <f t="shared" si="24"/>
        <v>0</v>
      </c>
      <c r="BL203" s="14" t="s">
        <v>413</v>
      </c>
      <c r="BM203" s="179" t="s">
        <v>618</v>
      </c>
    </row>
    <row r="204" spans="1:65" s="2" customFormat="1" ht="24.2" customHeight="1">
      <c r="A204" s="31"/>
      <c r="B204" s="137"/>
      <c r="C204" s="168" t="s">
        <v>619</v>
      </c>
      <c r="D204" s="168" t="s">
        <v>146</v>
      </c>
      <c r="E204" s="169" t="s">
        <v>620</v>
      </c>
      <c r="F204" s="170" t="s">
        <v>621</v>
      </c>
      <c r="G204" s="171" t="s">
        <v>302</v>
      </c>
      <c r="H204" s="172">
        <v>150</v>
      </c>
      <c r="I204" s="173"/>
      <c r="J204" s="172">
        <f t="shared" ref="J204:J235" si="25">ROUND(I204*H204,3)</f>
        <v>0</v>
      </c>
      <c r="K204" s="174"/>
      <c r="L204" s="32"/>
      <c r="M204" s="175" t="s">
        <v>1</v>
      </c>
      <c r="N204" s="176" t="s">
        <v>41</v>
      </c>
      <c r="O204" s="59"/>
      <c r="P204" s="177">
        <f t="shared" ref="P204:P235" si="26">O204*H204</f>
        <v>0</v>
      </c>
      <c r="Q204" s="177">
        <v>0</v>
      </c>
      <c r="R204" s="177">
        <f t="shared" ref="R204:R235" si="27">Q204*H204</f>
        <v>0</v>
      </c>
      <c r="S204" s="177">
        <v>0</v>
      </c>
      <c r="T204" s="178">
        <f t="shared" ref="T204:T235" si="28"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9" t="s">
        <v>409</v>
      </c>
      <c r="AT204" s="179" t="s">
        <v>146</v>
      </c>
      <c r="AU204" s="179" t="s">
        <v>123</v>
      </c>
      <c r="AY204" s="14" t="s">
        <v>144</v>
      </c>
      <c r="BE204" s="99">
        <f t="shared" ref="BE204:BE215" si="29">IF(N204="základná",J204,0)</f>
        <v>0</v>
      </c>
      <c r="BF204" s="99">
        <f t="shared" ref="BF204:BF215" si="30">IF(N204="znížená",J204,0)</f>
        <v>0</v>
      </c>
      <c r="BG204" s="99">
        <f t="shared" ref="BG204:BG215" si="31">IF(N204="zákl. prenesená",J204,0)</f>
        <v>0</v>
      </c>
      <c r="BH204" s="99">
        <f t="shared" ref="BH204:BH215" si="32">IF(N204="zníž. prenesená",J204,0)</f>
        <v>0</v>
      </c>
      <c r="BI204" s="99">
        <f t="shared" ref="BI204:BI215" si="33">IF(N204="nulová",J204,0)</f>
        <v>0</v>
      </c>
      <c r="BJ204" s="14" t="s">
        <v>123</v>
      </c>
      <c r="BK204" s="180">
        <f t="shared" ref="BK204:BK215" si="34">ROUND(I204*H204,3)</f>
        <v>0</v>
      </c>
      <c r="BL204" s="14" t="s">
        <v>409</v>
      </c>
      <c r="BM204" s="179" t="s">
        <v>622</v>
      </c>
    </row>
    <row r="205" spans="1:65" s="2" customFormat="1" ht="16.5" customHeight="1">
      <c r="A205" s="31"/>
      <c r="B205" s="137"/>
      <c r="C205" s="181" t="s">
        <v>623</v>
      </c>
      <c r="D205" s="181" t="s">
        <v>280</v>
      </c>
      <c r="E205" s="182" t="s">
        <v>624</v>
      </c>
      <c r="F205" s="183" t="s">
        <v>625</v>
      </c>
      <c r="G205" s="184" t="s">
        <v>302</v>
      </c>
      <c r="H205" s="185">
        <v>150</v>
      </c>
      <c r="I205" s="186"/>
      <c r="J205" s="185">
        <f t="shared" si="25"/>
        <v>0</v>
      </c>
      <c r="K205" s="187"/>
      <c r="L205" s="188"/>
      <c r="M205" s="189" t="s">
        <v>1</v>
      </c>
      <c r="N205" s="190" t="s">
        <v>41</v>
      </c>
      <c r="O205" s="59"/>
      <c r="P205" s="177">
        <f t="shared" si="26"/>
        <v>0</v>
      </c>
      <c r="Q205" s="177">
        <v>1.2E-4</v>
      </c>
      <c r="R205" s="177">
        <f t="shared" si="27"/>
        <v>1.8000000000000002E-2</v>
      </c>
      <c r="S205" s="177">
        <v>0</v>
      </c>
      <c r="T205" s="178">
        <f t="shared" si="2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9" t="s">
        <v>413</v>
      </c>
      <c r="AT205" s="179" t="s">
        <v>280</v>
      </c>
      <c r="AU205" s="179" t="s">
        <v>123</v>
      </c>
      <c r="AY205" s="14" t="s">
        <v>144</v>
      </c>
      <c r="BE205" s="99">
        <f t="shared" si="29"/>
        <v>0</v>
      </c>
      <c r="BF205" s="99">
        <f t="shared" si="30"/>
        <v>0</v>
      </c>
      <c r="BG205" s="99">
        <f t="shared" si="31"/>
        <v>0</v>
      </c>
      <c r="BH205" s="99">
        <f t="shared" si="32"/>
        <v>0</v>
      </c>
      <c r="BI205" s="99">
        <f t="shared" si="33"/>
        <v>0</v>
      </c>
      <c r="BJ205" s="14" t="s">
        <v>123</v>
      </c>
      <c r="BK205" s="180">
        <f t="shared" si="34"/>
        <v>0</v>
      </c>
      <c r="BL205" s="14" t="s">
        <v>413</v>
      </c>
      <c r="BM205" s="179" t="s">
        <v>626</v>
      </c>
    </row>
    <row r="206" spans="1:65" s="2" customFormat="1" ht="24.2" customHeight="1">
      <c r="A206" s="31"/>
      <c r="B206" s="137"/>
      <c r="C206" s="168" t="s">
        <v>627</v>
      </c>
      <c r="D206" s="168" t="s">
        <v>146</v>
      </c>
      <c r="E206" s="169" t="s">
        <v>628</v>
      </c>
      <c r="F206" s="170" t="s">
        <v>629</v>
      </c>
      <c r="G206" s="171" t="s">
        <v>302</v>
      </c>
      <c r="H206" s="172">
        <v>100</v>
      </c>
      <c r="I206" s="173"/>
      <c r="J206" s="172">
        <f t="shared" si="25"/>
        <v>0</v>
      </c>
      <c r="K206" s="174"/>
      <c r="L206" s="32"/>
      <c r="M206" s="175" t="s">
        <v>1</v>
      </c>
      <c r="N206" s="176" t="s">
        <v>41</v>
      </c>
      <c r="O206" s="59"/>
      <c r="P206" s="177">
        <f t="shared" si="26"/>
        <v>0</v>
      </c>
      <c r="Q206" s="177">
        <v>0</v>
      </c>
      <c r="R206" s="177">
        <f t="shared" si="27"/>
        <v>0</v>
      </c>
      <c r="S206" s="177">
        <v>0</v>
      </c>
      <c r="T206" s="178">
        <f t="shared" si="2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9" t="s">
        <v>409</v>
      </c>
      <c r="AT206" s="179" t="s">
        <v>146</v>
      </c>
      <c r="AU206" s="179" t="s">
        <v>123</v>
      </c>
      <c r="AY206" s="14" t="s">
        <v>144</v>
      </c>
      <c r="BE206" s="99">
        <f t="shared" si="29"/>
        <v>0</v>
      </c>
      <c r="BF206" s="99">
        <f t="shared" si="30"/>
        <v>0</v>
      </c>
      <c r="BG206" s="99">
        <f t="shared" si="31"/>
        <v>0</v>
      </c>
      <c r="BH206" s="99">
        <f t="shared" si="32"/>
        <v>0</v>
      </c>
      <c r="BI206" s="99">
        <f t="shared" si="33"/>
        <v>0</v>
      </c>
      <c r="BJ206" s="14" t="s">
        <v>123</v>
      </c>
      <c r="BK206" s="180">
        <f t="shared" si="34"/>
        <v>0</v>
      </c>
      <c r="BL206" s="14" t="s">
        <v>409</v>
      </c>
      <c r="BM206" s="179" t="s">
        <v>630</v>
      </c>
    </row>
    <row r="207" spans="1:65" s="2" customFormat="1" ht="16.5" customHeight="1">
      <c r="A207" s="31"/>
      <c r="B207" s="137"/>
      <c r="C207" s="181" t="s">
        <v>631</v>
      </c>
      <c r="D207" s="181" t="s">
        <v>280</v>
      </c>
      <c r="E207" s="182" t="s">
        <v>632</v>
      </c>
      <c r="F207" s="183" t="s">
        <v>633</v>
      </c>
      <c r="G207" s="184" t="s">
        <v>302</v>
      </c>
      <c r="H207" s="185">
        <v>100</v>
      </c>
      <c r="I207" s="186"/>
      <c r="J207" s="185">
        <f t="shared" si="25"/>
        <v>0</v>
      </c>
      <c r="K207" s="187"/>
      <c r="L207" s="188"/>
      <c r="M207" s="189" t="s">
        <v>1</v>
      </c>
      <c r="N207" s="190" t="s">
        <v>41</v>
      </c>
      <c r="O207" s="59"/>
      <c r="P207" s="177">
        <f t="shared" si="26"/>
        <v>0</v>
      </c>
      <c r="Q207" s="177">
        <v>2.0000000000000001E-4</v>
      </c>
      <c r="R207" s="177">
        <f t="shared" si="27"/>
        <v>0.02</v>
      </c>
      <c r="S207" s="177">
        <v>0</v>
      </c>
      <c r="T207" s="178">
        <f t="shared" si="2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9" t="s">
        <v>413</v>
      </c>
      <c r="AT207" s="179" t="s">
        <v>280</v>
      </c>
      <c r="AU207" s="179" t="s">
        <v>123</v>
      </c>
      <c r="AY207" s="14" t="s">
        <v>144</v>
      </c>
      <c r="BE207" s="99">
        <f t="shared" si="29"/>
        <v>0</v>
      </c>
      <c r="BF207" s="99">
        <f t="shared" si="30"/>
        <v>0</v>
      </c>
      <c r="BG207" s="99">
        <f t="shared" si="31"/>
        <v>0</v>
      </c>
      <c r="BH207" s="99">
        <f t="shared" si="32"/>
        <v>0</v>
      </c>
      <c r="BI207" s="99">
        <f t="shared" si="33"/>
        <v>0</v>
      </c>
      <c r="BJ207" s="14" t="s">
        <v>123</v>
      </c>
      <c r="BK207" s="180">
        <f t="shared" si="34"/>
        <v>0</v>
      </c>
      <c r="BL207" s="14" t="s">
        <v>413</v>
      </c>
      <c r="BM207" s="179" t="s">
        <v>634</v>
      </c>
    </row>
    <row r="208" spans="1:65" s="2" customFormat="1" ht="24.2" customHeight="1">
      <c r="A208" s="31"/>
      <c r="B208" s="137"/>
      <c r="C208" s="168" t="s">
        <v>635</v>
      </c>
      <c r="D208" s="168" t="s">
        <v>146</v>
      </c>
      <c r="E208" s="169" t="s">
        <v>636</v>
      </c>
      <c r="F208" s="170" t="s">
        <v>637</v>
      </c>
      <c r="G208" s="171" t="s">
        <v>302</v>
      </c>
      <c r="H208" s="172">
        <v>5</v>
      </c>
      <c r="I208" s="173"/>
      <c r="J208" s="172">
        <f t="shared" si="25"/>
        <v>0</v>
      </c>
      <c r="K208" s="174"/>
      <c r="L208" s="32"/>
      <c r="M208" s="175" t="s">
        <v>1</v>
      </c>
      <c r="N208" s="176" t="s">
        <v>41</v>
      </c>
      <c r="O208" s="59"/>
      <c r="P208" s="177">
        <f t="shared" si="26"/>
        <v>0</v>
      </c>
      <c r="Q208" s="177">
        <v>0</v>
      </c>
      <c r="R208" s="177">
        <f t="shared" si="27"/>
        <v>0</v>
      </c>
      <c r="S208" s="177">
        <v>0</v>
      </c>
      <c r="T208" s="178">
        <f t="shared" si="2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9" t="s">
        <v>409</v>
      </c>
      <c r="AT208" s="179" t="s">
        <v>146</v>
      </c>
      <c r="AU208" s="179" t="s">
        <v>123</v>
      </c>
      <c r="AY208" s="14" t="s">
        <v>144</v>
      </c>
      <c r="BE208" s="99">
        <f t="shared" si="29"/>
        <v>0</v>
      </c>
      <c r="BF208" s="99">
        <f t="shared" si="30"/>
        <v>0</v>
      </c>
      <c r="BG208" s="99">
        <f t="shared" si="31"/>
        <v>0</v>
      </c>
      <c r="BH208" s="99">
        <f t="shared" si="32"/>
        <v>0</v>
      </c>
      <c r="BI208" s="99">
        <f t="shared" si="33"/>
        <v>0</v>
      </c>
      <c r="BJ208" s="14" t="s">
        <v>123</v>
      </c>
      <c r="BK208" s="180">
        <f t="shared" si="34"/>
        <v>0</v>
      </c>
      <c r="BL208" s="14" t="s">
        <v>409</v>
      </c>
      <c r="BM208" s="179" t="s">
        <v>638</v>
      </c>
    </row>
    <row r="209" spans="1:65" s="2" customFormat="1" ht="24.2" customHeight="1">
      <c r="A209" s="31"/>
      <c r="B209" s="137"/>
      <c r="C209" s="181" t="s">
        <v>639</v>
      </c>
      <c r="D209" s="181" t="s">
        <v>280</v>
      </c>
      <c r="E209" s="182" t="s">
        <v>640</v>
      </c>
      <c r="F209" s="183" t="s">
        <v>641</v>
      </c>
      <c r="G209" s="184" t="s">
        <v>302</v>
      </c>
      <c r="H209" s="185">
        <v>5</v>
      </c>
      <c r="I209" s="186"/>
      <c r="J209" s="185">
        <f t="shared" si="25"/>
        <v>0</v>
      </c>
      <c r="K209" s="187"/>
      <c r="L209" s="188"/>
      <c r="M209" s="189" t="s">
        <v>1</v>
      </c>
      <c r="N209" s="190" t="s">
        <v>41</v>
      </c>
      <c r="O209" s="59"/>
      <c r="P209" s="177">
        <f t="shared" si="26"/>
        <v>0</v>
      </c>
      <c r="Q209" s="177">
        <v>2.0000000000000001E-4</v>
      </c>
      <c r="R209" s="177">
        <f t="shared" si="27"/>
        <v>1E-3</v>
      </c>
      <c r="S209" s="177">
        <v>0</v>
      </c>
      <c r="T209" s="178">
        <f t="shared" si="2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9" t="s">
        <v>413</v>
      </c>
      <c r="AT209" s="179" t="s">
        <v>280</v>
      </c>
      <c r="AU209" s="179" t="s">
        <v>123</v>
      </c>
      <c r="AY209" s="14" t="s">
        <v>144</v>
      </c>
      <c r="BE209" s="99">
        <f t="shared" si="29"/>
        <v>0</v>
      </c>
      <c r="BF209" s="99">
        <f t="shared" si="30"/>
        <v>0</v>
      </c>
      <c r="BG209" s="99">
        <f t="shared" si="31"/>
        <v>0</v>
      </c>
      <c r="BH209" s="99">
        <f t="shared" si="32"/>
        <v>0</v>
      </c>
      <c r="BI209" s="99">
        <f t="shared" si="33"/>
        <v>0</v>
      </c>
      <c r="BJ209" s="14" t="s">
        <v>123</v>
      </c>
      <c r="BK209" s="180">
        <f t="shared" si="34"/>
        <v>0</v>
      </c>
      <c r="BL209" s="14" t="s">
        <v>413</v>
      </c>
      <c r="BM209" s="179" t="s">
        <v>642</v>
      </c>
    </row>
    <row r="210" spans="1:65" s="2" customFormat="1" ht="24.2" customHeight="1">
      <c r="A210" s="31"/>
      <c r="B210" s="137"/>
      <c r="C210" s="168" t="s">
        <v>643</v>
      </c>
      <c r="D210" s="168" t="s">
        <v>146</v>
      </c>
      <c r="E210" s="169" t="s">
        <v>644</v>
      </c>
      <c r="F210" s="170" t="s">
        <v>645</v>
      </c>
      <c r="G210" s="171" t="s">
        <v>302</v>
      </c>
      <c r="H210" s="172">
        <v>325</v>
      </c>
      <c r="I210" s="173"/>
      <c r="J210" s="172">
        <f t="shared" si="25"/>
        <v>0</v>
      </c>
      <c r="K210" s="174"/>
      <c r="L210" s="32"/>
      <c r="M210" s="175" t="s">
        <v>1</v>
      </c>
      <c r="N210" s="176" t="s">
        <v>41</v>
      </c>
      <c r="O210" s="59"/>
      <c r="P210" s="177">
        <f t="shared" si="26"/>
        <v>0</v>
      </c>
      <c r="Q210" s="177">
        <v>0</v>
      </c>
      <c r="R210" s="177">
        <f t="shared" si="27"/>
        <v>0</v>
      </c>
      <c r="S210" s="177">
        <v>0</v>
      </c>
      <c r="T210" s="178">
        <f t="shared" si="2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9" t="s">
        <v>409</v>
      </c>
      <c r="AT210" s="179" t="s">
        <v>146</v>
      </c>
      <c r="AU210" s="179" t="s">
        <v>123</v>
      </c>
      <c r="AY210" s="14" t="s">
        <v>144</v>
      </c>
      <c r="BE210" s="99">
        <f t="shared" si="29"/>
        <v>0</v>
      </c>
      <c r="BF210" s="99">
        <f t="shared" si="30"/>
        <v>0</v>
      </c>
      <c r="BG210" s="99">
        <f t="shared" si="31"/>
        <v>0</v>
      </c>
      <c r="BH210" s="99">
        <f t="shared" si="32"/>
        <v>0</v>
      </c>
      <c r="BI210" s="99">
        <f t="shared" si="33"/>
        <v>0</v>
      </c>
      <c r="BJ210" s="14" t="s">
        <v>123</v>
      </c>
      <c r="BK210" s="180">
        <f t="shared" si="34"/>
        <v>0</v>
      </c>
      <c r="BL210" s="14" t="s">
        <v>409</v>
      </c>
      <c r="BM210" s="179" t="s">
        <v>646</v>
      </c>
    </row>
    <row r="211" spans="1:65" s="2" customFormat="1" ht="24.2" customHeight="1">
      <c r="A211" s="31"/>
      <c r="B211" s="137"/>
      <c r="C211" s="181" t="s">
        <v>647</v>
      </c>
      <c r="D211" s="181" t="s">
        <v>280</v>
      </c>
      <c r="E211" s="182" t="s">
        <v>648</v>
      </c>
      <c r="F211" s="183" t="s">
        <v>649</v>
      </c>
      <c r="G211" s="184" t="s">
        <v>302</v>
      </c>
      <c r="H211" s="185">
        <v>325</v>
      </c>
      <c r="I211" s="186"/>
      <c r="J211" s="185">
        <f t="shared" si="25"/>
        <v>0</v>
      </c>
      <c r="K211" s="187"/>
      <c r="L211" s="188"/>
      <c r="M211" s="189" t="s">
        <v>1</v>
      </c>
      <c r="N211" s="190" t="s">
        <v>41</v>
      </c>
      <c r="O211" s="59"/>
      <c r="P211" s="177">
        <f t="shared" si="26"/>
        <v>0</v>
      </c>
      <c r="Q211" s="177">
        <v>1.8799999999999999E-3</v>
      </c>
      <c r="R211" s="177">
        <f t="shared" si="27"/>
        <v>0.61099999999999999</v>
      </c>
      <c r="S211" s="177">
        <v>0</v>
      </c>
      <c r="T211" s="178">
        <f t="shared" si="2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9" t="s">
        <v>413</v>
      </c>
      <c r="AT211" s="179" t="s">
        <v>280</v>
      </c>
      <c r="AU211" s="179" t="s">
        <v>123</v>
      </c>
      <c r="AY211" s="14" t="s">
        <v>144</v>
      </c>
      <c r="BE211" s="99">
        <f t="shared" si="29"/>
        <v>0</v>
      </c>
      <c r="BF211" s="99">
        <f t="shared" si="30"/>
        <v>0</v>
      </c>
      <c r="BG211" s="99">
        <f t="shared" si="31"/>
        <v>0</v>
      </c>
      <c r="BH211" s="99">
        <f t="shared" si="32"/>
        <v>0</v>
      </c>
      <c r="BI211" s="99">
        <f t="shared" si="33"/>
        <v>0</v>
      </c>
      <c r="BJ211" s="14" t="s">
        <v>123</v>
      </c>
      <c r="BK211" s="180">
        <f t="shared" si="34"/>
        <v>0</v>
      </c>
      <c r="BL211" s="14" t="s">
        <v>413</v>
      </c>
      <c r="BM211" s="179" t="s">
        <v>650</v>
      </c>
    </row>
    <row r="212" spans="1:65" s="2" customFormat="1" ht="16.5" customHeight="1">
      <c r="A212" s="31"/>
      <c r="B212" s="137"/>
      <c r="C212" s="168" t="s">
        <v>651</v>
      </c>
      <c r="D212" s="168" t="s">
        <v>146</v>
      </c>
      <c r="E212" s="169" t="s">
        <v>652</v>
      </c>
      <c r="F212" s="170" t="s">
        <v>653</v>
      </c>
      <c r="G212" s="171" t="s">
        <v>302</v>
      </c>
      <c r="H212" s="172">
        <v>200</v>
      </c>
      <c r="I212" s="173"/>
      <c r="J212" s="172">
        <f t="shared" si="25"/>
        <v>0</v>
      </c>
      <c r="K212" s="174"/>
      <c r="L212" s="32"/>
      <c r="M212" s="175" t="s">
        <v>1</v>
      </c>
      <c r="N212" s="176" t="s">
        <v>41</v>
      </c>
      <c r="O212" s="59"/>
      <c r="P212" s="177">
        <f t="shared" si="26"/>
        <v>0</v>
      </c>
      <c r="Q212" s="177">
        <v>0</v>
      </c>
      <c r="R212" s="177">
        <f t="shared" si="27"/>
        <v>0</v>
      </c>
      <c r="S212" s="177">
        <v>0</v>
      </c>
      <c r="T212" s="178">
        <f t="shared" si="2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9" t="s">
        <v>409</v>
      </c>
      <c r="AT212" s="179" t="s">
        <v>146</v>
      </c>
      <c r="AU212" s="179" t="s">
        <v>123</v>
      </c>
      <c r="AY212" s="14" t="s">
        <v>144</v>
      </c>
      <c r="BE212" s="99">
        <f t="shared" si="29"/>
        <v>0</v>
      </c>
      <c r="BF212" s="99">
        <f t="shared" si="30"/>
        <v>0</v>
      </c>
      <c r="BG212" s="99">
        <f t="shared" si="31"/>
        <v>0</v>
      </c>
      <c r="BH212" s="99">
        <f t="shared" si="32"/>
        <v>0</v>
      </c>
      <c r="BI212" s="99">
        <f t="shared" si="33"/>
        <v>0</v>
      </c>
      <c r="BJ212" s="14" t="s">
        <v>123</v>
      </c>
      <c r="BK212" s="180">
        <f t="shared" si="34"/>
        <v>0</v>
      </c>
      <c r="BL212" s="14" t="s">
        <v>409</v>
      </c>
      <c r="BM212" s="179" t="s">
        <v>654</v>
      </c>
    </row>
    <row r="213" spans="1:65" s="2" customFormat="1" ht="16.5" customHeight="1">
      <c r="A213" s="31"/>
      <c r="B213" s="137"/>
      <c r="C213" s="168" t="s">
        <v>655</v>
      </c>
      <c r="D213" s="168" t="s">
        <v>146</v>
      </c>
      <c r="E213" s="169" t="s">
        <v>656</v>
      </c>
      <c r="F213" s="170" t="s">
        <v>657</v>
      </c>
      <c r="G213" s="171" t="s">
        <v>295</v>
      </c>
      <c r="H213" s="173"/>
      <c r="I213" s="173"/>
      <c r="J213" s="172">
        <f t="shared" si="25"/>
        <v>0</v>
      </c>
      <c r="K213" s="174"/>
      <c r="L213" s="32"/>
      <c r="M213" s="175" t="s">
        <v>1</v>
      </c>
      <c r="N213" s="176" t="s">
        <v>41</v>
      </c>
      <c r="O213" s="59"/>
      <c r="P213" s="177">
        <f t="shared" si="26"/>
        <v>0</v>
      </c>
      <c r="Q213" s="177">
        <v>0</v>
      </c>
      <c r="R213" s="177">
        <f t="shared" si="27"/>
        <v>0</v>
      </c>
      <c r="S213" s="177">
        <v>0</v>
      </c>
      <c r="T213" s="178">
        <f t="shared" si="2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9" t="s">
        <v>409</v>
      </c>
      <c r="AT213" s="179" t="s">
        <v>146</v>
      </c>
      <c r="AU213" s="179" t="s">
        <v>123</v>
      </c>
      <c r="AY213" s="14" t="s">
        <v>144</v>
      </c>
      <c r="BE213" s="99">
        <f t="shared" si="29"/>
        <v>0</v>
      </c>
      <c r="BF213" s="99">
        <f t="shared" si="30"/>
        <v>0</v>
      </c>
      <c r="BG213" s="99">
        <f t="shared" si="31"/>
        <v>0</v>
      </c>
      <c r="BH213" s="99">
        <f t="shared" si="32"/>
        <v>0</v>
      </c>
      <c r="BI213" s="99">
        <f t="shared" si="33"/>
        <v>0</v>
      </c>
      <c r="BJ213" s="14" t="s">
        <v>123</v>
      </c>
      <c r="BK213" s="180">
        <f t="shared" si="34"/>
        <v>0</v>
      </c>
      <c r="BL213" s="14" t="s">
        <v>409</v>
      </c>
      <c r="BM213" s="179" t="s">
        <v>658</v>
      </c>
    </row>
    <row r="214" spans="1:65" s="2" customFormat="1" ht="16.5" customHeight="1">
      <c r="A214" s="31"/>
      <c r="B214" s="137"/>
      <c r="C214" s="181" t="s">
        <v>659</v>
      </c>
      <c r="D214" s="181" t="s">
        <v>280</v>
      </c>
      <c r="E214" s="182" t="s">
        <v>660</v>
      </c>
      <c r="F214" s="183" t="s">
        <v>660</v>
      </c>
      <c r="G214" s="184" t="s">
        <v>295</v>
      </c>
      <c r="H214" s="186"/>
      <c r="I214" s="186"/>
      <c r="J214" s="185">
        <f t="shared" si="25"/>
        <v>0</v>
      </c>
      <c r="K214" s="187"/>
      <c r="L214" s="188"/>
      <c r="M214" s="189" t="s">
        <v>1</v>
      </c>
      <c r="N214" s="190" t="s">
        <v>41</v>
      </c>
      <c r="O214" s="59"/>
      <c r="P214" s="177">
        <f t="shared" si="26"/>
        <v>0</v>
      </c>
      <c r="Q214" s="177">
        <v>0</v>
      </c>
      <c r="R214" s="177">
        <f t="shared" si="27"/>
        <v>0</v>
      </c>
      <c r="S214" s="177">
        <v>0</v>
      </c>
      <c r="T214" s="178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9" t="s">
        <v>465</v>
      </c>
      <c r="AT214" s="179" t="s">
        <v>280</v>
      </c>
      <c r="AU214" s="179" t="s">
        <v>123</v>
      </c>
      <c r="AY214" s="14" t="s">
        <v>144</v>
      </c>
      <c r="BE214" s="99">
        <f t="shared" si="29"/>
        <v>0</v>
      </c>
      <c r="BF214" s="99">
        <f t="shared" si="30"/>
        <v>0</v>
      </c>
      <c r="BG214" s="99">
        <f t="shared" si="31"/>
        <v>0</v>
      </c>
      <c r="BH214" s="99">
        <f t="shared" si="32"/>
        <v>0</v>
      </c>
      <c r="BI214" s="99">
        <f t="shared" si="33"/>
        <v>0</v>
      </c>
      <c r="BJ214" s="14" t="s">
        <v>123</v>
      </c>
      <c r="BK214" s="180">
        <f t="shared" si="34"/>
        <v>0</v>
      </c>
      <c r="BL214" s="14" t="s">
        <v>409</v>
      </c>
      <c r="BM214" s="179" t="s">
        <v>661</v>
      </c>
    </row>
    <row r="215" spans="1:65" s="2" customFormat="1" ht="33" customHeight="1">
      <c r="A215" s="31"/>
      <c r="B215" s="137"/>
      <c r="C215" s="168" t="s">
        <v>662</v>
      </c>
      <c r="D215" s="168" t="s">
        <v>146</v>
      </c>
      <c r="E215" s="169" t="s">
        <v>663</v>
      </c>
      <c r="F215" s="170" t="s">
        <v>664</v>
      </c>
      <c r="G215" s="171" t="s">
        <v>295</v>
      </c>
      <c r="H215" s="173"/>
      <c r="I215" s="173"/>
      <c r="J215" s="172">
        <f t="shared" si="25"/>
        <v>0</v>
      </c>
      <c r="K215" s="174"/>
      <c r="L215" s="32"/>
      <c r="M215" s="175" t="s">
        <v>1</v>
      </c>
      <c r="N215" s="176" t="s">
        <v>41</v>
      </c>
      <c r="O215" s="59"/>
      <c r="P215" s="177">
        <f t="shared" si="26"/>
        <v>0</v>
      </c>
      <c r="Q215" s="177">
        <v>0</v>
      </c>
      <c r="R215" s="177">
        <f t="shared" si="27"/>
        <v>0</v>
      </c>
      <c r="S215" s="177">
        <v>0</v>
      </c>
      <c r="T215" s="178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9" t="s">
        <v>409</v>
      </c>
      <c r="AT215" s="179" t="s">
        <v>146</v>
      </c>
      <c r="AU215" s="179" t="s">
        <v>123</v>
      </c>
      <c r="AY215" s="14" t="s">
        <v>144</v>
      </c>
      <c r="BE215" s="99">
        <f t="shared" si="29"/>
        <v>0</v>
      </c>
      <c r="BF215" s="99">
        <f t="shared" si="30"/>
        <v>0</v>
      </c>
      <c r="BG215" s="99">
        <f t="shared" si="31"/>
        <v>0</v>
      </c>
      <c r="BH215" s="99">
        <f t="shared" si="32"/>
        <v>0</v>
      </c>
      <c r="BI215" s="99">
        <f t="shared" si="33"/>
        <v>0</v>
      </c>
      <c r="BJ215" s="14" t="s">
        <v>123</v>
      </c>
      <c r="BK215" s="180">
        <f t="shared" si="34"/>
        <v>0</v>
      </c>
      <c r="BL215" s="14" t="s">
        <v>409</v>
      </c>
      <c r="BM215" s="179" t="s">
        <v>665</v>
      </c>
    </row>
    <row r="216" spans="1:65" s="12" customFormat="1" ht="22.9" customHeight="1">
      <c r="B216" s="155"/>
      <c r="D216" s="156" t="s">
        <v>74</v>
      </c>
      <c r="E216" s="166" t="s">
        <v>666</v>
      </c>
      <c r="F216" s="166" t="s">
        <v>667</v>
      </c>
      <c r="I216" s="158"/>
      <c r="J216" s="167">
        <f>BK216</f>
        <v>0</v>
      </c>
      <c r="L216" s="155"/>
      <c r="M216" s="160"/>
      <c r="N216" s="161"/>
      <c r="O216" s="161"/>
      <c r="P216" s="162">
        <f>SUM(P217:P223)</f>
        <v>0</v>
      </c>
      <c r="Q216" s="161"/>
      <c r="R216" s="162">
        <f>SUM(R217:R223)</f>
        <v>34.803199999999997</v>
      </c>
      <c r="S216" s="161"/>
      <c r="T216" s="163">
        <f>SUM(T217:T223)</f>
        <v>0</v>
      </c>
      <c r="AR216" s="156" t="s">
        <v>84</v>
      </c>
      <c r="AT216" s="164" t="s">
        <v>74</v>
      </c>
      <c r="AU216" s="164" t="s">
        <v>80</v>
      </c>
      <c r="AY216" s="156" t="s">
        <v>144</v>
      </c>
      <c r="BK216" s="165">
        <f>SUM(BK217:BK223)</f>
        <v>0</v>
      </c>
    </row>
    <row r="217" spans="1:65" s="2" customFormat="1" ht="24.2" customHeight="1">
      <c r="A217" s="31"/>
      <c r="B217" s="137"/>
      <c r="C217" s="168" t="s">
        <v>668</v>
      </c>
      <c r="D217" s="168" t="s">
        <v>146</v>
      </c>
      <c r="E217" s="169" t="s">
        <v>669</v>
      </c>
      <c r="F217" s="170" t="s">
        <v>670</v>
      </c>
      <c r="G217" s="171" t="s">
        <v>302</v>
      </c>
      <c r="H217" s="172">
        <v>334</v>
      </c>
      <c r="I217" s="173"/>
      <c r="J217" s="172">
        <f t="shared" ref="J217:J223" si="35">ROUND(I217*H217,3)</f>
        <v>0</v>
      </c>
      <c r="K217" s="174"/>
      <c r="L217" s="32"/>
      <c r="M217" s="175" t="s">
        <v>1</v>
      </c>
      <c r="N217" s="176" t="s">
        <v>41</v>
      </c>
      <c r="O217" s="59"/>
      <c r="P217" s="177">
        <f t="shared" ref="P217:P223" si="36">O217*H217</f>
        <v>0</v>
      </c>
      <c r="Q217" s="177">
        <v>0</v>
      </c>
      <c r="R217" s="177">
        <f t="shared" ref="R217:R223" si="37">Q217*H217</f>
        <v>0</v>
      </c>
      <c r="S217" s="177">
        <v>0</v>
      </c>
      <c r="T217" s="178">
        <f t="shared" ref="T217:T223" si="38"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9" t="s">
        <v>409</v>
      </c>
      <c r="AT217" s="179" t="s">
        <v>146</v>
      </c>
      <c r="AU217" s="179" t="s">
        <v>123</v>
      </c>
      <c r="AY217" s="14" t="s">
        <v>144</v>
      </c>
      <c r="BE217" s="99">
        <f t="shared" ref="BE217:BE223" si="39">IF(N217="základná",J217,0)</f>
        <v>0</v>
      </c>
      <c r="BF217" s="99">
        <f t="shared" ref="BF217:BF223" si="40">IF(N217="znížená",J217,0)</f>
        <v>0</v>
      </c>
      <c r="BG217" s="99">
        <f t="shared" ref="BG217:BG223" si="41">IF(N217="zákl. prenesená",J217,0)</f>
        <v>0</v>
      </c>
      <c r="BH217" s="99">
        <f t="shared" ref="BH217:BH223" si="42">IF(N217="zníž. prenesená",J217,0)</f>
        <v>0</v>
      </c>
      <c r="BI217" s="99">
        <f t="shared" ref="BI217:BI223" si="43">IF(N217="nulová",J217,0)</f>
        <v>0</v>
      </c>
      <c r="BJ217" s="14" t="s">
        <v>123</v>
      </c>
      <c r="BK217" s="180">
        <f t="shared" ref="BK217:BK223" si="44">ROUND(I217*H217,3)</f>
        <v>0</v>
      </c>
      <c r="BL217" s="14" t="s">
        <v>409</v>
      </c>
      <c r="BM217" s="179" t="s">
        <v>671</v>
      </c>
    </row>
    <row r="218" spans="1:65" s="2" customFormat="1" ht="33" customHeight="1">
      <c r="A218" s="31"/>
      <c r="B218" s="137"/>
      <c r="C218" s="168" t="s">
        <v>672</v>
      </c>
      <c r="D218" s="168" t="s">
        <v>146</v>
      </c>
      <c r="E218" s="169" t="s">
        <v>673</v>
      </c>
      <c r="F218" s="170" t="s">
        <v>674</v>
      </c>
      <c r="G218" s="171" t="s">
        <v>302</v>
      </c>
      <c r="H218" s="172">
        <v>334</v>
      </c>
      <c r="I218" s="173"/>
      <c r="J218" s="172">
        <f t="shared" si="35"/>
        <v>0</v>
      </c>
      <c r="K218" s="174"/>
      <c r="L218" s="32"/>
      <c r="M218" s="175" t="s">
        <v>1</v>
      </c>
      <c r="N218" s="176" t="s">
        <v>41</v>
      </c>
      <c r="O218" s="59"/>
      <c r="P218" s="177">
        <f t="shared" si="36"/>
        <v>0</v>
      </c>
      <c r="Q218" s="177">
        <v>0</v>
      </c>
      <c r="R218" s="177">
        <f t="shared" si="37"/>
        <v>0</v>
      </c>
      <c r="S218" s="177">
        <v>0</v>
      </c>
      <c r="T218" s="178">
        <f t="shared" si="3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9" t="s">
        <v>409</v>
      </c>
      <c r="AT218" s="179" t="s">
        <v>146</v>
      </c>
      <c r="AU218" s="179" t="s">
        <v>123</v>
      </c>
      <c r="AY218" s="14" t="s">
        <v>144</v>
      </c>
      <c r="BE218" s="99">
        <f t="shared" si="39"/>
        <v>0</v>
      </c>
      <c r="BF218" s="99">
        <f t="shared" si="40"/>
        <v>0</v>
      </c>
      <c r="BG218" s="99">
        <f t="shared" si="41"/>
        <v>0</v>
      </c>
      <c r="BH218" s="99">
        <f t="shared" si="42"/>
        <v>0</v>
      </c>
      <c r="BI218" s="99">
        <f t="shared" si="43"/>
        <v>0</v>
      </c>
      <c r="BJ218" s="14" t="s">
        <v>123</v>
      </c>
      <c r="BK218" s="180">
        <f t="shared" si="44"/>
        <v>0</v>
      </c>
      <c r="BL218" s="14" t="s">
        <v>409</v>
      </c>
      <c r="BM218" s="179" t="s">
        <v>675</v>
      </c>
    </row>
    <row r="219" spans="1:65" s="2" customFormat="1" ht="16.5" customHeight="1">
      <c r="A219" s="31"/>
      <c r="B219" s="137"/>
      <c r="C219" s="181" t="s">
        <v>676</v>
      </c>
      <c r="D219" s="181" t="s">
        <v>280</v>
      </c>
      <c r="E219" s="182" t="s">
        <v>677</v>
      </c>
      <c r="F219" s="183" t="s">
        <v>678</v>
      </c>
      <c r="G219" s="184" t="s">
        <v>179</v>
      </c>
      <c r="H219" s="185">
        <v>34.735999999999997</v>
      </c>
      <c r="I219" s="186"/>
      <c r="J219" s="185">
        <f t="shared" si="35"/>
        <v>0</v>
      </c>
      <c r="K219" s="187"/>
      <c r="L219" s="188"/>
      <c r="M219" s="189" t="s">
        <v>1</v>
      </c>
      <c r="N219" s="190" t="s">
        <v>41</v>
      </c>
      <c r="O219" s="59"/>
      <c r="P219" s="177">
        <f t="shared" si="36"/>
        <v>0</v>
      </c>
      <c r="Q219" s="177">
        <v>1</v>
      </c>
      <c r="R219" s="177">
        <f t="shared" si="37"/>
        <v>34.735999999999997</v>
      </c>
      <c r="S219" s="177">
        <v>0</v>
      </c>
      <c r="T219" s="178">
        <f t="shared" si="3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9" t="s">
        <v>413</v>
      </c>
      <c r="AT219" s="179" t="s">
        <v>280</v>
      </c>
      <c r="AU219" s="179" t="s">
        <v>123</v>
      </c>
      <c r="AY219" s="14" t="s">
        <v>144</v>
      </c>
      <c r="BE219" s="99">
        <f t="shared" si="39"/>
        <v>0</v>
      </c>
      <c r="BF219" s="99">
        <f t="shared" si="40"/>
        <v>0</v>
      </c>
      <c r="BG219" s="99">
        <f t="shared" si="41"/>
        <v>0</v>
      </c>
      <c r="BH219" s="99">
        <f t="shared" si="42"/>
        <v>0</v>
      </c>
      <c r="BI219" s="99">
        <f t="shared" si="43"/>
        <v>0</v>
      </c>
      <c r="BJ219" s="14" t="s">
        <v>123</v>
      </c>
      <c r="BK219" s="180">
        <f t="shared" si="44"/>
        <v>0</v>
      </c>
      <c r="BL219" s="14" t="s">
        <v>413</v>
      </c>
      <c r="BM219" s="179" t="s">
        <v>679</v>
      </c>
    </row>
    <row r="220" spans="1:65" s="2" customFormat="1" ht="24.2" customHeight="1">
      <c r="A220" s="31"/>
      <c r="B220" s="137"/>
      <c r="C220" s="168" t="s">
        <v>680</v>
      </c>
      <c r="D220" s="168" t="s">
        <v>146</v>
      </c>
      <c r="E220" s="169" t="s">
        <v>681</v>
      </c>
      <c r="F220" s="170" t="s">
        <v>682</v>
      </c>
      <c r="G220" s="171" t="s">
        <v>302</v>
      </c>
      <c r="H220" s="172">
        <v>320</v>
      </c>
      <c r="I220" s="173"/>
      <c r="J220" s="172">
        <f t="shared" si="35"/>
        <v>0</v>
      </c>
      <c r="K220" s="174"/>
      <c r="L220" s="32"/>
      <c r="M220" s="175" t="s">
        <v>1</v>
      </c>
      <c r="N220" s="176" t="s">
        <v>41</v>
      </c>
      <c r="O220" s="59"/>
      <c r="P220" s="177">
        <f t="shared" si="36"/>
        <v>0</v>
      </c>
      <c r="Q220" s="177">
        <v>0</v>
      </c>
      <c r="R220" s="177">
        <f t="shared" si="37"/>
        <v>0</v>
      </c>
      <c r="S220" s="177">
        <v>0</v>
      </c>
      <c r="T220" s="178">
        <f t="shared" si="3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9" t="s">
        <v>409</v>
      </c>
      <c r="AT220" s="179" t="s">
        <v>146</v>
      </c>
      <c r="AU220" s="179" t="s">
        <v>123</v>
      </c>
      <c r="AY220" s="14" t="s">
        <v>144</v>
      </c>
      <c r="BE220" s="99">
        <f t="shared" si="39"/>
        <v>0</v>
      </c>
      <c r="BF220" s="99">
        <f t="shared" si="40"/>
        <v>0</v>
      </c>
      <c r="BG220" s="99">
        <f t="shared" si="41"/>
        <v>0</v>
      </c>
      <c r="BH220" s="99">
        <f t="shared" si="42"/>
        <v>0</v>
      </c>
      <c r="BI220" s="99">
        <f t="shared" si="43"/>
        <v>0</v>
      </c>
      <c r="BJ220" s="14" t="s">
        <v>123</v>
      </c>
      <c r="BK220" s="180">
        <f t="shared" si="44"/>
        <v>0</v>
      </c>
      <c r="BL220" s="14" t="s">
        <v>409</v>
      </c>
      <c r="BM220" s="179" t="s">
        <v>683</v>
      </c>
    </row>
    <row r="221" spans="1:65" s="2" customFormat="1" ht="16.5" customHeight="1">
      <c r="A221" s="31"/>
      <c r="B221" s="137"/>
      <c r="C221" s="181" t="s">
        <v>684</v>
      </c>
      <c r="D221" s="181" t="s">
        <v>280</v>
      </c>
      <c r="E221" s="182" t="s">
        <v>685</v>
      </c>
      <c r="F221" s="183" t="s">
        <v>686</v>
      </c>
      <c r="G221" s="184" t="s">
        <v>302</v>
      </c>
      <c r="H221" s="185">
        <v>320</v>
      </c>
      <c r="I221" s="186"/>
      <c r="J221" s="185">
        <f t="shared" si="35"/>
        <v>0</v>
      </c>
      <c r="K221" s="187"/>
      <c r="L221" s="188"/>
      <c r="M221" s="189" t="s">
        <v>1</v>
      </c>
      <c r="N221" s="190" t="s">
        <v>41</v>
      </c>
      <c r="O221" s="59"/>
      <c r="P221" s="177">
        <f t="shared" si="36"/>
        <v>0</v>
      </c>
      <c r="Q221" s="177">
        <v>2.1000000000000001E-4</v>
      </c>
      <c r="R221" s="177">
        <f t="shared" si="37"/>
        <v>6.720000000000001E-2</v>
      </c>
      <c r="S221" s="177">
        <v>0</v>
      </c>
      <c r="T221" s="178">
        <f t="shared" si="3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9" t="s">
        <v>413</v>
      </c>
      <c r="AT221" s="179" t="s">
        <v>280</v>
      </c>
      <c r="AU221" s="179" t="s">
        <v>123</v>
      </c>
      <c r="AY221" s="14" t="s">
        <v>144</v>
      </c>
      <c r="BE221" s="99">
        <f t="shared" si="39"/>
        <v>0</v>
      </c>
      <c r="BF221" s="99">
        <f t="shared" si="40"/>
        <v>0</v>
      </c>
      <c r="BG221" s="99">
        <f t="shared" si="41"/>
        <v>0</v>
      </c>
      <c r="BH221" s="99">
        <f t="shared" si="42"/>
        <v>0</v>
      </c>
      <c r="BI221" s="99">
        <f t="shared" si="43"/>
        <v>0</v>
      </c>
      <c r="BJ221" s="14" t="s">
        <v>123</v>
      </c>
      <c r="BK221" s="180">
        <f t="shared" si="44"/>
        <v>0</v>
      </c>
      <c r="BL221" s="14" t="s">
        <v>413</v>
      </c>
      <c r="BM221" s="179" t="s">
        <v>687</v>
      </c>
    </row>
    <row r="222" spans="1:65" s="2" customFormat="1" ht="33" customHeight="1">
      <c r="A222" s="31"/>
      <c r="B222" s="137"/>
      <c r="C222" s="168" t="s">
        <v>688</v>
      </c>
      <c r="D222" s="168" t="s">
        <v>146</v>
      </c>
      <c r="E222" s="169" t="s">
        <v>689</v>
      </c>
      <c r="F222" s="170" t="s">
        <v>690</v>
      </c>
      <c r="G222" s="171" t="s">
        <v>302</v>
      </c>
      <c r="H222" s="172">
        <v>334</v>
      </c>
      <c r="I222" s="173"/>
      <c r="J222" s="172">
        <f t="shared" si="35"/>
        <v>0</v>
      </c>
      <c r="K222" s="174"/>
      <c r="L222" s="32"/>
      <c r="M222" s="175" t="s">
        <v>1</v>
      </c>
      <c r="N222" s="176" t="s">
        <v>41</v>
      </c>
      <c r="O222" s="59"/>
      <c r="P222" s="177">
        <f t="shared" si="36"/>
        <v>0</v>
      </c>
      <c r="Q222" s="177">
        <v>0</v>
      </c>
      <c r="R222" s="177">
        <f t="shared" si="37"/>
        <v>0</v>
      </c>
      <c r="S222" s="177">
        <v>0</v>
      </c>
      <c r="T222" s="178">
        <f t="shared" si="3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9" t="s">
        <v>409</v>
      </c>
      <c r="AT222" s="179" t="s">
        <v>146</v>
      </c>
      <c r="AU222" s="179" t="s">
        <v>123</v>
      </c>
      <c r="AY222" s="14" t="s">
        <v>144</v>
      </c>
      <c r="BE222" s="99">
        <f t="shared" si="39"/>
        <v>0</v>
      </c>
      <c r="BF222" s="99">
        <f t="shared" si="40"/>
        <v>0</v>
      </c>
      <c r="BG222" s="99">
        <f t="shared" si="41"/>
        <v>0</v>
      </c>
      <c r="BH222" s="99">
        <f t="shared" si="42"/>
        <v>0</v>
      </c>
      <c r="BI222" s="99">
        <f t="shared" si="43"/>
        <v>0</v>
      </c>
      <c r="BJ222" s="14" t="s">
        <v>123</v>
      </c>
      <c r="BK222" s="180">
        <f t="shared" si="44"/>
        <v>0</v>
      </c>
      <c r="BL222" s="14" t="s">
        <v>409</v>
      </c>
      <c r="BM222" s="179" t="s">
        <v>691</v>
      </c>
    </row>
    <row r="223" spans="1:65" s="2" customFormat="1" ht="33" customHeight="1">
      <c r="A223" s="31"/>
      <c r="B223" s="137"/>
      <c r="C223" s="168" t="s">
        <v>692</v>
      </c>
      <c r="D223" s="168" t="s">
        <v>146</v>
      </c>
      <c r="E223" s="169" t="s">
        <v>693</v>
      </c>
      <c r="F223" s="170" t="s">
        <v>694</v>
      </c>
      <c r="G223" s="171" t="s">
        <v>201</v>
      </c>
      <c r="H223" s="172">
        <v>116.9</v>
      </c>
      <c r="I223" s="173"/>
      <c r="J223" s="172">
        <f t="shared" si="35"/>
        <v>0</v>
      </c>
      <c r="K223" s="174"/>
      <c r="L223" s="32"/>
      <c r="M223" s="175" t="s">
        <v>1</v>
      </c>
      <c r="N223" s="176" t="s">
        <v>41</v>
      </c>
      <c r="O223" s="59"/>
      <c r="P223" s="177">
        <f t="shared" si="36"/>
        <v>0</v>
      </c>
      <c r="Q223" s="177">
        <v>0</v>
      </c>
      <c r="R223" s="177">
        <f t="shared" si="37"/>
        <v>0</v>
      </c>
      <c r="S223" s="177">
        <v>0</v>
      </c>
      <c r="T223" s="178">
        <f t="shared" si="3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9" t="s">
        <v>409</v>
      </c>
      <c r="AT223" s="179" t="s">
        <v>146</v>
      </c>
      <c r="AU223" s="179" t="s">
        <v>123</v>
      </c>
      <c r="AY223" s="14" t="s">
        <v>144</v>
      </c>
      <c r="BE223" s="99">
        <f t="shared" si="39"/>
        <v>0</v>
      </c>
      <c r="BF223" s="99">
        <f t="shared" si="40"/>
        <v>0</v>
      </c>
      <c r="BG223" s="99">
        <f t="shared" si="41"/>
        <v>0</v>
      </c>
      <c r="BH223" s="99">
        <f t="shared" si="42"/>
        <v>0</v>
      </c>
      <c r="BI223" s="99">
        <f t="shared" si="43"/>
        <v>0</v>
      </c>
      <c r="BJ223" s="14" t="s">
        <v>123</v>
      </c>
      <c r="BK223" s="180">
        <f t="shared" si="44"/>
        <v>0</v>
      </c>
      <c r="BL223" s="14" t="s">
        <v>409</v>
      </c>
      <c r="BM223" s="179" t="s">
        <v>695</v>
      </c>
    </row>
    <row r="224" spans="1:65" s="12" customFormat="1" ht="25.9" customHeight="1">
      <c r="B224" s="155"/>
      <c r="D224" s="156" t="s">
        <v>74</v>
      </c>
      <c r="E224" s="157" t="s">
        <v>696</v>
      </c>
      <c r="F224" s="157" t="s">
        <v>697</v>
      </c>
      <c r="I224" s="158"/>
      <c r="J224" s="159">
        <f>BK224</f>
        <v>0</v>
      </c>
      <c r="L224" s="155"/>
      <c r="M224" s="160"/>
      <c r="N224" s="161"/>
      <c r="O224" s="161"/>
      <c r="P224" s="162">
        <f>SUM(P225:P228)</f>
        <v>0</v>
      </c>
      <c r="Q224" s="161"/>
      <c r="R224" s="162">
        <f>SUM(R225:R228)</f>
        <v>0</v>
      </c>
      <c r="S224" s="161"/>
      <c r="T224" s="163">
        <f>SUM(T225:T228)</f>
        <v>0</v>
      </c>
      <c r="AR224" s="156" t="s">
        <v>87</v>
      </c>
      <c r="AT224" s="164" t="s">
        <v>74</v>
      </c>
      <c r="AU224" s="164" t="s">
        <v>75</v>
      </c>
      <c r="AY224" s="156" t="s">
        <v>144</v>
      </c>
      <c r="BK224" s="165">
        <f>SUM(BK225:BK228)</f>
        <v>0</v>
      </c>
    </row>
    <row r="225" spans="1:65" s="2" customFormat="1" ht="16.5" customHeight="1">
      <c r="A225" s="31"/>
      <c r="B225" s="137"/>
      <c r="C225" s="168" t="s">
        <v>698</v>
      </c>
      <c r="D225" s="168" t="s">
        <v>146</v>
      </c>
      <c r="E225" s="169" t="s">
        <v>699</v>
      </c>
      <c r="F225" s="170" t="s">
        <v>700</v>
      </c>
      <c r="G225" s="171" t="s">
        <v>329</v>
      </c>
      <c r="H225" s="172">
        <v>1</v>
      </c>
      <c r="I225" s="173"/>
      <c r="J225" s="172">
        <f>ROUND(I225*H225,3)</f>
        <v>0</v>
      </c>
      <c r="K225" s="174"/>
      <c r="L225" s="32"/>
      <c r="M225" s="175" t="s">
        <v>1</v>
      </c>
      <c r="N225" s="176" t="s">
        <v>41</v>
      </c>
      <c r="O225" s="59"/>
      <c r="P225" s="177">
        <f>O225*H225</f>
        <v>0</v>
      </c>
      <c r="Q225" s="177">
        <v>0</v>
      </c>
      <c r="R225" s="177">
        <f>Q225*H225</f>
        <v>0</v>
      </c>
      <c r="S225" s="177">
        <v>0</v>
      </c>
      <c r="T225" s="178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9" t="s">
        <v>701</v>
      </c>
      <c r="AT225" s="179" t="s">
        <v>146</v>
      </c>
      <c r="AU225" s="179" t="s">
        <v>80</v>
      </c>
      <c r="AY225" s="14" t="s">
        <v>144</v>
      </c>
      <c r="BE225" s="99">
        <f>IF(N225="základná",J225,0)</f>
        <v>0</v>
      </c>
      <c r="BF225" s="99">
        <f>IF(N225="znížená",J225,0)</f>
        <v>0</v>
      </c>
      <c r="BG225" s="99">
        <f>IF(N225="zákl. prenesená",J225,0)</f>
        <v>0</v>
      </c>
      <c r="BH225" s="99">
        <f>IF(N225="zníž. prenesená",J225,0)</f>
        <v>0</v>
      </c>
      <c r="BI225" s="99">
        <f>IF(N225="nulová",J225,0)</f>
        <v>0</v>
      </c>
      <c r="BJ225" s="14" t="s">
        <v>123</v>
      </c>
      <c r="BK225" s="180">
        <f>ROUND(I225*H225,3)</f>
        <v>0</v>
      </c>
      <c r="BL225" s="14" t="s">
        <v>701</v>
      </c>
      <c r="BM225" s="179" t="s">
        <v>702</v>
      </c>
    </row>
    <row r="226" spans="1:65" s="2" customFormat="1" ht="16.5" customHeight="1">
      <c r="A226" s="31"/>
      <c r="B226" s="137"/>
      <c r="C226" s="168" t="s">
        <v>703</v>
      </c>
      <c r="D226" s="168" t="s">
        <v>146</v>
      </c>
      <c r="E226" s="169" t="s">
        <v>704</v>
      </c>
      <c r="F226" s="170" t="s">
        <v>705</v>
      </c>
      <c r="G226" s="171" t="s">
        <v>329</v>
      </c>
      <c r="H226" s="172">
        <v>1</v>
      </c>
      <c r="I226" s="173"/>
      <c r="J226" s="172">
        <f>ROUND(I226*H226,3)</f>
        <v>0</v>
      </c>
      <c r="K226" s="174"/>
      <c r="L226" s="32"/>
      <c r="M226" s="175" t="s">
        <v>1</v>
      </c>
      <c r="N226" s="176" t="s">
        <v>41</v>
      </c>
      <c r="O226" s="59"/>
      <c r="P226" s="177">
        <f>O226*H226</f>
        <v>0</v>
      </c>
      <c r="Q226" s="177">
        <v>0</v>
      </c>
      <c r="R226" s="177">
        <f>Q226*H226</f>
        <v>0</v>
      </c>
      <c r="S226" s="177">
        <v>0</v>
      </c>
      <c r="T226" s="178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9" t="s">
        <v>701</v>
      </c>
      <c r="AT226" s="179" t="s">
        <v>146</v>
      </c>
      <c r="AU226" s="179" t="s">
        <v>80</v>
      </c>
      <c r="AY226" s="14" t="s">
        <v>144</v>
      </c>
      <c r="BE226" s="99">
        <f>IF(N226="základná",J226,0)</f>
        <v>0</v>
      </c>
      <c r="BF226" s="99">
        <f>IF(N226="znížená",J226,0)</f>
        <v>0</v>
      </c>
      <c r="BG226" s="99">
        <f>IF(N226="zákl. prenesená",J226,0)</f>
        <v>0</v>
      </c>
      <c r="BH226" s="99">
        <f>IF(N226="zníž. prenesená",J226,0)</f>
        <v>0</v>
      </c>
      <c r="BI226" s="99">
        <f>IF(N226="nulová",J226,0)</f>
        <v>0</v>
      </c>
      <c r="BJ226" s="14" t="s">
        <v>123</v>
      </c>
      <c r="BK226" s="180">
        <f>ROUND(I226*H226,3)</f>
        <v>0</v>
      </c>
      <c r="BL226" s="14" t="s">
        <v>701</v>
      </c>
      <c r="BM226" s="179" t="s">
        <v>706</v>
      </c>
    </row>
    <row r="227" spans="1:65" s="2" customFormat="1" ht="24.2" customHeight="1">
      <c r="A227" s="31"/>
      <c r="B227" s="137"/>
      <c r="C227" s="168" t="s">
        <v>707</v>
      </c>
      <c r="D227" s="168" t="s">
        <v>146</v>
      </c>
      <c r="E227" s="169" t="s">
        <v>708</v>
      </c>
      <c r="F227" s="170" t="s">
        <v>709</v>
      </c>
      <c r="G227" s="171" t="s">
        <v>329</v>
      </c>
      <c r="H227" s="172">
        <v>1</v>
      </c>
      <c r="I227" s="173"/>
      <c r="J227" s="172">
        <f>ROUND(I227*H227,3)</f>
        <v>0</v>
      </c>
      <c r="K227" s="174"/>
      <c r="L227" s="32"/>
      <c r="M227" s="175" t="s">
        <v>1</v>
      </c>
      <c r="N227" s="176" t="s">
        <v>41</v>
      </c>
      <c r="O227" s="59"/>
      <c r="P227" s="177">
        <f>O227*H227</f>
        <v>0</v>
      </c>
      <c r="Q227" s="177">
        <v>0</v>
      </c>
      <c r="R227" s="177">
        <f>Q227*H227</f>
        <v>0</v>
      </c>
      <c r="S227" s="177">
        <v>0</v>
      </c>
      <c r="T227" s="178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9" t="s">
        <v>701</v>
      </c>
      <c r="AT227" s="179" t="s">
        <v>146</v>
      </c>
      <c r="AU227" s="179" t="s">
        <v>80</v>
      </c>
      <c r="AY227" s="14" t="s">
        <v>144</v>
      </c>
      <c r="BE227" s="99">
        <f>IF(N227="základná",J227,0)</f>
        <v>0</v>
      </c>
      <c r="BF227" s="99">
        <f>IF(N227="znížená",J227,0)</f>
        <v>0</v>
      </c>
      <c r="BG227" s="99">
        <f>IF(N227="zákl. prenesená",J227,0)</f>
        <v>0</v>
      </c>
      <c r="BH227" s="99">
        <f>IF(N227="zníž. prenesená",J227,0)</f>
        <v>0</v>
      </c>
      <c r="BI227" s="99">
        <f>IF(N227="nulová",J227,0)</f>
        <v>0</v>
      </c>
      <c r="BJ227" s="14" t="s">
        <v>123</v>
      </c>
      <c r="BK227" s="180">
        <f>ROUND(I227*H227,3)</f>
        <v>0</v>
      </c>
      <c r="BL227" s="14" t="s">
        <v>701</v>
      </c>
      <c r="BM227" s="179" t="s">
        <v>710</v>
      </c>
    </row>
    <row r="228" spans="1:65" s="2" customFormat="1" ht="16.5" customHeight="1">
      <c r="A228" s="31"/>
      <c r="B228" s="137"/>
      <c r="C228" s="168" t="s">
        <v>711</v>
      </c>
      <c r="D228" s="168" t="s">
        <v>146</v>
      </c>
      <c r="E228" s="169" t="s">
        <v>712</v>
      </c>
      <c r="F228" s="170" t="s">
        <v>713</v>
      </c>
      <c r="G228" s="171" t="s">
        <v>329</v>
      </c>
      <c r="H228" s="172">
        <v>1</v>
      </c>
      <c r="I228" s="173"/>
      <c r="J228" s="172">
        <f>ROUND(I228*H228,3)</f>
        <v>0</v>
      </c>
      <c r="K228" s="174"/>
      <c r="L228" s="32"/>
      <c r="M228" s="191" t="s">
        <v>1</v>
      </c>
      <c r="N228" s="192" t="s">
        <v>41</v>
      </c>
      <c r="O228" s="193"/>
      <c r="P228" s="194">
        <f>O228*H228</f>
        <v>0</v>
      </c>
      <c r="Q228" s="194">
        <v>0</v>
      </c>
      <c r="R228" s="194">
        <f>Q228*H228</f>
        <v>0</v>
      </c>
      <c r="S228" s="194">
        <v>0</v>
      </c>
      <c r="T228" s="195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9" t="s">
        <v>701</v>
      </c>
      <c r="AT228" s="179" t="s">
        <v>146</v>
      </c>
      <c r="AU228" s="179" t="s">
        <v>80</v>
      </c>
      <c r="AY228" s="14" t="s">
        <v>144</v>
      </c>
      <c r="BE228" s="99">
        <f>IF(N228="základná",J228,0)</f>
        <v>0</v>
      </c>
      <c r="BF228" s="99">
        <f>IF(N228="znížená",J228,0)</f>
        <v>0</v>
      </c>
      <c r="BG228" s="99">
        <f>IF(N228="zákl. prenesená",J228,0)</f>
        <v>0</v>
      </c>
      <c r="BH228" s="99">
        <f>IF(N228="zníž. prenesená",J228,0)</f>
        <v>0</v>
      </c>
      <c r="BI228" s="99">
        <f>IF(N228="nulová",J228,0)</f>
        <v>0</v>
      </c>
      <c r="BJ228" s="14" t="s">
        <v>123</v>
      </c>
      <c r="BK228" s="180">
        <f>ROUND(I228*H228,3)</f>
        <v>0</v>
      </c>
      <c r="BL228" s="14" t="s">
        <v>701</v>
      </c>
      <c r="BM228" s="179" t="s">
        <v>714</v>
      </c>
    </row>
    <row r="229" spans="1:65" s="2" customFormat="1" ht="6.95" customHeight="1">
      <c r="A229" s="31"/>
      <c r="B229" s="49"/>
      <c r="C229" s="50"/>
      <c r="D229" s="50"/>
      <c r="E229" s="50"/>
      <c r="F229" s="50"/>
      <c r="G229" s="50"/>
      <c r="H229" s="50"/>
      <c r="I229" s="50"/>
      <c r="J229" s="50"/>
      <c r="K229" s="50"/>
      <c r="L229" s="32"/>
      <c r="M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</row>
  </sheetData>
  <autoFilter ref="C131:K228" xr:uid="{00000000-0009-0000-0000-000003000000}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Rekapitulácia stavby</vt:lpstr>
      <vt:lpstr>1 - SO 01  Sklad pre kŕmn...</vt:lpstr>
      <vt:lpstr>3 - SO 03 - Spevnené ploc...</vt:lpstr>
      <vt:lpstr>4 - Elektroinštalácie, el...</vt:lpstr>
      <vt:lpstr>'1 - SO 01  Sklad pre kŕmn...'!Nyomtatási_cím</vt:lpstr>
      <vt:lpstr>'3 - SO 03 - Spevnené ploc...'!Nyomtatási_cím</vt:lpstr>
      <vt:lpstr>'4 - Elektroinštalácie, el...'!Nyomtatási_cím</vt:lpstr>
      <vt:lpstr>'Rekapitulácia stavby'!Nyomtatási_cím</vt:lpstr>
      <vt:lpstr>'1 - SO 01  Sklad pre kŕmn...'!Nyomtatási_terület</vt:lpstr>
      <vt:lpstr>'3 - SO 03 - Spevnené ploc...'!Nyomtatási_terület</vt:lpstr>
      <vt:lpstr>'4 - Elektroinštalácie, el...'!Nyomtatási_terület</vt:lpstr>
      <vt:lpstr>'Rekapitulácia stavby'!Nyomtatási_terület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Kytka</dc:creator>
  <cp:lastModifiedBy>User 1</cp:lastModifiedBy>
  <dcterms:created xsi:type="dcterms:W3CDTF">2024-02-02T23:35:47Z</dcterms:created>
  <dcterms:modified xsi:type="dcterms:W3CDTF">2024-02-08T10:07:42Z</dcterms:modified>
</cp:coreProperties>
</file>