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patri\Desktop\KLIENTI\DOTACIE\20211216_51-PRV-2020_OP4.2\JANROS sro\PD 2024\"/>
    </mc:Choice>
  </mc:AlternateContent>
  <xr:revisionPtr revIDLastSave="0" documentId="8_{0008FDA9-238C-4700-A5D5-9D709CB333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itulácia stavby" sheetId="1" r:id="rId1"/>
    <sheet name="SO-01.2-2 - ZDRAVOTECHNIK..." sheetId="2" r:id="rId2"/>
    <sheet name="SO-01.2-3 - ZDRAVOTECHNIK..." sheetId="3" r:id="rId3"/>
    <sheet name="ZN12 - ZBERNÁ NÁDRŽ  - 12m3" sheetId="4" r:id="rId4"/>
  </sheets>
  <definedNames>
    <definedName name="_xlnm._FilterDatabase" localSheetId="1" hidden="1">'SO-01.2-2 - ZDRAVOTECHNIK...'!$C$133:$K$203</definedName>
    <definedName name="_xlnm._FilterDatabase" localSheetId="2" hidden="1">'SO-01.2-3 - ZDRAVOTECHNIK...'!$C$132:$K$250</definedName>
    <definedName name="_xlnm._FilterDatabase" localSheetId="3" hidden="1">'ZN12 - ZBERNÁ NÁDRŽ  - 12m3'!$C$126:$K$156</definedName>
    <definedName name="_xlnm.Print_Titles" localSheetId="0">'Rekapitulácia stavby'!$92:$92</definedName>
    <definedName name="_xlnm.Print_Titles" localSheetId="1">'SO-01.2-2 - ZDRAVOTECHNIK...'!$133:$133</definedName>
    <definedName name="_xlnm.Print_Titles" localSheetId="2">'SO-01.2-3 - ZDRAVOTECHNIK...'!$132:$132</definedName>
    <definedName name="_xlnm.Print_Titles" localSheetId="3">'ZN12 - ZBERNÁ NÁDRŽ  - 12m3'!$126:$126</definedName>
    <definedName name="_xlnm.Print_Area" localSheetId="0">'Rekapitulácia stavby'!$D$4:$AO$76,'Rekapitulácia stavby'!$C$82:$AQ$100</definedName>
    <definedName name="_xlnm.Print_Area" localSheetId="1">'SO-01.2-2 - ZDRAVOTECHNIK...'!$C$4:$J$76,'SO-01.2-2 - ZDRAVOTECHNIK...'!$C$117:$J$203</definedName>
    <definedName name="_xlnm.Print_Area" localSheetId="2">'SO-01.2-3 - ZDRAVOTECHNIK...'!$C$4:$J$76,'SO-01.2-3 - ZDRAVOTECHNIK...'!$C$116:$J$250</definedName>
    <definedName name="_xlnm.Print_Area" localSheetId="3">'ZN12 - ZBERNÁ NÁDRŽ  - 12m3'!$C$4:$J$76,'ZN12 - ZBERNÁ NÁDRŽ  - 12m3'!$C$112:$J$156</definedName>
  </definedNames>
  <calcPr calcId="181029"/>
</workbook>
</file>

<file path=xl/calcChain.xml><?xml version="1.0" encoding="utf-8"?>
<calcChain xmlns="http://schemas.openxmlformats.org/spreadsheetml/2006/main">
  <c r="J39" i="4" l="1"/>
  <c r="J38" i="4"/>
  <c r="AY99" i="1" s="1"/>
  <c r="J37" i="4"/>
  <c r="AX99" i="1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2" i="4"/>
  <c r="BH152" i="4"/>
  <c r="BG152" i="4"/>
  <c r="BE152" i="4"/>
  <c r="T152" i="4"/>
  <c r="T151" i="4"/>
  <c r="R152" i="4"/>
  <c r="R151" i="4"/>
  <c r="P152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J124" i="4"/>
  <c r="F124" i="4"/>
  <c r="J123" i="4"/>
  <c r="F123" i="4"/>
  <c r="F121" i="4"/>
  <c r="E119" i="4"/>
  <c r="J94" i="4"/>
  <c r="F94" i="4"/>
  <c r="J93" i="4"/>
  <c r="F93" i="4"/>
  <c r="F91" i="4"/>
  <c r="E89" i="4"/>
  <c r="J14" i="4"/>
  <c r="J121" i="4" s="1"/>
  <c r="E7" i="4"/>
  <c r="E115" i="4" s="1"/>
  <c r="J41" i="3"/>
  <c r="J40" i="3"/>
  <c r="AY98" i="1" s="1"/>
  <c r="J39" i="3"/>
  <c r="AX98" i="1" s="1"/>
  <c r="BI250" i="3"/>
  <c r="BH250" i="3"/>
  <c r="BG250" i="3"/>
  <c r="BE250" i="3"/>
  <c r="T250" i="3"/>
  <c r="T249" i="3" s="1"/>
  <c r="R250" i="3"/>
  <c r="R249" i="3" s="1"/>
  <c r="P250" i="3"/>
  <c r="P249" i="3" s="1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6" i="3"/>
  <c r="BH136" i="3"/>
  <c r="BG136" i="3"/>
  <c r="BE136" i="3"/>
  <c r="T136" i="3"/>
  <c r="T135" i="3" s="1"/>
  <c r="T134" i="3" s="1"/>
  <c r="R136" i="3"/>
  <c r="R135" i="3" s="1"/>
  <c r="R134" i="3" s="1"/>
  <c r="P136" i="3"/>
  <c r="P135" i="3" s="1"/>
  <c r="P134" i="3" s="1"/>
  <c r="J130" i="3"/>
  <c r="F130" i="3"/>
  <c r="J129" i="3"/>
  <c r="F129" i="3"/>
  <c r="F127" i="3"/>
  <c r="E125" i="3"/>
  <c r="J96" i="3"/>
  <c r="F96" i="3"/>
  <c r="J95" i="3"/>
  <c r="F95" i="3"/>
  <c r="F93" i="3"/>
  <c r="E91" i="3"/>
  <c r="J16" i="3"/>
  <c r="J127" i="3" s="1"/>
  <c r="E7" i="3"/>
  <c r="E119" i="3"/>
  <c r="J41" i="2"/>
  <c r="J40" i="2"/>
  <c r="AY97" i="1" s="1"/>
  <c r="J39" i="2"/>
  <c r="AX97" i="1" s="1"/>
  <c r="BI203" i="2"/>
  <c r="BH203" i="2"/>
  <c r="BG203" i="2"/>
  <c r="BE203" i="2"/>
  <c r="T203" i="2"/>
  <c r="T202" i="2" s="1"/>
  <c r="R203" i="2"/>
  <c r="R202" i="2" s="1"/>
  <c r="P203" i="2"/>
  <c r="P202" i="2" s="1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T178" i="2"/>
  <c r="R179" i="2"/>
  <c r="R178" i="2" s="1"/>
  <c r="P179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T148" i="2"/>
  <c r="R149" i="2"/>
  <c r="R148" i="2" s="1"/>
  <c r="P149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J131" i="2"/>
  <c r="F131" i="2"/>
  <c r="J130" i="2"/>
  <c r="F130" i="2"/>
  <c r="F128" i="2"/>
  <c r="E126" i="2"/>
  <c r="J96" i="2"/>
  <c r="F96" i="2"/>
  <c r="J95" i="2"/>
  <c r="F95" i="2"/>
  <c r="F93" i="2"/>
  <c r="E91" i="2"/>
  <c r="J16" i="2"/>
  <c r="J93" i="2" s="1"/>
  <c r="E7" i="2"/>
  <c r="E120" i="2" s="1"/>
  <c r="L90" i="1"/>
  <c r="AM90" i="1"/>
  <c r="AM89" i="1"/>
  <c r="L89" i="1"/>
  <c r="AM87" i="1"/>
  <c r="L87" i="1"/>
  <c r="L85" i="1"/>
  <c r="L84" i="1"/>
  <c r="J193" i="2"/>
  <c r="J184" i="2"/>
  <c r="J176" i="2"/>
  <c r="J171" i="2"/>
  <c r="J167" i="2"/>
  <c r="BK161" i="2"/>
  <c r="J153" i="2"/>
  <c r="BK146" i="2"/>
  <c r="J138" i="2"/>
  <c r="J197" i="2"/>
  <c r="J194" i="2"/>
  <c r="J188" i="2"/>
  <c r="BK184" i="2"/>
  <c r="J170" i="2"/>
  <c r="BK167" i="2"/>
  <c r="J164" i="2"/>
  <c r="J155" i="2"/>
  <c r="BK153" i="2"/>
  <c r="J140" i="2"/>
  <c r="BK200" i="2"/>
  <c r="J195" i="2"/>
  <c r="J186" i="2"/>
  <c r="J172" i="2"/>
  <c r="J160" i="2"/>
  <c r="BK149" i="2"/>
  <c r="BK139" i="2"/>
  <c r="BK198" i="2"/>
  <c r="J191" i="2"/>
  <c r="J182" i="2"/>
  <c r="BK166" i="2"/>
  <c r="J161" i="2"/>
  <c r="J152" i="2"/>
  <c r="J144" i="2"/>
  <c r="J139" i="2"/>
  <c r="J244" i="3"/>
  <c r="J236" i="3"/>
  <c r="BK229" i="3"/>
  <c r="J223" i="3"/>
  <c r="J216" i="3"/>
  <c r="J209" i="3"/>
  <c r="BK206" i="3"/>
  <c r="BK199" i="3"/>
  <c r="J191" i="3"/>
  <c r="BK183" i="3"/>
  <c r="J175" i="3"/>
  <c r="BK170" i="3"/>
  <c r="BK163" i="3"/>
  <c r="BK154" i="3"/>
  <c r="J145" i="3"/>
  <c r="BK241" i="3"/>
  <c r="J237" i="3"/>
  <c r="J231" i="3"/>
  <c r="J222" i="3"/>
  <c r="BK218" i="3"/>
  <c r="BK211" i="3"/>
  <c r="BK203" i="3"/>
  <c r="J189" i="3"/>
  <c r="J183" i="3"/>
  <c r="J181" i="3"/>
  <c r="BK177" i="3"/>
  <c r="BK160" i="3"/>
  <c r="BK147" i="3"/>
  <c r="J136" i="3"/>
  <c r="BK245" i="3"/>
  <c r="BK235" i="3"/>
  <c r="J230" i="3"/>
  <c r="J218" i="3"/>
  <c r="J202" i="3"/>
  <c r="J195" i="3"/>
  <c r="BK186" i="3"/>
  <c r="J174" i="3"/>
  <c r="J165" i="3"/>
  <c r="J156" i="3"/>
  <c r="J148" i="3"/>
  <c r="BK136" i="3"/>
  <c r="J243" i="3"/>
  <c r="BK238" i="3"/>
  <c r="J229" i="3"/>
  <c r="BK224" i="3"/>
  <c r="BK215" i="3"/>
  <c r="BK207" i="3"/>
  <c r="J203" i="3"/>
  <c r="BK195" i="3"/>
  <c r="J185" i="3"/>
  <c r="BK178" i="3"/>
  <c r="J170" i="3"/>
  <c r="J164" i="3"/>
  <c r="J158" i="3"/>
  <c r="J152" i="3"/>
  <c r="BK141" i="3"/>
  <c r="BK149" i="4"/>
  <c r="J141" i="4"/>
  <c r="BK136" i="4"/>
  <c r="J155" i="4"/>
  <c r="BK141" i="4"/>
  <c r="J136" i="4"/>
  <c r="J148" i="4"/>
  <c r="J133" i="4"/>
  <c r="J203" i="2"/>
  <c r="BK191" i="2"/>
  <c r="BK177" i="2"/>
  <c r="J173" i="2"/>
  <c r="BK168" i="2"/>
  <c r="J162" i="2"/>
  <c r="J159" i="2"/>
  <c r="J151" i="2"/>
  <c r="BK142" i="2"/>
  <c r="J199" i="2"/>
  <c r="J190" i="2"/>
  <c r="BK185" i="2"/>
  <c r="BK182" i="2"/>
  <c r="BK169" i="2"/>
  <c r="J166" i="2"/>
  <c r="J163" i="2"/>
  <c r="J156" i="2"/>
  <c r="BK151" i="2"/>
  <c r="J141" i="2"/>
  <c r="BK137" i="2"/>
  <c r="BK199" i="2"/>
  <c r="BK192" i="2"/>
  <c r="J174" i="2"/>
  <c r="BK164" i="2"/>
  <c r="BK152" i="2"/>
  <c r="J143" i="2"/>
  <c r="J137" i="2"/>
  <c r="BK195" i="2"/>
  <c r="BK186" i="2"/>
  <c r="BK172" i="2"/>
  <c r="BK162" i="2"/>
  <c r="BK158" i="2"/>
  <c r="BK154" i="2"/>
  <c r="J145" i="2"/>
  <c r="J142" i="2"/>
  <c r="J246" i="3"/>
  <c r="J238" i="3"/>
  <c r="BK230" i="3"/>
  <c r="J225" i="3"/>
  <c r="BK220" i="3"/>
  <c r="BK214" i="3"/>
  <c r="BK208" i="3"/>
  <c r="BK201" i="3"/>
  <c r="BK196" i="3"/>
  <c r="J187" i="3"/>
  <c r="BK176" i="3"/>
  <c r="J172" i="3"/>
  <c r="BK159" i="3"/>
  <c r="BK152" i="3"/>
  <c r="J143" i="3"/>
  <c r="J240" i="3"/>
  <c r="BK233" i="3"/>
  <c r="BK227" i="3"/>
  <c r="J221" i="3"/>
  <c r="J214" i="3"/>
  <c r="J210" i="3"/>
  <c r="J201" i="3"/>
  <c r="BK193" i="3"/>
  <c r="J186" i="3"/>
  <c r="J179" i="3"/>
  <c r="J173" i="3"/>
  <c r="BK158" i="3"/>
  <c r="BK148" i="3"/>
  <c r="BK142" i="3"/>
  <c r="J247" i="3"/>
  <c r="BK236" i="3"/>
  <c r="BK231" i="3"/>
  <c r="J219" i="3"/>
  <c r="BK209" i="3"/>
  <c r="J198" i="3"/>
  <c r="J193" i="3"/>
  <c r="BK184" i="3"/>
  <c r="BK173" i="3"/>
  <c r="BK164" i="3"/>
  <c r="BK155" i="3"/>
  <c r="J141" i="3"/>
  <c r="J250" i="3"/>
  <c r="J241" i="3"/>
  <c r="J228" i="3"/>
  <c r="BK223" i="3"/>
  <c r="J217" i="3"/>
  <c r="J208" i="3"/>
  <c r="BK202" i="3"/>
  <c r="BK192" i="3"/>
  <c r="BK182" i="3"/>
  <c r="BK175" i="3"/>
  <c r="BK169" i="3"/>
  <c r="J163" i="3"/>
  <c r="J157" i="3"/>
  <c r="BK151" i="3"/>
  <c r="BK152" i="4"/>
  <c r="J142" i="4"/>
  <c r="BK137" i="4"/>
  <c r="BK133" i="4"/>
  <c r="J150" i="4"/>
  <c r="J139" i="4"/>
  <c r="BK132" i="4"/>
  <c r="BK155" i="4"/>
  <c r="BK145" i="4"/>
  <c r="J130" i="4"/>
  <c r="J152" i="4"/>
  <c r="J145" i="4"/>
  <c r="J135" i="4"/>
  <c r="BK196" i="2"/>
  <c r="BK187" i="2"/>
  <c r="BK179" i="2"/>
  <c r="BK174" i="2"/>
  <c r="J169" i="2"/>
  <c r="BK163" i="2"/>
  <c r="BK156" i="2"/>
  <c r="BK147" i="2"/>
  <c r="BK201" i="2"/>
  <c r="J196" i="2"/>
  <c r="BK193" i="2"/>
  <c r="J187" i="2"/>
  <c r="BK176" i="2"/>
  <c r="J168" i="2"/>
  <c r="J165" i="2"/>
  <c r="BK159" i="2"/>
  <c r="BK157" i="2"/>
  <c r="J154" i="2"/>
  <c r="J149" i="2"/>
  <c r="BK138" i="2"/>
  <c r="BK197" i="2"/>
  <c r="BK190" i="2"/>
  <c r="BK183" i="2"/>
  <c r="BK171" i="2"/>
  <c r="BK155" i="2"/>
  <c r="BK141" i="2"/>
  <c r="J201" i="2"/>
  <c r="BK194" i="2"/>
  <c r="J185" i="2"/>
  <c r="J177" i="2"/>
  <c r="BK165" i="2"/>
  <c r="J157" i="2"/>
  <c r="J147" i="2"/>
  <c r="BK143" i="2"/>
  <c r="AS96" i="1"/>
  <c r="BK210" i="3"/>
  <c r="J204" i="3"/>
  <c r="J192" i="3"/>
  <c r="BK185" i="3"/>
  <c r="J171" i="3"/>
  <c r="J166" i="3"/>
  <c r="BK156" i="3"/>
  <c r="J151" i="3"/>
  <c r="BK140" i="3"/>
  <c r="J239" i="3"/>
  <c r="J232" i="3"/>
  <c r="BK226" i="3"/>
  <c r="BK216" i="3"/>
  <c r="BK213" i="3"/>
  <c r="BK204" i="3"/>
  <c r="BK197" i="3"/>
  <c r="J190" i="3"/>
  <c r="J184" i="3"/>
  <c r="J180" i="3"/>
  <c r="BK165" i="3"/>
  <c r="J150" i="3"/>
  <c r="BK143" i="3"/>
  <c r="J139" i="3"/>
  <c r="BK244" i="3"/>
  <c r="BK234" i="3"/>
  <c r="J224" i="3"/>
  <c r="J200" i="3"/>
  <c r="J194" i="3"/>
  <c r="BK187" i="3"/>
  <c r="J176" i="3"/>
  <c r="BK167" i="3"/>
  <c r="J160" i="3"/>
  <c r="BK153" i="3"/>
  <c r="BK139" i="3"/>
  <c r="BK247" i="3"/>
  <c r="BK240" i="3"/>
  <c r="J235" i="3"/>
  <c r="J226" i="3"/>
  <c r="J220" i="3"/>
  <c r="J212" i="3"/>
  <c r="J205" i="3"/>
  <c r="J197" i="3"/>
  <c r="BK191" i="3"/>
  <c r="BK181" i="3"/>
  <c r="BK171" i="3"/>
  <c r="BK166" i="3"/>
  <c r="J159" i="3"/>
  <c r="J154" i="3"/>
  <c r="J144" i="3"/>
  <c r="J140" i="3"/>
  <c r="BK147" i="4"/>
  <c r="BK139" i="4"/>
  <c r="BK135" i="4"/>
  <c r="BK131" i="4"/>
  <c r="BK148" i="4"/>
  <c r="BK130" i="4"/>
  <c r="BK150" i="4"/>
  <c r="J137" i="4"/>
  <c r="J132" i="4"/>
  <c r="J149" i="4"/>
  <c r="J143" i="4"/>
  <c r="J131" i="4"/>
  <c r="J158" i="2"/>
  <c r="BK145" i="2"/>
  <c r="BK203" i="2"/>
  <c r="J198" i="2"/>
  <c r="BK188" i="2"/>
  <c r="J179" i="2"/>
  <c r="BK170" i="2"/>
  <c r="BK144" i="2"/>
  <c r="J200" i="2"/>
  <c r="J192" i="2"/>
  <c r="J183" i="2"/>
  <c r="BK173" i="2"/>
  <c r="BK160" i="2"/>
  <c r="J146" i="2"/>
  <c r="BK140" i="2"/>
  <c r="BK248" i="3"/>
  <c r="BK243" i="3"/>
  <c r="J233" i="3"/>
  <c r="BK221" i="3"/>
  <c r="BK217" i="3"/>
  <c r="BK212" i="3"/>
  <c r="BK205" i="3"/>
  <c r="BK198" i="3"/>
  <c r="BK189" i="3"/>
  <c r="BK179" i="3"/>
  <c r="BK174" i="3"/>
  <c r="J169" i="3"/>
  <c r="J162" i="3"/>
  <c r="J153" i="3"/>
  <c r="BK149" i="3"/>
  <c r="J245" i="3"/>
  <c r="J234" i="3"/>
  <c r="BK225" i="3"/>
  <c r="BK219" i="3"/>
  <c r="J215" i="3"/>
  <c r="J207" i="3"/>
  <c r="BK194" i="3"/>
  <c r="J182" i="3"/>
  <c r="J178" i="3"/>
  <c r="BK168" i="3"/>
  <c r="J149" i="3"/>
  <c r="BK145" i="3"/>
  <c r="J248" i="3"/>
  <c r="BK239" i="3"/>
  <c r="BK232" i="3"/>
  <c r="BK228" i="3"/>
  <c r="J211" i="3"/>
  <c r="J199" i="3"/>
  <c r="BK190" i="3"/>
  <c r="J177" i="3"/>
  <c r="J168" i="3"/>
  <c r="BK157" i="3"/>
  <c r="J147" i="3"/>
  <c r="BK144" i="3"/>
  <c r="J142" i="3"/>
  <c r="BK250" i="3"/>
  <c r="BK246" i="3"/>
  <c r="BK237" i="3"/>
  <c r="J227" i="3"/>
  <c r="BK222" i="3"/>
  <c r="J213" i="3"/>
  <c r="J206" i="3"/>
  <c r="BK200" i="3"/>
  <c r="J196" i="3"/>
  <c r="BK180" i="3"/>
  <c r="BK172" i="3"/>
  <c r="J167" i="3"/>
  <c r="BK162" i="3"/>
  <c r="J155" i="3"/>
  <c r="BK150" i="3"/>
  <c r="BK143" i="4"/>
  <c r="J138" i="4"/>
  <c r="BK134" i="4"/>
  <c r="BK144" i="4"/>
  <c r="BK138" i="4"/>
  <c r="BK156" i="4"/>
  <c r="J144" i="4"/>
  <c r="J134" i="4"/>
  <c r="J156" i="4"/>
  <c r="J147" i="4"/>
  <c r="BK142" i="4"/>
  <c r="BK136" i="2" l="1"/>
  <c r="J136" i="2" s="1"/>
  <c r="J102" i="2" s="1"/>
  <c r="P150" i="2"/>
  <c r="P175" i="2"/>
  <c r="BK181" i="2"/>
  <c r="J181" i="2" s="1"/>
  <c r="J108" i="2" s="1"/>
  <c r="BK189" i="2"/>
  <c r="J189" i="2" s="1"/>
  <c r="J109" i="2" s="1"/>
  <c r="P138" i="3"/>
  <c r="T146" i="3"/>
  <c r="T161" i="3"/>
  <c r="P188" i="3"/>
  <c r="P242" i="3"/>
  <c r="R140" i="4"/>
  <c r="P136" i="2"/>
  <c r="P135" i="2"/>
  <c r="T150" i="2"/>
  <c r="T175" i="2"/>
  <c r="R181" i="2"/>
  <c r="T189" i="2"/>
  <c r="R138" i="3"/>
  <c r="R146" i="3"/>
  <c r="P161" i="3"/>
  <c r="R188" i="3"/>
  <c r="T242" i="3"/>
  <c r="R129" i="4"/>
  <c r="P140" i="4"/>
  <c r="P146" i="4"/>
  <c r="P154" i="4"/>
  <c r="P153" i="4" s="1"/>
  <c r="R136" i="2"/>
  <c r="BK150" i="2"/>
  <c r="J150" i="2" s="1"/>
  <c r="J104" i="2" s="1"/>
  <c r="BK175" i="2"/>
  <c r="J175" i="2" s="1"/>
  <c r="J105" i="2" s="1"/>
  <c r="P181" i="2"/>
  <c r="P189" i="2"/>
  <c r="BK138" i="3"/>
  <c r="BK146" i="3"/>
  <c r="J146" i="3" s="1"/>
  <c r="J105" i="3" s="1"/>
  <c r="BK161" i="3"/>
  <c r="J161" i="3" s="1"/>
  <c r="J106" i="3" s="1"/>
  <c r="BK188" i="3"/>
  <c r="J188" i="3" s="1"/>
  <c r="J107" i="3" s="1"/>
  <c r="BK242" i="3"/>
  <c r="J242" i="3" s="1"/>
  <c r="J108" i="3" s="1"/>
  <c r="P129" i="4"/>
  <c r="P128" i="4" s="1"/>
  <c r="P127" i="4" s="1"/>
  <c r="AU99" i="1" s="1"/>
  <c r="BK140" i="4"/>
  <c r="J140" i="4"/>
  <c r="J101" i="4" s="1"/>
  <c r="T140" i="4"/>
  <c r="R146" i="4"/>
  <c r="R154" i="4"/>
  <c r="R153" i="4" s="1"/>
  <c r="T136" i="2"/>
  <c r="T135" i="2" s="1"/>
  <c r="R150" i="2"/>
  <c r="R175" i="2"/>
  <c r="T181" i="2"/>
  <c r="R189" i="2"/>
  <c r="T138" i="3"/>
  <c r="P146" i="3"/>
  <c r="R161" i="3"/>
  <c r="T188" i="3"/>
  <c r="R242" i="3"/>
  <c r="BK129" i="4"/>
  <c r="T129" i="4"/>
  <c r="BK146" i="4"/>
  <c r="J146" i="4" s="1"/>
  <c r="J102" i="4" s="1"/>
  <c r="T146" i="4"/>
  <c r="BK154" i="4"/>
  <c r="BK153" i="4" s="1"/>
  <c r="J153" i="4" s="1"/>
  <c r="J104" i="4" s="1"/>
  <c r="T154" i="4"/>
  <c r="T153" i="4" s="1"/>
  <c r="BK178" i="2"/>
  <c r="J178" i="2" s="1"/>
  <c r="J106" i="2" s="1"/>
  <c r="BK148" i="2"/>
  <c r="J148" i="2" s="1"/>
  <c r="J103" i="2" s="1"/>
  <c r="BK151" i="4"/>
  <c r="J151" i="4" s="1"/>
  <c r="J103" i="4" s="1"/>
  <c r="BK202" i="2"/>
  <c r="J202" i="2"/>
  <c r="J110" i="2" s="1"/>
  <c r="BK135" i="3"/>
  <c r="J135" i="3" s="1"/>
  <c r="J102" i="3" s="1"/>
  <c r="BK249" i="3"/>
  <c r="J249" i="3" s="1"/>
  <c r="J109" i="3" s="1"/>
  <c r="J138" i="3"/>
  <c r="J104" i="3" s="1"/>
  <c r="J91" i="4"/>
  <c r="BF130" i="4"/>
  <c r="BF132" i="4"/>
  <c r="BF134" i="4"/>
  <c r="BF138" i="4"/>
  <c r="BF142" i="4"/>
  <c r="BF144" i="4"/>
  <c r="BF145" i="4"/>
  <c r="BF147" i="4"/>
  <c r="BF133" i="4"/>
  <c r="BF136" i="4"/>
  <c r="BF143" i="4"/>
  <c r="BF149" i="4"/>
  <c r="BF156" i="4"/>
  <c r="E85" i="4"/>
  <c r="BF135" i="4"/>
  <c r="BF152" i="4"/>
  <c r="BF155" i="4"/>
  <c r="BF131" i="4"/>
  <c r="BF137" i="4"/>
  <c r="BF139" i="4"/>
  <c r="BF141" i="4"/>
  <c r="BF148" i="4"/>
  <c r="BF150" i="4"/>
  <c r="E85" i="3"/>
  <c r="BF139" i="3"/>
  <c r="BF140" i="3"/>
  <c r="BF142" i="3"/>
  <c r="BF143" i="3"/>
  <c r="BF149" i="3"/>
  <c r="BF153" i="3"/>
  <c r="BF157" i="3"/>
  <c r="BF160" i="3"/>
  <c r="BF162" i="3"/>
  <c r="BF163" i="3"/>
  <c r="BF166" i="3"/>
  <c r="BF171" i="3"/>
  <c r="BF182" i="3"/>
  <c r="BF195" i="3"/>
  <c r="BF196" i="3"/>
  <c r="BF197" i="3"/>
  <c r="BF204" i="3"/>
  <c r="BF219" i="3"/>
  <c r="BF220" i="3"/>
  <c r="BF223" i="3"/>
  <c r="BF226" i="3"/>
  <c r="BF228" i="3"/>
  <c r="BF234" i="3"/>
  <c r="BF235" i="3"/>
  <c r="BF237" i="3"/>
  <c r="BF240" i="3"/>
  <c r="BF241" i="3"/>
  <c r="BF244" i="3"/>
  <c r="BF250" i="3"/>
  <c r="BF141" i="3"/>
  <c r="BF145" i="3"/>
  <c r="BF147" i="3"/>
  <c r="BF150" i="3"/>
  <c r="BF154" i="3"/>
  <c r="BF155" i="3"/>
  <c r="BF156" i="3"/>
  <c r="BF159" i="3"/>
  <c r="BF164" i="3"/>
  <c r="BF167" i="3"/>
  <c r="BF170" i="3"/>
  <c r="BF173" i="3"/>
  <c r="BF193" i="3"/>
  <c r="BF199" i="3"/>
  <c r="BF201" i="3"/>
  <c r="BF207" i="3"/>
  <c r="BF210" i="3"/>
  <c r="BF212" i="3"/>
  <c r="BF216" i="3"/>
  <c r="BF217" i="3"/>
  <c r="BF229" i="3"/>
  <c r="BF238" i="3"/>
  <c r="BF246" i="3"/>
  <c r="BF136" i="3"/>
  <c r="BF148" i="3"/>
  <c r="BF151" i="3"/>
  <c r="BF172" i="3"/>
  <c r="BF176" i="3"/>
  <c r="BF178" i="3"/>
  <c r="BF180" i="3"/>
  <c r="BF181" i="3"/>
  <c r="BF183" i="3"/>
  <c r="BF184" i="3"/>
  <c r="BF185" i="3"/>
  <c r="BF187" i="3"/>
  <c r="BF189" i="3"/>
  <c r="BF192" i="3"/>
  <c r="BF200" i="3"/>
  <c r="BF203" i="3"/>
  <c r="BF206" i="3"/>
  <c r="BF213" i="3"/>
  <c r="BF215" i="3"/>
  <c r="BF218" i="3"/>
  <c r="BF221" i="3"/>
  <c r="BF225" i="3"/>
  <c r="BF230" i="3"/>
  <c r="BF231" i="3"/>
  <c r="BF233" i="3"/>
  <c r="BF236" i="3"/>
  <c r="BF243" i="3"/>
  <c r="BF248" i="3"/>
  <c r="J93" i="3"/>
  <c r="BF144" i="3"/>
  <c r="BF152" i="3"/>
  <c r="BF158" i="3"/>
  <c r="BF165" i="3"/>
  <c r="BF168" i="3"/>
  <c r="BF169" i="3"/>
  <c r="BF174" i="3"/>
  <c r="BF175" i="3"/>
  <c r="BF177" i="3"/>
  <c r="BF179" i="3"/>
  <c r="BF186" i="3"/>
  <c r="BF190" i="3"/>
  <c r="BF191" i="3"/>
  <c r="BF194" i="3"/>
  <c r="BF198" i="3"/>
  <c r="BF202" i="3"/>
  <c r="BF205" i="3"/>
  <c r="BF208" i="3"/>
  <c r="BF209" i="3"/>
  <c r="BF211" i="3"/>
  <c r="BF214" i="3"/>
  <c r="BF222" i="3"/>
  <c r="BF224" i="3"/>
  <c r="BF227" i="3"/>
  <c r="BF232" i="3"/>
  <c r="BF239" i="3"/>
  <c r="BF245" i="3"/>
  <c r="BF247" i="3"/>
  <c r="J128" i="2"/>
  <c r="BF138" i="2"/>
  <c r="BF139" i="2"/>
  <c r="BF141" i="2"/>
  <c r="BF145" i="2"/>
  <c r="BF151" i="2"/>
  <c r="BF165" i="2"/>
  <c r="BF169" i="2"/>
  <c r="BF170" i="2"/>
  <c r="BF179" i="2"/>
  <c r="BF182" i="2"/>
  <c r="BF184" i="2"/>
  <c r="BF185" i="2"/>
  <c r="BF190" i="2"/>
  <c r="BF191" i="2"/>
  <c r="BF194" i="2"/>
  <c r="BF140" i="2"/>
  <c r="BF143" i="2"/>
  <c r="BF146" i="2"/>
  <c r="BF157" i="2"/>
  <c r="BF159" i="2"/>
  <c r="BF171" i="2"/>
  <c r="BF173" i="2"/>
  <c r="BF177" i="2"/>
  <c r="BF187" i="2"/>
  <c r="BF193" i="2"/>
  <c r="BF199" i="2"/>
  <c r="E85" i="2"/>
  <c r="BF144" i="2"/>
  <c r="BF147" i="2"/>
  <c r="BF153" i="2"/>
  <c r="BF154" i="2"/>
  <c r="BF155" i="2"/>
  <c r="BF156" i="2"/>
  <c r="BF160" i="2"/>
  <c r="BF162" i="2"/>
  <c r="BF163" i="2"/>
  <c r="BF164" i="2"/>
  <c r="BF167" i="2"/>
  <c r="BF168" i="2"/>
  <c r="BF176" i="2"/>
  <c r="BF188" i="2"/>
  <c r="BF195" i="2"/>
  <c r="BF196" i="2"/>
  <c r="BF198" i="2"/>
  <c r="BF200" i="2"/>
  <c r="BF203" i="2"/>
  <c r="BF137" i="2"/>
  <c r="BF142" i="2"/>
  <c r="BF149" i="2"/>
  <c r="BF152" i="2"/>
  <c r="BF158" i="2"/>
  <c r="BF161" i="2"/>
  <c r="BF166" i="2"/>
  <c r="BF172" i="2"/>
  <c r="BF174" i="2"/>
  <c r="BF183" i="2"/>
  <c r="BF186" i="2"/>
  <c r="BF192" i="2"/>
  <c r="BF197" i="2"/>
  <c r="BF201" i="2"/>
  <c r="AS95" i="1"/>
  <c r="AS94" i="1"/>
  <c r="F40" i="2"/>
  <c r="BC97" i="1" s="1"/>
  <c r="F41" i="3"/>
  <c r="BD98" i="1" s="1"/>
  <c r="F39" i="4"/>
  <c r="BD99" i="1" s="1"/>
  <c r="F39" i="2"/>
  <c r="BB97" i="1" s="1"/>
  <c r="F37" i="3"/>
  <c r="AZ98" i="1" s="1"/>
  <c r="J37" i="3"/>
  <c r="AV98" i="1" s="1"/>
  <c r="J35" i="4"/>
  <c r="AV99" i="1" s="1"/>
  <c r="F41" i="2"/>
  <c r="BD97" i="1" s="1"/>
  <c r="J37" i="2"/>
  <c r="AV97" i="1" s="1"/>
  <c r="F39" i="3"/>
  <c r="BB98" i="1" s="1"/>
  <c r="F35" i="4"/>
  <c r="AZ99" i="1" s="1"/>
  <c r="F37" i="2"/>
  <c r="AZ97" i="1" s="1"/>
  <c r="F40" i="3"/>
  <c r="BC98" i="1" s="1"/>
  <c r="F37" i="4"/>
  <c r="BB99" i="1" s="1"/>
  <c r="F38" i="4"/>
  <c r="BC99" i="1" s="1"/>
  <c r="T180" i="2" l="1"/>
  <c r="T128" i="4"/>
  <c r="T127" i="4" s="1"/>
  <c r="T137" i="3"/>
  <c r="T133" i="3" s="1"/>
  <c r="T134" i="2"/>
  <c r="BK137" i="3"/>
  <c r="P180" i="2"/>
  <c r="P134" i="2" s="1"/>
  <c r="AU97" i="1" s="1"/>
  <c r="R180" i="2"/>
  <c r="R128" i="4"/>
  <c r="R127" i="4" s="1"/>
  <c r="BK128" i="4"/>
  <c r="J128" i="4" s="1"/>
  <c r="J99" i="4" s="1"/>
  <c r="R135" i="2"/>
  <c r="R134" i="2"/>
  <c r="P137" i="3"/>
  <c r="P133" i="3" s="1"/>
  <c r="AU98" i="1" s="1"/>
  <c r="R137" i="3"/>
  <c r="R133" i="3" s="1"/>
  <c r="BK134" i="3"/>
  <c r="J134" i="3" s="1"/>
  <c r="J101" i="3" s="1"/>
  <c r="J129" i="4"/>
  <c r="J100" i="4" s="1"/>
  <c r="BK135" i="2"/>
  <c r="J135" i="2" s="1"/>
  <c r="J101" i="2" s="1"/>
  <c r="J154" i="4"/>
  <c r="J105" i="4" s="1"/>
  <c r="BK180" i="2"/>
  <c r="J180" i="2" s="1"/>
  <c r="J107" i="2" s="1"/>
  <c r="J38" i="3"/>
  <c r="AW98" i="1" s="1"/>
  <c r="AT98" i="1" s="1"/>
  <c r="F38" i="2"/>
  <c r="BA97" i="1" s="1"/>
  <c r="F38" i="3"/>
  <c r="BA98" i="1" s="1"/>
  <c r="J38" i="2"/>
  <c r="AW97" i="1" s="1"/>
  <c r="AT97" i="1" s="1"/>
  <c r="BB96" i="1"/>
  <c r="F36" i="4"/>
  <c r="BA99" i="1" s="1"/>
  <c r="AZ96" i="1"/>
  <c r="AV96" i="1" s="1"/>
  <c r="BC96" i="1"/>
  <c r="AY96" i="1" s="1"/>
  <c r="BD96" i="1"/>
  <c r="J36" i="4"/>
  <c r="AW99" i="1" s="1"/>
  <c r="AT99" i="1" s="1"/>
  <c r="BK133" i="3" l="1"/>
  <c r="J133" i="3" s="1"/>
  <c r="J34" i="3" s="1"/>
  <c r="AG98" i="1" s="1"/>
  <c r="BK134" i="2"/>
  <c r="J134" i="2" s="1"/>
  <c r="J34" i="2" s="1"/>
  <c r="AG97" i="1" s="1"/>
  <c r="BK127" i="4"/>
  <c r="J127" i="4" s="1"/>
  <c r="J98" i="4" s="1"/>
  <c r="J137" i="3"/>
  <c r="J103" i="3" s="1"/>
  <c r="AU96" i="1"/>
  <c r="AU95" i="1"/>
  <c r="AU94" i="1" s="1"/>
  <c r="BB95" i="1"/>
  <c r="BB94" i="1" s="1"/>
  <c r="AX94" i="1" s="1"/>
  <c r="BD95" i="1"/>
  <c r="BD94" i="1" s="1"/>
  <c r="W33" i="1" s="1"/>
  <c r="BC95" i="1"/>
  <c r="AY95" i="1" s="1"/>
  <c r="AZ95" i="1"/>
  <c r="AV95" i="1" s="1"/>
  <c r="AX96" i="1"/>
  <c r="BA96" i="1"/>
  <c r="AW96" i="1" s="1"/>
  <c r="AT96" i="1" s="1"/>
  <c r="J43" i="2" l="1"/>
  <c r="J43" i="3"/>
  <c r="J100" i="2"/>
  <c r="J100" i="3"/>
  <c r="AN98" i="1"/>
  <c r="AN97" i="1"/>
  <c r="AG96" i="1"/>
  <c r="BC94" i="1"/>
  <c r="W32" i="1" s="1"/>
  <c r="W31" i="1"/>
  <c r="BA95" i="1"/>
  <c r="AW95" i="1" s="1"/>
  <c r="AT95" i="1" s="1"/>
  <c r="AX95" i="1"/>
  <c r="J32" i="4"/>
  <c r="AG99" i="1" s="1"/>
  <c r="AZ94" i="1"/>
  <c r="W29" i="1" s="1"/>
  <c r="J41" i="4" l="1"/>
  <c r="AN99" i="1"/>
  <c r="AN96" i="1"/>
  <c r="AG95" i="1"/>
  <c r="AG94" i="1" s="1"/>
  <c r="AK26" i="1" s="1"/>
  <c r="AY94" i="1"/>
  <c r="BA94" i="1"/>
  <c r="AW94" i="1" s="1"/>
  <c r="AK30" i="1" s="1"/>
  <c r="AV94" i="1"/>
  <c r="AK29" i="1" s="1"/>
  <c r="AN95" i="1" l="1"/>
  <c r="AK35" i="1"/>
  <c r="AT94" i="1"/>
  <c r="W30" i="1"/>
  <c r="AN94" i="1" l="1"/>
</calcChain>
</file>

<file path=xl/sharedStrings.xml><?xml version="1.0" encoding="utf-8"?>
<sst xmlns="http://schemas.openxmlformats.org/spreadsheetml/2006/main" count="3372" uniqueCount="814">
  <si>
    <t>Export Komplet</t>
  </si>
  <si>
    <t/>
  </si>
  <si>
    <t>2.0</t>
  </si>
  <si>
    <t>False</t>
  </si>
  <si>
    <t>{c59f1405-4023-4173-8933-9d778e518328}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</si>
  <si>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</si>
  <si>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</si>
  <si>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</si>
  <si>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</si>
  <si>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</si>
  <si>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</si>
  <si>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</si>
  <si>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14-24</t>
  </si>
  <si>
    <t>Stavba:</t>
  </si>
  <si>
    <t>VÍNNY DOM PUKANEC</t>
  </si>
  <si>
    <t>JKSO:</t>
  </si>
  <si>
    <t>KS:</t>
  </si>
  <si>
    <t>Miesto:</t>
  </si>
  <si>
    <t>Pukanec, p.č.:3507,1086,1818/1</t>
  </si>
  <si>
    <t>Dátum:</t>
  </si>
  <si>
    <t>Objednávateľ:</t>
  </si>
  <si>
    <t>IČO:</t>
  </si>
  <si>
    <t>47545593</t>
  </si>
  <si>
    <t>JANROS s.r.o., Benkova 372/1, 949 11 Nitra</t>
  </si>
  <si>
    <t>IČ DPH:</t>
  </si>
  <si>
    <t>2023960928</t>
  </si>
  <si>
    <t>Zhotoviteľ:</t>
  </si>
  <si>
    <t>Projektant:</t>
  </si>
  <si>
    <t>50884905</t>
  </si>
  <si>
    <t>Ing.Soňa Vetterová, Opletalova 32, 946 51 Nesvady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</si>
  <si>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</si>
  <si>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</si>
  <si>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</si>
  <si>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</si>
  <si>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</si>
  <si>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</si>
  <si>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</si>
  <si>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</si>
  <si>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</si>
  <si>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</si>
  <si>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</si>
  <si>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</si>
  <si>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</si>
  <si>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</si>
  <si>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</si>
  <si>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</si>
  <si>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</si>
  <si>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</si>
  <si>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</si>
  <si>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</si>
  <si>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</si>
  <si>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</si>
  <si>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</si>
  <si>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</si>
  <si>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</si>
  <si>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</si>
  <si>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</si>
  <si>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</si>
  <si>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</si>
  <si>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</si>
  <si>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</si>
  <si>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</si>
  <si>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</si>
  <si>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</si>
  <si>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</si>
  <si>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</si>
  <si>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</si>
  <si>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</si>
  <si>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</si>
  <si>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</si>
  <si>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</si>
  <si>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</si>
  <si>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</si>
  <si>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</si>
  <si>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</si>
  <si>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</si>
  <si>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</si>
  <si>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OV</t>
  </si>
  <si>
    <t>OPRÁVNENÉ VÝDAVKY</t>
  </si>
  <si>
    <t>STA</t>
  </si>
  <si>
    <t>1</t>
  </si>
  <si>
    <t>{c2460aea-298f-408a-b301-164a6b880cf9}</t>
  </si>
  <si>
    <t>SO 01.2</t>
  </si>
  <si>
    <t xml:space="preserve">VLASTNÁ STAVBA TZB - ZDRAVOTECHNIKA </t>
  </si>
  <si>
    <t>Časť</t>
  </si>
  <si>
    <t>2</t>
  </si>
  <si>
    <t>{091eeb38-db67-4a5c-a2c0-0e99af242e8f}</t>
  </si>
  <si>
    <t>/</t>
  </si>
  <si>
    <t>SO-01.2-2</t>
  </si>
  <si>
    <t>ZDRAVOTECHNIKA - spodná stavba - ležaté rozvody</t>
  </si>
  <si>
    <t>3</t>
  </si>
  <si>
    <t>{4e69fda3-c2f9-459a-9beb-e03041ed6644}</t>
  </si>
  <si>
    <t>SO-01.2-3</t>
  </si>
  <si>
    <t>ZDRAVOTECHNIKA - vrchná stavba</t>
  </si>
  <si>
    <t>{9250ed11-a37e-478a-bbeb-836458f0358e}</t>
  </si>
  <si>
    <t>ZN12</t>
  </si>
  <si>
    <t>ZBERNÁ NÁDRŽ  - 12m3</t>
  </si>
  <si>
    <t>{d377ae10-9372-49d5-9518-80cfa9c15896}</t>
  </si>
  <si>
    <t>KRYCÍ LIST ROZPOČTU</t>
  </si>
  <si>
    <t>Objekt:</t>
  </si>
  <si>
    <t>OV - OPRÁVNENÉ VÝDAVKY</t>
  </si>
  <si>
    <t>Časť:</t>
  </si>
  <si>
    <t xml:space="preserve">SO 01.2 - VLASTNÁ STAVBA TZB - ZDRAVOTECHNIKA </t>
  </si>
  <si>
    <t>Úroveň 3:</t>
  </si>
  <si>
    <t>SO-01.2-2 - ZDRAVOTECHNIKA - spodná stavba - ležaté rozvody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</si>
  <si>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</si>
  <si>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</si>
  <si>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</si>
  <si>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</si>
  <si>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</si>
  <si>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</si>
  <si>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</si>
  <si>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</si>
  <si>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</si>
  <si>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</si>
  <si>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</si>
  <si>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</si>
  <si>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721 - Zdravotechnika - vnútorná kanalizácia</t>
  </si>
  <si>
    <t xml:space="preserve">    722 - Zdravotechnika - vnútorný vodovod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</si>
  <si>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</si>
  <si>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</si>
  <si>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</si>
  <si>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</si>
  <si>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</si>
  <si>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</si>
  <si>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</si>
  <si>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</si>
  <si>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</si>
  <si>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</si>
  <si>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</si>
  <si>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</si>
  <si>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</si>
  <si>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</si>
  <si>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</si>
  <si>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</si>
  <si>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</si>
  <si>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</si>
  <si>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</si>
  <si>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>Výkop jamy a ryhy v obmedzenom priestore horn. tr.3 ručne</t>
  </si>
  <si>
    <t>m3</t>
  </si>
  <si>
    <t>4</t>
  </si>
  <si>
    <t>-1484135459</t>
  </si>
  <si>
    <t>132201101.S</t>
  </si>
  <si>
    <t>Výkop ryhy do šírky 600 mm v horn.3 do 100 m3</t>
  </si>
  <si>
    <t>-1454666069</t>
  </si>
  <si>
    <t>132201201.S</t>
  </si>
  <si>
    <t>Výkop ryhy šírky 600-2000mm horn.3 do 100m3</t>
  </si>
  <si>
    <t>-1130118954</t>
  </si>
  <si>
    <t>175101101.m</t>
  </si>
  <si>
    <t>Obsyp potrubia sypaninou z vhodných hornín 1 až 4 bez prehodenia sypaniny, dodávka sypaniny v špecifikácii</t>
  </si>
  <si>
    <t>848563344</t>
  </si>
  <si>
    <t>5</t>
  </si>
  <si>
    <t>M</t>
  </si>
  <si>
    <t>583310000600.S</t>
  </si>
  <si>
    <t>Kamenivo ťažené drobné frakcia 0-4 mm</t>
  </si>
  <si>
    <t>t</t>
  </si>
  <si>
    <t>8</t>
  </si>
  <si>
    <t>-2090911252</t>
  </si>
  <si>
    <t>6</t>
  </si>
  <si>
    <t>162201102.S</t>
  </si>
  <si>
    <t>Vodorovné premiestnenie výkopku z horniny 1-4 nad 20-50m</t>
  </si>
  <si>
    <t>-259488710</t>
  </si>
  <si>
    <t>7</t>
  </si>
  <si>
    <t>162501102.S</t>
  </si>
  <si>
    <t>Vodorovné premiestnenie výkopku po spevnenej ceste z horniny tr.1-4, do 100 m3 na vzdialenosť do 3000 m</t>
  </si>
  <si>
    <t>-1178395819</t>
  </si>
  <si>
    <t>162501105.S</t>
  </si>
  <si>
    <t>Vodorovné premiestnenie výkopku po spevnenej ceste z horniny tr.1-4, do 100 m3, príplatok k cene za každých ďalšich a začatých 1000 m</t>
  </si>
  <si>
    <t>1709706838</t>
  </si>
  <si>
    <t>9</t>
  </si>
  <si>
    <t>171201201.S</t>
  </si>
  <si>
    <t>Uloženie sypaniny na skládky do 100 m3</t>
  </si>
  <si>
    <t>-921209320</t>
  </si>
  <si>
    <t>10</t>
  </si>
  <si>
    <t>162201102.</t>
  </si>
  <si>
    <t>Vodorovné premiestnenie výkopku z horniny 1-4 nad 20-50m; spätné premiestnenie</t>
  </si>
  <si>
    <t>-2035035285</t>
  </si>
  <si>
    <t>11</t>
  </si>
  <si>
    <t>174101001.S</t>
  </si>
  <si>
    <t>Zásyp sypaninou so zhutnením jám, šachiet, rýh, zárezov alebo okolo objektov do 100 m3</t>
  </si>
  <si>
    <t>-134667612</t>
  </si>
  <si>
    <t>Vodorovné konštrukcie</t>
  </si>
  <si>
    <t>12</t>
  </si>
  <si>
    <t>451572111.S</t>
  </si>
  <si>
    <t>Lôžko pod potrubie, stoky a drobné objekty, v otvorenom výkope z kameniva drobného ťaženého 0-4 mm</t>
  </si>
  <si>
    <t>-1328157011</t>
  </si>
  <si>
    <t>Rúrové vedenie</t>
  </si>
  <si>
    <t>13</t>
  </si>
  <si>
    <t>871326004.S</t>
  </si>
  <si>
    <t>Montáž kanalizačného PVC-U potrubia hladkého viacvrstvového DN 150</t>
  </si>
  <si>
    <t>m</t>
  </si>
  <si>
    <t>-1903227282</t>
  </si>
  <si>
    <t>14</t>
  </si>
  <si>
    <t>KGEM160/1</t>
  </si>
  <si>
    <t>Rúra PVC-U hladký kanalizačný systém D 160x4,0, dĺ. 1 m, PIPELIFE</t>
  </si>
  <si>
    <t>ks</t>
  </si>
  <si>
    <t>645237756</t>
  </si>
  <si>
    <t>15</t>
  </si>
  <si>
    <t>KGEM160/2</t>
  </si>
  <si>
    <t>Rúra PVC-U hladký kanalizačný systém D 160x4,0, dĺ. 2 m, PIPELIFE</t>
  </si>
  <si>
    <t>-1020019583</t>
  </si>
  <si>
    <t>16</t>
  </si>
  <si>
    <t>KGEM160/3</t>
  </si>
  <si>
    <t>Rúra PVC-U hladký kanalizačný systém D 160x4,0, dĺ. 3 m, PIPELIFE</t>
  </si>
  <si>
    <t>147048152</t>
  </si>
  <si>
    <t>17</t>
  </si>
  <si>
    <t>KGEM160/5</t>
  </si>
  <si>
    <t>Rúra PVC-U hladký kanalizačný systém D 160x4,0, dĺ. 5 m, PIPELIFE</t>
  </si>
  <si>
    <t>-1617046707</t>
  </si>
  <si>
    <t>18</t>
  </si>
  <si>
    <t>894810003.S</t>
  </si>
  <si>
    <t>Montáž PP revíznej kanalizačnej šachty priemeru 425 mm do výšky šachty 2 m s roznášacím prstencom a poklopom</t>
  </si>
  <si>
    <t>-2138821261</t>
  </si>
  <si>
    <t>19</t>
  </si>
  <si>
    <t>RF010340</t>
  </si>
  <si>
    <t>TEGRA 425 - Šachtové dno  prietočné 160 x 90°</t>
  </si>
  <si>
    <t>-1835196617</t>
  </si>
  <si>
    <t>RP000470</t>
  </si>
  <si>
    <t>TEGRA 425 - Vlnovcová šachtová rúra ID425 x 6000</t>
  </si>
  <si>
    <t>-1477521206</t>
  </si>
  <si>
    <t>21</t>
  </si>
  <si>
    <t>RF001100</t>
  </si>
  <si>
    <t>Teleskopická rúra s tesnením 425x375</t>
  </si>
  <si>
    <t>282134251</t>
  </si>
  <si>
    <t>22</t>
  </si>
  <si>
    <t>RF000910</t>
  </si>
  <si>
    <t>Gum. tesnenie šachtovej rúry 425</t>
  </si>
  <si>
    <t>178283217</t>
  </si>
  <si>
    <t>23</t>
  </si>
  <si>
    <t>RF000340</t>
  </si>
  <si>
    <t>Liat. poklop D400 na tel. rúru DN 425</t>
  </si>
  <si>
    <t>2138614432</t>
  </si>
  <si>
    <t>24</t>
  </si>
  <si>
    <t>831263195.S</t>
  </si>
  <si>
    <t>Príplatok k cene za zriadenie kanalizačnej prípojky DN od 100 do 300 mm</t>
  </si>
  <si>
    <t>1958944239</t>
  </si>
  <si>
    <t>25</t>
  </si>
  <si>
    <t>892311000.S</t>
  </si>
  <si>
    <t>Skúška tesnosti kanalizácie D 150 mm</t>
  </si>
  <si>
    <t>1599612078</t>
  </si>
  <si>
    <t>26</t>
  </si>
  <si>
    <t>899721132.S</t>
  </si>
  <si>
    <t>Označenie kanalizačného potrubia hnedou výstražnou fóliou</t>
  </si>
  <si>
    <t>-1366447164</t>
  </si>
  <si>
    <t>27</t>
  </si>
  <si>
    <t>891249110x</t>
  </si>
  <si>
    <t>Zatvorenie a otvorenie uzatváracej armatúry na vodovodnom rade pri opravách, vrátane vypustenia</t>
  </si>
  <si>
    <t>519312243</t>
  </si>
  <si>
    <t>28</t>
  </si>
  <si>
    <t>877171056.S</t>
  </si>
  <si>
    <t>Montáž elektrotvarovky pre vodovodné potrubia z PE 100 D 32 mm</t>
  </si>
  <si>
    <t>387995559</t>
  </si>
  <si>
    <t>29</t>
  </si>
  <si>
    <t>286530227100.S</t>
  </si>
  <si>
    <t>Elektrospojka PE 100, na vodu, plyn a kanalizáciu, SDR 11, D 32 mm</t>
  </si>
  <si>
    <t>750203085</t>
  </si>
  <si>
    <t>30</t>
  </si>
  <si>
    <t>230203673.S</t>
  </si>
  <si>
    <t>Montáž prechodka PE/mosadz s vonkajším závitom PE 100 SDR11 D 32/1"</t>
  </si>
  <si>
    <t>1878748606</t>
  </si>
  <si>
    <t>31</t>
  </si>
  <si>
    <t>286220028200.S</t>
  </si>
  <si>
    <t>Prechodka PE/mosadz s vonkajším závitom PE 100 SDR 11 D 32/1"</t>
  </si>
  <si>
    <t>-1506922849</t>
  </si>
  <si>
    <t>32</t>
  </si>
  <si>
    <t>871171218.S</t>
  </si>
  <si>
    <t>Montáž vodovodného RC potrubia z PE 100 RC SDR11 zváraného elektrotvarovkami D 32x3,0 mm</t>
  </si>
  <si>
    <t>-1013966038</t>
  </si>
  <si>
    <t>33</t>
  </si>
  <si>
    <t>286130006800.S</t>
  </si>
  <si>
    <t>Rúra jednovrstvová na pitnú vodu SDR11, 32x3,0x100 m, PE 100 RC</t>
  </si>
  <si>
    <t>-817928879</t>
  </si>
  <si>
    <t>34</t>
  </si>
  <si>
    <t>892233110</t>
  </si>
  <si>
    <t>Preplach a dezinfekcia vodovodného potrubia DN do 32</t>
  </si>
  <si>
    <t>-166848993</t>
  </si>
  <si>
    <t>35</t>
  </si>
  <si>
    <t>892241111.S</t>
  </si>
  <si>
    <t>Ostatné práce na rúrovom vedení, tlakové skúšky vodovodného potrubia DN do 80</t>
  </si>
  <si>
    <t>-94993705</t>
  </si>
  <si>
    <t>36</t>
  </si>
  <si>
    <t>899721131.S</t>
  </si>
  <si>
    <t>Označenie vodovodného potrubia bielou výstražnou fóliou</t>
  </si>
  <si>
    <t>653369841</t>
  </si>
  <si>
    <t>Ostatné konštrukcie a práce-búranie</t>
  </si>
  <si>
    <t>37</t>
  </si>
  <si>
    <t>969011121.S</t>
  </si>
  <si>
    <t>Vybúranie vodovodného vedenia DN do 52 mm,  -0,01300t</t>
  </si>
  <si>
    <t>740176886</t>
  </si>
  <si>
    <t>38</t>
  </si>
  <si>
    <t>971042361.S.</t>
  </si>
  <si>
    <t>Vybúranie otvoru v základových priečkach z kameňa, plochy do 0,09 m2, hr. do 700 mm,  -0,15000t</t>
  </si>
  <si>
    <t>-703711450</t>
  </si>
  <si>
    <t>99</t>
  </si>
  <si>
    <t>Presun hmôt HSV</t>
  </si>
  <si>
    <t>39</t>
  </si>
  <si>
    <t>998276101.S</t>
  </si>
  <si>
    <t>Presun hmôt pre rúrové vedenie hĺbené z rúr z plast., hmôt alebo sklolamin. v otvorenom výkope</t>
  </si>
  <si>
    <t>821387444</t>
  </si>
  <si>
    <t>PSV</t>
  </si>
  <si>
    <t>Práce a dodávky PSV</t>
  </si>
  <si>
    <t>721</t>
  </si>
  <si>
    <t>Zdravotechnika - vnútorná kanalizácia</t>
  </si>
  <si>
    <t>40</t>
  </si>
  <si>
    <t>721171107.S</t>
  </si>
  <si>
    <t>Potrubie z PVC - U odpadové ležaté hrdlové D 75 mm</t>
  </si>
  <si>
    <t>1694976083</t>
  </si>
  <si>
    <t>41</t>
  </si>
  <si>
    <t>721171109.S</t>
  </si>
  <si>
    <t>Potrubie z PVC - U odpadové ležaté hrdlové D 110 mm</t>
  </si>
  <si>
    <t>319461353</t>
  </si>
  <si>
    <t>42</t>
  </si>
  <si>
    <t>721171110.S</t>
  </si>
  <si>
    <t>Potrubie z PVC - U odpadové ležaté hrdlové D 125 mm</t>
  </si>
  <si>
    <t>211620114</t>
  </si>
  <si>
    <t>43</t>
  </si>
  <si>
    <t>721171112.S</t>
  </si>
  <si>
    <t>Potrubie z PVC - U odpadové ležaté hrdlové D 160 mm</t>
  </si>
  <si>
    <t>-1433799475</t>
  </si>
  <si>
    <t>44</t>
  </si>
  <si>
    <t>721290111.S</t>
  </si>
  <si>
    <t>Ostatné - skúška tesnosti kanalizácie v objektoch vodou do DN 125</t>
  </si>
  <si>
    <t>2030364289</t>
  </si>
  <si>
    <t>45</t>
  </si>
  <si>
    <t>721290112.S</t>
  </si>
  <si>
    <t>Ostatné - skúška tesnosti kanalizácie v objektoch vodou DN 150 alebo DN 200</t>
  </si>
  <si>
    <t>-883719066</t>
  </si>
  <si>
    <t>46</t>
  </si>
  <si>
    <t>998721201.S</t>
  </si>
  <si>
    <t>Presun hmôt pre vnútornú kanalizáciu v objektoch výšky do 6 m</t>
  </si>
  <si>
    <t>%</t>
  </si>
  <si>
    <t>771446749</t>
  </si>
  <si>
    <t>722</t>
  </si>
  <si>
    <t>Zdravotechnika - vnútorný vodovod</t>
  </si>
  <si>
    <t>47</t>
  </si>
  <si>
    <t>722220862.S</t>
  </si>
  <si>
    <t>Demontáž armatúry závitovej s dvomi závitmi nad G 3/4 do G 5/4,  -0,00123t</t>
  </si>
  <si>
    <t>813378041</t>
  </si>
  <si>
    <t>48</t>
  </si>
  <si>
    <t>722130212.S</t>
  </si>
  <si>
    <t>Potrubie z oceľových rúr pozink. bezšvíkových bežných-11 353.0, 10 004.0 zvarov. bežných-11 343.00 DN 20</t>
  </si>
  <si>
    <t>1333684912</t>
  </si>
  <si>
    <t>49</t>
  </si>
  <si>
    <t>722130213.S</t>
  </si>
  <si>
    <t>Potrubie z oceľových rúr pozink. bezšvíkových bežných-11 353.0, 10 004.0 zvarov. bežných-11 343.00 DN 25</t>
  </si>
  <si>
    <t>-490794891</t>
  </si>
  <si>
    <t>50</t>
  </si>
  <si>
    <t>722221020.S</t>
  </si>
  <si>
    <t>Montáž guľového kohúta závitového priameho pre vodu G 1</t>
  </si>
  <si>
    <t>1259740874</t>
  </si>
  <si>
    <t>51</t>
  </si>
  <si>
    <t>551110005100.S</t>
  </si>
  <si>
    <t>Guľový uzáver pre vodu 1", niklovaná mosadz</t>
  </si>
  <si>
    <t>-1409694622</t>
  </si>
  <si>
    <t>52</t>
  </si>
  <si>
    <t>551110007300.S</t>
  </si>
  <si>
    <t>Guľový uzáver pre vodu s odvodnením, 1" FF, páčka, niklovaná mosadz</t>
  </si>
  <si>
    <t>13374070</t>
  </si>
  <si>
    <t>53</t>
  </si>
  <si>
    <t>722221135.m</t>
  </si>
  <si>
    <t>Montáž fitinkov závitových G 1</t>
  </si>
  <si>
    <t>-64329633</t>
  </si>
  <si>
    <t>54</t>
  </si>
  <si>
    <t>FT204/25</t>
  </si>
  <si>
    <t>Nátrubok - hrdlo 1"</t>
  </si>
  <si>
    <t>1399452108</t>
  </si>
  <si>
    <t>55</t>
  </si>
  <si>
    <t>197730041100.S</t>
  </si>
  <si>
    <t>Vsuvka, 1"x1", PN 10, T = +120 °C, mosadz, vhodná pre pitnú vodu</t>
  </si>
  <si>
    <t>1120418229</t>
  </si>
  <si>
    <t>56</t>
  </si>
  <si>
    <t>197730042100.S</t>
  </si>
  <si>
    <t>Vsuvka redukovaná, 1"x3/4", PN 10, T = +120 °C, mosadz, vhodná pre pitnú vodu</t>
  </si>
  <si>
    <t>-379526951</t>
  </si>
  <si>
    <t>57</t>
  </si>
  <si>
    <t>722221315.S</t>
  </si>
  <si>
    <t>Montáž spätnej klapky závitovej pre vodu G 1</t>
  </si>
  <si>
    <t>1382302400</t>
  </si>
  <si>
    <t>58</t>
  </si>
  <si>
    <t>551190001900</t>
  </si>
  <si>
    <t>Spätná klapka vodorovná Clapet, 1" FF, tesnenie kov-kov, mosadz, FIV.08401, IVAR</t>
  </si>
  <si>
    <t>1463368590</t>
  </si>
  <si>
    <t>HZS</t>
  </si>
  <si>
    <t>Hodinové zúčtovacie sadzby</t>
  </si>
  <si>
    <t>59</t>
  </si>
  <si>
    <t>HZS000211.S</t>
  </si>
  <si>
    <t>Stavebno montážne práce menej náročne, pomocné alebo manipulačné (Tr. 1) v rozsahu viac 4 a menej ako 8 hodínn</t>
  </si>
  <si>
    <t>hod</t>
  </si>
  <si>
    <t>512</t>
  </si>
  <si>
    <t>871005223</t>
  </si>
  <si>
    <t>SO-01.2-3 - ZDRAVOTECHNIKA - vrchná stavba</t>
  </si>
  <si>
    <t xml:space="preserve">    713 - Izolácie tepelné</t>
  </si>
  <si>
    <t xml:space="preserve">    721 - Zdravotech. vnútorná kanalizácia</t>
  </si>
  <si>
    <t xml:space="preserve">    725 - Zdravotechnika - zariaď. predmety</t>
  </si>
  <si>
    <t xml:space="preserve">    767 - Konštrukcie doplnkové kovové</t>
  </si>
  <si>
    <t>974031155.S</t>
  </si>
  <si>
    <t>Vysekávanie rýh v akomkoľvek murive tehlovom na akúkoľvek maltu do hĺbky 100 mm a š. do 200 mm,  -0,03800t</t>
  </si>
  <si>
    <t>1779614624</t>
  </si>
  <si>
    <t>713</t>
  </si>
  <si>
    <t>Izolácie tepelné</t>
  </si>
  <si>
    <t>713482111.S</t>
  </si>
  <si>
    <t>Montáž trubíc z PE, hr.do 10 mm,vnút.priemer do 38 mm</t>
  </si>
  <si>
    <t>244180729</t>
  </si>
  <si>
    <t>283310001300</t>
  </si>
  <si>
    <t>Izolačná PE trubica TUBOLIT DG 22x9 mm (d potrubia x hr. izolácie), nadrezaná, AZ FLEX</t>
  </si>
  <si>
    <t>2120794721</t>
  </si>
  <si>
    <t>283310001500</t>
  </si>
  <si>
    <t>Izolačná PE trubica TUBOLIT DG 28x9 mm (d potrubia x hr. izolácie), nadrezaná, AZ FLEX</t>
  </si>
  <si>
    <t>330065999</t>
  </si>
  <si>
    <t>283310001600</t>
  </si>
  <si>
    <t>Izolačná PE trubica TUBOLIT DG 35x9 mm (d potrubia x hr. izolácie), nadrezaná, AZ FLEX</t>
  </si>
  <si>
    <t>1462723579</t>
  </si>
  <si>
    <t>713482131.S</t>
  </si>
  <si>
    <t>Montáž trubíc z PE, hr.30 mm,vnút.priemer do 38 mm</t>
  </si>
  <si>
    <t>184241665</t>
  </si>
  <si>
    <t>283310006200</t>
  </si>
  <si>
    <t>Izolačná PE trubica TUBOLIT DG 22x30 mm (d potrubia x hr. izolácie), rozrezaná, AZ FLEX</t>
  </si>
  <si>
    <t>625984713</t>
  </si>
  <si>
    <t>283310006300</t>
  </si>
  <si>
    <t>Izolačná PE trubica TUBOLIT DG 28x30 mm (d potrubia x hr. izolácie), rozrezaná, AZ FLEX</t>
  </si>
  <si>
    <t>1996293048</t>
  </si>
  <si>
    <t>Zdravotech. vnútorná kanalizácia</t>
  </si>
  <si>
    <t>721171117</t>
  </si>
  <si>
    <t>Potrubie z PP systém HT odpadové hrdlové DN 50</t>
  </si>
  <si>
    <t>-311026877</t>
  </si>
  <si>
    <t>721171119</t>
  </si>
  <si>
    <t>Potrubie z PP systém HT odpadové hrdlové DN 100</t>
  </si>
  <si>
    <t>987581130</t>
  </si>
  <si>
    <t>111330000400.S</t>
  </si>
  <si>
    <t>Mastivo montážne, balenie 500 g</t>
  </si>
  <si>
    <t>-580634012</t>
  </si>
  <si>
    <t>721172357.S</t>
  </si>
  <si>
    <t>Montáž čistiaceho kusu HT potrubia DN 100</t>
  </si>
  <si>
    <t>1694710131</t>
  </si>
  <si>
    <t>286540019100.S</t>
  </si>
  <si>
    <t>Čistiaci kus HT DN 100, PP systém pre beztlakový rozvod vnútorného odpadu</t>
  </si>
  <si>
    <t>-989309801</t>
  </si>
  <si>
    <t>721194104.S</t>
  </si>
  <si>
    <t>Zriadenie prípojky na potrubí vyvedenie a upevnenie odpadových výpustiek D 40 mm</t>
  </si>
  <si>
    <t>-884255356</t>
  </si>
  <si>
    <t>721194105.S</t>
  </si>
  <si>
    <t>Zriadenie prípojky na potrubí vyvedenie a upevnenie odpadových výpustiek D 50 mm</t>
  </si>
  <si>
    <t>-1933466277</t>
  </si>
  <si>
    <t>721194109.S</t>
  </si>
  <si>
    <t>Zriadenie prípojky na potrubí vyvedenie a upevnenie odpadových výpustiek D 110 mm</t>
  </si>
  <si>
    <t>-998445703</t>
  </si>
  <si>
    <t>721290012.S</t>
  </si>
  <si>
    <t>Montáž privzdušňovacieho ventilu pre odpadové potrubia DN 110</t>
  </si>
  <si>
    <t>-466818613</t>
  </si>
  <si>
    <t>551610000100.S</t>
  </si>
  <si>
    <t>Privzdušňovacia hlavica DN 110, vnútorná kanalizácia, PP</t>
  </si>
  <si>
    <t>-444261818</t>
  </si>
  <si>
    <t>725869321.S</t>
  </si>
  <si>
    <t>Montáž zápachovej uzávierky pre zariaďovacie predmety, pračkovej do D 50 mm</t>
  </si>
  <si>
    <t>-191468756</t>
  </si>
  <si>
    <t>551620012300</t>
  </si>
  <si>
    <t>Zápachová uzávierka podomietková HL400, DN 40/50, umývačkový UP sifón, s kolenom pre pripojenie hadice 3/4", čistiaci otvor, krytka nerez 160x110 mm, PE</t>
  </si>
  <si>
    <t>1465685370</t>
  </si>
  <si>
    <t>447814215</t>
  </si>
  <si>
    <t>2029766427</t>
  </si>
  <si>
    <t>722172602</t>
  </si>
  <si>
    <t>Plasthliníkové potrubie Rehau RAUTITAN stabil v kotúčoch spájané lisovaním dxt 20,2x2,9 mm</t>
  </si>
  <si>
    <t>673055253</t>
  </si>
  <si>
    <t>722172603</t>
  </si>
  <si>
    <t>Plasthliníkové potrubie Rehau RAUTITAN stabil v kotúčoch spájané lisovaním dxt 25x3,7 mm</t>
  </si>
  <si>
    <t>308785031</t>
  </si>
  <si>
    <t>722172611</t>
  </si>
  <si>
    <t>Plasthliníkové potrubie Rehau RAUTITAN stabil v tyčiach spájané lisovaním dxt 32x4,7 mm</t>
  </si>
  <si>
    <t>-343359491</t>
  </si>
  <si>
    <t>722190401.S</t>
  </si>
  <si>
    <t>Vyvedenie a upevnenie výpustky DN 15</t>
  </si>
  <si>
    <t>-70115988</t>
  </si>
  <si>
    <t>722190402.S</t>
  </si>
  <si>
    <t>Vyvedenie a upevnenie výpustky DN 20</t>
  </si>
  <si>
    <t>1110783559</t>
  </si>
  <si>
    <t>722130900.</t>
  </si>
  <si>
    <t>Vodovodné potrubie so závitmi - dočasné ochranné zazátkovanie vývodu</t>
  </si>
  <si>
    <t>1293930446</t>
  </si>
  <si>
    <t>14563921001</t>
  </si>
  <si>
    <t>REHAU zátka RAUTITAN RX+ Rp 3/4, REHAU</t>
  </si>
  <si>
    <t>1162952233</t>
  </si>
  <si>
    <t>14563911001</t>
  </si>
  <si>
    <t>REHAU zátka RAUTITAN RX+ Rp 1/2, REHAU</t>
  </si>
  <si>
    <t>364679293</t>
  </si>
  <si>
    <t>551280006800</t>
  </si>
  <si>
    <t>Zátka pre nástenky, 1/2", modrá, plast, IVAR.Z02</t>
  </si>
  <si>
    <t>-1669409800</t>
  </si>
  <si>
    <t>551280006700</t>
  </si>
  <si>
    <t>Zátka pre nástenky, 1/2", červená, plast, Z01, IVAR</t>
  </si>
  <si>
    <t>-1711208723</t>
  </si>
  <si>
    <t>722220111.S</t>
  </si>
  <si>
    <t>Montáž armatúry závitovej s jedným závitom, nástenka pre výtokový ventil G 1/2</t>
  </si>
  <si>
    <t>-1145763053</t>
  </si>
  <si>
    <t>197730076700.S</t>
  </si>
  <si>
    <t>Nástenka lisovacia koncová, 1/2" Fx20, PN 10, T = +120 °C, niklovaná mosadz, tesnenie EPDM</t>
  </si>
  <si>
    <t>-203866103</t>
  </si>
  <si>
    <t>722221010.S</t>
  </si>
  <si>
    <t>Montáž guľového kohúta závitového priameho pre vodu G 1/2</t>
  </si>
  <si>
    <t>2072566357</t>
  </si>
  <si>
    <t>551110004900.S</t>
  </si>
  <si>
    <t>Guľový uzáver pre vodu 1/2", niklovaná mosadz</t>
  </si>
  <si>
    <t>-51613706</t>
  </si>
  <si>
    <t>-185398436</t>
  </si>
  <si>
    <t>1736902157</t>
  </si>
  <si>
    <t>722221113.S</t>
  </si>
  <si>
    <t>Montáž guľového kohúta záhradného závitového G 3/4</t>
  </si>
  <si>
    <t>-323811004</t>
  </si>
  <si>
    <t>CF2002/20</t>
  </si>
  <si>
    <t>Záhradný guľový kohút s pákou 3/4"x1"</t>
  </si>
  <si>
    <t>-1802477306</t>
  </si>
  <si>
    <t>722221265.S</t>
  </si>
  <si>
    <t>Montáž spätného ventilu závitového G 1/2</t>
  </si>
  <si>
    <t>-1291534875</t>
  </si>
  <si>
    <t>551190000800.S</t>
  </si>
  <si>
    <t>Spätná klapka vodorovná závitová 1/2", PN 10, pre vodu, mosadz</t>
  </si>
  <si>
    <t>-497728891</t>
  </si>
  <si>
    <t>722221275.S</t>
  </si>
  <si>
    <t>Montáž spätného ventilu závitového G 1</t>
  </si>
  <si>
    <t>-252214842</t>
  </si>
  <si>
    <t>551190001000.S</t>
  </si>
  <si>
    <t>Spätná klapka vodorovná závitová 1", PN 10, pre vodu, mosadz</t>
  </si>
  <si>
    <t>-1697647801</t>
  </si>
  <si>
    <t>722290226.S</t>
  </si>
  <si>
    <t>Tlaková skúška vodovodného potrubia závitového do DN 50</t>
  </si>
  <si>
    <t>1950149414</t>
  </si>
  <si>
    <t>722290234.S</t>
  </si>
  <si>
    <t>Prepláchnutie a dezinfekcia vodovodného potrubia do DN 80</t>
  </si>
  <si>
    <t>452390101</t>
  </si>
  <si>
    <t>283550018901</t>
  </si>
  <si>
    <t>Teflonová niť LOCTITE dĺ. 160+20 m /1 balenie/ na tesnenie závitov</t>
  </si>
  <si>
    <t>-151706754</t>
  </si>
  <si>
    <t>998722201.S</t>
  </si>
  <si>
    <t>Presun hmôt pre vnútorný vodovod v objektoch výšky do 6 m</t>
  </si>
  <si>
    <t>1603673734</t>
  </si>
  <si>
    <t>725</t>
  </si>
  <si>
    <t>Zdravotechnika - zariaď. predmety</t>
  </si>
  <si>
    <t>725149715.S</t>
  </si>
  <si>
    <t>Montáž predstenového systému záchodov do ľahkých stien s kovovou konštrukciou</t>
  </si>
  <si>
    <t>169762053</t>
  </si>
  <si>
    <t>AM101/1120</t>
  </si>
  <si>
    <t>Sádromodul - predstenový inštalačný systém pre suchú inštaláciu (do sádrokartonu)</t>
  </si>
  <si>
    <t>205150350</t>
  </si>
  <si>
    <t>AM116/1300H</t>
  </si>
  <si>
    <t>Solomodul - predstenový inštalačný systém pre suchú inštaláciu (do priestoru) – pre osoby so zníženou hybnosťou</t>
  </si>
  <si>
    <t>540039737</t>
  </si>
  <si>
    <t>725291116</t>
  </si>
  <si>
    <t>Montaž doplnkov zariadení záchodov - tlačidlo splachovacie</t>
  </si>
  <si>
    <t>266353911</t>
  </si>
  <si>
    <t>115.770.11.5</t>
  </si>
  <si>
    <t>Ovládacie tlačidlo Geberit Sigma01, pre dvojité splachovanie: Biela</t>
  </si>
  <si>
    <t>1864693472</t>
  </si>
  <si>
    <t>725149720.S</t>
  </si>
  <si>
    <t>Montáž záchodu do predstenového systému</t>
  </si>
  <si>
    <t>917940146</t>
  </si>
  <si>
    <t>642360004000.S</t>
  </si>
  <si>
    <t>Misa záchodová keramická závesná bez splachovacieho okruhu</t>
  </si>
  <si>
    <t>-1589609106</t>
  </si>
  <si>
    <t>725149715.m</t>
  </si>
  <si>
    <t>Montáž predstenového systému záchodov do ľahkých stien s kovovou konštrukciou, výška ZTP</t>
  </si>
  <si>
    <t>-441981248</t>
  </si>
  <si>
    <t>642360004900.S</t>
  </si>
  <si>
    <t>Misa záchodová keramická závesná bezbariérová, bez splachovacieho okruhu</t>
  </si>
  <si>
    <t>2023964966</t>
  </si>
  <si>
    <t>725291112.S</t>
  </si>
  <si>
    <t>Montáž záchodového sedadla s poklopom</t>
  </si>
  <si>
    <t>-601508703</t>
  </si>
  <si>
    <t>H8932823000631</t>
  </si>
  <si>
    <t>Sedátko b/pokl DEEP/BALTIC bílá, vxšxl 30x376x436 mm</t>
  </si>
  <si>
    <t>2042022929</t>
  </si>
  <si>
    <t>60</t>
  </si>
  <si>
    <t>H8932813000631</t>
  </si>
  <si>
    <t>Sedátko s pokl DEEP/BALTIC bílá, vxšxl 30x376x436 mm</t>
  </si>
  <si>
    <t>857512757</t>
  </si>
  <si>
    <t>61</t>
  </si>
  <si>
    <t>725114933.m</t>
  </si>
  <si>
    <t>Montáž flexi sklzu D 110</t>
  </si>
  <si>
    <t>738370742</t>
  </si>
  <si>
    <t>62</t>
  </si>
  <si>
    <t>A97</t>
  </si>
  <si>
    <t>Flexi napojenie k WC</t>
  </si>
  <si>
    <t>-1319126820</t>
  </si>
  <si>
    <t>63</t>
  </si>
  <si>
    <t>111.815.00.1</t>
  </si>
  <si>
    <t>Súprava stenových kotiev Geberit Duofix pre samostatnú inštaláciu (2 ks)</t>
  </si>
  <si>
    <t>1336974083</t>
  </si>
  <si>
    <t>64</t>
  </si>
  <si>
    <t>156.050.00.1</t>
  </si>
  <si>
    <t>Súprava akustickej izolácie Geberit pre závesné WC</t>
  </si>
  <si>
    <t>-2023402782</t>
  </si>
  <si>
    <t>65</t>
  </si>
  <si>
    <t>725129201.S</t>
  </si>
  <si>
    <t>Montáž pisoáru keramického bez splachovacej nádrže</t>
  </si>
  <si>
    <t>1397837396</t>
  </si>
  <si>
    <t>66</t>
  </si>
  <si>
    <t>642510000100.S</t>
  </si>
  <si>
    <t>Pisoár keramický</t>
  </si>
  <si>
    <t>1218841833</t>
  </si>
  <si>
    <t>67</t>
  </si>
  <si>
    <t>725219401.S</t>
  </si>
  <si>
    <t>Montáž umývadla keramického na skrutky do muriva, bez výtokovej armatúry</t>
  </si>
  <si>
    <t>-604641602</t>
  </si>
  <si>
    <t>68</t>
  </si>
  <si>
    <t>642110004300.S</t>
  </si>
  <si>
    <t>Umývadlo keramické bežný typ</t>
  </si>
  <si>
    <t>1984664670</t>
  </si>
  <si>
    <t>69</t>
  </si>
  <si>
    <t>725219402.m</t>
  </si>
  <si>
    <t>Montáž umývadla na skrutky do muriva, bez výtokovej armatúry, /výška pre ZTP/</t>
  </si>
  <si>
    <t>1452224678</t>
  </si>
  <si>
    <t>70</t>
  </si>
  <si>
    <t>642110002701</t>
  </si>
  <si>
    <t>Umývadlo keramické SAPHO zdravotné, rozmer 590x470x165 mm, biela, 10TP60060</t>
  </si>
  <si>
    <t>-480544628</t>
  </si>
  <si>
    <t>71</t>
  </si>
  <si>
    <t>725333360.S</t>
  </si>
  <si>
    <t>Montáž výlevky keramickej voľne stojacej bez výtokovej armatúry</t>
  </si>
  <si>
    <t>-1255410253</t>
  </si>
  <si>
    <t>72</t>
  </si>
  <si>
    <t>642710000100.S</t>
  </si>
  <si>
    <t>Výlevka stojatá keramická s plastovou mrežou</t>
  </si>
  <si>
    <t>-1232273691</t>
  </si>
  <si>
    <t>73</t>
  </si>
  <si>
    <t>725291120</t>
  </si>
  <si>
    <t>Montáž doplnkov zariadení kúpeľní - príplatok za použitie silikónového tmelu</t>
  </si>
  <si>
    <t>2114587597</t>
  </si>
  <si>
    <t>74</t>
  </si>
  <si>
    <t>725539141.S</t>
  </si>
  <si>
    <t>Montáž elektrického prietokového ohrievača malolitrážneho do 10 L</t>
  </si>
  <si>
    <t>-702065981</t>
  </si>
  <si>
    <t>75</t>
  </si>
  <si>
    <t>541310000400.S</t>
  </si>
  <si>
    <t>Elektrický prietokový ohrievač tlakový, inštalácia pod umývadlo, objem 10 l</t>
  </si>
  <si>
    <t>-322530714</t>
  </si>
  <si>
    <t>76</t>
  </si>
  <si>
    <t>725539101.S</t>
  </si>
  <si>
    <t>Montáž elektrického ohrievača závesného zvislého do 50 L</t>
  </si>
  <si>
    <t>-254056674</t>
  </si>
  <si>
    <t>77</t>
  </si>
  <si>
    <t>541320005400.S</t>
  </si>
  <si>
    <t>Ohrievač vody elektrický tlakový závesný akumulačný, objem 50 l</t>
  </si>
  <si>
    <t>1499093643</t>
  </si>
  <si>
    <t>78</t>
  </si>
  <si>
    <t>722221171</t>
  </si>
  <si>
    <t>Montáž poistného ventilu závitového pre tlakový ohrievač vody el.,  G 1/2</t>
  </si>
  <si>
    <t>1667344289</t>
  </si>
  <si>
    <t>79</t>
  </si>
  <si>
    <t>541000417585</t>
  </si>
  <si>
    <t>Poistný ventil pre elektrický ohrievač vody TE-1847 DN 15 Slovarm</t>
  </si>
  <si>
    <t>1486418929</t>
  </si>
  <si>
    <t>80</t>
  </si>
  <si>
    <t>725819204</t>
  </si>
  <si>
    <t>Montáž tlačného ventilu nástenného G 1/2</t>
  </si>
  <si>
    <t>súb.</t>
  </si>
  <si>
    <t>1524949211</t>
  </si>
  <si>
    <t>81</t>
  </si>
  <si>
    <t>Z502</t>
  </si>
  <si>
    <t>Pisoárový tlačný ventil</t>
  </si>
  <si>
    <t>-671076535</t>
  </si>
  <si>
    <t>82</t>
  </si>
  <si>
    <t>725819402.S</t>
  </si>
  <si>
    <t>Montáž ventilu bez pripojovacej rúrky G 1/2</t>
  </si>
  <si>
    <t>-755068735</t>
  </si>
  <si>
    <t>83</t>
  </si>
  <si>
    <t>551110020800.S</t>
  </si>
  <si>
    <t>Ventil rohový s filtrom, 1/2" - 3/8" s maticou, chrómovaná mosadz</t>
  </si>
  <si>
    <t>176627852</t>
  </si>
  <si>
    <t>84</t>
  </si>
  <si>
    <t>725829601.S</t>
  </si>
  <si>
    <t>Montáž batérie umývadlovej a drezovej stojankovej, pákovej alebo klasickej s mechanickým ovládaním</t>
  </si>
  <si>
    <t>302063756</t>
  </si>
  <si>
    <t>85</t>
  </si>
  <si>
    <t>551450003800.S</t>
  </si>
  <si>
    <t>Batéria umývadlová stojanková páková</t>
  </si>
  <si>
    <t>1701420278</t>
  </si>
  <si>
    <t>86</t>
  </si>
  <si>
    <t>725829602.m</t>
  </si>
  <si>
    <t>Montáž batérie drezovej stojankovej, pákovej s mechanickým ovládaním</t>
  </si>
  <si>
    <t>-640841</t>
  </si>
  <si>
    <t>87</t>
  </si>
  <si>
    <t>551450000600.S</t>
  </si>
  <si>
    <t>Batéria drezová stojanková páková</t>
  </si>
  <si>
    <t>-1946913671</t>
  </si>
  <si>
    <t>88</t>
  </si>
  <si>
    <t>725829801.S</t>
  </si>
  <si>
    <t>Montáž batérie výlevkovej nástennej pákovej alebo klasickej s mechanickým ovládaním</t>
  </si>
  <si>
    <t>-2147395481</t>
  </si>
  <si>
    <t>89</t>
  </si>
  <si>
    <t>551450003501.</t>
  </si>
  <si>
    <t>Batéria výlevková nástenná páková, výtokové rameno 300 mm, chróm</t>
  </si>
  <si>
    <t>1270414583</t>
  </si>
  <si>
    <t>90</t>
  </si>
  <si>
    <t>725859101.S</t>
  </si>
  <si>
    <t>Montáž ventilu odpadového pre zariaďovacie predmety do DN 32</t>
  </si>
  <si>
    <t>-1092110637</t>
  </si>
  <si>
    <t>91</t>
  </si>
  <si>
    <t>A39</t>
  </si>
  <si>
    <t>Výpusť umývadlová click/clack 5/4" celokovová s prepadom, malá zátka</t>
  </si>
  <si>
    <t>211756139</t>
  </si>
  <si>
    <t>92</t>
  </si>
  <si>
    <t>725859102.S</t>
  </si>
  <si>
    <t>Montáž ventilu odpadového pre zariaďovacie predmety nad DN 32 do DN 50</t>
  </si>
  <si>
    <t>-1858658244</t>
  </si>
  <si>
    <t>93</t>
  </si>
  <si>
    <t>A33</t>
  </si>
  <si>
    <t>Výpusť drezová 6/4" s nerezovou mriežkou DN70</t>
  </si>
  <si>
    <t>508556619</t>
  </si>
  <si>
    <t>94</t>
  </si>
  <si>
    <t>725869301.S</t>
  </si>
  <si>
    <t>Montáž zápachovej uzávierky pre zariaďovacie predmety, umývadlovej do D 40 mm</t>
  </si>
  <si>
    <t>-1543230540</t>
  </si>
  <si>
    <t>95</t>
  </si>
  <si>
    <t>551620006400.S</t>
  </si>
  <si>
    <t>Zápachová uzávierka - sifón pre umývadlá DN 40</t>
  </si>
  <si>
    <t>1636144086</t>
  </si>
  <si>
    <t>96</t>
  </si>
  <si>
    <t>551620005450</t>
  </si>
  <si>
    <t>Zápachová uzávierka - sifón umývadlový šetriaci miesto, rozstup rohových ventil 200 mm, DN 40, JIKA</t>
  </si>
  <si>
    <t>907532255</t>
  </si>
  <si>
    <t>97</t>
  </si>
  <si>
    <t>725869311.S</t>
  </si>
  <si>
    <t>Montáž zápachovej uzávierky pre zariaďovacie predmety, drezovej do D 50 mm (pre jeden drez)</t>
  </si>
  <si>
    <t>-1557328870</t>
  </si>
  <si>
    <t>98</t>
  </si>
  <si>
    <t>551620006800.S</t>
  </si>
  <si>
    <t>Zápachová uzávierka- sifón pre jednodielne drezy DN 40</t>
  </si>
  <si>
    <t>-1030199414</t>
  </si>
  <si>
    <t>725869313.S</t>
  </si>
  <si>
    <t>Montáž zápachovej uzávierky pre zariaďovacie predmety, drezovej do D 50 mm (pre dva drezy)</t>
  </si>
  <si>
    <t>-1576184883</t>
  </si>
  <si>
    <t>100</t>
  </si>
  <si>
    <t>551620007800.S</t>
  </si>
  <si>
    <t>Zápachová uzávierka pre dvojdielne drezy DN 40</t>
  </si>
  <si>
    <t>-538836794</t>
  </si>
  <si>
    <t>101</t>
  </si>
  <si>
    <t>998725201.S</t>
  </si>
  <si>
    <t>Presun hmôt pre zariaďovacie predmety v objektoch výšky do 6 m</t>
  </si>
  <si>
    <t>-1934363914</t>
  </si>
  <si>
    <t>767</t>
  </si>
  <si>
    <t>Konštrukcie doplnkové kovové</t>
  </si>
  <si>
    <t>102</t>
  </si>
  <si>
    <t>767995112.m</t>
  </si>
  <si>
    <t>Montáž kotviacich prvkov pre uchytenie potrubia do DN 32</t>
  </si>
  <si>
    <t>súb</t>
  </si>
  <si>
    <t>-1808548619</t>
  </si>
  <si>
    <t>103</t>
  </si>
  <si>
    <t>5534667393ic</t>
  </si>
  <si>
    <t>Montážny a pomocný materiál - upevňovacie prvky a konštrukcie /fix,tyč,objímka s gumou/ do DN32</t>
  </si>
  <si>
    <t>1121239409</t>
  </si>
  <si>
    <t>104</t>
  </si>
  <si>
    <t>767995113.m</t>
  </si>
  <si>
    <t>Montáž kotviacich prvkov pre uchytenie potrubia do DN 50</t>
  </si>
  <si>
    <t>-1940588177</t>
  </si>
  <si>
    <t>105</t>
  </si>
  <si>
    <t>5534667394ic</t>
  </si>
  <si>
    <t>Montážny a pomocný materiál - upevňovacie prvky a konštrukcie /fix,tyč,objímka s gumou/ do DN50</t>
  </si>
  <si>
    <t>-817906612</t>
  </si>
  <si>
    <t>106</t>
  </si>
  <si>
    <t>767995114.m</t>
  </si>
  <si>
    <t>Montáž kotviacich prvkov pre uchytenie potrubia do DN 100</t>
  </si>
  <si>
    <t>1814361713</t>
  </si>
  <si>
    <t>107</t>
  </si>
  <si>
    <t>5534667395ic</t>
  </si>
  <si>
    <t>Montážny a pomocný materiál - upevňovacie prvky a konštrukcie /fix,tyč,objímka s gumou/ do DN100</t>
  </si>
  <si>
    <t>-635101895</t>
  </si>
  <si>
    <t>108</t>
  </si>
  <si>
    <t>-149342823</t>
  </si>
  <si>
    <t>ZN12 - ZBERNÁ NÁDRŽ  - 12m3</t>
  </si>
  <si>
    <t>M - M</t>
  </si>
  <si>
    <t xml:space="preserve">    21-M - Elektromontáže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</si>
  <si>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</si>
  <si>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</si>
  <si>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</si>
  <si>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</si>
  <si>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151101201.S</t>
  </si>
  <si>
    <t>Paženie stien bez rozopretia alebo vzopretia, príložné hĺbky do 4m</t>
  </si>
  <si>
    <t>m2</t>
  </si>
  <si>
    <t>151101211.S</t>
  </si>
  <si>
    <t>Odstránenie paženia stien príložné hĺbky do 4 m</t>
  </si>
  <si>
    <t>-243627702</t>
  </si>
  <si>
    <t>167101101.S</t>
  </si>
  <si>
    <t>Nakladanie neuľahnutého výkopku z hornín tr.1-4 do 100 m3</t>
  </si>
  <si>
    <t>6331486</t>
  </si>
  <si>
    <t>171209002.S</t>
  </si>
  <si>
    <t>Poplatok za skladovanie - zemina a kamenivo (17 05) ostatné</t>
  </si>
  <si>
    <t>774041063</t>
  </si>
  <si>
    <t>174201101.S</t>
  </si>
  <si>
    <t>Zásyp sypaninou bez zhutnenia jám, šachiet, rýh, zárezov alebo okolo objektov do 100 m3</t>
  </si>
  <si>
    <t>451541111.S</t>
  </si>
  <si>
    <t>Lôžko pod potrubie, stoky a drobné objekty, v otvorenom výkope zo štrkodrvy 0-63 mm</t>
  </si>
  <si>
    <t>452311151.S</t>
  </si>
  <si>
    <t>Dosky, bloky, sedlá z betónu v otvorenom výkope tr. C 25/30</t>
  </si>
  <si>
    <t>452351101.S</t>
  </si>
  <si>
    <t>Debnenie v otvorenom výkope dosiek, sedlových lôžok a blokov pod potrubie,stoky a drobné objekty</t>
  </si>
  <si>
    <t>105222086</t>
  </si>
  <si>
    <t>452368113.S</t>
  </si>
  <si>
    <t>Výstuž podkladových dosiek, blokov,podvalov v otvorenom výkope,z betonárskej ocele B500 (10505)</t>
  </si>
  <si>
    <t>894101113.S</t>
  </si>
  <si>
    <t>Osadenie akumulačnej nádrže železobetónovej, hmotnosti nad 10 t</t>
  </si>
  <si>
    <t>594340000500.1</t>
  </si>
  <si>
    <t>Akumulačná nádrž,  objem nádrže 12 m3, železobetónová, prejazdná,vstup.šachta</t>
  </si>
  <si>
    <t>-1966324407</t>
  </si>
  <si>
    <t>899304111.S</t>
  </si>
  <si>
    <t>Osadenie poklopu železobetónového vrátane rámu akejkoľvek hmotnosti</t>
  </si>
  <si>
    <t>-1769778400</t>
  </si>
  <si>
    <t>592240008400.S</t>
  </si>
  <si>
    <t>Poklop  betón - liatina, tr. zaťaženia D400, pre šachty DN 630 až 1000</t>
  </si>
  <si>
    <t>-1007979209</t>
  </si>
  <si>
    <t>21-M</t>
  </si>
  <si>
    <t xml:space="preserve">Elektromontáže </t>
  </si>
  <si>
    <t>21015</t>
  </si>
  <si>
    <t>Montáž signalizačné zariadenie - pre kontrolu preplnenia</t>
  </si>
  <si>
    <t>453</t>
  </si>
  <si>
    <t>Signalizačné zariadenie - akumulačná nádrž</t>
  </si>
  <si>
    <t>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</si>
</sst>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0" borderId="19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1"/>
  <sheetViews>
    <sheetView showGridLines="0" tabSelected="1" workbookViewId="0">
      <selection activeCell="H15" sqref="H1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25" width="2.6640625" customWidth="1"/>
    <col min="26" max="26" width="11.1640625" customWidth="1"/>
    <col min="27" max="33" width="2.6640625" customWidth="1"/>
    <col min="34" max="34" width="3.33203125" customWidth="1"/>
    <col min="35" max="35" width="10.1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5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77" t="s">
        <v>12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R5" s="16"/>
      <c r="BS5" s="13" t="s">
        <v>6</v>
      </c>
    </row>
    <row r="6" spans="1:74" ht="36.950000000000003" customHeight="1">
      <c r="B6" s="16"/>
      <c r="D6" s="21" t="s">
        <v>13</v>
      </c>
      <c r="K6" s="178" t="s">
        <v>14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22</v>
      </c>
      <c r="AR10" s="16"/>
      <c r="BS10" s="13" t="s">
        <v>6</v>
      </c>
    </row>
    <row r="11" spans="1:74" ht="18.399999999999999" customHeight="1">
      <c r="B11" s="16"/>
      <c r="E11" s="20" t="s">
        <v>23</v>
      </c>
      <c r="AK11" s="22" t="s">
        <v>24</v>
      </c>
      <c r="AN11" s="20" t="s">
        <v>25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/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21</v>
      </c>
      <c r="AN16" s="20" t="s">
        <v>28</v>
      </c>
      <c r="AR16" s="16"/>
      <c r="BS16" s="13" t="s">
        <v>3</v>
      </c>
    </row>
    <row r="17" spans="2:71" ht="18.399999999999999" customHeight="1">
      <c r="B17" s="16"/>
      <c r="E17" s="20" t="s">
        <v>29</v>
      </c>
      <c r="AK17" s="22" t="s">
        <v>24</v>
      </c>
      <c r="AN17" s="20" t="s">
        <v>1</v>
      </c>
      <c r="AR17" s="16"/>
      <c r="BS17" s="13" t="s">
        <v>30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31</v>
      </c>
      <c r="AK19" s="22" t="s">
        <v>21</v>
      </c>
      <c r="AN19" s="20"/>
      <c r="AR19" s="16"/>
      <c r="BS19" s="13" t="s">
        <v>6</v>
      </c>
    </row>
    <row r="20" spans="2:71" ht="18.399999999999999" customHeight="1">
      <c r="B20" s="16"/>
      <c r="E20" s="20"/>
      <c r="AK20" s="22" t="s">
        <v>24</v>
      </c>
      <c r="AN20" s="20" t="s">
        <v>1</v>
      </c>
      <c r="AR20" s="16"/>
      <c r="BS20" s="13" t="s">
        <v>30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23.25" customHeight="1">
      <c r="B23" s="16"/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  <c r="AN23" s="17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0">
        <f>ROUND(AG94,2)</f>
        <v>0</v>
      </c>
      <c r="AL26" s="181"/>
      <c r="AM26" s="181"/>
      <c r="AN26" s="181"/>
      <c r="AO26" s="18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2" t="s">
        <v>34</v>
      </c>
      <c r="M28" s="182"/>
      <c r="N28" s="182"/>
      <c r="O28" s="182"/>
      <c r="P28" s="182"/>
      <c r="W28" s="182" t="s">
        <v>35</v>
      </c>
      <c r="X28" s="182"/>
      <c r="Y28" s="182"/>
      <c r="Z28" s="182"/>
      <c r="AA28" s="182"/>
      <c r="AB28" s="182"/>
      <c r="AC28" s="182"/>
      <c r="AD28" s="182"/>
      <c r="AE28" s="182"/>
      <c r="AK28" s="182" t="s">
        <v>36</v>
      </c>
      <c r="AL28" s="182"/>
      <c r="AM28" s="182"/>
      <c r="AN28" s="182"/>
      <c r="AO28" s="182"/>
      <c r="AR28" s="25"/>
    </row>
    <row r="29" spans="2:71" s="2" customFormat="1" ht="14.45" customHeight="1">
      <c r="B29" s="29"/>
      <c r="D29" s="22" t="s">
        <v>37</v>
      </c>
      <c r="F29" s="30" t="s">
        <v>38</v>
      </c>
      <c r="L29" s="169">
        <v>0.2</v>
      </c>
      <c r="M29" s="168"/>
      <c r="N29" s="168"/>
      <c r="O29" s="168"/>
      <c r="P29" s="168"/>
      <c r="Q29" s="31"/>
      <c r="R29" s="31"/>
      <c r="S29" s="31"/>
      <c r="T29" s="31"/>
      <c r="U29" s="31"/>
      <c r="V29" s="31"/>
      <c r="W29" s="167">
        <f>ROUND(AZ94, 2)</f>
        <v>0</v>
      </c>
      <c r="X29" s="168"/>
      <c r="Y29" s="168"/>
      <c r="Z29" s="168"/>
      <c r="AA29" s="168"/>
      <c r="AB29" s="168"/>
      <c r="AC29" s="168"/>
      <c r="AD29" s="168"/>
      <c r="AE29" s="168"/>
      <c r="AF29" s="31"/>
      <c r="AG29" s="31"/>
      <c r="AH29" s="31"/>
      <c r="AI29" s="31"/>
      <c r="AJ29" s="31"/>
      <c r="AK29" s="167">
        <f>ROUND(AV94, 2)</f>
        <v>0</v>
      </c>
      <c r="AL29" s="168"/>
      <c r="AM29" s="168"/>
      <c r="AN29" s="168"/>
      <c r="AO29" s="168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39</v>
      </c>
      <c r="L30" s="174">
        <v>0.2</v>
      </c>
      <c r="M30" s="175"/>
      <c r="N30" s="175"/>
      <c r="O30" s="175"/>
      <c r="P30" s="175"/>
      <c r="W30" s="176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6">
        <f>ROUND(AW94, 2)</f>
        <v>0</v>
      </c>
      <c r="AL30" s="175"/>
      <c r="AM30" s="175"/>
      <c r="AN30" s="175"/>
      <c r="AO30" s="175"/>
      <c r="AR30" s="29"/>
    </row>
    <row r="31" spans="2:71" s="2" customFormat="1" ht="14.45" hidden="1" customHeight="1">
      <c r="B31" s="29"/>
      <c r="F31" s="22" t="s">
        <v>40</v>
      </c>
      <c r="L31" s="174">
        <v>0.2</v>
      </c>
      <c r="M31" s="175"/>
      <c r="N31" s="175"/>
      <c r="O31" s="175"/>
      <c r="P31" s="175"/>
      <c r="W31" s="176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6">
        <v>0</v>
      </c>
      <c r="AL31" s="175"/>
      <c r="AM31" s="175"/>
      <c r="AN31" s="175"/>
      <c r="AO31" s="175"/>
      <c r="AR31" s="29"/>
    </row>
    <row r="32" spans="2:71" s="2" customFormat="1" ht="14.45" hidden="1" customHeight="1">
      <c r="B32" s="29"/>
      <c r="F32" s="22" t="s">
        <v>41</v>
      </c>
      <c r="L32" s="174">
        <v>0.2</v>
      </c>
      <c r="M32" s="175"/>
      <c r="N32" s="175"/>
      <c r="O32" s="175"/>
      <c r="P32" s="175"/>
      <c r="W32" s="176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6">
        <v>0</v>
      </c>
      <c r="AL32" s="175"/>
      <c r="AM32" s="175"/>
      <c r="AN32" s="175"/>
      <c r="AO32" s="175"/>
      <c r="AR32" s="29"/>
    </row>
    <row r="33" spans="2:52" s="2" customFormat="1" ht="14.45" hidden="1" customHeight="1">
      <c r="B33" s="29"/>
      <c r="F33" s="30" t="s">
        <v>42</v>
      </c>
      <c r="L33" s="169">
        <v>0</v>
      </c>
      <c r="M33" s="168"/>
      <c r="N33" s="168"/>
      <c r="O33" s="168"/>
      <c r="P33" s="168"/>
      <c r="Q33" s="31"/>
      <c r="R33" s="31"/>
      <c r="S33" s="31"/>
      <c r="T33" s="31"/>
      <c r="U33" s="31"/>
      <c r="V33" s="31"/>
      <c r="W33" s="167">
        <f>ROUND(BD94, 2)</f>
        <v>0</v>
      </c>
      <c r="X33" s="168"/>
      <c r="Y33" s="168"/>
      <c r="Z33" s="168"/>
      <c r="AA33" s="168"/>
      <c r="AB33" s="168"/>
      <c r="AC33" s="168"/>
      <c r="AD33" s="168"/>
      <c r="AE33" s="168"/>
      <c r="AF33" s="31"/>
      <c r="AG33" s="31"/>
      <c r="AH33" s="31"/>
      <c r="AI33" s="31"/>
      <c r="AJ33" s="31"/>
      <c r="AK33" s="167">
        <v>0</v>
      </c>
      <c r="AL33" s="168"/>
      <c r="AM33" s="168"/>
      <c r="AN33" s="168"/>
      <c r="AO33" s="168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44</v>
      </c>
      <c r="U35" s="35"/>
      <c r="V35" s="35"/>
      <c r="W35" s="35"/>
      <c r="X35" s="173" t="s">
        <v>45</v>
      </c>
      <c r="Y35" s="171"/>
      <c r="Z35" s="171"/>
      <c r="AA35" s="171"/>
      <c r="AB35" s="171"/>
      <c r="AC35" s="35"/>
      <c r="AD35" s="35"/>
      <c r="AE35" s="35"/>
      <c r="AF35" s="35"/>
      <c r="AG35" s="35"/>
      <c r="AH35" s="35"/>
      <c r="AI35" s="35"/>
      <c r="AJ35" s="35"/>
      <c r="AK35" s="170">
        <f>SUM(AK26:AK33)</f>
        <v>0</v>
      </c>
      <c r="AL35" s="171"/>
      <c r="AM35" s="171"/>
      <c r="AN35" s="171"/>
      <c r="AO35" s="172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46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47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48</v>
      </c>
      <c r="AI60" s="27"/>
      <c r="AJ60" s="27"/>
      <c r="AK60" s="27"/>
      <c r="AL60" s="27"/>
      <c r="AM60" s="39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50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51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48</v>
      </c>
      <c r="AI75" s="27"/>
      <c r="AJ75" s="27"/>
      <c r="AK75" s="27"/>
      <c r="AL75" s="27"/>
      <c r="AM75" s="39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2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2:91" s="1" customFormat="1" ht="24.95" customHeight="1">
      <c r="B82" s="25"/>
      <c r="C82" s="17" t="s">
        <v>52</v>
      </c>
      <c r="AR82" s="25"/>
    </row>
    <row r="83" spans="2:91" s="1" customFormat="1" ht="6.95" customHeight="1">
      <c r="B83" s="25"/>
      <c r="AR83" s="25"/>
    </row>
    <row r="84" spans="2:91" s="3" customFormat="1" ht="12" customHeight="1">
      <c r="B84" s="44"/>
      <c r="C84" s="22" t="s">
        <v>11</v>
      </c>
      <c r="L84" s="3" t="str">
        <f>K5</f>
        <v>14-24</v>
      </c>
      <c r="AR84" s="44"/>
    </row>
    <row r="85" spans="2:91" s="4" customFormat="1" ht="36.950000000000003" customHeight="1">
      <c r="B85" s="45"/>
      <c r="C85" s="46" t="s">
        <v>13</v>
      </c>
      <c r="L85" s="198" t="str">
        <f>K6</f>
        <v>VÍNNY DOM PUKANEC</v>
      </c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R85" s="45"/>
    </row>
    <row r="86" spans="2:91" s="1" customFormat="1" ht="6.95" customHeight="1">
      <c r="B86" s="25"/>
      <c r="AR86" s="25"/>
    </row>
    <row r="87" spans="2:91" s="1" customFormat="1" ht="12" customHeight="1">
      <c r="B87" s="25"/>
      <c r="C87" s="22" t="s">
        <v>17</v>
      </c>
      <c r="L87" s="47" t="str">
        <f>IF(K8="","",K8)</f>
        <v>Pukanec, p.č.:3507,1086,1818/1</v>
      </c>
      <c r="AI87" s="22" t="s">
        <v>19</v>
      </c>
      <c r="AM87" s="200" t="str">
        <f>IF(AN8= "","",AN8)</f>
        <v/>
      </c>
      <c r="AN87" s="200"/>
      <c r="AR87" s="25"/>
    </row>
    <row r="88" spans="2:91" s="1" customFormat="1" ht="6.95" customHeight="1">
      <c r="B88" s="25"/>
      <c r="AR88" s="25"/>
    </row>
    <row r="89" spans="2:91" s="1" customFormat="1" ht="40.15" customHeight="1">
      <c r="B89" s="25"/>
      <c r="C89" s="22" t="s">
        <v>20</v>
      </c>
      <c r="L89" s="3" t="str">
        <f>IF(E11= "","",E11)</f>
        <v>JANROS s.r.o., Benkova 372/1, 949 11 Nitra</v>
      </c>
      <c r="AI89" s="22" t="s">
        <v>27</v>
      </c>
      <c r="AM89" s="201" t="str">
        <f>IF(E17="","",E17)</f>
        <v>Ing.Soňa Vetterová, Opletalova 32, 946 51 Nesvady</v>
      </c>
      <c r="AN89" s="202"/>
      <c r="AO89" s="202"/>
      <c r="AP89" s="202"/>
      <c r="AR89" s="25"/>
      <c r="AS89" s="203" t="s">
        <v>53</v>
      </c>
      <c r="AT89" s="20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2:91" s="1" customFormat="1" ht="15.2" customHeight="1">
      <c r="B90" s="25"/>
      <c r="C90" s="22" t="s">
        <v>26</v>
      </c>
      <c r="L90" s="3" t="str">
        <f>IF(E14="","",E14)</f>
        <v/>
      </c>
      <c r="AI90" s="22" t="s">
        <v>31</v>
      </c>
      <c r="AM90" s="201" t="str">
        <f>IF(E20="","",E20)</f>
        <v/>
      </c>
      <c r="AN90" s="202"/>
      <c r="AO90" s="202"/>
      <c r="AP90" s="202"/>
      <c r="AR90" s="25"/>
      <c r="AS90" s="205"/>
      <c r="AT90" s="206"/>
      <c r="BD90" s="51"/>
    </row>
    <row r="91" spans="2:91" s="1" customFormat="1" ht="10.9" customHeight="1">
      <c r="B91" s="25"/>
      <c r="AR91" s="25"/>
      <c r="AS91" s="205"/>
      <c r="AT91" s="206"/>
      <c r="BD91" s="51"/>
    </row>
    <row r="92" spans="2:91" s="1" customFormat="1" ht="29.25" customHeight="1">
      <c r="B92" s="25"/>
      <c r="C92" s="187" t="s">
        <v>54</v>
      </c>
      <c r="D92" s="188"/>
      <c r="E92" s="188"/>
      <c r="F92" s="188"/>
      <c r="G92" s="188"/>
      <c r="H92" s="52"/>
      <c r="I92" s="190" t="s">
        <v>55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9" t="s">
        <v>56</v>
      </c>
      <c r="AH92" s="188"/>
      <c r="AI92" s="188"/>
      <c r="AJ92" s="188"/>
      <c r="AK92" s="188"/>
      <c r="AL92" s="188"/>
      <c r="AM92" s="188"/>
      <c r="AN92" s="190" t="s">
        <v>57</v>
      </c>
      <c r="AO92" s="188"/>
      <c r="AP92" s="191"/>
      <c r="AQ92" s="53" t="s">
        <v>58</v>
      </c>
      <c r="AR92" s="25"/>
      <c r="AS92" s="54" t="s">
        <v>59</v>
      </c>
      <c r="AT92" s="55" t="s">
        <v>60</v>
      </c>
      <c r="AU92" s="55" t="s">
        <v>61</v>
      </c>
      <c r="AV92" s="55" t="s">
        <v>62</v>
      </c>
      <c r="AW92" s="55" t="s">
        <v>63</v>
      </c>
      <c r="AX92" s="55" t="s">
        <v>64</v>
      </c>
      <c r="AY92" s="55" t="s">
        <v>65</v>
      </c>
      <c r="AZ92" s="55" t="s">
        <v>66</v>
      </c>
      <c r="BA92" s="55" t="s">
        <v>67</v>
      </c>
      <c r="BB92" s="55" t="s">
        <v>68</v>
      </c>
      <c r="BC92" s="55" t="s">
        <v>69</v>
      </c>
      <c r="BD92" s="56" t="s">
        <v>70</v>
      </c>
    </row>
    <row r="93" spans="2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2:91" s="5" customFormat="1" ht="32.450000000000003" customHeight="1">
      <c r="B94" s="58"/>
      <c r="C94" s="59" t="s">
        <v>71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6">
        <f>ROUND(AG95,2)</f>
        <v>0</v>
      </c>
      <c r="AH94" s="196"/>
      <c r="AI94" s="196"/>
      <c r="AJ94" s="196"/>
      <c r="AK94" s="196"/>
      <c r="AL94" s="196"/>
      <c r="AM94" s="196"/>
      <c r="AN94" s="197">
        <f t="shared" ref="AN94:AN99" si="0">SUM(AG94,AT94)</f>
        <v>0</v>
      </c>
      <c r="AO94" s="197"/>
      <c r="AP94" s="197"/>
      <c r="AQ94" s="62" t="s">
        <v>1</v>
      </c>
      <c r="AR94" s="58"/>
      <c r="AS94" s="63">
        <f>ROUND(AS95,2)</f>
        <v>0</v>
      </c>
      <c r="AT94" s="64">
        <f t="shared" ref="AT94:AT99" si="1">ROUND(SUM(AV94:AW94),2)</f>
        <v>0</v>
      </c>
      <c r="AU94" s="65">
        <f>ROUND(AU95,5)</f>
        <v>385.79577999999998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72</v>
      </c>
      <c r="BT94" s="67" t="s">
        <v>73</v>
      </c>
      <c r="BU94" s="68" t="s">
        <v>74</v>
      </c>
      <c r="BV94" s="67" t="s">
        <v>75</v>
      </c>
      <c r="BW94" s="67" t="s">
        <v>4</v>
      </c>
      <c r="BX94" s="67" t="s">
        <v>76</v>
      </c>
      <c r="CL94" s="67" t="s">
        <v>1</v>
      </c>
    </row>
    <row r="95" spans="2:91" s="6" customFormat="1" ht="16.5" customHeight="1">
      <c r="B95" s="69"/>
      <c r="C95" s="70"/>
      <c r="D95" s="192" t="s">
        <v>77</v>
      </c>
      <c r="E95" s="192"/>
      <c r="F95" s="192"/>
      <c r="G95" s="192"/>
      <c r="H95" s="192"/>
      <c r="I95" s="71"/>
      <c r="J95" s="192" t="s">
        <v>78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3">
        <f>ROUND(AG96+AG99,2)</f>
        <v>0</v>
      </c>
      <c r="AH95" s="194"/>
      <c r="AI95" s="194"/>
      <c r="AJ95" s="194"/>
      <c r="AK95" s="194"/>
      <c r="AL95" s="194"/>
      <c r="AM95" s="194"/>
      <c r="AN95" s="195">
        <f t="shared" si="0"/>
        <v>0</v>
      </c>
      <c r="AO95" s="194"/>
      <c r="AP95" s="194"/>
      <c r="AQ95" s="72" t="s">
        <v>79</v>
      </c>
      <c r="AR95" s="69"/>
      <c r="AS95" s="73">
        <f>ROUND(AS96+AS99,2)</f>
        <v>0</v>
      </c>
      <c r="AT95" s="74">
        <f t="shared" si="1"/>
        <v>0</v>
      </c>
      <c r="AU95" s="75">
        <f>ROUND(AU96+AU99,5)</f>
        <v>385.79577999999998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ROUND(AZ96+AZ99,2)</f>
        <v>0</v>
      </c>
      <c r="BA95" s="74">
        <f>ROUND(BA96+BA99,2)</f>
        <v>0</v>
      </c>
      <c r="BB95" s="74">
        <f>ROUND(BB96+BB99,2)</f>
        <v>0</v>
      </c>
      <c r="BC95" s="74">
        <f>ROUND(BC96+BC99,2)</f>
        <v>0</v>
      </c>
      <c r="BD95" s="76">
        <f>ROUND(BD96+BD99,2)</f>
        <v>0</v>
      </c>
      <c r="BS95" s="77" t="s">
        <v>72</v>
      </c>
      <c r="BT95" s="77" t="s">
        <v>80</v>
      </c>
      <c r="BU95" s="77" t="s">
        <v>74</v>
      </c>
      <c r="BV95" s="77" t="s">
        <v>75</v>
      </c>
      <c r="BW95" s="77" t="s">
        <v>81</v>
      </c>
      <c r="BX95" s="77" t="s">
        <v>4</v>
      </c>
      <c r="CL95" s="77" t="s">
        <v>1</v>
      </c>
      <c r="CM95" s="77" t="s">
        <v>73</v>
      </c>
    </row>
    <row r="96" spans="2:91" s="3" customFormat="1" ht="23.25" customHeight="1">
      <c r="B96" s="44"/>
      <c r="C96" s="9"/>
      <c r="D96" s="9"/>
      <c r="E96" s="183" t="s">
        <v>82</v>
      </c>
      <c r="F96" s="183"/>
      <c r="G96" s="183"/>
      <c r="H96" s="183"/>
      <c r="I96" s="183"/>
      <c r="J96" s="9"/>
      <c r="K96" s="183" t="s">
        <v>83</v>
      </c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6">
        <f>ROUND(SUM(AG97:AG98),2)</f>
        <v>0</v>
      </c>
      <c r="AH96" s="185"/>
      <c r="AI96" s="185"/>
      <c r="AJ96" s="185"/>
      <c r="AK96" s="185"/>
      <c r="AL96" s="185"/>
      <c r="AM96" s="185"/>
      <c r="AN96" s="184">
        <f t="shared" si="0"/>
        <v>0</v>
      </c>
      <c r="AO96" s="185"/>
      <c r="AP96" s="185"/>
      <c r="AQ96" s="78" t="s">
        <v>84</v>
      </c>
      <c r="AR96" s="44"/>
      <c r="AS96" s="79">
        <f>ROUND(SUM(AS97:AS98),2)</f>
        <v>0</v>
      </c>
      <c r="AT96" s="80">
        <f t="shared" si="1"/>
        <v>0</v>
      </c>
      <c r="AU96" s="81">
        <f>ROUND(SUM(AU97:AU98),5)</f>
        <v>362.86448000000001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ROUND(SUM(AZ97:AZ98),2)</f>
        <v>0</v>
      </c>
      <c r="BA96" s="80">
        <f>ROUND(SUM(BA97:BA98),2)</f>
        <v>0</v>
      </c>
      <c r="BB96" s="80">
        <f>ROUND(SUM(BB97:BB98),2)</f>
        <v>0</v>
      </c>
      <c r="BC96" s="80">
        <f>ROUND(SUM(BC97:BC98),2)</f>
        <v>0</v>
      </c>
      <c r="BD96" s="82">
        <f>ROUND(SUM(BD97:BD98),2)</f>
        <v>0</v>
      </c>
      <c r="BS96" s="20" t="s">
        <v>72</v>
      </c>
      <c r="BT96" s="20" t="s">
        <v>85</v>
      </c>
      <c r="BU96" s="20" t="s">
        <v>74</v>
      </c>
      <c r="BV96" s="20" t="s">
        <v>75</v>
      </c>
      <c r="BW96" s="20" t="s">
        <v>86</v>
      </c>
      <c r="BX96" s="20" t="s">
        <v>81</v>
      </c>
      <c r="CL96" s="20" t="s">
        <v>1</v>
      </c>
    </row>
    <row r="97" spans="1:90" s="3" customFormat="1" ht="23.25" customHeight="1">
      <c r="A97" s="83" t="s">
        <v>87</v>
      </c>
      <c r="B97" s="44"/>
      <c r="C97" s="9"/>
      <c r="D97" s="9"/>
      <c r="E97" s="9"/>
      <c r="F97" s="183" t="s">
        <v>88</v>
      </c>
      <c r="G97" s="183"/>
      <c r="H97" s="183"/>
      <c r="I97" s="183"/>
      <c r="J97" s="183"/>
      <c r="K97" s="9"/>
      <c r="L97" s="183" t="s">
        <v>89</v>
      </c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4">
        <f>'SO-01.2-2 - ZDRAVOTECHNIK...'!J34</f>
        <v>0</v>
      </c>
      <c r="AH97" s="185"/>
      <c r="AI97" s="185"/>
      <c r="AJ97" s="185"/>
      <c r="AK97" s="185"/>
      <c r="AL97" s="185"/>
      <c r="AM97" s="185"/>
      <c r="AN97" s="184">
        <f t="shared" si="0"/>
        <v>0</v>
      </c>
      <c r="AO97" s="185"/>
      <c r="AP97" s="185"/>
      <c r="AQ97" s="78" t="s">
        <v>84</v>
      </c>
      <c r="AR97" s="44"/>
      <c r="AS97" s="79">
        <v>0</v>
      </c>
      <c r="AT97" s="80">
        <f t="shared" si="1"/>
        <v>0</v>
      </c>
      <c r="AU97" s="81">
        <f>'SO-01.2-2 - ZDRAVOTECHNIK...'!P134</f>
        <v>237.36024559999996</v>
      </c>
      <c r="AV97" s="80">
        <f>'SO-01.2-2 - ZDRAVOTECHNIK...'!J37</f>
        <v>0</v>
      </c>
      <c r="AW97" s="80">
        <f>'SO-01.2-2 - ZDRAVOTECHNIK...'!J38</f>
        <v>0</v>
      </c>
      <c r="AX97" s="80">
        <f>'SO-01.2-2 - ZDRAVOTECHNIK...'!J39</f>
        <v>0</v>
      </c>
      <c r="AY97" s="80">
        <f>'SO-01.2-2 - ZDRAVOTECHNIK...'!J40</f>
        <v>0</v>
      </c>
      <c r="AZ97" s="80">
        <f>'SO-01.2-2 - ZDRAVOTECHNIK...'!F37</f>
        <v>0</v>
      </c>
      <c r="BA97" s="80">
        <f>'SO-01.2-2 - ZDRAVOTECHNIK...'!F38</f>
        <v>0</v>
      </c>
      <c r="BB97" s="80">
        <f>'SO-01.2-2 - ZDRAVOTECHNIK...'!F39</f>
        <v>0</v>
      </c>
      <c r="BC97" s="80">
        <f>'SO-01.2-2 - ZDRAVOTECHNIK...'!F40</f>
        <v>0</v>
      </c>
      <c r="BD97" s="82">
        <f>'SO-01.2-2 - ZDRAVOTECHNIK...'!F41</f>
        <v>0</v>
      </c>
      <c r="BT97" s="20" t="s">
        <v>90</v>
      </c>
      <c r="BV97" s="20" t="s">
        <v>75</v>
      </c>
      <c r="BW97" s="20" t="s">
        <v>91</v>
      </c>
      <c r="BX97" s="20" t="s">
        <v>86</v>
      </c>
      <c r="CL97" s="20" t="s">
        <v>1</v>
      </c>
    </row>
    <row r="98" spans="1:90" s="3" customFormat="1" ht="23.25" customHeight="1">
      <c r="A98" s="83" t="s">
        <v>87</v>
      </c>
      <c r="B98" s="44"/>
      <c r="C98" s="9"/>
      <c r="D98" s="9"/>
      <c r="E98" s="9"/>
      <c r="F98" s="183" t="s">
        <v>92</v>
      </c>
      <c r="G98" s="183"/>
      <c r="H98" s="183"/>
      <c r="I98" s="183"/>
      <c r="J98" s="183"/>
      <c r="K98" s="9"/>
      <c r="L98" s="183" t="s">
        <v>93</v>
      </c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  <c r="AC98" s="183"/>
      <c r="AD98" s="183"/>
      <c r="AE98" s="183"/>
      <c r="AF98" s="183"/>
      <c r="AG98" s="184">
        <f>'SO-01.2-3 - ZDRAVOTECHNIK...'!J34</f>
        <v>0</v>
      </c>
      <c r="AH98" s="185"/>
      <c r="AI98" s="185"/>
      <c r="AJ98" s="185"/>
      <c r="AK98" s="185"/>
      <c r="AL98" s="185"/>
      <c r="AM98" s="185"/>
      <c r="AN98" s="184">
        <f t="shared" si="0"/>
        <v>0</v>
      </c>
      <c r="AO98" s="185"/>
      <c r="AP98" s="185"/>
      <c r="AQ98" s="78" t="s">
        <v>84</v>
      </c>
      <c r="AR98" s="44"/>
      <c r="AS98" s="79">
        <v>0</v>
      </c>
      <c r="AT98" s="80">
        <f t="shared" si="1"/>
        <v>0</v>
      </c>
      <c r="AU98" s="81">
        <f>'SO-01.2-3 - ZDRAVOTECHNIK...'!P133</f>
        <v>125.50423000000001</v>
      </c>
      <c r="AV98" s="80">
        <f>'SO-01.2-3 - ZDRAVOTECHNIK...'!J37</f>
        <v>0</v>
      </c>
      <c r="AW98" s="80">
        <f>'SO-01.2-3 - ZDRAVOTECHNIK...'!J38</f>
        <v>0</v>
      </c>
      <c r="AX98" s="80">
        <f>'SO-01.2-3 - ZDRAVOTECHNIK...'!J39</f>
        <v>0</v>
      </c>
      <c r="AY98" s="80">
        <f>'SO-01.2-3 - ZDRAVOTECHNIK...'!J40</f>
        <v>0</v>
      </c>
      <c r="AZ98" s="80">
        <f>'SO-01.2-3 - ZDRAVOTECHNIK...'!F37</f>
        <v>0</v>
      </c>
      <c r="BA98" s="80">
        <f>'SO-01.2-3 - ZDRAVOTECHNIK...'!F38</f>
        <v>0</v>
      </c>
      <c r="BB98" s="80">
        <f>'SO-01.2-3 - ZDRAVOTECHNIK...'!F39</f>
        <v>0</v>
      </c>
      <c r="BC98" s="80">
        <f>'SO-01.2-3 - ZDRAVOTECHNIK...'!F40</f>
        <v>0</v>
      </c>
      <c r="BD98" s="82">
        <f>'SO-01.2-3 - ZDRAVOTECHNIK...'!F41</f>
        <v>0</v>
      </c>
      <c r="BT98" s="20" t="s">
        <v>90</v>
      </c>
      <c r="BV98" s="20" t="s">
        <v>75</v>
      </c>
      <c r="BW98" s="20" t="s">
        <v>94</v>
      </c>
      <c r="BX98" s="20" t="s">
        <v>86</v>
      </c>
      <c r="CL98" s="20" t="s">
        <v>1</v>
      </c>
    </row>
    <row r="99" spans="1:90" s="3" customFormat="1" ht="16.5" customHeight="1">
      <c r="A99" s="83" t="s">
        <v>87</v>
      </c>
      <c r="B99" s="44"/>
      <c r="C99" s="9"/>
      <c r="D99" s="9"/>
      <c r="E99" s="183" t="s">
        <v>95</v>
      </c>
      <c r="F99" s="183"/>
      <c r="G99" s="183"/>
      <c r="H99" s="183"/>
      <c r="I99" s="183"/>
      <c r="J99" s="9"/>
      <c r="K99" s="183" t="s">
        <v>96</v>
      </c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  <c r="AC99" s="183"/>
      <c r="AD99" s="183"/>
      <c r="AE99" s="183"/>
      <c r="AF99" s="183"/>
      <c r="AG99" s="184">
        <f>'ZN12 - ZBERNÁ NÁDRŽ  - 12m3'!J32</f>
        <v>0</v>
      </c>
      <c r="AH99" s="185"/>
      <c r="AI99" s="185"/>
      <c r="AJ99" s="185"/>
      <c r="AK99" s="185"/>
      <c r="AL99" s="185"/>
      <c r="AM99" s="185"/>
      <c r="AN99" s="184">
        <f t="shared" si="0"/>
        <v>0</v>
      </c>
      <c r="AO99" s="185"/>
      <c r="AP99" s="185"/>
      <c r="AQ99" s="78" t="s">
        <v>84</v>
      </c>
      <c r="AR99" s="44"/>
      <c r="AS99" s="84">
        <v>0</v>
      </c>
      <c r="AT99" s="85">
        <f t="shared" si="1"/>
        <v>0</v>
      </c>
      <c r="AU99" s="86">
        <f>'ZN12 - ZBERNÁ NÁDRŽ  - 12m3'!P127</f>
        <v>22.93130416</v>
      </c>
      <c r="AV99" s="85">
        <f>'ZN12 - ZBERNÁ NÁDRŽ  - 12m3'!J35</f>
        <v>0</v>
      </c>
      <c r="AW99" s="85">
        <f>'ZN12 - ZBERNÁ NÁDRŽ  - 12m3'!J36</f>
        <v>0</v>
      </c>
      <c r="AX99" s="85">
        <f>'ZN12 - ZBERNÁ NÁDRŽ  - 12m3'!J37</f>
        <v>0</v>
      </c>
      <c r="AY99" s="85">
        <f>'ZN12 - ZBERNÁ NÁDRŽ  - 12m3'!J38</f>
        <v>0</v>
      </c>
      <c r="AZ99" s="85">
        <f>'ZN12 - ZBERNÁ NÁDRŽ  - 12m3'!F35</f>
        <v>0</v>
      </c>
      <c r="BA99" s="85">
        <f>'ZN12 - ZBERNÁ NÁDRŽ  - 12m3'!F36</f>
        <v>0</v>
      </c>
      <c r="BB99" s="85">
        <f>'ZN12 - ZBERNÁ NÁDRŽ  - 12m3'!F37</f>
        <v>0</v>
      </c>
      <c r="BC99" s="85">
        <f>'ZN12 - ZBERNÁ NÁDRŽ  - 12m3'!F38</f>
        <v>0</v>
      </c>
      <c r="BD99" s="87">
        <f>'ZN12 - ZBERNÁ NÁDRŽ  - 12m3'!F39</f>
        <v>0</v>
      </c>
      <c r="BT99" s="20" t="s">
        <v>85</v>
      </c>
      <c r="BV99" s="20" t="s">
        <v>75</v>
      </c>
      <c r="BW99" s="20" t="s">
        <v>97</v>
      </c>
      <c r="BX99" s="20" t="s">
        <v>81</v>
      </c>
      <c r="CL99" s="20" t="s">
        <v>1</v>
      </c>
    </row>
    <row r="100" spans="1:90" s="1" customFormat="1" ht="30" customHeight="1">
      <c r="B100" s="25"/>
      <c r="AR100" s="25"/>
    </row>
    <row r="101" spans="1:90" s="1" customFormat="1" ht="6.95" customHeight="1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25"/>
    </row>
  </sheetData>
  <mergeCells count="56">
    <mergeCell ref="L85:AO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J95:AF95"/>
    <mergeCell ref="AG95:AM95"/>
    <mergeCell ref="D95:H95"/>
    <mergeCell ref="AN95:AP95"/>
    <mergeCell ref="AG94:AM94"/>
    <mergeCell ref="AN94:AP94"/>
    <mergeCell ref="K96:AF96"/>
    <mergeCell ref="AG96:AM96"/>
    <mergeCell ref="E96:I96"/>
    <mergeCell ref="AN96:AP96"/>
    <mergeCell ref="L97:AF97"/>
    <mergeCell ref="F97:J97"/>
    <mergeCell ref="AN97:AP97"/>
    <mergeCell ref="AG97:AM97"/>
    <mergeCell ref="L98:AF98"/>
    <mergeCell ref="AG98:AM98"/>
    <mergeCell ref="AN98:AP98"/>
    <mergeCell ref="F98:J98"/>
    <mergeCell ref="AN99:AP99"/>
    <mergeCell ref="AG99:AM99"/>
    <mergeCell ref="E99:I99"/>
    <mergeCell ref="K99:AF99"/>
    <mergeCell ref="AK30:AO30"/>
    <mergeCell ref="W30:AE30"/>
    <mergeCell ref="K5:AO5"/>
    <mergeCell ref="K6:AO6"/>
    <mergeCell ref="E23:AN23"/>
    <mergeCell ref="AK26:AO26"/>
    <mergeCell ref="L28:P28"/>
    <mergeCell ref="AK28:AO28"/>
    <mergeCell ref="W28:AE28"/>
    <mergeCell ref="AR2:BE2"/>
    <mergeCell ref="W33:AE33"/>
    <mergeCell ref="L33:P33"/>
    <mergeCell ref="AK33:AO33"/>
    <mergeCell ref="AK35:AO35"/>
    <mergeCell ref="X35:AB35"/>
    <mergeCell ref="L31:P31"/>
    <mergeCell ref="AK31:AO31"/>
    <mergeCell ref="W31:AE31"/>
    <mergeCell ref="AK32:AO32"/>
    <mergeCell ref="L32:P32"/>
    <mergeCell ref="W32:AE32"/>
    <mergeCell ref="W29:AE29"/>
    <mergeCell ref="AK29:AO29"/>
    <mergeCell ref="L29:P29"/>
    <mergeCell ref="L30:P30"/>
  </mergeCells>
  <hyperlinks>
    <hyperlink ref="A97" location="'SO-01.2-2 - ZDRAVOTECHNIK...'!C2" display="/" xr:uid="{00000000-0004-0000-0000-000000000000}"/>
    <hyperlink ref="A98" location="'SO-01.2-3 - ZDRAVOTECHNIK...'!C2" display="/" xr:uid="{00000000-0004-0000-0000-000001000000}"/>
    <hyperlink ref="A99" location="'ZN12 - ZBERNÁ NÁDRŽ  - 12m3'!C2" display="/" xr:uid="{00000000-0004-0000-0000-000002000000}"/>
  </hyperlink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4"/>
  <sheetViews>
    <sheetView showGridLines="0" workbookViewId="0">
      <selection activeCell="E14" sqref="E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98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8" t="str">
        <f>'Rekapitulácia stavby'!K6</f>
        <v>VÍNNY DOM PUKANEC</v>
      </c>
      <c r="F7" s="209"/>
      <c r="G7" s="209"/>
      <c r="H7" s="209"/>
      <c r="L7" s="16"/>
    </row>
    <row r="8" spans="2:46" ht="12.75">
      <c r="B8" s="16"/>
      <c r="D8" s="22" t="s">
        <v>99</v>
      </c>
      <c r="L8" s="16"/>
    </row>
    <row r="9" spans="2:46" ht="16.5" customHeight="1">
      <c r="B9" s="16"/>
      <c r="E9" s="208" t="s">
        <v>100</v>
      </c>
      <c r="F9" s="166"/>
      <c r="G9" s="166"/>
      <c r="H9" s="166"/>
      <c r="L9" s="16"/>
    </row>
    <row r="10" spans="2:46" ht="12" customHeight="1">
      <c r="B10" s="16"/>
      <c r="D10" s="22" t="s">
        <v>101</v>
      </c>
      <c r="L10" s="16"/>
    </row>
    <row r="11" spans="2:46" s="1" customFormat="1" ht="16.5" customHeight="1">
      <c r="B11" s="25"/>
      <c r="E11" s="206" t="s">
        <v>102</v>
      </c>
      <c r="F11" s="207"/>
      <c r="G11" s="207"/>
      <c r="H11" s="207"/>
      <c r="L11" s="25"/>
    </row>
    <row r="12" spans="2:46" s="1" customFormat="1" ht="12" customHeight="1">
      <c r="B12" s="25"/>
      <c r="D12" s="22" t="s">
        <v>103</v>
      </c>
      <c r="L12" s="25"/>
    </row>
    <row r="13" spans="2:46" s="1" customFormat="1" ht="30" customHeight="1">
      <c r="B13" s="25"/>
      <c r="E13" s="198" t="s">
        <v>104</v>
      </c>
      <c r="F13" s="207"/>
      <c r="G13" s="207"/>
      <c r="H13" s="207"/>
      <c r="L13" s="25"/>
    </row>
    <row r="14" spans="2:46" s="1" customFormat="1">
      <c r="B14" s="25"/>
      <c r="L14" s="25"/>
    </row>
    <row r="15" spans="2:46" s="1" customFormat="1" ht="12" customHeight="1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customHeight="1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0</v>
      </c>
      <c r="L16" s="25"/>
    </row>
    <row r="17" spans="2:12" s="1" customFormat="1" ht="10.9" customHeight="1">
      <c r="B17" s="25"/>
      <c r="L17" s="25"/>
    </row>
    <row r="18" spans="2:12" s="1" customFormat="1" ht="12" customHeight="1">
      <c r="B18" s="25"/>
      <c r="D18" s="22" t="s">
        <v>20</v>
      </c>
      <c r="I18" s="22" t="s">
        <v>21</v>
      </c>
      <c r="J18" s="20" t="s">
        <v>22</v>
      </c>
      <c r="L18" s="25"/>
    </row>
    <row r="19" spans="2:12" s="1" customFormat="1" ht="18" customHeight="1">
      <c r="B19" s="25"/>
      <c r="E19" s="20" t="s">
        <v>23</v>
      </c>
      <c r="I19" s="22" t="s">
        <v>24</v>
      </c>
      <c r="J19" s="20" t="s">
        <v>25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26</v>
      </c>
      <c r="I21" s="22" t="s">
        <v>21</v>
      </c>
      <c r="J21" s="20" t="s">
        <v>1</v>
      </c>
      <c r="L21" s="25"/>
    </row>
    <row r="22" spans="2:12" s="1" customFormat="1" ht="18" customHeight="1">
      <c r="B22" s="25"/>
      <c r="E22" s="20"/>
      <c r="I22" s="22" t="s">
        <v>24</v>
      </c>
      <c r="J22" s="20" t="s">
        <v>1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27</v>
      </c>
      <c r="I24" s="22" t="s">
        <v>21</v>
      </c>
      <c r="J24" s="20" t="s">
        <v>28</v>
      </c>
      <c r="L24" s="25"/>
    </row>
    <row r="25" spans="2:12" s="1" customFormat="1" ht="18" customHeight="1">
      <c r="B25" s="25"/>
      <c r="E25" s="20" t="s">
        <v>29</v>
      </c>
      <c r="I25" s="22" t="s">
        <v>24</v>
      </c>
      <c r="J25" s="20" t="s">
        <v>1</v>
      </c>
      <c r="L25" s="25"/>
    </row>
    <row r="26" spans="2:12" s="1" customFormat="1" ht="6.95" customHeight="1">
      <c r="B26" s="25"/>
      <c r="L26" s="25"/>
    </row>
    <row r="27" spans="2:12" s="1" customFormat="1" ht="12" customHeight="1">
      <c r="B27" s="25"/>
      <c r="D27" s="22" t="s">
        <v>31</v>
      </c>
      <c r="I27" s="22" t="s">
        <v>21</v>
      </c>
      <c r="J27" s="20"/>
      <c r="L27" s="25"/>
    </row>
    <row r="28" spans="2:12" s="1" customFormat="1" ht="18" customHeight="1">
      <c r="B28" s="25"/>
      <c r="E28" s="20"/>
      <c r="I28" s="22" t="s">
        <v>24</v>
      </c>
      <c r="J28" s="20" t="s">
        <v>1</v>
      </c>
      <c r="L28" s="25"/>
    </row>
    <row r="29" spans="2:12" s="1" customFormat="1" ht="6.95" customHeight="1">
      <c r="B29" s="25"/>
      <c r="L29" s="25"/>
    </row>
    <row r="30" spans="2:12" s="1" customFormat="1" ht="12" customHeight="1">
      <c r="B30" s="25"/>
      <c r="D30" s="22" t="s">
        <v>32</v>
      </c>
      <c r="L30" s="25"/>
    </row>
    <row r="31" spans="2:12" s="7" customFormat="1" ht="23.25" customHeight="1">
      <c r="B31" s="90"/>
      <c r="E31" s="179"/>
      <c r="F31" s="179"/>
      <c r="G31" s="179"/>
      <c r="H31" s="179"/>
      <c r="L31" s="90"/>
    </row>
    <row r="32" spans="2:12" s="1" customFormat="1" ht="6.95" customHeight="1">
      <c r="B32" s="25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35" customHeight="1">
      <c r="B34" s="25"/>
      <c r="D34" s="91" t="s">
        <v>33</v>
      </c>
      <c r="J34" s="61">
        <f>ROUND(J134, 2)</f>
        <v>0</v>
      </c>
      <c r="L34" s="25"/>
    </row>
    <row r="35" spans="2:12" s="1" customFormat="1" ht="6.95" customHeight="1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customHeight="1">
      <c r="B36" s="25"/>
      <c r="F36" s="28" t="s">
        <v>35</v>
      </c>
      <c r="I36" s="28" t="s">
        <v>34</v>
      </c>
      <c r="J36" s="28" t="s">
        <v>36</v>
      </c>
      <c r="L36" s="25"/>
    </row>
    <row r="37" spans="2:12" s="1" customFormat="1" ht="14.45" customHeight="1">
      <c r="B37" s="25"/>
      <c r="D37" s="89" t="s">
        <v>37</v>
      </c>
      <c r="E37" s="30" t="s">
        <v>38</v>
      </c>
      <c r="F37" s="92">
        <f>ROUND((SUM(BE134:BE203)),  2)</f>
        <v>0</v>
      </c>
      <c r="G37" s="93"/>
      <c r="H37" s="93"/>
      <c r="I37" s="94">
        <v>0.2</v>
      </c>
      <c r="J37" s="92">
        <f>ROUND(((SUM(BE134:BE203))*I37),  2)</f>
        <v>0</v>
      </c>
      <c r="L37" s="25"/>
    </row>
    <row r="38" spans="2:12" s="1" customFormat="1" ht="14.45" customHeight="1">
      <c r="B38" s="25"/>
      <c r="E38" s="30" t="s">
        <v>39</v>
      </c>
      <c r="F38" s="80">
        <f>ROUND((SUM(BF134:BF203)),  2)</f>
        <v>0</v>
      </c>
      <c r="I38" s="95">
        <v>0.2</v>
      </c>
      <c r="J38" s="80">
        <f>ROUND(((SUM(BF134:BF203))*I38),  2)</f>
        <v>0</v>
      </c>
      <c r="L38" s="25"/>
    </row>
    <row r="39" spans="2:12" s="1" customFormat="1" ht="14.45" hidden="1" customHeight="1">
      <c r="B39" s="25"/>
      <c r="E39" s="22" t="s">
        <v>40</v>
      </c>
      <c r="F39" s="80">
        <f>ROUND((SUM(BG134:BG203)),  2)</f>
        <v>0</v>
      </c>
      <c r="I39" s="95">
        <v>0.2</v>
      </c>
      <c r="J39" s="80">
        <f>0</f>
        <v>0</v>
      </c>
      <c r="L39" s="25"/>
    </row>
    <row r="40" spans="2:12" s="1" customFormat="1" ht="14.45" hidden="1" customHeight="1">
      <c r="B40" s="25"/>
      <c r="E40" s="22" t="s">
        <v>41</v>
      </c>
      <c r="F40" s="80">
        <f>ROUND((SUM(BH134:BH203)),  2)</f>
        <v>0</v>
      </c>
      <c r="I40" s="95">
        <v>0.2</v>
      </c>
      <c r="J40" s="80">
        <f>0</f>
        <v>0</v>
      </c>
      <c r="L40" s="25"/>
    </row>
    <row r="41" spans="2:12" s="1" customFormat="1" ht="14.45" hidden="1" customHeight="1">
      <c r="B41" s="25"/>
      <c r="E41" s="30" t="s">
        <v>42</v>
      </c>
      <c r="F41" s="92">
        <f>ROUND((SUM(BI134:BI203)),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customHeight="1">
      <c r="B42" s="25"/>
      <c r="L42" s="25"/>
    </row>
    <row r="43" spans="2:12" s="1" customFormat="1" ht="25.35" customHeight="1">
      <c r="B43" s="25"/>
      <c r="C43" s="96"/>
      <c r="D43" s="97" t="s">
        <v>43</v>
      </c>
      <c r="E43" s="52"/>
      <c r="F43" s="52"/>
      <c r="G43" s="98" t="s">
        <v>44</v>
      </c>
      <c r="H43" s="99" t="s">
        <v>45</v>
      </c>
      <c r="I43" s="52"/>
      <c r="J43" s="100">
        <f>SUM(J34:J41)</f>
        <v>0</v>
      </c>
      <c r="K43" s="101"/>
      <c r="L43" s="25"/>
    </row>
    <row r="44" spans="2:12" s="1" customFormat="1" ht="14.45" customHeight="1">
      <c r="B44" s="25"/>
      <c r="L44" s="25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48</v>
      </c>
      <c r="E61" s="27"/>
      <c r="F61" s="102" t="s">
        <v>49</v>
      </c>
      <c r="G61" s="39" t="s">
        <v>48</v>
      </c>
      <c r="H61" s="27"/>
      <c r="I61" s="27"/>
      <c r="J61" s="103" t="s">
        <v>49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48</v>
      </c>
      <c r="E76" s="27"/>
      <c r="F76" s="102" t="s">
        <v>49</v>
      </c>
      <c r="G76" s="39" t="s">
        <v>48</v>
      </c>
      <c r="H76" s="27"/>
      <c r="I76" s="27"/>
      <c r="J76" s="103" t="s">
        <v>49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>
      <c r="B82" s="25"/>
      <c r="C82" s="17" t="s">
        <v>105</v>
      </c>
      <c r="L82" s="25"/>
    </row>
    <row r="83" spans="2:12" s="1" customFormat="1" ht="6.95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16.5" hidden="1" customHeight="1">
      <c r="B85" s="25"/>
      <c r="E85" s="208" t="str">
        <f>E7</f>
        <v>VÍNNY DOM PUKANEC</v>
      </c>
      <c r="F85" s="209"/>
      <c r="G85" s="209"/>
      <c r="H85" s="209"/>
      <c r="L85" s="25"/>
    </row>
    <row r="86" spans="2:12" ht="12" hidden="1" customHeight="1">
      <c r="B86" s="16"/>
      <c r="C86" s="22" t="s">
        <v>99</v>
      </c>
      <c r="L86" s="16"/>
    </row>
    <row r="87" spans="2:12" ht="16.5" hidden="1" customHeight="1">
      <c r="B87" s="16"/>
      <c r="E87" s="208" t="s">
        <v>100</v>
      </c>
      <c r="F87" s="166"/>
      <c r="G87" s="166"/>
      <c r="H87" s="166"/>
      <c r="L87" s="16"/>
    </row>
    <row r="88" spans="2:12" ht="12" hidden="1" customHeight="1">
      <c r="B88" s="16"/>
      <c r="C88" s="22" t="s">
        <v>101</v>
      </c>
      <c r="L88" s="16"/>
    </row>
    <row r="89" spans="2:12" s="1" customFormat="1" ht="16.5" hidden="1" customHeight="1">
      <c r="B89" s="25"/>
      <c r="E89" s="206" t="s">
        <v>102</v>
      </c>
      <c r="F89" s="207"/>
      <c r="G89" s="207"/>
      <c r="H89" s="207"/>
      <c r="L89" s="25"/>
    </row>
    <row r="90" spans="2:12" s="1" customFormat="1" ht="12" hidden="1" customHeight="1">
      <c r="B90" s="25"/>
      <c r="C90" s="22" t="s">
        <v>103</v>
      </c>
      <c r="L90" s="25"/>
    </row>
    <row r="91" spans="2:12" s="1" customFormat="1" ht="30" hidden="1" customHeight="1">
      <c r="B91" s="25"/>
      <c r="E91" s="198" t="str">
        <f>E13</f>
        <v>SO-01.2-2 - ZDRAVOTECHNIKA - spodná stavba - ležaté rozvody</v>
      </c>
      <c r="F91" s="207"/>
      <c r="G91" s="207"/>
      <c r="H91" s="207"/>
      <c r="L91" s="25"/>
    </row>
    <row r="92" spans="2:12" s="1" customFormat="1" ht="6.95" hidden="1" customHeight="1">
      <c r="B92" s="25"/>
      <c r="L92" s="25"/>
    </row>
    <row r="93" spans="2:12" s="1" customFormat="1" ht="12" hidden="1" customHeight="1">
      <c r="B93" s="25"/>
      <c r="C93" s="22" t="s">
        <v>17</v>
      </c>
      <c r="F93" s="20" t="str">
        <f>F16</f>
        <v>Pukanec, p.č.:3507,1086,1818/1</v>
      </c>
      <c r="I93" s="22" t="s">
        <v>19</v>
      </c>
      <c r="J93" s="48">
        <f>IF(J16="","",J16)</f>
        <v>0</v>
      </c>
      <c r="L93" s="25"/>
    </row>
    <row r="94" spans="2:12" s="1" customFormat="1" ht="6.95" hidden="1" customHeight="1">
      <c r="B94" s="25"/>
      <c r="L94" s="25"/>
    </row>
    <row r="95" spans="2:12" s="1" customFormat="1" ht="40.15" hidden="1" customHeight="1">
      <c r="B95" s="25"/>
      <c r="C95" s="22" t="s">
        <v>20</v>
      </c>
      <c r="F95" s="20" t="str">
        <f>E19</f>
        <v>JANROS s.r.o., Benkova 372/1, 949 11 Nitra</v>
      </c>
      <c r="I95" s="22" t="s">
        <v>27</v>
      </c>
      <c r="J95" s="23" t="str">
        <f>E25</f>
        <v>Ing.Soňa Vetterová, Opletalova 32, 946 51 Nesvady</v>
      </c>
      <c r="L95" s="25"/>
    </row>
    <row r="96" spans="2:12" s="1" customFormat="1" ht="15.2" hidden="1" customHeight="1">
      <c r="B96" s="25"/>
      <c r="C96" s="22" t="s">
        <v>26</v>
      </c>
      <c r="F96" s="20" t="str">
        <f>IF(E22="","",E22)</f>
        <v/>
      </c>
      <c r="I96" s="22" t="s">
        <v>31</v>
      </c>
      <c r="J96" s="23">
        <f>E28</f>
        <v>0</v>
      </c>
      <c r="L96" s="25"/>
    </row>
    <row r="97" spans="2:47" s="1" customFormat="1" ht="10.35" hidden="1" customHeight="1">
      <c r="B97" s="25"/>
      <c r="L97" s="25"/>
    </row>
    <row r="98" spans="2:47" s="1" customFormat="1" ht="29.25" hidden="1" customHeight="1">
      <c r="B98" s="25"/>
      <c r="C98" s="104" t="s">
        <v>106</v>
      </c>
      <c r="D98" s="96"/>
      <c r="E98" s="96"/>
      <c r="F98" s="96"/>
      <c r="G98" s="96"/>
      <c r="H98" s="96"/>
      <c r="I98" s="96"/>
      <c r="J98" s="105" t="s">
        <v>107</v>
      </c>
      <c r="K98" s="96"/>
      <c r="L98" s="25"/>
    </row>
    <row r="99" spans="2:47" s="1" customFormat="1" ht="10.35" hidden="1" customHeight="1">
      <c r="B99" s="25"/>
      <c r="L99" s="25"/>
    </row>
    <row r="100" spans="2:47" s="1" customFormat="1" ht="22.9" hidden="1" customHeight="1">
      <c r="B100" s="25"/>
      <c r="C100" s="106" t="s">
        <v>108</v>
      </c>
      <c r="J100" s="61">
        <f>J134</f>
        <v>0</v>
      </c>
      <c r="L100" s="25"/>
      <c r="AU100" s="13" t="s">
        <v>109</v>
      </c>
    </row>
    <row r="101" spans="2:47" s="8" customFormat="1" ht="24.95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J135</f>
        <v>0</v>
      </c>
      <c r="L101" s="107"/>
    </row>
    <row r="102" spans="2:47" s="9" customFormat="1" ht="19.899999999999999" hidden="1" customHeight="1">
      <c r="B102" s="111"/>
      <c r="D102" s="112" t="s">
        <v>111</v>
      </c>
      <c r="E102" s="113"/>
      <c r="F102" s="113"/>
      <c r="G102" s="113"/>
      <c r="H102" s="113"/>
      <c r="I102" s="113"/>
      <c r="J102" s="114">
        <f>J136</f>
        <v>0</v>
      </c>
      <c r="L102" s="111"/>
    </row>
    <row r="103" spans="2:47" s="9" customFormat="1" ht="19.899999999999999" hidden="1" customHeight="1">
      <c r="B103" s="111"/>
      <c r="D103" s="112" t="s">
        <v>112</v>
      </c>
      <c r="E103" s="113"/>
      <c r="F103" s="113"/>
      <c r="G103" s="113"/>
      <c r="H103" s="113"/>
      <c r="I103" s="113"/>
      <c r="J103" s="114">
        <f>J148</f>
        <v>0</v>
      </c>
      <c r="L103" s="111"/>
    </row>
    <row r="104" spans="2:47" s="9" customFormat="1" ht="19.899999999999999" hidden="1" customHeight="1">
      <c r="B104" s="111"/>
      <c r="D104" s="112" t="s">
        <v>113</v>
      </c>
      <c r="E104" s="113"/>
      <c r="F104" s="113"/>
      <c r="G104" s="113"/>
      <c r="H104" s="113"/>
      <c r="I104" s="113"/>
      <c r="J104" s="114">
        <f>J150</f>
        <v>0</v>
      </c>
      <c r="L104" s="111"/>
    </row>
    <row r="105" spans="2:47" s="9" customFormat="1" ht="19.899999999999999" hidden="1" customHeight="1">
      <c r="B105" s="111"/>
      <c r="D105" s="112" t="s">
        <v>114</v>
      </c>
      <c r="E105" s="113"/>
      <c r="F105" s="113"/>
      <c r="G105" s="113"/>
      <c r="H105" s="113"/>
      <c r="I105" s="113"/>
      <c r="J105" s="114">
        <f>J175</f>
        <v>0</v>
      </c>
      <c r="L105" s="111"/>
    </row>
    <row r="106" spans="2:47" s="9" customFormat="1" ht="19.899999999999999" hidden="1" customHeight="1">
      <c r="B106" s="111"/>
      <c r="D106" s="112" t="s">
        <v>115</v>
      </c>
      <c r="E106" s="113"/>
      <c r="F106" s="113"/>
      <c r="G106" s="113"/>
      <c r="H106" s="113"/>
      <c r="I106" s="113"/>
      <c r="J106" s="114">
        <f>J178</f>
        <v>0</v>
      </c>
      <c r="L106" s="111"/>
    </row>
    <row r="107" spans="2:47" s="8" customFormat="1" ht="24.95" hidden="1" customHeight="1">
      <c r="B107" s="107"/>
      <c r="D107" s="108" t="s">
        <v>116</v>
      </c>
      <c r="E107" s="109"/>
      <c r="F107" s="109"/>
      <c r="G107" s="109"/>
      <c r="H107" s="109"/>
      <c r="I107" s="109"/>
      <c r="J107" s="110">
        <f>J180</f>
        <v>0</v>
      </c>
      <c r="L107" s="107"/>
    </row>
    <row r="108" spans="2:47" s="9" customFormat="1" ht="19.899999999999999" hidden="1" customHeight="1">
      <c r="B108" s="111"/>
      <c r="D108" s="112" t="s">
        <v>117</v>
      </c>
      <c r="E108" s="113"/>
      <c r="F108" s="113"/>
      <c r="G108" s="113"/>
      <c r="H108" s="113"/>
      <c r="I108" s="113"/>
      <c r="J108" s="114">
        <f>J181</f>
        <v>0</v>
      </c>
      <c r="L108" s="111"/>
    </row>
    <row r="109" spans="2:47" s="9" customFormat="1" ht="19.899999999999999" hidden="1" customHeight="1">
      <c r="B109" s="111"/>
      <c r="D109" s="112" t="s">
        <v>118</v>
      </c>
      <c r="E109" s="113"/>
      <c r="F109" s="113"/>
      <c r="G109" s="113"/>
      <c r="H109" s="113"/>
      <c r="I109" s="113"/>
      <c r="J109" s="114">
        <f>J189</f>
        <v>0</v>
      </c>
      <c r="L109" s="111"/>
    </row>
    <row r="110" spans="2:47" s="8" customFormat="1" ht="24.95" hidden="1" customHeight="1">
      <c r="B110" s="107"/>
      <c r="D110" s="108" t="s">
        <v>119</v>
      </c>
      <c r="E110" s="109"/>
      <c r="F110" s="109"/>
      <c r="G110" s="109"/>
      <c r="H110" s="109"/>
      <c r="I110" s="109"/>
      <c r="J110" s="110">
        <f>J202</f>
        <v>0</v>
      </c>
      <c r="L110" s="107"/>
    </row>
    <row r="111" spans="2:47" s="1" customFormat="1" ht="21.75" hidden="1" customHeight="1">
      <c r="B111" s="25"/>
      <c r="L111" s="25"/>
    </row>
    <row r="112" spans="2:47" s="1" customFormat="1" ht="6.95" hidden="1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25"/>
    </row>
    <row r="113" spans="2:12" hidden="1"/>
    <row r="114" spans="2:12" hidden="1"/>
    <row r="115" spans="2:12" hidden="1"/>
    <row r="116" spans="2:12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5"/>
    </row>
    <row r="117" spans="2:12" s="1" customFormat="1" ht="24.95" customHeight="1">
      <c r="B117" s="25"/>
      <c r="C117" s="17" t="s">
        <v>120</v>
      </c>
      <c r="L117" s="25"/>
    </row>
    <row r="118" spans="2:12" s="1" customFormat="1" ht="6.95" customHeight="1">
      <c r="B118" s="25"/>
      <c r="L118" s="25"/>
    </row>
    <row r="119" spans="2:12" s="1" customFormat="1" ht="12" customHeight="1">
      <c r="B119" s="25"/>
      <c r="C119" s="22" t="s">
        <v>13</v>
      </c>
      <c r="L119" s="25"/>
    </row>
    <row r="120" spans="2:12" s="1" customFormat="1" ht="16.5" customHeight="1">
      <c r="B120" s="25"/>
      <c r="E120" s="208" t="str">
        <f>E7</f>
        <v>VÍNNY DOM PUKANEC</v>
      </c>
      <c r="F120" s="209"/>
      <c r="G120" s="209"/>
      <c r="H120" s="209"/>
      <c r="L120" s="25"/>
    </row>
    <row r="121" spans="2:12" ht="12" customHeight="1">
      <c r="B121" s="16"/>
      <c r="C121" s="22" t="s">
        <v>99</v>
      </c>
      <c r="L121" s="16"/>
    </row>
    <row r="122" spans="2:12" ht="16.5" customHeight="1">
      <c r="B122" s="16"/>
      <c r="E122" s="208" t="s">
        <v>100</v>
      </c>
      <c r="F122" s="166"/>
      <c r="G122" s="166"/>
      <c r="H122" s="166"/>
      <c r="L122" s="16"/>
    </row>
    <row r="123" spans="2:12" ht="12" customHeight="1">
      <c r="B123" s="16"/>
      <c r="C123" s="22" t="s">
        <v>101</v>
      </c>
      <c r="L123" s="16"/>
    </row>
    <row r="124" spans="2:12" s="1" customFormat="1" ht="16.5" customHeight="1">
      <c r="B124" s="25"/>
      <c r="E124" s="206" t="s">
        <v>102</v>
      </c>
      <c r="F124" s="207"/>
      <c r="G124" s="207"/>
      <c r="H124" s="207"/>
      <c r="L124" s="25"/>
    </row>
    <row r="125" spans="2:12" s="1" customFormat="1" ht="12" customHeight="1">
      <c r="B125" s="25"/>
      <c r="C125" s="22" t="s">
        <v>103</v>
      </c>
      <c r="L125" s="25"/>
    </row>
    <row r="126" spans="2:12" s="1" customFormat="1" ht="30" customHeight="1">
      <c r="B126" s="25"/>
      <c r="E126" s="198" t="str">
        <f>E13</f>
        <v>SO-01.2-2 - ZDRAVOTECHNIKA - spodná stavba - ležaté rozvody</v>
      </c>
      <c r="F126" s="207"/>
      <c r="G126" s="207"/>
      <c r="H126" s="207"/>
      <c r="L126" s="25"/>
    </row>
    <row r="127" spans="2:12" s="1" customFormat="1" ht="6.95" customHeight="1">
      <c r="B127" s="25"/>
      <c r="L127" s="25"/>
    </row>
    <row r="128" spans="2:12" s="1" customFormat="1" ht="12" customHeight="1">
      <c r="B128" s="25"/>
      <c r="C128" s="22" t="s">
        <v>17</v>
      </c>
      <c r="F128" s="20" t="str">
        <f>F16</f>
        <v>Pukanec, p.č.:3507,1086,1818/1</v>
      </c>
      <c r="I128" s="22" t="s">
        <v>19</v>
      </c>
      <c r="J128" s="48">
        <f>IF(J16="","",J16)</f>
        <v>0</v>
      </c>
      <c r="L128" s="25"/>
    </row>
    <row r="129" spans="2:65" s="1" customFormat="1" ht="6.95" customHeight="1">
      <c r="B129" s="25"/>
      <c r="L129" s="25"/>
    </row>
    <row r="130" spans="2:65" s="1" customFormat="1" ht="40.15" customHeight="1">
      <c r="B130" s="25"/>
      <c r="C130" s="22" t="s">
        <v>20</v>
      </c>
      <c r="F130" s="20" t="str">
        <f>E19</f>
        <v>JANROS s.r.o., Benkova 372/1, 949 11 Nitra</v>
      </c>
      <c r="I130" s="22" t="s">
        <v>27</v>
      </c>
      <c r="J130" s="23" t="str">
        <f>E25</f>
        <v>Ing.Soňa Vetterová, Opletalova 32, 946 51 Nesvady</v>
      </c>
      <c r="L130" s="25"/>
    </row>
    <row r="131" spans="2:65" s="1" customFormat="1" ht="15.2" customHeight="1">
      <c r="B131" s="25"/>
      <c r="C131" s="22" t="s">
        <v>26</v>
      </c>
      <c r="F131" s="20" t="str">
        <f>IF(E22="","",E22)</f>
        <v/>
      </c>
      <c r="I131" s="22" t="s">
        <v>31</v>
      </c>
      <c r="J131" s="23">
        <f>E28</f>
        <v>0</v>
      </c>
      <c r="L131" s="25"/>
    </row>
    <row r="132" spans="2:65" s="1" customFormat="1" ht="10.35" customHeight="1">
      <c r="B132" s="25"/>
      <c r="L132" s="25"/>
    </row>
    <row r="133" spans="2:65" s="10" customFormat="1" ht="29.25" customHeight="1">
      <c r="B133" s="115"/>
      <c r="C133" s="116" t="s">
        <v>121</v>
      </c>
      <c r="D133" s="117" t="s">
        <v>58</v>
      </c>
      <c r="E133" s="117" t="s">
        <v>54</v>
      </c>
      <c r="F133" s="117" t="s">
        <v>55</v>
      </c>
      <c r="G133" s="117" t="s">
        <v>122</v>
      </c>
      <c r="H133" s="117" t="s">
        <v>123</v>
      </c>
      <c r="I133" s="117" t="s">
        <v>124</v>
      </c>
      <c r="J133" s="118" t="s">
        <v>107</v>
      </c>
      <c r="K133" s="119" t="s">
        <v>125</v>
      </c>
      <c r="L133" s="115"/>
      <c r="M133" s="54" t="s">
        <v>1</v>
      </c>
      <c r="N133" s="55" t="s">
        <v>37</v>
      </c>
      <c r="O133" s="55" t="s">
        <v>126</v>
      </c>
      <c r="P133" s="55" t="s">
        <v>127</v>
      </c>
      <c r="Q133" s="55" t="s">
        <v>128</v>
      </c>
      <c r="R133" s="55" t="s">
        <v>129</v>
      </c>
      <c r="S133" s="55" t="s">
        <v>130</v>
      </c>
      <c r="T133" s="56" t="s">
        <v>131</v>
      </c>
    </row>
    <row r="134" spans="2:65" s="1" customFormat="1" ht="22.9" customHeight="1">
      <c r="B134" s="25"/>
      <c r="C134" s="59" t="s">
        <v>108</v>
      </c>
      <c r="J134" s="120">
        <f>BK134</f>
        <v>0</v>
      </c>
      <c r="L134" s="25"/>
      <c r="M134" s="57"/>
      <c r="N134" s="49"/>
      <c r="O134" s="49"/>
      <c r="P134" s="121">
        <f>P135+P180+P202</f>
        <v>237.36024559999996</v>
      </c>
      <c r="Q134" s="49"/>
      <c r="R134" s="121">
        <f>R135+R180+R202</f>
        <v>10.441138400000002</v>
      </c>
      <c r="S134" s="49"/>
      <c r="T134" s="122">
        <f>T135+T180+T202</f>
        <v>0.67115000000000002</v>
      </c>
      <c r="AT134" s="13" t="s">
        <v>72</v>
      </c>
      <c r="AU134" s="13" t="s">
        <v>109</v>
      </c>
      <c r="BK134" s="123">
        <f>BK135+BK180+BK202</f>
        <v>0</v>
      </c>
    </row>
    <row r="135" spans="2:65" s="11" customFormat="1" ht="25.9" customHeight="1">
      <c r="B135" s="124"/>
      <c r="D135" s="125" t="s">
        <v>72</v>
      </c>
      <c r="E135" s="126" t="s">
        <v>132</v>
      </c>
      <c r="F135" s="126" t="s">
        <v>133</v>
      </c>
      <c r="J135" s="127">
        <f>BK135</f>
        <v>0</v>
      </c>
      <c r="L135" s="124"/>
      <c r="M135" s="128"/>
      <c r="P135" s="129">
        <f>P136+P148+P150+P175+P178</f>
        <v>192.85693059999997</v>
      </c>
      <c r="R135" s="129">
        <f>R136+R148+R150+R175+R178</f>
        <v>10.332998400000001</v>
      </c>
      <c r="T135" s="130">
        <f>T136+T148+T150+T175+T178</f>
        <v>0.66500000000000004</v>
      </c>
      <c r="AR135" s="125" t="s">
        <v>80</v>
      </c>
      <c r="AT135" s="131" t="s">
        <v>72</v>
      </c>
      <c r="AU135" s="131" t="s">
        <v>73</v>
      </c>
      <c r="AY135" s="125" t="s">
        <v>134</v>
      </c>
      <c r="BK135" s="132">
        <f>BK136+BK148+BK150+BK175+BK178</f>
        <v>0</v>
      </c>
    </row>
    <row r="136" spans="2:65" s="11" customFormat="1" ht="22.9" customHeight="1">
      <c r="B136" s="124"/>
      <c r="D136" s="125" t="s">
        <v>72</v>
      </c>
      <c r="E136" s="133" t="s">
        <v>80</v>
      </c>
      <c r="F136" s="133" t="s">
        <v>135</v>
      </c>
      <c r="J136" s="134">
        <f>BK136</f>
        <v>0</v>
      </c>
      <c r="L136" s="124"/>
      <c r="M136" s="128"/>
      <c r="P136" s="129">
        <f>SUM(P137:P147)</f>
        <v>138.78045359999999</v>
      </c>
      <c r="R136" s="129">
        <f>SUM(R137:R147)</f>
        <v>0</v>
      </c>
      <c r="T136" s="130">
        <f>SUM(T137:T147)</f>
        <v>0</v>
      </c>
      <c r="AR136" s="125" t="s">
        <v>80</v>
      </c>
      <c r="AT136" s="131" t="s">
        <v>72</v>
      </c>
      <c r="AU136" s="131" t="s">
        <v>80</v>
      </c>
      <c r="AY136" s="125" t="s">
        <v>134</v>
      </c>
      <c r="BK136" s="132">
        <f>SUM(BK137:BK147)</f>
        <v>0</v>
      </c>
    </row>
    <row r="137" spans="2:65" s="1" customFormat="1" ht="24.2" customHeight="1">
      <c r="B137" s="135"/>
      <c r="C137" s="136" t="s">
        <v>80</v>
      </c>
      <c r="D137" s="136" t="s">
        <v>136</v>
      </c>
      <c r="E137" s="137" t="s">
        <v>137</v>
      </c>
      <c r="F137" s="138" t="s">
        <v>138</v>
      </c>
      <c r="G137" s="139" t="s">
        <v>139</v>
      </c>
      <c r="H137" s="140">
        <v>17.36</v>
      </c>
      <c r="I137" s="141"/>
      <c r="J137" s="141">
        <f t="shared" ref="J137:J147" si="0">ROUND(I137*H137,2)</f>
        <v>0</v>
      </c>
      <c r="K137" s="142"/>
      <c r="L137" s="25"/>
      <c r="M137" s="143" t="s">
        <v>1</v>
      </c>
      <c r="N137" s="144" t="s">
        <v>39</v>
      </c>
      <c r="O137" s="145">
        <v>3.1739999999999999</v>
      </c>
      <c r="P137" s="145">
        <f t="shared" ref="P137:P147" si="1">O137*H137</f>
        <v>55.100639999999999</v>
      </c>
      <c r="Q137" s="145">
        <v>0</v>
      </c>
      <c r="R137" s="145">
        <f t="shared" ref="R137:R147" si="2">Q137*H137</f>
        <v>0</v>
      </c>
      <c r="S137" s="145">
        <v>0</v>
      </c>
      <c r="T137" s="146">
        <f t="shared" ref="T137:T147" si="3">S137*H137</f>
        <v>0</v>
      </c>
      <c r="AR137" s="147" t="s">
        <v>140</v>
      </c>
      <c r="AT137" s="147" t="s">
        <v>136</v>
      </c>
      <c r="AU137" s="147" t="s">
        <v>85</v>
      </c>
      <c r="AY137" s="13" t="s">
        <v>134</v>
      </c>
      <c r="BE137" s="148">
        <f t="shared" ref="BE137:BE147" si="4">IF(N137="základná",J137,0)</f>
        <v>0</v>
      </c>
      <c r="BF137" s="148">
        <f t="shared" ref="BF137:BF147" si="5">IF(N137="znížená",J137,0)</f>
        <v>0</v>
      </c>
      <c r="BG137" s="148">
        <f t="shared" ref="BG137:BG147" si="6">IF(N137="zákl. prenesená",J137,0)</f>
        <v>0</v>
      </c>
      <c r="BH137" s="148">
        <f t="shared" ref="BH137:BH147" si="7">IF(N137="zníž. prenesená",J137,0)</f>
        <v>0</v>
      </c>
      <c r="BI137" s="148">
        <f t="shared" ref="BI137:BI147" si="8">IF(N137="nulová",J137,0)</f>
        <v>0</v>
      </c>
      <c r="BJ137" s="13" t="s">
        <v>85</v>
      </c>
      <c r="BK137" s="148">
        <f t="shared" ref="BK137:BK147" si="9">ROUND(I137*H137,2)</f>
        <v>0</v>
      </c>
      <c r="BL137" s="13" t="s">
        <v>140</v>
      </c>
      <c r="BM137" s="147" t="s">
        <v>141</v>
      </c>
    </row>
    <row r="138" spans="2:65" s="1" customFormat="1" ht="21.75" customHeight="1">
      <c r="B138" s="135"/>
      <c r="C138" s="136" t="s">
        <v>85</v>
      </c>
      <c r="D138" s="136" t="s">
        <v>136</v>
      </c>
      <c r="E138" s="137" t="s">
        <v>142</v>
      </c>
      <c r="F138" s="138" t="s">
        <v>143</v>
      </c>
      <c r="G138" s="139" t="s">
        <v>139</v>
      </c>
      <c r="H138" s="140">
        <v>3.6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39</v>
      </c>
      <c r="O138" s="145">
        <v>2.5139999999999998</v>
      </c>
      <c r="P138" s="145">
        <f t="shared" si="1"/>
        <v>9.0503999999999998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140</v>
      </c>
      <c r="AT138" s="147" t="s">
        <v>136</v>
      </c>
      <c r="AU138" s="147" t="s">
        <v>85</v>
      </c>
      <c r="AY138" s="13" t="s">
        <v>134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85</v>
      </c>
      <c r="BK138" s="148">
        <f t="shared" si="9"/>
        <v>0</v>
      </c>
      <c r="BL138" s="13" t="s">
        <v>140</v>
      </c>
      <c r="BM138" s="147" t="s">
        <v>144</v>
      </c>
    </row>
    <row r="139" spans="2:65" s="1" customFormat="1" ht="16.5" customHeight="1">
      <c r="B139" s="135"/>
      <c r="C139" s="136" t="s">
        <v>90</v>
      </c>
      <c r="D139" s="136" t="s">
        <v>136</v>
      </c>
      <c r="E139" s="137" t="s">
        <v>145</v>
      </c>
      <c r="F139" s="138" t="s">
        <v>146</v>
      </c>
      <c r="G139" s="139" t="s">
        <v>139</v>
      </c>
      <c r="H139" s="140">
        <v>20.399999999999999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39</v>
      </c>
      <c r="O139" s="145">
        <v>1.5089999999999999</v>
      </c>
      <c r="P139" s="145">
        <f t="shared" si="1"/>
        <v>30.783599999999996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140</v>
      </c>
      <c r="AT139" s="147" t="s">
        <v>136</v>
      </c>
      <c r="AU139" s="147" t="s">
        <v>85</v>
      </c>
      <c r="AY139" s="13" t="s">
        <v>134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85</v>
      </c>
      <c r="BK139" s="148">
        <f t="shared" si="9"/>
        <v>0</v>
      </c>
      <c r="BL139" s="13" t="s">
        <v>140</v>
      </c>
      <c r="BM139" s="147" t="s">
        <v>147</v>
      </c>
    </row>
    <row r="140" spans="2:65" s="1" customFormat="1" ht="33" customHeight="1">
      <c r="B140" s="135"/>
      <c r="C140" s="136" t="s">
        <v>140</v>
      </c>
      <c r="D140" s="136" t="s">
        <v>136</v>
      </c>
      <c r="E140" s="137" t="s">
        <v>148</v>
      </c>
      <c r="F140" s="138" t="s">
        <v>149</v>
      </c>
      <c r="G140" s="139" t="s">
        <v>139</v>
      </c>
      <c r="H140" s="140">
        <v>20.56</v>
      </c>
      <c r="I140" s="141"/>
      <c r="J140" s="141">
        <f t="shared" si="0"/>
        <v>0</v>
      </c>
      <c r="K140" s="142"/>
      <c r="L140" s="25"/>
      <c r="M140" s="143" t="s">
        <v>1</v>
      </c>
      <c r="N140" s="144" t="s">
        <v>39</v>
      </c>
      <c r="O140" s="145">
        <v>1.5009999999999999</v>
      </c>
      <c r="P140" s="145">
        <f t="shared" si="1"/>
        <v>30.860559999999996</v>
      </c>
      <c r="Q140" s="145">
        <v>0</v>
      </c>
      <c r="R140" s="145">
        <f t="shared" si="2"/>
        <v>0</v>
      </c>
      <c r="S140" s="145">
        <v>0</v>
      </c>
      <c r="T140" s="146">
        <f t="shared" si="3"/>
        <v>0</v>
      </c>
      <c r="AR140" s="147" t="s">
        <v>140</v>
      </c>
      <c r="AT140" s="147" t="s">
        <v>136</v>
      </c>
      <c r="AU140" s="147" t="s">
        <v>85</v>
      </c>
      <c r="AY140" s="13" t="s">
        <v>134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85</v>
      </c>
      <c r="BK140" s="148">
        <f t="shared" si="9"/>
        <v>0</v>
      </c>
      <c r="BL140" s="13" t="s">
        <v>140</v>
      </c>
      <c r="BM140" s="147" t="s">
        <v>150</v>
      </c>
    </row>
    <row r="141" spans="2:65" s="1" customFormat="1" ht="16.5" customHeight="1">
      <c r="B141" s="135"/>
      <c r="C141" s="149" t="s">
        <v>151</v>
      </c>
      <c r="D141" s="149" t="s">
        <v>152</v>
      </c>
      <c r="E141" s="150" t="s">
        <v>153</v>
      </c>
      <c r="F141" s="151" t="s">
        <v>154</v>
      </c>
      <c r="G141" s="152" t="s">
        <v>155</v>
      </c>
      <c r="H141" s="153">
        <v>32.896000000000001</v>
      </c>
      <c r="I141" s="154"/>
      <c r="J141" s="154">
        <f t="shared" si="0"/>
        <v>0</v>
      </c>
      <c r="K141" s="155"/>
      <c r="L141" s="156"/>
      <c r="M141" s="157" t="s">
        <v>1</v>
      </c>
      <c r="N141" s="158" t="s">
        <v>39</v>
      </c>
      <c r="O141" s="145">
        <v>0</v>
      </c>
      <c r="P141" s="145">
        <f t="shared" si="1"/>
        <v>0</v>
      </c>
      <c r="Q141" s="145">
        <v>0</v>
      </c>
      <c r="R141" s="145">
        <f t="shared" si="2"/>
        <v>0</v>
      </c>
      <c r="S141" s="145">
        <v>0</v>
      </c>
      <c r="T141" s="146">
        <f t="shared" si="3"/>
        <v>0</v>
      </c>
      <c r="AR141" s="147" t="s">
        <v>156</v>
      </c>
      <c r="AT141" s="147" t="s">
        <v>152</v>
      </c>
      <c r="AU141" s="147" t="s">
        <v>85</v>
      </c>
      <c r="AY141" s="13" t="s">
        <v>134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85</v>
      </c>
      <c r="BK141" s="148">
        <f t="shared" si="9"/>
        <v>0</v>
      </c>
      <c r="BL141" s="13" t="s">
        <v>140</v>
      </c>
      <c r="BM141" s="147" t="s">
        <v>157</v>
      </c>
    </row>
    <row r="142" spans="2:65" s="1" customFormat="1" ht="24.2" customHeight="1">
      <c r="B142" s="135"/>
      <c r="C142" s="136" t="s">
        <v>158</v>
      </c>
      <c r="D142" s="136" t="s">
        <v>136</v>
      </c>
      <c r="E142" s="137" t="s">
        <v>159</v>
      </c>
      <c r="F142" s="138" t="s">
        <v>160</v>
      </c>
      <c r="G142" s="139" t="s">
        <v>139</v>
      </c>
      <c r="H142" s="140">
        <v>41.36</v>
      </c>
      <c r="I142" s="141"/>
      <c r="J142" s="141">
        <f t="shared" si="0"/>
        <v>0</v>
      </c>
      <c r="K142" s="142"/>
      <c r="L142" s="25"/>
      <c r="M142" s="143" t="s">
        <v>1</v>
      </c>
      <c r="N142" s="144" t="s">
        <v>39</v>
      </c>
      <c r="O142" s="145">
        <v>6.9000000000000006E-2</v>
      </c>
      <c r="P142" s="145">
        <f t="shared" si="1"/>
        <v>2.8538400000000004</v>
      </c>
      <c r="Q142" s="145">
        <v>0</v>
      </c>
      <c r="R142" s="145">
        <f t="shared" si="2"/>
        <v>0</v>
      </c>
      <c r="S142" s="145">
        <v>0</v>
      </c>
      <c r="T142" s="146">
        <f t="shared" si="3"/>
        <v>0</v>
      </c>
      <c r="AR142" s="147" t="s">
        <v>140</v>
      </c>
      <c r="AT142" s="147" t="s">
        <v>136</v>
      </c>
      <c r="AU142" s="147" t="s">
        <v>85</v>
      </c>
      <c r="AY142" s="13" t="s">
        <v>134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85</v>
      </c>
      <c r="BK142" s="148">
        <f t="shared" si="9"/>
        <v>0</v>
      </c>
      <c r="BL142" s="13" t="s">
        <v>140</v>
      </c>
      <c r="BM142" s="147" t="s">
        <v>161</v>
      </c>
    </row>
    <row r="143" spans="2:65" s="1" customFormat="1" ht="33" customHeight="1">
      <c r="B143" s="135"/>
      <c r="C143" s="136" t="s">
        <v>162</v>
      </c>
      <c r="D143" s="136" t="s">
        <v>136</v>
      </c>
      <c r="E143" s="137" t="s">
        <v>163</v>
      </c>
      <c r="F143" s="138" t="s">
        <v>164</v>
      </c>
      <c r="G143" s="139" t="s">
        <v>139</v>
      </c>
      <c r="H143" s="140">
        <v>25.84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39</v>
      </c>
      <c r="O143" s="145">
        <v>7.0999999999999994E-2</v>
      </c>
      <c r="P143" s="145">
        <f t="shared" si="1"/>
        <v>1.8346399999999998</v>
      </c>
      <c r="Q143" s="145">
        <v>0</v>
      </c>
      <c r="R143" s="145">
        <f t="shared" si="2"/>
        <v>0</v>
      </c>
      <c r="S143" s="145">
        <v>0</v>
      </c>
      <c r="T143" s="146">
        <f t="shared" si="3"/>
        <v>0</v>
      </c>
      <c r="AR143" s="147" t="s">
        <v>140</v>
      </c>
      <c r="AT143" s="147" t="s">
        <v>136</v>
      </c>
      <c r="AU143" s="147" t="s">
        <v>85</v>
      </c>
      <c r="AY143" s="13" t="s">
        <v>134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85</v>
      </c>
      <c r="BK143" s="148">
        <f t="shared" si="9"/>
        <v>0</v>
      </c>
      <c r="BL143" s="13" t="s">
        <v>140</v>
      </c>
      <c r="BM143" s="147" t="s">
        <v>165</v>
      </c>
    </row>
    <row r="144" spans="2:65" s="1" customFormat="1" ht="37.9" customHeight="1">
      <c r="B144" s="135"/>
      <c r="C144" s="136" t="s">
        <v>156</v>
      </c>
      <c r="D144" s="136" t="s">
        <v>136</v>
      </c>
      <c r="E144" s="137" t="s">
        <v>166</v>
      </c>
      <c r="F144" s="138" t="s">
        <v>167</v>
      </c>
      <c r="G144" s="139" t="s">
        <v>139</v>
      </c>
      <c r="H144" s="140">
        <v>439.28</v>
      </c>
      <c r="I144" s="141"/>
      <c r="J144" s="141">
        <f t="shared" si="0"/>
        <v>0</v>
      </c>
      <c r="K144" s="142"/>
      <c r="L144" s="25"/>
      <c r="M144" s="143" t="s">
        <v>1</v>
      </c>
      <c r="N144" s="144" t="s">
        <v>39</v>
      </c>
      <c r="O144" s="145">
        <v>7.3699999999999998E-3</v>
      </c>
      <c r="P144" s="145">
        <f t="shared" si="1"/>
        <v>3.2374935999999996</v>
      </c>
      <c r="Q144" s="145">
        <v>0</v>
      </c>
      <c r="R144" s="145">
        <f t="shared" si="2"/>
        <v>0</v>
      </c>
      <c r="S144" s="145">
        <v>0</v>
      </c>
      <c r="T144" s="146">
        <f t="shared" si="3"/>
        <v>0</v>
      </c>
      <c r="AR144" s="147" t="s">
        <v>140</v>
      </c>
      <c r="AT144" s="147" t="s">
        <v>136</v>
      </c>
      <c r="AU144" s="147" t="s">
        <v>85</v>
      </c>
      <c r="AY144" s="13" t="s">
        <v>134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85</v>
      </c>
      <c r="BK144" s="148">
        <f t="shared" si="9"/>
        <v>0</v>
      </c>
      <c r="BL144" s="13" t="s">
        <v>140</v>
      </c>
      <c r="BM144" s="147" t="s">
        <v>168</v>
      </c>
    </row>
    <row r="145" spans="2:65" s="1" customFormat="1" ht="16.5" customHeight="1">
      <c r="B145" s="135"/>
      <c r="C145" s="136" t="s">
        <v>169</v>
      </c>
      <c r="D145" s="136" t="s">
        <v>136</v>
      </c>
      <c r="E145" s="137" t="s">
        <v>170</v>
      </c>
      <c r="F145" s="138" t="s">
        <v>171</v>
      </c>
      <c r="G145" s="139" t="s">
        <v>139</v>
      </c>
      <c r="H145" s="140">
        <v>25.84</v>
      </c>
      <c r="I145" s="141"/>
      <c r="J145" s="141">
        <f t="shared" si="0"/>
        <v>0</v>
      </c>
      <c r="K145" s="142"/>
      <c r="L145" s="25"/>
      <c r="M145" s="143" t="s">
        <v>1</v>
      </c>
      <c r="N145" s="144" t="s">
        <v>39</v>
      </c>
      <c r="O145" s="145">
        <v>8.9999999999999993E-3</v>
      </c>
      <c r="P145" s="145">
        <f t="shared" si="1"/>
        <v>0.23255999999999999</v>
      </c>
      <c r="Q145" s="145">
        <v>0</v>
      </c>
      <c r="R145" s="145">
        <f t="shared" si="2"/>
        <v>0</v>
      </c>
      <c r="S145" s="145">
        <v>0</v>
      </c>
      <c r="T145" s="146">
        <f t="shared" si="3"/>
        <v>0</v>
      </c>
      <c r="AR145" s="147" t="s">
        <v>140</v>
      </c>
      <c r="AT145" s="147" t="s">
        <v>136</v>
      </c>
      <c r="AU145" s="147" t="s">
        <v>85</v>
      </c>
      <c r="AY145" s="13" t="s">
        <v>134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85</v>
      </c>
      <c r="BK145" s="148">
        <f t="shared" si="9"/>
        <v>0</v>
      </c>
      <c r="BL145" s="13" t="s">
        <v>140</v>
      </c>
      <c r="BM145" s="147" t="s">
        <v>172</v>
      </c>
    </row>
    <row r="146" spans="2:65" s="1" customFormat="1" ht="24.2" customHeight="1">
      <c r="B146" s="135"/>
      <c r="C146" s="136" t="s">
        <v>173</v>
      </c>
      <c r="D146" s="136" t="s">
        <v>136</v>
      </c>
      <c r="E146" s="137" t="s">
        <v>174</v>
      </c>
      <c r="F146" s="138" t="s">
        <v>175</v>
      </c>
      <c r="G146" s="139" t="s">
        <v>139</v>
      </c>
      <c r="H146" s="140">
        <v>15.52</v>
      </c>
      <c r="I146" s="141"/>
      <c r="J146" s="141">
        <f t="shared" si="0"/>
        <v>0</v>
      </c>
      <c r="K146" s="142"/>
      <c r="L146" s="25"/>
      <c r="M146" s="143" t="s">
        <v>1</v>
      </c>
      <c r="N146" s="144" t="s">
        <v>39</v>
      </c>
      <c r="O146" s="145">
        <v>6.9000000000000006E-2</v>
      </c>
      <c r="P146" s="145">
        <f t="shared" si="1"/>
        <v>1.0708800000000001</v>
      </c>
      <c r="Q146" s="145">
        <v>0</v>
      </c>
      <c r="R146" s="145">
        <f t="shared" si="2"/>
        <v>0</v>
      </c>
      <c r="S146" s="145">
        <v>0</v>
      </c>
      <c r="T146" s="146">
        <f t="shared" si="3"/>
        <v>0</v>
      </c>
      <c r="AR146" s="147" t="s">
        <v>140</v>
      </c>
      <c r="AT146" s="147" t="s">
        <v>136</v>
      </c>
      <c r="AU146" s="147" t="s">
        <v>85</v>
      </c>
      <c r="AY146" s="13" t="s">
        <v>134</v>
      </c>
      <c r="BE146" s="148">
        <f t="shared" si="4"/>
        <v>0</v>
      </c>
      <c r="BF146" s="148">
        <f t="shared" si="5"/>
        <v>0</v>
      </c>
      <c r="BG146" s="148">
        <f t="shared" si="6"/>
        <v>0</v>
      </c>
      <c r="BH146" s="148">
        <f t="shared" si="7"/>
        <v>0</v>
      </c>
      <c r="BI146" s="148">
        <f t="shared" si="8"/>
        <v>0</v>
      </c>
      <c r="BJ146" s="13" t="s">
        <v>85</v>
      </c>
      <c r="BK146" s="148">
        <f t="shared" si="9"/>
        <v>0</v>
      </c>
      <c r="BL146" s="13" t="s">
        <v>140</v>
      </c>
      <c r="BM146" s="147" t="s">
        <v>176</v>
      </c>
    </row>
    <row r="147" spans="2:65" s="1" customFormat="1" ht="24.2" customHeight="1">
      <c r="B147" s="135"/>
      <c r="C147" s="136" t="s">
        <v>177</v>
      </c>
      <c r="D147" s="136" t="s">
        <v>136</v>
      </c>
      <c r="E147" s="137" t="s">
        <v>178</v>
      </c>
      <c r="F147" s="138" t="s">
        <v>179</v>
      </c>
      <c r="G147" s="139" t="s">
        <v>139</v>
      </c>
      <c r="H147" s="140">
        <v>15.52</v>
      </c>
      <c r="I147" s="141"/>
      <c r="J147" s="141">
        <f t="shared" si="0"/>
        <v>0</v>
      </c>
      <c r="K147" s="142"/>
      <c r="L147" s="25"/>
      <c r="M147" s="143" t="s">
        <v>1</v>
      </c>
      <c r="N147" s="144" t="s">
        <v>39</v>
      </c>
      <c r="O147" s="145">
        <v>0.24199999999999999</v>
      </c>
      <c r="P147" s="145">
        <f t="shared" si="1"/>
        <v>3.7558399999999996</v>
      </c>
      <c r="Q147" s="145">
        <v>0</v>
      </c>
      <c r="R147" s="145">
        <f t="shared" si="2"/>
        <v>0</v>
      </c>
      <c r="S147" s="145">
        <v>0</v>
      </c>
      <c r="T147" s="146">
        <f t="shared" si="3"/>
        <v>0</v>
      </c>
      <c r="AR147" s="147" t="s">
        <v>140</v>
      </c>
      <c r="AT147" s="147" t="s">
        <v>136</v>
      </c>
      <c r="AU147" s="147" t="s">
        <v>85</v>
      </c>
      <c r="AY147" s="13" t="s">
        <v>134</v>
      </c>
      <c r="BE147" s="148">
        <f t="shared" si="4"/>
        <v>0</v>
      </c>
      <c r="BF147" s="148">
        <f t="shared" si="5"/>
        <v>0</v>
      </c>
      <c r="BG147" s="148">
        <f t="shared" si="6"/>
        <v>0</v>
      </c>
      <c r="BH147" s="148">
        <f t="shared" si="7"/>
        <v>0</v>
      </c>
      <c r="BI147" s="148">
        <f t="shared" si="8"/>
        <v>0</v>
      </c>
      <c r="BJ147" s="13" t="s">
        <v>85</v>
      </c>
      <c r="BK147" s="148">
        <f t="shared" si="9"/>
        <v>0</v>
      </c>
      <c r="BL147" s="13" t="s">
        <v>140</v>
      </c>
      <c r="BM147" s="147" t="s">
        <v>180</v>
      </c>
    </row>
    <row r="148" spans="2:65" s="11" customFormat="1" ht="22.9" customHeight="1">
      <c r="B148" s="124"/>
      <c r="D148" s="125" t="s">
        <v>72</v>
      </c>
      <c r="E148" s="133" t="s">
        <v>140</v>
      </c>
      <c r="F148" s="133" t="s">
        <v>181</v>
      </c>
      <c r="J148" s="134">
        <f>BK148</f>
        <v>0</v>
      </c>
      <c r="L148" s="124"/>
      <c r="M148" s="128"/>
      <c r="P148" s="129">
        <f>P149</f>
        <v>8.4638400000000011</v>
      </c>
      <c r="R148" s="129">
        <f>R149</f>
        <v>9.9832656000000011</v>
      </c>
      <c r="T148" s="130">
        <f>T149</f>
        <v>0</v>
      </c>
      <c r="AR148" s="125" t="s">
        <v>80</v>
      </c>
      <c r="AT148" s="131" t="s">
        <v>72</v>
      </c>
      <c r="AU148" s="131" t="s">
        <v>80</v>
      </c>
      <c r="AY148" s="125" t="s">
        <v>134</v>
      </c>
      <c r="BK148" s="132">
        <f>BK149</f>
        <v>0</v>
      </c>
    </row>
    <row r="149" spans="2:65" s="1" customFormat="1" ht="37.9" customHeight="1">
      <c r="B149" s="135"/>
      <c r="C149" s="136" t="s">
        <v>182</v>
      </c>
      <c r="D149" s="136" t="s">
        <v>136</v>
      </c>
      <c r="E149" s="137" t="s">
        <v>183</v>
      </c>
      <c r="F149" s="138" t="s">
        <v>184</v>
      </c>
      <c r="G149" s="139" t="s">
        <v>139</v>
      </c>
      <c r="H149" s="140">
        <v>5.28</v>
      </c>
      <c r="I149" s="141"/>
      <c r="J149" s="141">
        <f>ROUND(I149*H149,2)</f>
        <v>0</v>
      </c>
      <c r="K149" s="142"/>
      <c r="L149" s="25"/>
      <c r="M149" s="143" t="s">
        <v>1</v>
      </c>
      <c r="N149" s="144" t="s">
        <v>39</v>
      </c>
      <c r="O149" s="145">
        <v>1.603</v>
      </c>
      <c r="P149" s="145">
        <f>O149*H149</f>
        <v>8.4638400000000011</v>
      </c>
      <c r="Q149" s="145">
        <v>1.8907700000000001</v>
      </c>
      <c r="R149" s="145">
        <f>Q149*H149</f>
        <v>9.9832656000000011</v>
      </c>
      <c r="S149" s="145">
        <v>0</v>
      </c>
      <c r="T149" s="146">
        <f>S149*H149</f>
        <v>0</v>
      </c>
      <c r="AR149" s="147" t="s">
        <v>140</v>
      </c>
      <c r="AT149" s="147" t="s">
        <v>136</v>
      </c>
      <c r="AU149" s="147" t="s">
        <v>85</v>
      </c>
      <c r="AY149" s="13" t="s">
        <v>134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85</v>
      </c>
      <c r="BK149" s="148">
        <f>ROUND(I149*H149,2)</f>
        <v>0</v>
      </c>
      <c r="BL149" s="13" t="s">
        <v>140</v>
      </c>
      <c r="BM149" s="147" t="s">
        <v>185</v>
      </c>
    </row>
    <row r="150" spans="2:65" s="11" customFormat="1" ht="22.9" customHeight="1">
      <c r="B150" s="124"/>
      <c r="D150" s="125" t="s">
        <v>72</v>
      </c>
      <c r="E150" s="133" t="s">
        <v>156</v>
      </c>
      <c r="F150" s="133" t="s">
        <v>186</v>
      </c>
      <c r="J150" s="134">
        <f>BK150</f>
        <v>0</v>
      </c>
      <c r="L150" s="124"/>
      <c r="M150" s="128"/>
      <c r="P150" s="129">
        <f>SUM(P151:P174)</f>
        <v>17.507400000000001</v>
      </c>
      <c r="R150" s="129">
        <f>SUM(R151:R174)</f>
        <v>0.34973280000000007</v>
      </c>
      <c r="T150" s="130">
        <f>SUM(T151:T174)</f>
        <v>0</v>
      </c>
      <c r="AR150" s="125" t="s">
        <v>80</v>
      </c>
      <c r="AT150" s="131" t="s">
        <v>72</v>
      </c>
      <c r="AU150" s="131" t="s">
        <v>80</v>
      </c>
      <c r="AY150" s="125" t="s">
        <v>134</v>
      </c>
      <c r="BK150" s="132">
        <f>SUM(BK151:BK174)</f>
        <v>0</v>
      </c>
    </row>
    <row r="151" spans="2:65" s="1" customFormat="1" ht="24.2" customHeight="1">
      <c r="B151" s="135"/>
      <c r="C151" s="136" t="s">
        <v>187</v>
      </c>
      <c r="D151" s="136" t="s">
        <v>136</v>
      </c>
      <c r="E151" s="137" t="s">
        <v>188</v>
      </c>
      <c r="F151" s="138" t="s">
        <v>189</v>
      </c>
      <c r="G151" s="139" t="s">
        <v>190</v>
      </c>
      <c r="H151" s="140">
        <v>20</v>
      </c>
      <c r="I151" s="141"/>
      <c r="J151" s="141">
        <f t="shared" ref="J151:J174" si="10">ROUND(I151*H151,2)</f>
        <v>0</v>
      </c>
      <c r="K151" s="142"/>
      <c r="L151" s="25"/>
      <c r="M151" s="143" t="s">
        <v>1</v>
      </c>
      <c r="N151" s="144" t="s">
        <v>39</v>
      </c>
      <c r="O151" s="145">
        <v>4.2999999999999997E-2</v>
      </c>
      <c r="P151" s="145">
        <f t="shared" ref="P151:P174" si="11">O151*H151</f>
        <v>0.85999999999999988</v>
      </c>
      <c r="Q151" s="145">
        <v>1.0000000000000001E-5</v>
      </c>
      <c r="R151" s="145">
        <f t="shared" ref="R151:R174" si="12">Q151*H151</f>
        <v>2.0000000000000001E-4</v>
      </c>
      <c r="S151" s="145">
        <v>0</v>
      </c>
      <c r="T151" s="146">
        <f t="shared" ref="T151:T174" si="13">S151*H151</f>
        <v>0</v>
      </c>
      <c r="AR151" s="147" t="s">
        <v>140</v>
      </c>
      <c r="AT151" s="147" t="s">
        <v>136</v>
      </c>
      <c r="AU151" s="147" t="s">
        <v>85</v>
      </c>
      <c r="AY151" s="13" t="s">
        <v>134</v>
      </c>
      <c r="BE151" s="148">
        <f t="shared" ref="BE151:BE174" si="14">IF(N151="základná",J151,0)</f>
        <v>0</v>
      </c>
      <c r="BF151" s="148">
        <f t="shared" ref="BF151:BF174" si="15">IF(N151="znížená",J151,0)</f>
        <v>0</v>
      </c>
      <c r="BG151" s="148">
        <f t="shared" ref="BG151:BG174" si="16">IF(N151="zákl. prenesená",J151,0)</f>
        <v>0</v>
      </c>
      <c r="BH151" s="148">
        <f t="shared" ref="BH151:BH174" si="17">IF(N151="zníž. prenesená",J151,0)</f>
        <v>0</v>
      </c>
      <c r="BI151" s="148">
        <f t="shared" ref="BI151:BI174" si="18">IF(N151="nulová",J151,0)</f>
        <v>0</v>
      </c>
      <c r="BJ151" s="13" t="s">
        <v>85</v>
      </c>
      <c r="BK151" s="148">
        <f t="shared" ref="BK151:BK174" si="19">ROUND(I151*H151,2)</f>
        <v>0</v>
      </c>
      <c r="BL151" s="13" t="s">
        <v>140</v>
      </c>
      <c r="BM151" s="147" t="s">
        <v>191</v>
      </c>
    </row>
    <row r="152" spans="2:65" s="1" customFormat="1" ht="24.2" customHeight="1">
      <c r="B152" s="135"/>
      <c r="C152" s="149" t="s">
        <v>192</v>
      </c>
      <c r="D152" s="149" t="s">
        <v>152</v>
      </c>
      <c r="E152" s="150" t="s">
        <v>193</v>
      </c>
      <c r="F152" s="151" t="s">
        <v>194</v>
      </c>
      <c r="G152" s="152" t="s">
        <v>195</v>
      </c>
      <c r="H152" s="153">
        <v>1</v>
      </c>
      <c r="I152" s="154"/>
      <c r="J152" s="154">
        <f t="shared" si="10"/>
        <v>0</v>
      </c>
      <c r="K152" s="155"/>
      <c r="L152" s="156"/>
      <c r="M152" s="157" t="s">
        <v>1</v>
      </c>
      <c r="N152" s="158" t="s">
        <v>39</v>
      </c>
      <c r="O152" s="145">
        <v>0</v>
      </c>
      <c r="P152" s="145">
        <f t="shared" si="11"/>
        <v>0</v>
      </c>
      <c r="Q152" s="145">
        <v>2.2000000000000001E-3</v>
      </c>
      <c r="R152" s="145">
        <f t="shared" si="12"/>
        <v>2.2000000000000001E-3</v>
      </c>
      <c r="S152" s="145">
        <v>0</v>
      </c>
      <c r="T152" s="146">
        <f t="shared" si="13"/>
        <v>0</v>
      </c>
      <c r="AR152" s="147" t="s">
        <v>156</v>
      </c>
      <c r="AT152" s="147" t="s">
        <v>152</v>
      </c>
      <c r="AU152" s="147" t="s">
        <v>85</v>
      </c>
      <c r="AY152" s="13" t="s">
        <v>134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85</v>
      </c>
      <c r="BK152" s="148">
        <f t="shared" si="19"/>
        <v>0</v>
      </c>
      <c r="BL152" s="13" t="s">
        <v>140</v>
      </c>
      <c r="BM152" s="147" t="s">
        <v>196</v>
      </c>
    </row>
    <row r="153" spans="2:65" s="1" customFormat="1" ht="24.2" customHeight="1">
      <c r="B153" s="135"/>
      <c r="C153" s="149" t="s">
        <v>197</v>
      </c>
      <c r="D153" s="149" t="s">
        <v>152</v>
      </c>
      <c r="E153" s="150" t="s">
        <v>198</v>
      </c>
      <c r="F153" s="151" t="s">
        <v>199</v>
      </c>
      <c r="G153" s="152" t="s">
        <v>195</v>
      </c>
      <c r="H153" s="153">
        <v>1</v>
      </c>
      <c r="I153" s="154"/>
      <c r="J153" s="154">
        <f t="shared" si="10"/>
        <v>0</v>
      </c>
      <c r="K153" s="155"/>
      <c r="L153" s="156"/>
      <c r="M153" s="157" t="s">
        <v>1</v>
      </c>
      <c r="N153" s="158" t="s">
        <v>39</v>
      </c>
      <c r="O153" s="145">
        <v>0</v>
      </c>
      <c r="P153" s="145">
        <f t="shared" si="11"/>
        <v>0</v>
      </c>
      <c r="Q153" s="145">
        <v>4.4000000000000003E-3</v>
      </c>
      <c r="R153" s="145">
        <f t="shared" si="12"/>
        <v>4.4000000000000003E-3</v>
      </c>
      <c r="S153" s="145">
        <v>0</v>
      </c>
      <c r="T153" s="146">
        <f t="shared" si="13"/>
        <v>0</v>
      </c>
      <c r="AR153" s="147" t="s">
        <v>156</v>
      </c>
      <c r="AT153" s="147" t="s">
        <v>152</v>
      </c>
      <c r="AU153" s="147" t="s">
        <v>85</v>
      </c>
      <c r="AY153" s="13" t="s">
        <v>134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85</v>
      </c>
      <c r="BK153" s="148">
        <f t="shared" si="19"/>
        <v>0</v>
      </c>
      <c r="BL153" s="13" t="s">
        <v>140</v>
      </c>
      <c r="BM153" s="147" t="s">
        <v>200</v>
      </c>
    </row>
    <row r="154" spans="2:65" s="1" customFormat="1" ht="24.2" customHeight="1">
      <c r="B154" s="135"/>
      <c r="C154" s="149" t="s">
        <v>201</v>
      </c>
      <c r="D154" s="149" t="s">
        <v>152</v>
      </c>
      <c r="E154" s="150" t="s">
        <v>202</v>
      </c>
      <c r="F154" s="151" t="s">
        <v>203</v>
      </c>
      <c r="G154" s="152" t="s">
        <v>195</v>
      </c>
      <c r="H154" s="153">
        <v>1</v>
      </c>
      <c r="I154" s="154"/>
      <c r="J154" s="154">
        <f t="shared" si="10"/>
        <v>0</v>
      </c>
      <c r="K154" s="155"/>
      <c r="L154" s="156"/>
      <c r="M154" s="157" t="s">
        <v>1</v>
      </c>
      <c r="N154" s="158" t="s">
        <v>39</v>
      </c>
      <c r="O154" s="145">
        <v>0</v>
      </c>
      <c r="P154" s="145">
        <f t="shared" si="11"/>
        <v>0</v>
      </c>
      <c r="Q154" s="145">
        <v>6.6E-3</v>
      </c>
      <c r="R154" s="145">
        <f t="shared" si="12"/>
        <v>6.6E-3</v>
      </c>
      <c r="S154" s="145">
        <v>0</v>
      </c>
      <c r="T154" s="146">
        <f t="shared" si="13"/>
        <v>0</v>
      </c>
      <c r="AR154" s="147" t="s">
        <v>156</v>
      </c>
      <c r="AT154" s="147" t="s">
        <v>152</v>
      </c>
      <c r="AU154" s="147" t="s">
        <v>85</v>
      </c>
      <c r="AY154" s="13" t="s">
        <v>134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85</v>
      </c>
      <c r="BK154" s="148">
        <f t="shared" si="19"/>
        <v>0</v>
      </c>
      <c r="BL154" s="13" t="s">
        <v>140</v>
      </c>
      <c r="BM154" s="147" t="s">
        <v>204</v>
      </c>
    </row>
    <row r="155" spans="2:65" s="1" customFormat="1" ht="24.2" customHeight="1">
      <c r="B155" s="135"/>
      <c r="C155" s="149" t="s">
        <v>205</v>
      </c>
      <c r="D155" s="149" t="s">
        <v>152</v>
      </c>
      <c r="E155" s="150" t="s">
        <v>206</v>
      </c>
      <c r="F155" s="151" t="s">
        <v>207</v>
      </c>
      <c r="G155" s="152" t="s">
        <v>195</v>
      </c>
      <c r="H155" s="153">
        <v>3</v>
      </c>
      <c r="I155" s="154"/>
      <c r="J155" s="154">
        <f t="shared" si="10"/>
        <v>0</v>
      </c>
      <c r="K155" s="155"/>
      <c r="L155" s="156"/>
      <c r="M155" s="157" t="s">
        <v>1</v>
      </c>
      <c r="N155" s="158" t="s">
        <v>39</v>
      </c>
      <c r="O155" s="145">
        <v>0</v>
      </c>
      <c r="P155" s="145">
        <f t="shared" si="11"/>
        <v>0</v>
      </c>
      <c r="Q155" s="145">
        <v>1.0999999999999999E-2</v>
      </c>
      <c r="R155" s="145">
        <f t="shared" si="12"/>
        <v>3.3000000000000002E-2</v>
      </c>
      <c r="S155" s="145">
        <v>0</v>
      </c>
      <c r="T155" s="146">
        <f t="shared" si="13"/>
        <v>0</v>
      </c>
      <c r="AR155" s="147" t="s">
        <v>156</v>
      </c>
      <c r="AT155" s="147" t="s">
        <v>152</v>
      </c>
      <c r="AU155" s="147" t="s">
        <v>85</v>
      </c>
      <c r="AY155" s="13" t="s">
        <v>134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85</v>
      </c>
      <c r="BK155" s="148">
        <f t="shared" si="19"/>
        <v>0</v>
      </c>
      <c r="BL155" s="13" t="s">
        <v>140</v>
      </c>
      <c r="BM155" s="147" t="s">
        <v>208</v>
      </c>
    </row>
    <row r="156" spans="2:65" s="1" customFormat="1" ht="37.9" customHeight="1">
      <c r="B156" s="135"/>
      <c r="C156" s="136" t="s">
        <v>209</v>
      </c>
      <c r="D156" s="136" t="s">
        <v>136</v>
      </c>
      <c r="E156" s="137" t="s">
        <v>210</v>
      </c>
      <c r="F156" s="138" t="s">
        <v>211</v>
      </c>
      <c r="G156" s="139" t="s">
        <v>195</v>
      </c>
      <c r="H156" s="140">
        <v>2</v>
      </c>
      <c r="I156" s="141"/>
      <c r="J156" s="141">
        <f t="shared" si="10"/>
        <v>0</v>
      </c>
      <c r="K156" s="142"/>
      <c r="L156" s="25"/>
      <c r="M156" s="143" t="s">
        <v>1</v>
      </c>
      <c r="N156" s="144" t="s">
        <v>39</v>
      </c>
      <c r="O156" s="145">
        <v>1.8525</v>
      </c>
      <c r="P156" s="145">
        <f t="shared" si="11"/>
        <v>3.7050000000000001</v>
      </c>
      <c r="Q156" s="145">
        <v>0</v>
      </c>
      <c r="R156" s="145">
        <f t="shared" si="12"/>
        <v>0</v>
      </c>
      <c r="S156" s="145">
        <v>0</v>
      </c>
      <c r="T156" s="146">
        <f t="shared" si="13"/>
        <v>0</v>
      </c>
      <c r="AR156" s="147" t="s">
        <v>140</v>
      </c>
      <c r="AT156" s="147" t="s">
        <v>136</v>
      </c>
      <c r="AU156" s="147" t="s">
        <v>85</v>
      </c>
      <c r="AY156" s="13" t="s">
        <v>134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85</v>
      </c>
      <c r="BK156" s="148">
        <f t="shared" si="19"/>
        <v>0</v>
      </c>
      <c r="BL156" s="13" t="s">
        <v>140</v>
      </c>
      <c r="BM156" s="147" t="s">
        <v>212</v>
      </c>
    </row>
    <row r="157" spans="2:65" s="1" customFormat="1" ht="21.75" customHeight="1">
      <c r="B157" s="135"/>
      <c r="C157" s="149" t="s">
        <v>213</v>
      </c>
      <c r="D157" s="149" t="s">
        <v>152</v>
      </c>
      <c r="E157" s="150" t="s">
        <v>214</v>
      </c>
      <c r="F157" s="151" t="s">
        <v>215</v>
      </c>
      <c r="G157" s="152" t="s">
        <v>195</v>
      </c>
      <c r="H157" s="153">
        <v>2</v>
      </c>
      <c r="I157" s="154"/>
      <c r="J157" s="154">
        <f t="shared" si="10"/>
        <v>0</v>
      </c>
      <c r="K157" s="155"/>
      <c r="L157" s="156"/>
      <c r="M157" s="157" t="s">
        <v>1</v>
      </c>
      <c r="N157" s="158" t="s">
        <v>39</v>
      </c>
      <c r="O157" s="145">
        <v>0</v>
      </c>
      <c r="P157" s="145">
        <f t="shared" si="11"/>
        <v>0</v>
      </c>
      <c r="Q157" s="145">
        <v>9.0299999999999998E-3</v>
      </c>
      <c r="R157" s="145">
        <f t="shared" si="12"/>
        <v>1.806E-2</v>
      </c>
      <c r="S157" s="145">
        <v>0</v>
      </c>
      <c r="T157" s="146">
        <f t="shared" si="13"/>
        <v>0</v>
      </c>
      <c r="AR157" s="147" t="s">
        <v>156</v>
      </c>
      <c r="AT157" s="147" t="s">
        <v>152</v>
      </c>
      <c r="AU157" s="147" t="s">
        <v>85</v>
      </c>
      <c r="AY157" s="13" t="s">
        <v>134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85</v>
      </c>
      <c r="BK157" s="148">
        <f t="shared" si="19"/>
        <v>0</v>
      </c>
      <c r="BL157" s="13" t="s">
        <v>140</v>
      </c>
      <c r="BM157" s="147" t="s">
        <v>216</v>
      </c>
    </row>
    <row r="158" spans="2:65" s="1" customFormat="1" ht="21.75" customHeight="1">
      <c r="B158" s="135"/>
      <c r="C158" s="149" t="s">
        <v>7</v>
      </c>
      <c r="D158" s="149" t="s">
        <v>152</v>
      </c>
      <c r="E158" s="150" t="s">
        <v>217</v>
      </c>
      <c r="F158" s="151" t="s">
        <v>218</v>
      </c>
      <c r="G158" s="152" t="s">
        <v>190</v>
      </c>
      <c r="H158" s="153">
        <v>2</v>
      </c>
      <c r="I158" s="154"/>
      <c r="J158" s="154">
        <f t="shared" si="10"/>
        <v>0</v>
      </c>
      <c r="K158" s="155"/>
      <c r="L158" s="156"/>
      <c r="M158" s="157" t="s">
        <v>1</v>
      </c>
      <c r="N158" s="158" t="s">
        <v>39</v>
      </c>
      <c r="O158" s="145">
        <v>0</v>
      </c>
      <c r="P158" s="145">
        <f t="shared" si="11"/>
        <v>0</v>
      </c>
      <c r="Q158" s="145">
        <v>4.2500000000000003E-2</v>
      </c>
      <c r="R158" s="145">
        <f t="shared" si="12"/>
        <v>8.5000000000000006E-2</v>
      </c>
      <c r="S158" s="145">
        <v>0</v>
      </c>
      <c r="T158" s="146">
        <f t="shared" si="13"/>
        <v>0</v>
      </c>
      <c r="AR158" s="147" t="s">
        <v>156</v>
      </c>
      <c r="AT158" s="147" t="s">
        <v>152</v>
      </c>
      <c r="AU158" s="147" t="s">
        <v>85</v>
      </c>
      <c r="AY158" s="13" t="s">
        <v>134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85</v>
      </c>
      <c r="BK158" s="148">
        <f t="shared" si="19"/>
        <v>0</v>
      </c>
      <c r="BL158" s="13" t="s">
        <v>140</v>
      </c>
      <c r="BM158" s="147" t="s">
        <v>219</v>
      </c>
    </row>
    <row r="159" spans="2:65" s="1" customFormat="1" ht="16.5" customHeight="1">
      <c r="B159" s="135"/>
      <c r="C159" s="149" t="s">
        <v>220</v>
      </c>
      <c r="D159" s="149" t="s">
        <v>152</v>
      </c>
      <c r="E159" s="150" t="s">
        <v>221</v>
      </c>
      <c r="F159" s="151" t="s">
        <v>222</v>
      </c>
      <c r="G159" s="152" t="s">
        <v>195</v>
      </c>
      <c r="H159" s="153">
        <v>2</v>
      </c>
      <c r="I159" s="154"/>
      <c r="J159" s="154">
        <f t="shared" si="10"/>
        <v>0</v>
      </c>
      <c r="K159" s="155"/>
      <c r="L159" s="156"/>
      <c r="M159" s="157" t="s">
        <v>1</v>
      </c>
      <c r="N159" s="158" t="s">
        <v>39</v>
      </c>
      <c r="O159" s="145">
        <v>0</v>
      </c>
      <c r="P159" s="145">
        <f t="shared" si="11"/>
        <v>0</v>
      </c>
      <c r="Q159" s="145">
        <v>5.8799999999999998E-3</v>
      </c>
      <c r="R159" s="145">
        <f t="shared" si="12"/>
        <v>1.176E-2</v>
      </c>
      <c r="S159" s="145">
        <v>0</v>
      </c>
      <c r="T159" s="146">
        <f t="shared" si="13"/>
        <v>0</v>
      </c>
      <c r="AR159" s="147" t="s">
        <v>156</v>
      </c>
      <c r="AT159" s="147" t="s">
        <v>152</v>
      </c>
      <c r="AU159" s="147" t="s">
        <v>85</v>
      </c>
      <c r="AY159" s="13" t="s">
        <v>134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85</v>
      </c>
      <c r="BK159" s="148">
        <f t="shared" si="19"/>
        <v>0</v>
      </c>
      <c r="BL159" s="13" t="s">
        <v>140</v>
      </c>
      <c r="BM159" s="147" t="s">
        <v>223</v>
      </c>
    </row>
    <row r="160" spans="2:65" s="1" customFormat="1" ht="16.5" customHeight="1">
      <c r="B160" s="135"/>
      <c r="C160" s="149" t="s">
        <v>224</v>
      </c>
      <c r="D160" s="149" t="s">
        <v>152</v>
      </c>
      <c r="E160" s="150" t="s">
        <v>225</v>
      </c>
      <c r="F160" s="151" t="s">
        <v>226</v>
      </c>
      <c r="G160" s="152" t="s">
        <v>195</v>
      </c>
      <c r="H160" s="153">
        <v>2</v>
      </c>
      <c r="I160" s="154"/>
      <c r="J160" s="154">
        <f t="shared" si="10"/>
        <v>0</v>
      </c>
      <c r="K160" s="155"/>
      <c r="L160" s="156"/>
      <c r="M160" s="157" t="s">
        <v>1</v>
      </c>
      <c r="N160" s="158" t="s">
        <v>39</v>
      </c>
      <c r="O160" s="145">
        <v>0</v>
      </c>
      <c r="P160" s="145">
        <f t="shared" si="11"/>
        <v>0</v>
      </c>
      <c r="Q160" s="145">
        <v>6.7000000000000002E-4</v>
      </c>
      <c r="R160" s="145">
        <f t="shared" si="12"/>
        <v>1.34E-3</v>
      </c>
      <c r="S160" s="145">
        <v>0</v>
      </c>
      <c r="T160" s="146">
        <f t="shared" si="13"/>
        <v>0</v>
      </c>
      <c r="AR160" s="147" t="s">
        <v>156</v>
      </c>
      <c r="AT160" s="147" t="s">
        <v>152</v>
      </c>
      <c r="AU160" s="147" t="s">
        <v>85</v>
      </c>
      <c r="AY160" s="13" t="s">
        <v>134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85</v>
      </c>
      <c r="BK160" s="148">
        <f t="shared" si="19"/>
        <v>0</v>
      </c>
      <c r="BL160" s="13" t="s">
        <v>140</v>
      </c>
      <c r="BM160" s="147" t="s">
        <v>227</v>
      </c>
    </row>
    <row r="161" spans="2:65" s="1" customFormat="1" ht="16.5" customHeight="1">
      <c r="B161" s="135"/>
      <c r="C161" s="149" t="s">
        <v>228</v>
      </c>
      <c r="D161" s="149" t="s">
        <v>152</v>
      </c>
      <c r="E161" s="150" t="s">
        <v>229</v>
      </c>
      <c r="F161" s="151" t="s">
        <v>230</v>
      </c>
      <c r="G161" s="152" t="s">
        <v>195</v>
      </c>
      <c r="H161" s="153">
        <v>2</v>
      </c>
      <c r="I161" s="154"/>
      <c r="J161" s="154">
        <f t="shared" si="10"/>
        <v>0</v>
      </c>
      <c r="K161" s="155"/>
      <c r="L161" s="156"/>
      <c r="M161" s="157" t="s">
        <v>1</v>
      </c>
      <c r="N161" s="158" t="s">
        <v>39</v>
      </c>
      <c r="O161" s="145">
        <v>0</v>
      </c>
      <c r="P161" s="145">
        <f t="shared" si="11"/>
        <v>0</v>
      </c>
      <c r="Q161" s="145">
        <v>2.46E-2</v>
      </c>
      <c r="R161" s="145">
        <f t="shared" si="12"/>
        <v>4.9200000000000001E-2</v>
      </c>
      <c r="S161" s="145">
        <v>0</v>
      </c>
      <c r="T161" s="146">
        <f t="shared" si="13"/>
        <v>0</v>
      </c>
      <c r="AR161" s="147" t="s">
        <v>156</v>
      </c>
      <c r="AT161" s="147" t="s">
        <v>152</v>
      </c>
      <c r="AU161" s="147" t="s">
        <v>85</v>
      </c>
      <c r="AY161" s="13" t="s">
        <v>134</v>
      </c>
      <c r="BE161" s="148">
        <f t="shared" si="14"/>
        <v>0</v>
      </c>
      <c r="BF161" s="148">
        <f t="shared" si="15"/>
        <v>0</v>
      </c>
      <c r="BG161" s="148">
        <f t="shared" si="16"/>
        <v>0</v>
      </c>
      <c r="BH161" s="148">
        <f t="shared" si="17"/>
        <v>0</v>
      </c>
      <c r="BI161" s="148">
        <f t="shared" si="18"/>
        <v>0</v>
      </c>
      <c r="BJ161" s="13" t="s">
        <v>85</v>
      </c>
      <c r="BK161" s="148">
        <f t="shared" si="19"/>
        <v>0</v>
      </c>
      <c r="BL161" s="13" t="s">
        <v>140</v>
      </c>
      <c r="BM161" s="147" t="s">
        <v>231</v>
      </c>
    </row>
    <row r="162" spans="2:65" s="1" customFormat="1" ht="24.2" customHeight="1">
      <c r="B162" s="135"/>
      <c r="C162" s="136" t="s">
        <v>232</v>
      </c>
      <c r="D162" s="136" t="s">
        <v>136</v>
      </c>
      <c r="E162" s="137" t="s">
        <v>233</v>
      </c>
      <c r="F162" s="138" t="s">
        <v>234</v>
      </c>
      <c r="G162" s="139" t="s">
        <v>195</v>
      </c>
      <c r="H162" s="140">
        <v>2</v>
      </c>
      <c r="I162" s="141"/>
      <c r="J162" s="141">
        <f t="shared" si="10"/>
        <v>0</v>
      </c>
      <c r="K162" s="142"/>
      <c r="L162" s="25"/>
      <c r="M162" s="143" t="s">
        <v>1</v>
      </c>
      <c r="N162" s="144" t="s">
        <v>39</v>
      </c>
      <c r="O162" s="145">
        <v>1.476</v>
      </c>
      <c r="P162" s="145">
        <f t="shared" si="11"/>
        <v>2.952</v>
      </c>
      <c r="Q162" s="145">
        <v>6.4990000000000006E-2</v>
      </c>
      <c r="R162" s="145">
        <f t="shared" si="12"/>
        <v>0.12998000000000001</v>
      </c>
      <c r="S162" s="145">
        <v>0</v>
      </c>
      <c r="T162" s="146">
        <f t="shared" si="13"/>
        <v>0</v>
      </c>
      <c r="AR162" s="147" t="s">
        <v>140</v>
      </c>
      <c r="AT162" s="147" t="s">
        <v>136</v>
      </c>
      <c r="AU162" s="147" t="s">
        <v>85</v>
      </c>
      <c r="AY162" s="13" t="s">
        <v>134</v>
      </c>
      <c r="BE162" s="148">
        <f t="shared" si="14"/>
        <v>0</v>
      </c>
      <c r="BF162" s="148">
        <f t="shared" si="15"/>
        <v>0</v>
      </c>
      <c r="BG162" s="148">
        <f t="shared" si="16"/>
        <v>0</v>
      </c>
      <c r="BH162" s="148">
        <f t="shared" si="17"/>
        <v>0</v>
      </c>
      <c r="BI162" s="148">
        <f t="shared" si="18"/>
        <v>0</v>
      </c>
      <c r="BJ162" s="13" t="s">
        <v>85</v>
      </c>
      <c r="BK162" s="148">
        <f t="shared" si="19"/>
        <v>0</v>
      </c>
      <c r="BL162" s="13" t="s">
        <v>140</v>
      </c>
      <c r="BM162" s="147" t="s">
        <v>235</v>
      </c>
    </row>
    <row r="163" spans="2:65" s="1" customFormat="1" ht="16.5" customHeight="1">
      <c r="B163" s="135"/>
      <c r="C163" s="136" t="s">
        <v>236</v>
      </c>
      <c r="D163" s="136" t="s">
        <v>136</v>
      </c>
      <c r="E163" s="137" t="s">
        <v>237</v>
      </c>
      <c r="F163" s="138" t="s">
        <v>238</v>
      </c>
      <c r="G163" s="139" t="s">
        <v>190</v>
      </c>
      <c r="H163" s="140">
        <v>20</v>
      </c>
      <c r="I163" s="141"/>
      <c r="J163" s="141">
        <f t="shared" si="10"/>
        <v>0</v>
      </c>
      <c r="K163" s="142"/>
      <c r="L163" s="25"/>
      <c r="M163" s="143" t="s">
        <v>1</v>
      </c>
      <c r="N163" s="144" t="s">
        <v>39</v>
      </c>
      <c r="O163" s="145">
        <v>5.7000000000000002E-2</v>
      </c>
      <c r="P163" s="145">
        <f t="shared" si="11"/>
        <v>1.1400000000000001</v>
      </c>
      <c r="Q163" s="145">
        <v>0</v>
      </c>
      <c r="R163" s="145">
        <f t="shared" si="12"/>
        <v>0</v>
      </c>
      <c r="S163" s="145">
        <v>0</v>
      </c>
      <c r="T163" s="146">
        <f t="shared" si="13"/>
        <v>0</v>
      </c>
      <c r="AR163" s="147" t="s">
        <v>140</v>
      </c>
      <c r="AT163" s="147" t="s">
        <v>136</v>
      </c>
      <c r="AU163" s="147" t="s">
        <v>85</v>
      </c>
      <c r="AY163" s="13" t="s">
        <v>134</v>
      </c>
      <c r="BE163" s="148">
        <f t="shared" si="14"/>
        <v>0</v>
      </c>
      <c r="BF163" s="148">
        <f t="shared" si="15"/>
        <v>0</v>
      </c>
      <c r="BG163" s="148">
        <f t="shared" si="16"/>
        <v>0</v>
      </c>
      <c r="BH163" s="148">
        <f t="shared" si="17"/>
        <v>0</v>
      </c>
      <c r="BI163" s="148">
        <f t="shared" si="18"/>
        <v>0</v>
      </c>
      <c r="BJ163" s="13" t="s">
        <v>85</v>
      </c>
      <c r="BK163" s="148">
        <f t="shared" si="19"/>
        <v>0</v>
      </c>
      <c r="BL163" s="13" t="s">
        <v>140</v>
      </c>
      <c r="BM163" s="147" t="s">
        <v>239</v>
      </c>
    </row>
    <row r="164" spans="2:65" s="1" customFormat="1" ht="24.2" customHeight="1">
      <c r="B164" s="135"/>
      <c r="C164" s="136" t="s">
        <v>240</v>
      </c>
      <c r="D164" s="136" t="s">
        <v>136</v>
      </c>
      <c r="E164" s="137" t="s">
        <v>241</v>
      </c>
      <c r="F164" s="138" t="s">
        <v>242</v>
      </c>
      <c r="G164" s="139" t="s">
        <v>190</v>
      </c>
      <c r="H164" s="140">
        <v>20</v>
      </c>
      <c r="I164" s="141"/>
      <c r="J164" s="141">
        <f t="shared" si="10"/>
        <v>0</v>
      </c>
      <c r="K164" s="142"/>
      <c r="L164" s="25"/>
      <c r="M164" s="143" t="s">
        <v>1</v>
      </c>
      <c r="N164" s="144" t="s">
        <v>39</v>
      </c>
      <c r="O164" s="145">
        <v>5.2499999999999998E-2</v>
      </c>
      <c r="P164" s="145">
        <f t="shared" si="11"/>
        <v>1.05</v>
      </c>
      <c r="Q164" s="145">
        <v>1E-4</v>
      </c>
      <c r="R164" s="145">
        <f t="shared" si="12"/>
        <v>2E-3</v>
      </c>
      <c r="S164" s="145">
        <v>0</v>
      </c>
      <c r="T164" s="146">
        <f t="shared" si="13"/>
        <v>0</v>
      </c>
      <c r="AR164" s="147" t="s">
        <v>140</v>
      </c>
      <c r="AT164" s="147" t="s">
        <v>136</v>
      </c>
      <c r="AU164" s="147" t="s">
        <v>85</v>
      </c>
      <c r="AY164" s="13" t="s">
        <v>134</v>
      </c>
      <c r="BE164" s="148">
        <f t="shared" si="14"/>
        <v>0</v>
      </c>
      <c r="BF164" s="148">
        <f t="shared" si="15"/>
        <v>0</v>
      </c>
      <c r="BG164" s="148">
        <f t="shared" si="16"/>
        <v>0</v>
      </c>
      <c r="BH164" s="148">
        <f t="shared" si="17"/>
        <v>0</v>
      </c>
      <c r="BI164" s="148">
        <f t="shared" si="18"/>
        <v>0</v>
      </c>
      <c r="BJ164" s="13" t="s">
        <v>85</v>
      </c>
      <c r="BK164" s="148">
        <f t="shared" si="19"/>
        <v>0</v>
      </c>
      <c r="BL164" s="13" t="s">
        <v>140</v>
      </c>
      <c r="BM164" s="147" t="s">
        <v>243</v>
      </c>
    </row>
    <row r="165" spans="2:65" s="1" customFormat="1" ht="33" customHeight="1">
      <c r="B165" s="135"/>
      <c r="C165" s="136" t="s">
        <v>244</v>
      </c>
      <c r="D165" s="136" t="s">
        <v>136</v>
      </c>
      <c r="E165" s="137" t="s">
        <v>245</v>
      </c>
      <c r="F165" s="138" t="s">
        <v>246</v>
      </c>
      <c r="G165" s="139" t="s">
        <v>195</v>
      </c>
      <c r="H165" s="140">
        <v>1</v>
      </c>
      <c r="I165" s="141"/>
      <c r="J165" s="141">
        <f t="shared" si="10"/>
        <v>0</v>
      </c>
      <c r="K165" s="142"/>
      <c r="L165" s="25"/>
      <c r="M165" s="143" t="s">
        <v>1</v>
      </c>
      <c r="N165" s="144" t="s">
        <v>39</v>
      </c>
      <c r="O165" s="145">
        <v>3.286</v>
      </c>
      <c r="P165" s="145">
        <f t="shared" si="11"/>
        <v>3.286</v>
      </c>
      <c r="Q165" s="145">
        <v>0</v>
      </c>
      <c r="R165" s="145">
        <f t="shared" si="12"/>
        <v>0</v>
      </c>
      <c r="S165" s="145">
        <v>0</v>
      </c>
      <c r="T165" s="146">
        <f t="shared" si="13"/>
        <v>0</v>
      </c>
      <c r="AR165" s="147" t="s">
        <v>140</v>
      </c>
      <c r="AT165" s="147" t="s">
        <v>136</v>
      </c>
      <c r="AU165" s="147" t="s">
        <v>85</v>
      </c>
      <c r="AY165" s="13" t="s">
        <v>134</v>
      </c>
      <c r="BE165" s="148">
        <f t="shared" si="14"/>
        <v>0</v>
      </c>
      <c r="BF165" s="148">
        <f t="shared" si="15"/>
        <v>0</v>
      </c>
      <c r="BG165" s="148">
        <f t="shared" si="16"/>
        <v>0</v>
      </c>
      <c r="BH165" s="148">
        <f t="shared" si="17"/>
        <v>0</v>
      </c>
      <c r="BI165" s="148">
        <f t="shared" si="18"/>
        <v>0</v>
      </c>
      <c r="BJ165" s="13" t="s">
        <v>85</v>
      </c>
      <c r="BK165" s="148">
        <f t="shared" si="19"/>
        <v>0</v>
      </c>
      <c r="BL165" s="13" t="s">
        <v>140</v>
      </c>
      <c r="BM165" s="147" t="s">
        <v>247</v>
      </c>
    </row>
    <row r="166" spans="2:65" s="1" customFormat="1" ht="24.2" customHeight="1">
      <c r="B166" s="135"/>
      <c r="C166" s="136" t="s">
        <v>248</v>
      </c>
      <c r="D166" s="136" t="s">
        <v>136</v>
      </c>
      <c r="E166" s="137" t="s">
        <v>249</v>
      </c>
      <c r="F166" s="138" t="s">
        <v>250</v>
      </c>
      <c r="G166" s="139" t="s">
        <v>195</v>
      </c>
      <c r="H166" s="140">
        <v>1</v>
      </c>
      <c r="I166" s="141"/>
      <c r="J166" s="141">
        <f t="shared" si="10"/>
        <v>0</v>
      </c>
      <c r="K166" s="142"/>
      <c r="L166" s="25"/>
      <c r="M166" s="143" t="s">
        <v>1</v>
      </c>
      <c r="N166" s="144" t="s">
        <v>39</v>
      </c>
      <c r="O166" s="145">
        <v>0.24</v>
      </c>
      <c r="P166" s="145">
        <f t="shared" si="11"/>
        <v>0.24</v>
      </c>
      <c r="Q166" s="145">
        <v>0</v>
      </c>
      <c r="R166" s="145">
        <f t="shared" si="12"/>
        <v>0</v>
      </c>
      <c r="S166" s="145">
        <v>0</v>
      </c>
      <c r="T166" s="146">
        <f t="shared" si="13"/>
        <v>0</v>
      </c>
      <c r="AR166" s="147" t="s">
        <v>140</v>
      </c>
      <c r="AT166" s="147" t="s">
        <v>136</v>
      </c>
      <c r="AU166" s="147" t="s">
        <v>85</v>
      </c>
      <c r="AY166" s="13" t="s">
        <v>134</v>
      </c>
      <c r="BE166" s="148">
        <f t="shared" si="14"/>
        <v>0</v>
      </c>
      <c r="BF166" s="148">
        <f t="shared" si="15"/>
        <v>0</v>
      </c>
      <c r="BG166" s="148">
        <f t="shared" si="16"/>
        <v>0</v>
      </c>
      <c r="BH166" s="148">
        <f t="shared" si="17"/>
        <v>0</v>
      </c>
      <c r="BI166" s="148">
        <f t="shared" si="18"/>
        <v>0</v>
      </c>
      <c r="BJ166" s="13" t="s">
        <v>85</v>
      </c>
      <c r="BK166" s="148">
        <f t="shared" si="19"/>
        <v>0</v>
      </c>
      <c r="BL166" s="13" t="s">
        <v>140</v>
      </c>
      <c r="BM166" s="147" t="s">
        <v>251</v>
      </c>
    </row>
    <row r="167" spans="2:65" s="1" customFormat="1" ht="24.2" customHeight="1">
      <c r="B167" s="135"/>
      <c r="C167" s="149" t="s">
        <v>252</v>
      </c>
      <c r="D167" s="149" t="s">
        <v>152</v>
      </c>
      <c r="E167" s="150" t="s">
        <v>253</v>
      </c>
      <c r="F167" s="151" t="s">
        <v>254</v>
      </c>
      <c r="G167" s="152" t="s">
        <v>195</v>
      </c>
      <c r="H167" s="153">
        <v>1</v>
      </c>
      <c r="I167" s="154"/>
      <c r="J167" s="154">
        <f t="shared" si="10"/>
        <v>0</v>
      </c>
      <c r="K167" s="155"/>
      <c r="L167" s="156"/>
      <c r="M167" s="157" t="s">
        <v>1</v>
      </c>
      <c r="N167" s="158" t="s">
        <v>39</v>
      </c>
      <c r="O167" s="145">
        <v>0</v>
      </c>
      <c r="P167" s="145">
        <f t="shared" si="11"/>
        <v>0</v>
      </c>
      <c r="Q167" s="145">
        <v>5.0000000000000002E-5</v>
      </c>
      <c r="R167" s="145">
        <f t="shared" si="12"/>
        <v>5.0000000000000002E-5</v>
      </c>
      <c r="S167" s="145">
        <v>0</v>
      </c>
      <c r="T167" s="146">
        <f t="shared" si="13"/>
        <v>0</v>
      </c>
      <c r="AR167" s="147" t="s">
        <v>156</v>
      </c>
      <c r="AT167" s="147" t="s">
        <v>152</v>
      </c>
      <c r="AU167" s="147" t="s">
        <v>85</v>
      </c>
      <c r="AY167" s="13" t="s">
        <v>134</v>
      </c>
      <c r="BE167" s="148">
        <f t="shared" si="14"/>
        <v>0</v>
      </c>
      <c r="BF167" s="148">
        <f t="shared" si="15"/>
        <v>0</v>
      </c>
      <c r="BG167" s="148">
        <f t="shared" si="16"/>
        <v>0</v>
      </c>
      <c r="BH167" s="148">
        <f t="shared" si="17"/>
        <v>0</v>
      </c>
      <c r="BI167" s="148">
        <f t="shared" si="18"/>
        <v>0</v>
      </c>
      <c r="BJ167" s="13" t="s">
        <v>85</v>
      </c>
      <c r="BK167" s="148">
        <f t="shared" si="19"/>
        <v>0</v>
      </c>
      <c r="BL167" s="13" t="s">
        <v>140</v>
      </c>
      <c r="BM167" s="147" t="s">
        <v>255</v>
      </c>
    </row>
    <row r="168" spans="2:65" s="1" customFormat="1" ht="24.2" customHeight="1">
      <c r="B168" s="135"/>
      <c r="C168" s="136" t="s">
        <v>256</v>
      </c>
      <c r="D168" s="136" t="s">
        <v>136</v>
      </c>
      <c r="E168" s="137" t="s">
        <v>257</v>
      </c>
      <c r="F168" s="138" t="s">
        <v>258</v>
      </c>
      <c r="G168" s="139" t="s">
        <v>195</v>
      </c>
      <c r="H168" s="140">
        <v>3</v>
      </c>
      <c r="I168" s="141"/>
      <c r="J168" s="141">
        <f t="shared" si="10"/>
        <v>0</v>
      </c>
      <c r="K168" s="142"/>
      <c r="L168" s="25"/>
      <c r="M168" s="143" t="s">
        <v>1</v>
      </c>
      <c r="N168" s="144" t="s">
        <v>39</v>
      </c>
      <c r="O168" s="145">
        <v>0.12479999999999999</v>
      </c>
      <c r="P168" s="145">
        <f t="shared" si="11"/>
        <v>0.37439999999999996</v>
      </c>
      <c r="Q168" s="145">
        <v>0</v>
      </c>
      <c r="R168" s="145">
        <f t="shared" si="12"/>
        <v>0</v>
      </c>
      <c r="S168" s="145">
        <v>0</v>
      </c>
      <c r="T168" s="146">
        <f t="shared" si="13"/>
        <v>0</v>
      </c>
      <c r="AR168" s="147" t="s">
        <v>140</v>
      </c>
      <c r="AT168" s="147" t="s">
        <v>136</v>
      </c>
      <c r="AU168" s="147" t="s">
        <v>85</v>
      </c>
      <c r="AY168" s="13" t="s">
        <v>134</v>
      </c>
      <c r="BE168" s="148">
        <f t="shared" si="14"/>
        <v>0</v>
      </c>
      <c r="BF168" s="148">
        <f t="shared" si="15"/>
        <v>0</v>
      </c>
      <c r="BG168" s="148">
        <f t="shared" si="16"/>
        <v>0</v>
      </c>
      <c r="BH168" s="148">
        <f t="shared" si="17"/>
        <v>0</v>
      </c>
      <c r="BI168" s="148">
        <f t="shared" si="18"/>
        <v>0</v>
      </c>
      <c r="BJ168" s="13" t="s">
        <v>85</v>
      </c>
      <c r="BK168" s="148">
        <f t="shared" si="19"/>
        <v>0</v>
      </c>
      <c r="BL168" s="13" t="s">
        <v>140</v>
      </c>
      <c r="BM168" s="147" t="s">
        <v>259</v>
      </c>
    </row>
    <row r="169" spans="2:65" s="1" customFormat="1" ht="24.2" customHeight="1">
      <c r="B169" s="135"/>
      <c r="C169" s="149" t="s">
        <v>260</v>
      </c>
      <c r="D169" s="149" t="s">
        <v>152</v>
      </c>
      <c r="E169" s="150" t="s">
        <v>261</v>
      </c>
      <c r="F169" s="151" t="s">
        <v>262</v>
      </c>
      <c r="G169" s="152" t="s">
        <v>195</v>
      </c>
      <c r="H169" s="153">
        <v>3</v>
      </c>
      <c r="I169" s="154"/>
      <c r="J169" s="154">
        <f t="shared" si="10"/>
        <v>0</v>
      </c>
      <c r="K169" s="155"/>
      <c r="L169" s="156"/>
      <c r="M169" s="157" t="s">
        <v>1</v>
      </c>
      <c r="N169" s="158" t="s">
        <v>39</v>
      </c>
      <c r="O169" s="145">
        <v>0</v>
      </c>
      <c r="P169" s="145">
        <f t="shared" si="11"/>
        <v>0</v>
      </c>
      <c r="Q169" s="145">
        <v>3.1E-4</v>
      </c>
      <c r="R169" s="145">
        <f t="shared" si="12"/>
        <v>9.3000000000000005E-4</v>
      </c>
      <c r="S169" s="145">
        <v>0</v>
      </c>
      <c r="T169" s="146">
        <f t="shared" si="13"/>
        <v>0</v>
      </c>
      <c r="AR169" s="147" t="s">
        <v>156</v>
      </c>
      <c r="AT169" s="147" t="s">
        <v>152</v>
      </c>
      <c r="AU169" s="147" t="s">
        <v>85</v>
      </c>
      <c r="AY169" s="13" t="s">
        <v>134</v>
      </c>
      <c r="BE169" s="148">
        <f t="shared" si="14"/>
        <v>0</v>
      </c>
      <c r="BF169" s="148">
        <f t="shared" si="15"/>
        <v>0</v>
      </c>
      <c r="BG169" s="148">
        <f t="shared" si="16"/>
        <v>0</v>
      </c>
      <c r="BH169" s="148">
        <f t="shared" si="17"/>
        <v>0</v>
      </c>
      <c r="BI169" s="148">
        <f t="shared" si="18"/>
        <v>0</v>
      </c>
      <c r="BJ169" s="13" t="s">
        <v>85</v>
      </c>
      <c r="BK169" s="148">
        <f t="shared" si="19"/>
        <v>0</v>
      </c>
      <c r="BL169" s="13" t="s">
        <v>140</v>
      </c>
      <c r="BM169" s="147" t="s">
        <v>263</v>
      </c>
    </row>
    <row r="170" spans="2:65" s="1" customFormat="1" ht="33" customHeight="1">
      <c r="B170" s="135"/>
      <c r="C170" s="136" t="s">
        <v>264</v>
      </c>
      <c r="D170" s="136" t="s">
        <v>136</v>
      </c>
      <c r="E170" s="137" t="s">
        <v>265</v>
      </c>
      <c r="F170" s="138" t="s">
        <v>266</v>
      </c>
      <c r="G170" s="139" t="s">
        <v>190</v>
      </c>
      <c r="H170" s="140">
        <v>13</v>
      </c>
      <c r="I170" s="141"/>
      <c r="J170" s="141">
        <f t="shared" si="10"/>
        <v>0</v>
      </c>
      <c r="K170" s="142"/>
      <c r="L170" s="25"/>
      <c r="M170" s="143" t="s">
        <v>1</v>
      </c>
      <c r="N170" s="144" t="s">
        <v>39</v>
      </c>
      <c r="O170" s="145">
        <v>1.6E-2</v>
      </c>
      <c r="P170" s="145">
        <f t="shared" si="11"/>
        <v>0.20800000000000002</v>
      </c>
      <c r="Q170" s="145">
        <v>0</v>
      </c>
      <c r="R170" s="145">
        <f t="shared" si="12"/>
        <v>0</v>
      </c>
      <c r="S170" s="145">
        <v>0</v>
      </c>
      <c r="T170" s="146">
        <f t="shared" si="13"/>
        <v>0</v>
      </c>
      <c r="AR170" s="147" t="s">
        <v>140</v>
      </c>
      <c r="AT170" s="147" t="s">
        <v>136</v>
      </c>
      <c r="AU170" s="147" t="s">
        <v>85</v>
      </c>
      <c r="AY170" s="13" t="s">
        <v>134</v>
      </c>
      <c r="BE170" s="148">
        <f t="shared" si="14"/>
        <v>0</v>
      </c>
      <c r="BF170" s="148">
        <f t="shared" si="15"/>
        <v>0</v>
      </c>
      <c r="BG170" s="148">
        <f t="shared" si="16"/>
        <v>0</v>
      </c>
      <c r="BH170" s="148">
        <f t="shared" si="17"/>
        <v>0</v>
      </c>
      <c r="BI170" s="148">
        <f t="shared" si="18"/>
        <v>0</v>
      </c>
      <c r="BJ170" s="13" t="s">
        <v>85</v>
      </c>
      <c r="BK170" s="148">
        <f t="shared" si="19"/>
        <v>0</v>
      </c>
      <c r="BL170" s="13" t="s">
        <v>140</v>
      </c>
      <c r="BM170" s="147" t="s">
        <v>267</v>
      </c>
    </row>
    <row r="171" spans="2:65" s="1" customFormat="1" ht="24.2" customHeight="1">
      <c r="B171" s="135"/>
      <c r="C171" s="149" t="s">
        <v>268</v>
      </c>
      <c r="D171" s="149" t="s">
        <v>152</v>
      </c>
      <c r="E171" s="150" t="s">
        <v>269</v>
      </c>
      <c r="F171" s="151" t="s">
        <v>270</v>
      </c>
      <c r="G171" s="152" t="s">
        <v>190</v>
      </c>
      <c r="H171" s="153">
        <v>13.26</v>
      </c>
      <c r="I171" s="154"/>
      <c r="J171" s="154">
        <f t="shared" si="10"/>
        <v>0</v>
      </c>
      <c r="K171" s="155"/>
      <c r="L171" s="156"/>
      <c r="M171" s="157" t="s">
        <v>1</v>
      </c>
      <c r="N171" s="158" t="s">
        <v>39</v>
      </c>
      <c r="O171" s="145">
        <v>0</v>
      </c>
      <c r="P171" s="145">
        <f t="shared" si="11"/>
        <v>0</v>
      </c>
      <c r="Q171" s="145">
        <v>2.7999999999999998E-4</v>
      </c>
      <c r="R171" s="145">
        <f t="shared" si="12"/>
        <v>3.7127999999999996E-3</v>
      </c>
      <c r="S171" s="145">
        <v>0</v>
      </c>
      <c r="T171" s="146">
        <f t="shared" si="13"/>
        <v>0</v>
      </c>
      <c r="AR171" s="147" t="s">
        <v>156</v>
      </c>
      <c r="AT171" s="147" t="s">
        <v>152</v>
      </c>
      <c r="AU171" s="147" t="s">
        <v>85</v>
      </c>
      <c r="AY171" s="13" t="s">
        <v>134</v>
      </c>
      <c r="BE171" s="148">
        <f t="shared" si="14"/>
        <v>0</v>
      </c>
      <c r="BF171" s="148">
        <f t="shared" si="15"/>
        <v>0</v>
      </c>
      <c r="BG171" s="148">
        <f t="shared" si="16"/>
        <v>0</v>
      </c>
      <c r="BH171" s="148">
        <f t="shared" si="17"/>
        <v>0</v>
      </c>
      <c r="BI171" s="148">
        <f t="shared" si="18"/>
        <v>0</v>
      </c>
      <c r="BJ171" s="13" t="s">
        <v>85</v>
      </c>
      <c r="BK171" s="148">
        <f t="shared" si="19"/>
        <v>0</v>
      </c>
      <c r="BL171" s="13" t="s">
        <v>140</v>
      </c>
      <c r="BM171" s="147" t="s">
        <v>271</v>
      </c>
    </row>
    <row r="172" spans="2:65" s="1" customFormat="1" ht="24.2" customHeight="1">
      <c r="B172" s="135"/>
      <c r="C172" s="136" t="s">
        <v>272</v>
      </c>
      <c r="D172" s="136" t="s">
        <v>136</v>
      </c>
      <c r="E172" s="137" t="s">
        <v>273</v>
      </c>
      <c r="F172" s="138" t="s">
        <v>274</v>
      </c>
      <c r="G172" s="139" t="s">
        <v>190</v>
      </c>
      <c r="H172" s="140">
        <v>13</v>
      </c>
      <c r="I172" s="141"/>
      <c r="J172" s="141">
        <f t="shared" si="10"/>
        <v>0</v>
      </c>
      <c r="K172" s="142"/>
      <c r="L172" s="25"/>
      <c r="M172" s="143" t="s">
        <v>1</v>
      </c>
      <c r="N172" s="144" t="s">
        <v>39</v>
      </c>
      <c r="O172" s="145">
        <v>0.19</v>
      </c>
      <c r="P172" s="145">
        <f t="shared" si="11"/>
        <v>2.4700000000000002</v>
      </c>
      <c r="Q172" s="145">
        <v>0</v>
      </c>
      <c r="R172" s="145">
        <f t="shared" si="12"/>
        <v>0</v>
      </c>
      <c r="S172" s="145">
        <v>0</v>
      </c>
      <c r="T172" s="146">
        <f t="shared" si="13"/>
        <v>0</v>
      </c>
      <c r="AR172" s="147" t="s">
        <v>140</v>
      </c>
      <c r="AT172" s="147" t="s">
        <v>136</v>
      </c>
      <c r="AU172" s="147" t="s">
        <v>85</v>
      </c>
      <c r="AY172" s="13" t="s">
        <v>134</v>
      </c>
      <c r="BE172" s="148">
        <f t="shared" si="14"/>
        <v>0</v>
      </c>
      <c r="BF172" s="148">
        <f t="shared" si="15"/>
        <v>0</v>
      </c>
      <c r="BG172" s="148">
        <f t="shared" si="16"/>
        <v>0</v>
      </c>
      <c r="BH172" s="148">
        <f t="shared" si="17"/>
        <v>0</v>
      </c>
      <c r="BI172" s="148">
        <f t="shared" si="18"/>
        <v>0</v>
      </c>
      <c r="BJ172" s="13" t="s">
        <v>85</v>
      </c>
      <c r="BK172" s="148">
        <f t="shared" si="19"/>
        <v>0</v>
      </c>
      <c r="BL172" s="13" t="s">
        <v>140</v>
      </c>
      <c r="BM172" s="147" t="s">
        <v>275</v>
      </c>
    </row>
    <row r="173" spans="2:65" s="1" customFormat="1" ht="24.2" customHeight="1">
      <c r="B173" s="135"/>
      <c r="C173" s="136" t="s">
        <v>276</v>
      </c>
      <c r="D173" s="136" t="s">
        <v>136</v>
      </c>
      <c r="E173" s="137" t="s">
        <v>277</v>
      </c>
      <c r="F173" s="138" t="s">
        <v>278</v>
      </c>
      <c r="G173" s="139" t="s">
        <v>190</v>
      </c>
      <c r="H173" s="140">
        <v>13</v>
      </c>
      <c r="I173" s="141"/>
      <c r="J173" s="141">
        <f t="shared" si="10"/>
        <v>0</v>
      </c>
      <c r="K173" s="142"/>
      <c r="L173" s="25"/>
      <c r="M173" s="143" t="s">
        <v>1</v>
      </c>
      <c r="N173" s="144" t="s">
        <v>39</v>
      </c>
      <c r="O173" s="145">
        <v>4.1000000000000002E-2</v>
      </c>
      <c r="P173" s="145">
        <f t="shared" si="11"/>
        <v>0.53300000000000003</v>
      </c>
      <c r="Q173" s="145">
        <v>0</v>
      </c>
      <c r="R173" s="145">
        <f t="shared" si="12"/>
        <v>0</v>
      </c>
      <c r="S173" s="145">
        <v>0</v>
      </c>
      <c r="T173" s="146">
        <f t="shared" si="13"/>
        <v>0</v>
      </c>
      <c r="AR173" s="147" t="s">
        <v>140</v>
      </c>
      <c r="AT173" s="147" t="s">
        <v>136</v>
      </c>
      <c r="AU173" s="147" t="s">
        <v>85</v>
      </c>
      <c r="AY173" s="13" t="s">
        <v>134</v>
      </c>
      <c r="BE173" s="148">
        <f t="shared" si="14"/>
        <v>0</v>
      </c>
      <c r="BF173" s="148">
        <f t="shared" si="15"/>
        <v>0</v>
      </c>
      <c r="BG173" s="148">
        <f t="shared" si="16"/>
        <v>0</v>
      </c>
      <c r="BH173" s="148">
        <f t="shared" si="17"/>
        <v>0</v>
      </c>
      <c r="BI173" s="148">
        <f t="shared" si="18"/>
        <v>0</v>
      </c>
      <c r="BJ173" s="13" t="s">
        <v>85</v>
      </c>
      <c r="BK173" s="148">
        <f t="shared" si="19"/>
        <v>0</v>
      </c>
      <c r="BL173" s="13" t="s">
        <v>140</v>
      </c>
      <c r="BM173" s="147" t="s">
        <v>279</v>
      </c>
    </row>
    <row r="174" spans="2:65" s="1" customFormat="1" ht="24.2" customHeight="1">
      <c r="B174" s="135"/>
      <c r="C174" s="136" t="s">
        <v>280</v>
      </c>
      <c r="D174" s="136" t="s">
        <v>136</v>
      </c>
      <c r="E174" s="137" t="s">
        <v>281</v>
      </c>
      <c r="F174" s="138" t="s">
        <v>282</v>
      </c>
      <c r="G174" s="139" t="s">
        <v>190</v>
      </c>
      <c r="H174" s="140">
        <v>13</v>
      </c>
      <c r="I174" s="141"/>
      <c r="J174" s="141">
        <f t="shared" si="10"/>
        <v>0</v>
      </c>
      <c r="K174" s="142"/>
      <c r="L174" s="25"/>
      <c r="M174" s="143" t="s">
        <v>1</v>
      </c>
      <c r="N174" s="144" t="s">
        <v>39</v>
      </c>
      <c r="O174" s="145">
        <v>5.2999999999999999E-2</v>
      </c>
      <c r="P174" s="145">
        <f t="shared" si="11"/>
        <v>0.68899999999999995</v>
      </c>
      <c r="Q174" s="145">
        <v>1E-4</v>
      </c>
      <c r="R174" s="145">
        <f t="shared" si="12"/>
        <v>1.3000000000000002E-3</v>
      </c>
      <c r="S174" s="145">
        <v>0</v>
      </c>
      <c r="T174" s="146">
        <f t="shared" si="13"/>
        <v>0</v>
      </c>
      <c r="AR174" s="147" t="s">
        <v>140</v>
      </c>
      <c r="AT174" s="147" t="s">
        <v>136</v>
      </c>
      <c r="AU174" s="147" t="s">
        <v>85</v>
      </c>
      <c r="AY174" s="13" t="s">
        <v>134</v>
      </c>
      <c r="BE174" s="148">
        <f t="shared" si="14"/>
        <v>0</v>
      </c>
      <c r="BF174" s="148">
        <f t="shared" si="15"/>
        <v>0</v>
      </c>
      <c r="BG174" s="148">
        <f t="shared" si="16"/>
        <v>0</v>
      </c>
      <c r="BH174" s="148">
        <f t="shared" si="17"/>
        <v>0</v>
      </c>
      <c r="BI174" s="148">
        <f t="shared" si="18"/>
        <v>0</v>
      </c>
      <c r="BJ174" s="13" t="s">
        <v>85</v>
      </c>
      <c r="BK174" s="148">
        <f t="shared" si="19"/>
        <v>0</v>
      </c>
      <c r="BL174" s="13" t="s">
        <v>140</v>
      </c>
      <c r="BM174" s="147" t="s">
        <v>283</v>
      </c>
    </row>
    <row r="175" spans="2:65" s="11" customFormat="1" ht="22.9" customHeight="1">
      <c r="B175" s="124"/>
      <c r="D175" s="125" t="s">
        <v>72</v>
      </c>
      <c r="E175" s="133" t="s">
        <v>169</v>
      </c>
      <c r="F175" s="133" t="s">
        <v>284</v>
      </c>
      <c r="J175" s="134">
        <f>BK175</f>
        <v>0</v>
      </c>
      <c r="L175" s="124"/>
      <c r="M175" s="128"/>
      <c r="P175" s="129">
        <f>SUM(P176:P177)</f>
        <v>14.786</v>
      </c>
      <c r="R175" s="129">
        <f>SUM(R176:R177)</f>
        <v>0</v>
      </c>
      <c r="T175" s="130">
        <f>SUM(T176:T177)</f>
        <v>0.66500000000000004</v>
      </c>
      <c r="AR175" s="125" t="s">
        <v>80</v>
      </c>
      <c r="AT175" s="131" t="s">
        <v>72</v>
      </c>
      <c r="AU175" s="131" t="s">
        <v>80</v>
      </c>
      <c r="AY175" s="125" t="s">
        <v>134</v>
      </c>
      <c r="BK175" s="132">
        <f>SUM(BK176:BK177)</f>
        <v>0</v>
      </c>
    </row>
    <row r="176" spans="2:65" s="1" customFormat="1" ht="24.2" customHeight="1">
      <c r="B176" s="135"/>
      <c r="C176" s="136" t="s">
        <v>285</v>
      </c>
      <c r="D176" s="136" t="s">
        <v>136</v>
      </c>
      <c r="E176" s="137" t="s">
        <v>286</v>
      </c>
      <c r="F176" s="138" t="s">
        <v>287</v>
      </c>
      <c r="G176" s="139" t="s">
        <v>190</v>
      </c>
      <c r="H176" s="140">
        <v>5</v>
      </c>
      <c r="I176" s="141"/>
      <c r="J176" s="141">
        <f>ROUND(I176*H176,2)</f>
        <v>0</v>
      </c>
      <c r="K176" s="142"/>
      <c r="L176" s="25"/>
      <c r="M176" s="143" t="s">
        <v>1</v>
      </c>
      <c r="N176" s="144" t="s">
        <v>39</v>
      </c>
      <c r="O176" s="145">
        <v>6.6000000000000003E-2</v>
      </c>
      <c r="P176" s="145">
        <f>O176*H176</f>
        <v>0.33</v>
      </c>
      <c r="Q176" s="145">
        <v>0</v>
      </c>
      <c r="R176" s="145">
        <f>Q176*H176</f>
        <v>0</v>
      </c>
      <c r="S176" s="145">
        <v>1.2999999999999999E-2</v>
      </c>
      <c r="T176" s="146">
        <f>S176*H176</f>
        <v>6.5000000000000002E-2</v>
      </c>
      <c r="AR176" s="147" t="s">
        <v>140</v>
      </c>
      <c r="AT176" s="147" t="s">
        <v>136</v>
      </c>
      <c r="AU176" s="147" t="s">
        <v>85</v>
      </c>
      <c r="AY176" s="13" t="s">
        <v>134</v>
      </c>
      <c r="BE176" s="148">
        <f>IF(N176="základná",J176,0)</f>
        <v>0</v>
      </c>
      <c r="BF176" s="148">
        <f>IF(N176="znížená",J176,0)</f>
        <v>0</v>
      </c>
      <c r="BG176" s="148">
        <f>IF(N176="zákl. prenesená",J176,0)</f>
        <v>0</v>
      </c>
      <c r="BH176" s="148">
        <f>IF(N176="zníž. prenesená",J176,0)</f>
        <v>0</v>
      </c>
      <c r="BI176" s="148">
        <f>IF(N176="nulová",J176,0)</f>
        <v>0</v>
      </c>
      <c r="BJ176" s="13" t="s">
        <v>85</v>
      </c>
      <c r="BK176" s="148">
        <f>ROUND(I176*H176,2)</f>
        <v>0</v>
      </c>
      <c r="BL176" s="13" t="s">
        <v>140</v>
      </c>
      <c r="BM176" s="147" t="s">
        <v>288</v>
      </c>
    </row>
    <row r="177" spans="2:65" s="1" customFormat="1" ht="33" customHeight="1">
      <c r="B177" s="135"/>
      <c r="C177" s="136" t="s">
        <v>289</v>
      </c>
      <c r="D177" s="136" t="s">
        <v>136</v>
      </c>
      <c r="E177" s="137" t="s">
        <v>290</v>
      </c>
      <c r="F177" s="138" t="s">
        <v>291</v>
      </c>
      <c r="G177" s="139" t="s">
        <v>195</v>
      </c>
      <c r="H177" s="140">
        <v>4</v>
      </c>
      <c r="I177" s="141"/>
      <c r="J177" s="141">
        <f>ROUND(I177*H177,2)</f>
        <v>0</v>
      </c>
      <c r="K177" s="142"/>
      <c r="L177" s="25"/>
      <c r="M177" s="143" t="s">
        <v>1</v>
      </c>
      <c r="N177" s="144" t="s">
        <v>39</v>
      </c>
      <c r="O177" s="145">
        <v>3.6139999999999999</v>
      </c>
      <c r="P177" s="145">
        <f>O177*H177</f>
        <v>14.456</v>
      </c>
      <c r="Q177" s="145">
        <v>0</v>
      </c>
      <c r="R177" s="145">
        <f>Q177*H177</f>
        <v>0</v>
      </c>
      <c r="S177" s="145">
        <v>0.15</v>
      </c>
      <c r="T177" s="146">
        <f>S177*H177</f>
        <v>0.6</v>
      </c>
      <c r="AR177" s="147" t="s">
        <v>140</v>
      </c>
      <c r="AT177" s="147" t="s">
        <v>136</v>
      </c>
      <c r="AU177" s="147" t="s">
        <v>85</v>
      </c>
      <c r="AY177" s="13" t="s">
        <v>134</v>
      </c>
      <c r="BE177" s="148">
        <f>IF(N177="základná",J177,0)</f>
        <v>0</v>
      </c>
      <c r="BF177" s="148">
        <f>IF(N177="znížená",J177,0)</f>
        <v>0</v>
      </c>
      <c r="BG177" s="148">
        <f>IF(N177="zákl. prenesená",J177,0)</f>
        <v>0</v>
      </c>
      <c r="BH177" s="148">
        <f>IF(N177="zníž. prenesená",J177,0)</f>
        <v>0</v>
      </c>
      <c r="BI177" s="148">
        <f>IF(N177="nulová",J177,0)</f>
        <v>0</v>
      </c>
      <c r="BJ177" s="13" t="s">
        <v>85</v>
      </c>
      <c r="BK177" s="148">
        <f>ROUND(I177*H177,2)</f>
        <v>0</v>
      </c>
      <c r="BL177" s="13" t="s">
        <v>140</v>
      </c>
      <c r="BM177" s="147" t="s">
        <v>292</v>
      </c>
    </row>
    <row r="178" spans="2:65" s="11" customFormat="1" ht="22.9" customHeight="1">
      <c r="B178" s="124"/>
      <c r="D178" s="125" t="s">
        <v>72</v>
      </c>
      <c r="E178" s="133" t="s">
        <v>293</v>
      </c>
      <c r="F178" s="133" t="s">
        <v>294</v>
      </c>
      <c r="J178" s="134">
        <f>BK178</f>
        <v>0</v>
      </c>
      <c r="L178" s="124"/>
      <c r="M178" s="128"/>
      <c r="P178" s="129">
        <f>P179</f>
        <v>13.319236999999999</v>
      </c>
      <c r="R178" s="129">
        <f>R179</f>
        <v>0</v>
      </c>
      <c r="T178" s="130">
        <f>T179</f>
        <v>0</v>
      </c>
      <c r="AR178" s="125" t="s">
        <v>80</v>
      </c>
      <c r="AT178" s="131" t="s">
        <v>72</v>
      </c>
      <c r="AU178" s="131" t="s">
        <v>80</v>
      </c>
      <c r="AY178" s="125" t="s">
        <v>134</v>
      </c>
      <c r="BK178" s="132">
        <f>BK179</f>
        <v>0</v>
      </c>
    </row>
    <row r="179" spans="2:65" s="1" customFormat="1" ht="33" customHeight="1">
      <c r="B179" s="135"/>
      <c r="C179" s="136" t="s">
        <v>295</v>
      </c>
      <c r="D179" s="136" t="s">
        <v>136</v>
      </c>
      <c r="E179" s="137" t="s">
        <v>296</v>
      </c>
      <c r="F179" s="138" t="s">
        <v>297</v>
      </c>
      <c r="G179" s="139" t="s">
        <v>155</v>
      </c>
      <c r="H179" s="140">
        <v>10.333</v>
      </c>
      <c r="I179" s="141"/>
      <c r="J179" s="141">
        <f>ROUND(I179*H179,2)</f>
        <v>0</v>
      </c>
      <c r="K179" s="142"/>
      <c r="L179" s="25"/>
      <c r="M179" s="143" t="s">
        <v>1</v>
      </c>
      <c r="N179" s="144" t="s">
        <v>39</v>
      </c>
      <c r="O179" s="145">
        <v>1.2889999999999999</v>
      </c>
      <c r="P179" s="145">
        <f>O179*H179</f>
        <v>13.319236999999999</v>
      </c>
      <c r="Q179" s="145">
        <v>0</v>
      </c>
      <c r="R179" s="145">
        <f>Q179*H179</f>
        <v>0</v>
      </c>
      <c r="S179" s="145">
        <v>0</v>
      </c>
      <c r="T179" s="146">
        <f>S179*H179</f>
        <v>0</v>
      </c>
      <c r="AR179" s="147" t="s">
        <v>140</v>
      </c>
      <c r="AT179" s="147" t="s">
        <v>136</v>
      </c>
      <c r="AU179" s="147" t="s">
        <v>85</v>
      </c>
      <c r="AY179" s="13" t="s">
        <v>134</v>
      </c>
      <c r="BE179" s="148">
        <f>IF(N179="základná",J179,0)</f>
        <v>0</v>
      </c>
      <c r="BF179" s="148">
        <f>IF(N179="znížená",J179,0)</f>
        <v>0</v>
      </c>
      <c r="BG179" s="148">
        <f>IF(N179="zákl. prenesená",J179,0)</f>
        <v>0</v>
      </c>
      <c r="BH179" s="148">
        <f>IF(N179="zníž. prenesená",J179,0)</f>
        <v>0</v>
      </c>
      <c r="BI179" s="148">
        <f>IF(N179="nulová",J179,0)</f>
        <v>0</v>
      </c>
      <c r="BJ179" s="13" t="s">
        <v>85</v>
      </c>
      <c r="BK179" s="148">
        <f>ROUND(I179*H179,2)</f>
        <v>0</v>
      </c>
      <c r="BL179" s="13" t="s">
        <v>140</v>
      </c>
      <c r="BM179" s="147" t="s">
        <v>298</v>
      </c>
    </row>
    <row r="180" spans="2:65" s="11" customFormat="1" ht="25.9" customHeight="1">
      <c r="B180" s="124"/>
      <c r="D180" s="125" t="s">
        <v>72</v>
      </c>
      <c r="E180" s="126" t="s">
        <v>299</v>
      </c>
      <c r="F180" s="126" t="s">
        <v>300</v>
      </c>
      <c r="J180" s="127">
        <f>BK180</f>
        <v>0</v>
      </c>
      <c r="L180" s="124"/>
      <c r="M180" s="128"/>
      <c r="P180" s="129">
        <f>P181+P189</f>
        <v>37.963315000000001</v>
      </c>
      <c r="R180" s="129">
        <f>R181+R189</f>
        <v>0.10813999999999999</v>
      </c>
      <c r="T180" s="130">
        <f>T181+T189</f>
        <v>6.1500000000000001E-3</v>
      </c>
      <c r="AR180" s="125" t="s">
        <v>85</v>
      </c>
      <c r="AT180" s="131" t="s">
        <v>72</v>
      </c>
      <c r="AU180" s="131" t="s">
        <v>73</v>
      </c>
      <c r="AY180" s="125" t="s">
        <v>134</v>
      </c>
      <c r="BK180" s="132">
        <f>BK181+BK189</f>
        <v>0</v>
      </c>
    </row>
    <row r="181" spans="2:65" s="11" customFormat="1" ht="22.9" customHeight="1">
      <c r="B181" s="124"/>
      <c r="D181" s="125" t="s">
        <v>72</v>
      </c>
      <c r="E181" s="133" t="s">
        <v>301</v>
      </c>
      <c r="F181" s="133" t="s">
        <v>302</v>
      </c>
      <c r="J181" s="134">
        <f>BK181</f>
        <v>0</v>
      </c>
      <c r="L181" s="124"/>
      <c r="M181" s="128"/>
      <c r="P181" s="129">
        <f>SUM(P182:P188)</f>
        <v>35.504080000000002</v>
      </c>
      <c r="R181" s="129">
        <f>SUM(R182:R188)</f>
        <v>0.10261999999999999</v>
      </c>
      <c r="T181" s="130">
        <f>SUM(T182:T188)</f>
        <v>0</v>
      </c>
      <c r="AR181" s="125" t="s">
        <v>85</v>
      </c>
      <c r="AT181" s="131" t="s">
        <v>72</v>
      </c>
      <c r="AU181" s="131" t="s">
        <v>80</v>
      </c>
      <c r="AY181" s="125" t="s">
        <v>134</v>
      </c>
      <c r="BK181" s="132">
        <f>SUM(BK182:BK188)</f>
        <v>0</v>
      </c>
    </row>
    <row r="182" spans="2:65" s="1" customFormat="1" ht="21.75" customHeight="1">
      <c r="B182" s="135"/>
      <c r="C182" s="136" t="s">
        <v>303</v>
      </c>
      <c r="D182" s="136" t="s">
        <v>136</v>
      </c>
      <c r="E182" s="137" t="s">
        <v>304</v>
      </c>
      <c r="F182" s="138" t="s">
        <v>305</v>
      </c>
      <c r="G182" s="139" t="s">
        <v>190</v>
      </c>
      <c r="H182" s="140">
        <v>12</v>
      </c>
      <c r="I182" s="141"/>
      <c r="J182" s="141">
        <f t="shared" ref="J182:J188" si="20">ROUND(I182*H182,2)</f>
        <v>0</v>
      </c>
      <c r="K182" s="142"/>
      <c r="L182" s="25"/>
      <c r="M182" s="143" t="s">
        <v>1</v>
      </c>
      <c r="N182" s="144" t="s">
        <v>39</v>
      </c>
      <c r="O182" s="145">
        <v>0.60633000000000004</v>
      </c>
      <c r="P182" s="145">
        <f t="shared" ref="P182:P188" si="21">O182*H182</f>
        <v>7.2759600000000004</v>
      </c>
      <c r="Q182" s="145">
        <v>1.5499999999999999E-3</v>
      </c>
      <c r="R182" s="145">
        <f t="shared" ref="R182:R188" si="22">Q182*H182</f>
        <v>1.8599999999999998E-2</v>
      </c>
      <c r="S182" s="145">
        <v>0</v>
      </c>
      <c r="T182" s="146">
        <f t="shared" ref="T182:T188" si="23">S182*H182</f>
        <v>0</v>
      </c>
      <c r="AR182" s="147" t="s">
        <v>201</v>
      </c>
      <c r="AT182" s="147" t="s">
        <v>136</v>
      </c>
      <c r="AU182" s="147" t="s">
        <v>85</v>
      </c>
      <c r="AY182" s="13" t="s">
        <v>134</v>
      </c>
      <c r="BE182" s="148">
        <f t="shared" ref="BE182:BE188" si="24">IF(N182="základná",J182,0)</f>
        <v>0</v>
      </c>
      <c r="BF182" s="148">
        <f t="shared" ref="BF182:BF188" si="25">IF(N182="znížená",J182,0)</f>
        <v>0</v>
      </c>
      <c r="BG182" s="148">
        <f t="shared" ref="BG182:BG188" si="26">IF(N182="zákl. prenesená",J182,0)</f>
        <v>0</v>
      </c>
      <c r="BH182" s="148">
        <f t="shared" ref="BH182:BH188" si="27">IF(N182="zníž. prenesená",J182,0)</f>
        <v>0</v>
      </c>
      <c r="BI182" s="148">
        <f t="shared" ref="BI182:BI188" si="28">IF(N182="nulová",J182,0)</f>
        <v>0</v>
      </c>
      <c r="BJ182" s="13" t="s">
        <v>85</v>
      </c>
      <c r="BK182" s="148">
        <f t="shared" ref="BK182:BK188" si="29">ROUND(I182*H182,2)</f>
        <v>0</v>
      </c>
      <c r="BL182" s="13" t="s">
        <v>201</v>
      </c>
      <c r="BM182" s="147" t="s">
        <v>306</v>
      </c>
    </row>
    <row r="183" spans="2:65" s="1" customFormat="1" ht="21.75" customHeight="1">
      <c r="B183" s="135"/>
      <c r="C183" s="136" t="s">
        <v>307</v>
      </c>
      <c r="D183" s="136" t="s">
        <v>136</v>
      </c>
      <c r="E183" s="137" t="s">
        <v>308</v>
      </c>
      <c r="F183" s="138" t="s">
        <v>309</v>
      </c>
      <c r="G183" s="139" t="s">
        <v>190</v>
      </c>
      <c r="H183" s="140">
        <v>10</v>
      </c>
      <c r="I183" s="141"/>
      <c r="J183" s="141">
        <f t="shared" si="20"/>
        <v>0</v>
      </c>
      <c r="K183" s="142"/>
      <c r="L183" s="25"/>
      <c r="M183" s="143" t="s">
        <v>1</v>
      </c>
      <c r="N183" s="144" t="s">
        <v>39</v>
      </c>
      <c r="O183" s="145">
        <v>0.61724000000000001</v>
      </c>
      <c r="P183" s="145">
        <f t="shared" si="21"/>
        <v>6.1723999999999997</v>
      </c>
      <c r="Q183" s="145">
        <v>1.7600000000000001E-3</v>
      </c>
      <c r="R183" s="145">
        <f t="shared" si="22"/>
        <v>1.7600000000000001E-2</v>
      </c>
      <c r="S183" s="145">
        <v>0</v>
      </c>
      <c r="T183" s="146">
        <f t="shared" si="23"/>
        <v>0</v>
      </c>
      <c r="AR183" s="147" t="s">
        <v>201</v>
      </c>
      <c r="AT183" s="147" t="s">
        <v>136</v>
      </c>
      <c r="AU183" s="147" t="s">
        <v>85</v>
      </c>
      <c r="AY183" s="13" t="s">
        <v>134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85</v>
      </c>
      <c r="BK183" s="148">
        <f t="shared" si="29"/>
        <v>0</v>
      </c>
      <c r="BL183" s="13" t="s">
        <v>201</v>
      </c>
      <c r="BM183" s="147" t="s">
        <v>310</v>
      </c>
    </row>
    <row r="184" spans="2:65" s="1" customFormat="1" ht="21.75" customHeight="1">
      <c r="B184" s="135"/>
      <c r="C184" s="136" t="s">
        <v>311</v>
      </c>
      <c r="D184" s="136" t="s">
        <v>136</v>
      </c>
      <c r="E184" s="137" t="s">
        <v>312</v>
      </c>
      <c r="F184" s="138" t="s">
        <v>313</v>
      </c>
      <c r="G184" s="139" t="s">
        <v>190</v>
      </c>
      <c r="H184" s="140">
        <v>10</v>
      </c>
      <c r="I184" s="141"/>
      <c r="J184" s="141">
        <f t="shared" si="20"/>
        <v>0</v>
      </c>
      <c r="K184" s="142"/>
      <c r="L184" s="25"/>
      <c r="M184" s="143" t="s">
        <v>1</v>
      </c>
      <c r="N184" s="144" t="s">
        <v>39</v>
      </c>
      <c r="O184" s="145">
        <v>0.64219999999999999</v>
      </c>
      <c r="P184" s="145">
        <f t="shared" si="21"/>
        <v>6.4219999999999997</v>
      </c>
      <c r="Q184" s="145">
        <v>1.89E-3</v>
      </c>
      <c r="R184" s="145">
        <f t="shared" si="22"/>
        <v>1.89E-2</v>
      </c>
      <c r="S184" s="145">
        <v>0</v>
      </c>
      <c r="T184" s="146">
        <f t="shared" si="23"/>
        <v>0</v>
      </c>
      <c r="AR184" s="147" t="s">
        <v>201</v>
      </c>
      <c r="AT184" s="147" t="s">
        <v>136</v>
      </c>
      <c r="AU184" s="147" t="s">
        <v>85</v>
      </c>
      <c r="AY184" s="13" t="s">
        <v>134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85</v>
      </c>
      <c r="BK184" s="148">
        <f t="shared" si="29"/>
        <v>0</v>
      </c>
      <c r="BL184" s="13" t="s">
        <v>201</v>
      </c>
      <c r="BM184" s="147" t="s">
        <v>314</v>
      </c>
    </row>
    <row r="185" spans="2:65" s="1" customFormat="1" ht="21.75" customHeight="1">
      <c r="B185" s="135"/>
      <c r="C185" s="136" t="s">
        <v>315</v>
      </c>
      <c r="D185" s="136" t="s">
        <v>136</v>
      </c>
      <c r="E185" s="137" t="s">
        <v>316</v>
      </c>
      <c r="F185" s="138" t="s">
        <v>317</v>
      </c>
      <c r="G185" s="139" t="s">
        <v>190</v>
      </c>
      <c r="H185" s="140">
        <v>18</v>
      </c>
      <c r="I185" s="141"/>
      <c r="J185" s="141">
        <f t="shared" si="20"/>
        <v>0</v>
      </c>
      <c r="K185" s="142"/>
      <c r="L185" s="25"/>
      <c r="M185" s="143" t="s">
        <v>1</v>
      </c>
      <c r="N185" s="144" t="s">
        <v>39</v>
      </c>
      <c r="O185" s="145">
        <v>0.73353999999999997</v>
      </c>
      <c r="P185" s="145">
        <f t="shared" si="21"/>
        <v>13.203719999999999</v>
      </c>
      <c r="Q185" s="145">
        <v>2.64E-3</v>
      </c>
      <c r="R185" s="145">
        <f t="shared" si="22"/>
        <v>4.752E-2</v>
      </c>
      <c r="S185" s="145">
        <v>0</v>
      </c>
      <c r="T185" s="146">
        <f t="shared" si="23"/>
        <v>0</v>
      </c>
      <c r="AR185" s="147" t="s">
        <v>201</v>
      </c>
      <c r="AT185" s="147" t="s">
        <v>136</v>
      </c>
      <c r="AU185" s="147" t="s">
        <v>85</v>
      </c>
      <c r="AY185" s="13" t="s">
        <v>134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3" t="s">
        <v>85</v>
      </c>
      <c r="BK185" s="148">
        <f t="shared" si="29"/>
        <v>0</v>
      </c>
      <c r="BL185" s="13" t="s">
        <v>201</v>
      </c>
      <c r="BM185" s="147" t="s">
        <v>318</v>
      </c>
    </row>
    <row r="186" spans="2:65" s="1" customFormat="1" ht="24.2" customHeight="1">
      <c r="B186" s="135"/>
      <c r="C186" s="136" t="s">
        <v>319</v>
      </c>
      <c r="D186" s="136" t="s">
        <v>136</v>
      </c>
      <c r="E186" s="137" t="s">
        <v>320</v>
      </c>
      <c r="F186" s="138" t="s">
        <v>321</v>
      </c>
      <c r="G186" s="139" t="s">
        <v>190</v>
      </c>
      <c r="H186" s="140">
        <v>32</v>
      </c>
      <c r="I186" s="141"/>
      <c r="J186" s="141">
        <f t="shared" si="20"/>
        <v>0</v>
      </c>
      <c r="K186" s="142"/>
      <c r="L186" s="25"/>
      <c r="M186" s="143" t="s">
        <v>1</v>
      </c>
      <c r="N186" s="144" t="s">
        <v>39</v>
      </c>
      <c r="O186" s="145">
        <v>4.4999999999999998E-2</v>
      </c>
      <c r="P186" s="145">
        <f t="shared" si="21"/>
        <v>1.44</v>
      </c>
      <c r="Q186" s="145">
        <v>0</v>
      </c>
      <c r="R186" s="145">
        <f t="shared" si="22"/>
        <v>0</v>
      </c>
      <c r="S186" s="145">
        <v>0</v>
      </c>
      <c r="T186" s="146">
        <f t="shared" si="23"/>
        <v>0</v>
      </c>
      <c r="AR186" s="147" t="s">
        <v>201</v>
      </c>
      <c r="AT186" s="147" t="s">
        <v>136</v>
      </c>
      <c r="AU186" s="147" t="s">
        <v>85</v>
      </c>
      <c r="AY186" s="13" t="s">
        <v>134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3" t="s">
        <v>85</v>
      </c>
      <c r="BK186" s="148">
        <f t="shared" si="29"/>
        <v>0</v>
      </c>
      <c r="BL186" s="13" t="s">
        <v>201</v>
      </c>
      <c r="BM186" s="147" t="s">
        <v>322</v>
      </c>
    </row>
    <row r="187" spans="2:65" s="1" customFormat="1" ht="24.2" customHeight="1">
      <c r="B187" s="135"/>
      <c r="C187" s="136" t="s">
        <v>323</v>
      </c>
      <c r="D187" s="136" t="s">
        <v>136</v>
      </c>
      <c r="E187" s="137" t="s">
        <v>324</v>
      </c>
      <c r="F187" s="138" t="s">
        <v>325</v>
      </c>
      <c r="G187" s="139" t="s">
        <v>190</v>
      </c>
      <c r="H187" s="140">
        <v>18</v>
      </c>
      <c r="I187" s="141"/>
      <c r="J187" s="141">
        <f t="shared" si="20"/>
        <v>0</v>
      </c>
      <c r="K187" s="142"/>
      <c r="L187" s="25"/>
      <c r="M187" s="143" t="s">
        <v>1</v>
      </c>
      <c r="N187" s="144" t="s">
        <v>39</v>
      </c>
      <c r="O187" s="145">
        <v>5.5E-2</v>
      </c>
      <c r="P187" s="145">
        <f t="shared" si="21"/>
        <v>0.99</v>
      </c>
      <c r="Q187" s="145">
        <v>0</v>
      </c>
      <c r="R187" s="145">
        <f t="shared" si="22"/>
        <v>0</v>
      </c>
      <c r="S187" s="145">
        <v>0</v>
      </c>
      <c r="T187" s="146">
        <f t="shared" si="23"/>
        <v>0</v>
      </c>
      <c r="AR187" s="147" t="s">
        <v>201</v>
      </c>
      <c r="AT187" s="147" t="s">
        <v>136</v>
      </c>
      <c r="AU187" s="147" t="s">
        <v>85</v>
      </c>
      <c r="AY187" s="13" t="s">
        <v>134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3" t="s">
        <v>85</v>
      </c>
      <c r="BK187" s="148">
        <f t="shared" si="29"/>
        <v>0</v>
      </c>
      <c r="BL187" s="13" t="s">
        <v>201</v>
      </c>
      <c r="BM187" s="147" t="s">
        <v>326</v>
      </c>
    </row>
    <row r="188" spans="2:65" s="1" customFormat="1" ht="24.2" customHeight="1">
      <c r="B188" s="135"/>
      <c r="C188" s="136" t="s">
        <v>327</v>
      </c>
      <c r="D188" s="136" t="s">
        <v>136</v>
      </c>
      <c r="E188" s="137" t="s">
        <v>328</v>
      </c>
      <c r="F188" s="138" t="s">
        <v>329</v>
      </c>
      <c r="G188" s="139" t="s">
        <v>330</v>
      </c>
      <c r="H188" s="140">
        <v>11.686</v>
      </c>
      <c r="I188" s="141"/>
      <c r="J188" s="141">
        <f t="shared" si="20"/>
        <v>0</v>
      </c>
      <c r="K188" s="142"/>
      <c r="L188" s="25"/>
      <c r="M188" s="143" t="s">
        <v>1</v>
      </c>
      <c r="N188" s="144" t="s">
        <v>39</v>
      </c>
      <c r="O188" s="145">
        <v>0</v>
      </c>
      <c r="P188" s="145">
        <f t="shared" si="21"/>
        <v>0</v>
      </c>
      <c r="Q188" s="145">
        <v>0</v>
      </c>
      <c r="R188" s="145">
        <f t="shared" si="22"/>
        <v>0</v>
      </c>
      <c r="S188" s="145">
        <v>0</v>
      </c>
      <c r="T188" s="146">
        <f t="shared" si="23"/>
        <v>0</v>
      </c>
      <c r="AR188" s="147" t="s">
        <v>201</v>
      </c>
      <c r="AT188" s="147" t="s">
        <v>136</v>
      </c>
      <c r="AU188" s="147" t="s">
        <v>85</v>
      </c>
      <c r="AY188" s="13" t="s">
        <v>134</v>
      </c>
      <c r="BE188" s="148">
        <f t="shared" si="24"/>
        <v>0</v>
      </c>
      <c r="BF188" s="148">
        <f t="shared" si="25"/>
        <v>0</v>
      </c>
      <c r="BG188" s="148">
        <f t="shared" si="26"/>
        <v>0</v>
      </c>
      <c r="BH188" s="148">
        <f t="shared" si="27"/>
        <v>0</v>
      </c>
      <c r="BI188" s="148">
        <f t="shared" si="28"/>
        <v>0</v>
      </c>
      <c r="BJ188" s="13" t="s">
        <v>85</v>
      </c>
      <c r="BK188" s="148">
        <f t="shared" si="29"/>
        <v>0</v>
      </c>
      <c r="BL188" s="13" t="s">
        <v>201</v>
      </c>
      <c r="BM188" s="147" t="s">
        <v>331</v>
      </c>
    </row>
    <row r="189" spans="2:65" s="11" customFormat="1" ht="22.9" customHeight="1">
      <c r="B189" s="124"/>
      <c r="D189" s="125" t="s">
        <v>72</v>
      </c>
      <c r="E189" s="133" t="s">
        <v>332</v>
      </c>
      <c r="F189" s="133" t="s">
        <v>333</v>
      </c>
      <c r="J189" s="134">
        <f>BK189</f>
        <v>0</v>
      </c>
      <c r="L189" s="124"/>
      <c r="M189" s="128"/>
      <c r="P189" s="129">
        <f>SUM(P190:P201)</f>
        <v>2.4592349999999996</v>
      </c>
      <c r="R189" s="129">
        <f>SUM(R190:R201)</f>
        <v>5.5199999999999989E-3</v>
      </c>
      <c r="T189" s="130">
        <f>SUM(T190:T201)</f>
        <v>6.1500000000000001E-3</v>
      </c>
      <c r="AR189" s="125" t="s">
        <v>85</v>
      </c>
      <c r="AT189" s="131" t="s">
        <v>72</v>
      </c>
      <c r="AU189" s="131" t="s">
        <v>80</v>
      </c>
      <c r="AY189" s="125" t="s">
        <v>134</v>
      </c>
      <c r="BK189" s="132">
        <f>SUM(BK190:BK201)</f>
        <v>0</v>
      </c>
    </row>
    <row r="190" spans="2:65" s="1" customFormat="1" ht="24.2" customHeight="1">
      <c r="B190" s="135"/>
      <c r="C190" s="136" t="s">
        <v>334</v>
      </c>
      <c r="D190" s="136" t="s">
        <v>136</v>
      </c>
      <c r="E190" s="137" t="s">
        <v>335</v>
      </c>
      <c r="F190" s="138" t="s">
        <v>336</v>
      </c>
      <c r="G190" s="139" t="s">
        <v>195</v>
      </c>
      <c r="H190" s="140">
        <v>5</v>
      </c>
      <c r="I190" s="141"/>
      <c r="J190" s="141">
        <f t="shared" ref="J190:J201" si="30">ROUND(I190*H190,2)</f>
        <v>0</v>
      </c>
      <c r="K190" s="142"/>
      <c r="L190" s="25"/>
      <c r="M190" s="143" t="s">
        <v>1</v>
      </c>
      <c r="N190" s="144" t="s">
        <v>39</v>
      </c>
      <c r="O190" s="145">
        <v>6.8000000000000005E-2</v>
      </c>
      <c r="P190" s="145">
        <f t="shared" ref="P190:P201" si="31">O190*H190</f>
        <v>0.34</v>
      </c>
      <c r="Q190" s="145">
        <v>0</v>
      </c>
      <c r="R190" s="145">
        <f t="shared" ref="R190:R201" si="32">Q190*H190</f>
        <v>0</v>
      </c>
      <c r="S190" s="145">
        <v>1.23E-3</v>
      </c>
      <c r="T190" s="146">
        <f t="shared" ref="T190:T201" si="33">S190*H190</f>
        <v>6.1500000000000001E-3</v>
      </c>
      <c r="AR190" s="147" t="s">
        <v>201</v>
      </c>
      <c r="AT190" s="147" t="s">
        <v>136</v>
      </c>
      <c r="AU190" s="147" t="s">
        <v>85</v>
      </c>
      <c r="AY190" s="13" t="s">
        <v>134</v>
      </c>
      <c r="BE190" s="148">
        <f t="shared" ref="BE190:BE201" si="34">IF(N190="základná",J190,0)</f>
        <v>0</v>
      </c>
      <c r="BF190" s="148">
        <f t="shared" ref="BF190:BF201" si="35">IF(N190="znížená",J190,0)</f>
        <v>0</v>
      </c>
      <c r="BG190" s="148">
        <f t="shared" ref="BG190:BG201" si="36">IF(N190="zákl. prenesená",J190,0)</f>
        <v>0</v>
      </c>
      <c r="BH190" s="148">
        <f t="shared" ref="BH190:BH201" si="37">IF(N190="zníž. prenesená",J190,0)</f>
        <v>0</v>
      </c>
      <c r="BI190" s="148">
        <f t="shared" ref="BI190:BI201" si="38">IF(N190="nulová",J190,0)</f>
        <v>0</v>
      </c>
      <c r="BJ190" s="13" t="s">
        <v>85</v>
      </c>
      <c r="BK190" s="148">
        <f t="shared" ref="BK190:BK201" si="39">ROUND(I190*H190,2)</f>
        <v>0</v>
      </c>
      <c r="BL190" s="13" t="s">
        <v>201</v>
      </c>
      <c r="BM190" s="147" t="s">
        <v>337</v>
      </c>
    </row>
    <row r="191" spans="2:65" s="1" customFormat="1" ht="33" customHeight="1">
      <c r="B191" s="135"/>
      <c r="C191" s="136" t="s">
        <v>338</v>
      </c>
      <c r="D191" s="136" t="s">
        <v>136</v>
      </c>
      <c r="E191" s="137" t="s">
        <v>339</v>
      </c>
      <c r="F191" s="138" t="s">
        <v>340</v>
      </c>
      <c r="G191" s="139" t="s">
        <v>190</v>
      </c>
      <c r="H191" s="140">
        <v>0.5</v>
      </c>
      <c r="I191" s="141"/>
      <c r="J191" s="141">
        <f t="shared" si="30"/>
        <v>0</v>
      </c>
      <c r="K191" s="142"/>
      <c r="L191" s="25"/>
      <c r="M191" s="143" t="s">
        <v>1</v>
      </c>
      <c r="N191" s="144" t="s">
        <v>39</v>
      </c>
      <c r="O191" s="145">
        <v>0.47963</v>
      </c>
      <c r="P191" s="145">
        <f t="shared" si="31"/>
        <v>0.239815</v>
      </c>
      <c r="Q191" s="145">
        <v>1.98E-3</v>
      </c>
      <c r="R191" s="145">
        <f t="shared" si="32"/>
        <v>9.8999999999999999E-4</v>
      </c>
      <c r="S191" s="145">
        <v>0</v>
      </c>
      <c r="T191" s="146">
        <f t="shared" si="33"/>
        <v>0</v>
      </c>
      <c r="AR191" s="147" t="s">
        <v>201</v>
      </c>
      <c r="AT191" s="147" t="s">
        <v>136</v>
      </c>
      <c r="AU191" s="147" t="s">
        <v>85</v>
      </c>
      <c r="AY191" s="13" t="s">
        <v>134</v>
      </c>
      <c r="BE191" s="148">
        <f t="shared" si="34"/>
        <v>0</v>
      </c>
      <c r="BF191" s="148">
        <f t="shared" si="35"/>
        <v>0</v>
      </c>
      <c r="BG191" s="148">
        <f t="shared" si="36"/>
        <v>0</v>
      </c>
      <c r="BH191" s="148">
        <f t="shared" si="37"/>
        <v>0</v>
      </c>
      <c r="BI191" s="148">
        <f t="shared" si="38"/>
        <v>0</v>
      </c>
      <c r="BJ191" s="13" t="s">
        <v>85</v>
      </c>
      <c r="BK191" s="148">
        <f t="shared" si="39"/>
        <v>0</v>
      </c>
      <c r="BL191" s="13" t="s">
        <v>201</v>
      </c>
      <c r="BM191" s="147" t="s">
        <v>341</v>
      </c>
    </row>
    <row r="192" spans="2:65" s="1" customFormat="1" ht="33" customHeight="1">
      <c r="B192" s="135"/>
      <c r="C192" s="136" t="s">
        <v>342</v>
      </c>
      <c r="D192" s="136" t="s">
        <v>136</v>
      </c>
      <c r="E192" s="137" t="s">
        <v>343</v>
      </c>
      <c r="F192" s="138" t="s">
        <v>344</v>
      </c>
      <c r="G192" s="139" t="s">
        <v>190</v>
      </c>
      <c r="H192" s="140">
        <v>0.5</v>
      </c>
      <c r="I192" s="141"/>
      <c r="J192" s="141">
        <f t="shared" si="30"/>
        <v>0</v>
      </c>
      <c r="K192" s="142"/>
      <c r="L192" s="25"/>
      <c r="M192" s="143" t="s">
        <v>1</v>
      </c>
      <c r="N192" s="144" t="s">
        <v>39</v>
      </c>
      <c r="O192" s="145">
        <v>0.56886000000000003</v>
      </c>
      <c r="P192" s="145">
        <f t="shared" si="31"/>
        <v>0.28443000000000002</v>
      </c>
      <c r="Q192" s="145">
        <v>3.14E-3</v>
      </c>
      <c r="R192" s="145">
        <f t="shared" si="32"/>
        <v>1.57E-3</v>
      </c>
      <c r="S192" s="145">
        <v>0</v>
      </c>
      <c r="T192" s="146">
        <f t="shared" si="33"/>
        <v>0</v>
      </c>
      <c r="AR192" s="147" t="s">
        <v>201</v>
      </c>
      <c r="AT192" s="147" t="s">
        <v>136</v>
      </c>
      <c r="AU192" s="147" t="s">
        <v>85</v>
      </c>
      <c r="AY192" s="13" t="s">
        <v>134</v>
      </c>
      <c r="BE192" s="148">
        <f t="shared" si="34"/>
        <v>0</v>
      </c>
      <c r="BF192" s="148">
        <f t="shared" si="35"/>
        <v>0</v>
      </c>
      <c r="BG192" s="148">
        <f t="shared" si="36"/>
        <v>0</v>
      </c>
      <c r="BH192" s="148">
        <f t="shared" si="37"/>
        <v>0</v>
      </c>
      <c r="BI192" s="148">
        <f t="shared" si="38"/>
        <v>0</v>
      </c>
      <c r="BJ192" s="13" t="s">
        <v>85</v>
      </c>
      <c r="BK192" s="148">
        <f t="shared" si="39"/>
        <v>0</v>
      </c>
      <c r="BL192" s="13" t="s">
        <v>201</v>
      </c>
      <c r="BM192" s="147" t="s">
        <v>345</v>
      </c>
    </row>
    <row r="193" spans="2:65" s="1" customFormat="1" ht="24.2" customHeight="1">
      <c r="B193" s="135"/>
      <c r="C193" s="136" t="s">
        <v>346</v>
      </c>
      <c r="D193" s="136" t="s">
        <v>136</v>
      </c>
      <c r="E193" s="137" t="s">
        <v>347</v>
      </c>
      <c r="F193" s="138" t="s">
        <v>348</v>
      </c>
      <c r="G193" s="139" t="s">
        <v>195</v>
      </c>
      <c r="H193" s="140">
        <v>2</v>
      </c>
      <c r="I193" s="141"/>
      <c r="J193" s="141">
        <f t="shared" si="30"/>
        <v>0</v>
      </c>
      <c r="K193" s="142"/>
      <c r="L193" s="25"/>
      <c r="M193" s="143" t="s">
        <v>1</v>
      </c>
      <c r="N193" s="144" t="s">
        <v>39</v>
      </c>
      <c r="O193" s="145">
        <v>0.22758999999999999</v>
      </c>
      <c r="P193" s="145">
        <f t="shared" si="31"/>
        <v>0.45517999999999997</v>
      </c>
      <c r="Q193" s="145">
        <v>5.0000000000000002E-5</v>
      </c>
      <c r="R193" s="145">
        <f t="shared" si="32"/>
        <v>1E-4</v>
      </c>
      <c r="S193" s="145">
        <v>0</v>
      </c>
      <c r="T193" s="146">
        <f t="shared" si="33"/>
        <v>0</v>
      </c>
      <c r="AR193" s="147" t="s">
        <v>201</v>
      </c>
      <c r="AT193" s="147" t="s">
        <v>136</v>
      </c>
      <c r="AU193" s="147" t="s">
        <v>85</v>
      </c>
      <c r="AY193" s="13" t="s">
        <v>134</v>
      </c>
      <c r="BE193" s="148">
        <f t="shared" si="34"/>
        <v>0</v>
      </c>
      <c r="BF193" s="148">
        <f t="shared" si="35"/>
        <v>0</v>
      </c>
      <c r="BG193" s="148">
        <f t="shared" si="36"/>
        <v>0</v>
      </c>
      <c r="BH193" s="148">
        <f t="shared" si="37"/>
        <v>0</v>
      </c>
      <c r="BI193" s="148">
        <f t="shared" si="38"/>
        <v>0</v>
      </c>
      <c r="BJ193" s="13" t="s">
        <v>85</v>
      </c>
      <c r="BK193" s="148">
        <f t="shared" si="39"/>
        <v>0</v>
      </c>
      <c r="BL193" s="13" t="s">
        <v>201</v>
      </c>
      <c r="BM193" s="147" t="s">
        <v>349</v>
      </c>
    </row>
    <row r="194" spans="2:65" s="1" customFormat="1" ht="16.5" customHeight="1">
      <c r="B194" s="135"/>
      <c r="C194" s="149" t="s">
        <v>350</v>
      </c>
      <c r="D194" s="149" t="s">
        <v>152</v>
      </c>
      <c r="E194" s="150" t="s">
        <v>351</v>
      </c>
      <c r="F194" s="151" t="s">
        <v>352</v>
      </c>
      <c r="G194" s="152" t="s">
        <v>195</v>
      </c>
      <c r="H194" s="153">
        <v>1</v>
      </c>
      <c r="I194" s="154"/>
      <c r="J194" s="154">
        <f t="shared" si="30"/>
        <v>0</v>
      </c>
      <c r="K194" s="155"/>
      <c r="L194" s="156"/>
      <c r="M194" s="157" t="s">
        <v>1</v>
      </c>
      <c r="N194" s="158" t="s">
        <v>39</v>
      </c>
      <c r="O194" s="145">
        <v>0</v>
      </c>
      <c r="P194" s="145">
        <f t="shared" si="31"/>
        <v>0</v>
      </c>
      <c r="Q194" s="145">
        <v>5.9000000000000003E-4</v>
      </c>
      <c r="R194" s="145">
        <f t="shared" si="32"/>
        <v>5.9000000000000003E-4</v>
      </c>
      <c r="S194" s="145">
        <v>0</v>
      </c>
      <c r="T194" s="146">
        <f t="shared" si="33"/>
        <v>0</v>
      </c>
      <c r="AR194" s="147" t="s">
        <v>264</v>
      </c>
      <c r="AT194" s="147" t="s">
        <v>152</v>
      </c>
      <c r="AU194" s="147" t="s">
        <v>85</v>
      </c>
      <c r="AY194" s="13" t="s">
        <v>134</v>
      </c>
      <c r="BE194" s="148">
        <f t="shared" si="34"/>
        <v>0</v>
      </c>
      <c r="BF194" s="148">
        <f t="shared" si="35"/>
        <v>0</v>
      </c>
      <c r="BG194" s="148">
        <f t="shared" si="36"/>
        <v>0</v>
      </c>
      <c r="BH194" s="148">
        <f t="shared" si="37"/>
        <v>0</v>
      </c>
      <c r="BI194" s="148">
        <f t="shared" si="38"/>
        <v>0</v>
      </c>
      <c r="BJ194" s="13" t="s">
        <v>85</v>
      </c>
      <c r="BK194" s="148">
        <f t="shared" si="39"/>
        <v>0</v>
      </c>
      <c r="BL194" s="13" t="s">
        <v>201</v>
      </c>
      <c r="BM194" s="147" t="s">
        <v>353</v>
      </c>
    </row>
    <row r="195" spans="2:65" s="1" customFormat="1" ht="24.2" customHeight="1">
      <c r="B195" s="135"/>
      <c r="C195" s="149" t="s">
        <v>354</v>
      </c>
      <c r="D195" s="149" t="s">
        <v>152</v>
      </c>
      <c r="E195" s="150" t="s">
        <v>355</v>
      </c>
      <c r="F195" s="151" t="s">
        <v>356</v>
      </c>
      <c r="G195" s="152" t="s">
        <v>195</v>
      </c>
      <c r="H195" s="153">
        <v>1</v>
      </c>
      <c r="I195" s="154"/>
      <c r="J195" s="154">
        <f t="shared" si="30"/>
        <v>0</v>
      </c>
      <c r="K195" s="155"/>
      <c r="L195" s="156"/>
      <c r="M195" s="157" t="s">
        <v>1</v>
      </c>
      <c r="N195" s="158" t="s">
        <v>39</v>
      </c>
      <c r="O195" s="145">
        <v>0</v>
      </c>
      <c r="P195" s="145">
        <f t="shared" si="31"/>
        <v>0</v>
      </c>
      <c r="Q195" s="145">
        <v>7.5000000000000002E-4</v>
      </c>
      <c r="R195" s="145">
        <f t="shared" si="32"/>
        <v>7.5000000000000002E-4</v>
      </c>
      <c r="S195" s="145">
        <v>0</v>
      </c>
      <c r="T195" s="146">
        <f t="shared" si="33"/>
        <v>0</v>
      </c>
      <c r="AR195" s="147" t="s">
        <v>264</v>
      </c>
      <c r="AT195" s="147" t="s">
        <v>152</v>
      </c>
      <c r="AU195" s="147" t="s">
        <v>85</v>
      </c>
      <c r="AY195" s="13" t="s">
        <v>134</v>
      </c>
      <c r="BE195" s="148">
        <f t="shared" si="34"/>
        <v>0</v>
      </c>
      <c r="BF195" s="148">
        <f t="shared" si="35"/>
        <v>0</v>
      </c>
      <c r="BG195" s="148">
        <f t="shared" si="36"/>
        <v>0</v>
      </c>
      <c r="BH195" s="148">
        <f t="shared" si="37"/>
        <v>0</v>
      </c>
      <c r="BI195" s="148">
        <f t="shared" si="38"/>
        <v>0</v>
      </c>
      <c r="BJ195" s="13" t="s">
        <v>85</v>
      </c>
      <c r="BK195" s="148">
        <f t="shared" si="39"/>
        <v>0</v>
      </c>
      <c r="BL195" s="13" t="s">
        <v>201</v>
      </c>
      <c r="BM195" s="147" t="s">
        <v>357</v>
      </c>
    </row>
    <row r="196" spans="2:65" s="1" customFormat="1" ht="16.5" customHeight="1">
      <c r="B196" s="135"/>
      <c r="C196" s="136" t="s">
        <v>358</v>
      </c>
      <c r="D196" s="136" t="s">
        <v>136</v>
      </c>
      <c r="E196" s="137" t="s">
        <v>359</v>
      </c>
      <c r="F196" s="138" t="s">
        <v>360</v>
      </c>
      <c r="G196" s="139" t="s">
        <v>195</v>
      </c>
      <c r="H196" s="140">
        <v>4</v>
      </c>
      <c r="I196" s="141"/>
      <c r="J196" s="141">
        <f t="shared" si="30"/>
        <v>0</v>
      </c>
      <c r="K196" s="142"/>
      <c r="L196" s="25"/>
      <c r="M196" s="143" t="s">
        <v>1</v>
      </c>
      <c r="N196" s="144" t="s">
        <v>39</v>
      </c>
      <c r="O196" s="145">
        <v>0.22800000000000001</v>
      </c>
      <c r="P196" s="145">
        <f t="shared" si="31"/>
        <v>0.91200000000000003</v>
      </c>
      <c r="Q196" s="145">
        <v>0</v>
      </c>
      <c r="R196" s="145">
        <f t="shared" si="32"/>
        <v>0</v>
      </c>
      <c r="S196" s="145">
        <v>0</v>
      </c>
      <c r="T196" s="146">
        <f t="shared" si="33"/>
        <v>0</v>
      </c>
      <c r="AR196" s="147" t="s">
        <v>201</v>
      </c>
      <c r="AT196" s="147" t="s">
        <v>136</v>
      </c>
      <c r="AU196" s="147" t="s">
        <v>85</v>
      </c>
      <c r="AY196" s="13" t="s">
        <v>134</v>
      </c>
      <c r="BE196" s="148">
        <f t="shared" si="34"/>
        <v>0</v>
      </c>
      <c r="BF196" s="148">
        <f t="shared" si="35"/>
        <v>0</v>
      </c>
      <c r="BG196" s="148">
        <f t="shared" si="36"/>
        <v>0</v>
      </c>
      <c r="BH196" s="148">
        <f t="shared" si="37"/>
        <v>0</v>
      </c>
      <c r="BI196" s="148">
        <f t="shared" si="38"/>
        <v>0</v>
      </c>
      <c r="BJ196" s="13" t="s">
        <v>85</v>
      </c>
      <c r="BK196" s="148">
        <f t="shared" si="39"/>
        <v>0</v>
      </c>
      <c r="BL196" s="13" t="s">
        <v>201</v>
      </c>
      <c r="BM196" s="147" t="s">
        <v>361</v>
      </c>
    </row>
    <row r="197" spans="2:65" s="1" customFormat="1" ht="16.5" customHeight="1">
      <c r="B197" s="135"/>
      <c r="C197" s="149" t="s">
        <v>362</v>
      </c>
      <c r="D197" s="149" t="s">
        <v>152</v>
      </c>
      <c r="E197" s="150" t="s">
        <v>363</v>
      </c>
      <c r="F197" s="151" t="s">
        <v>364</v>
      </c>
      <c r="G197" s="152" t="s">
        <v>195</v>
      </c>
      <c r="H197" s="153">
        <v>1</v>
      </c>
      <c r="I197" s="154"/>
      <c r="J197" s="154">
        <f t="shared" si="30"/>
        <v>0</v>
      </c>
      <c r="K197" s="155"/>
      <c r="L197" s="156"/>
      <c r="M197" s="157" t="s">
        <v>1</v>
      </c>
      <c r="N197" s="158" t="s">
        <v>39</v>
      </c>
      <c r="O197" s="145">
        <v>0</v>
      </c>
      <c r="P197" s="145">
        <f t="shared" si="31"/>
        <v>0</v>
      </c>
      <c r="Q197" s="145">
        <v>1.6000000000000001E-4</v>
      </c>
      <c r="R197" s="145">
        <f t="shared" si="32"/>
        <v>1.6000000000000001E-4</v>
      </c>
      <c r="S197" s="145">
        <v>0</v>
      </c>
      <c r="T197" s="146">
        <f t="shared" si="33"/>
        <v>0</v>
      </c>
      <c r="AR197" s="147" t="s">
        <v>264</v>
      </c>
      <c r="AT197" s="147" t="s">
        <v>152</v>
      </c>
      <c r="AU197" s="147" t="s">
        <v>85</v>
      </c>
      <c r="AY197" s="13" t="s">
        <v>134</v>
      </c>
      <c r="BE197" s="148">
        <f t="shared" si="34"/>
        <v>0</v>
      </c>
      <c r="BF197" s="148">
        <f t="shared" si="35"/>
        <v>0</v>
      </c>
      <c r="BG197" s="148">
        <f t="shared" si="36"/>
        <v>0</v>
      </c>
      <c r="BH197" s="148">
        <f t="shared" si="37"/>
        <v>0</v>
      </c>
      <c r="BI197" s="148">
        <f t="shared" si="38"/>
        <v>0</v>
      </c>
      <c r="BJ197" s="13" t="s">
        <v>85</v>
      </c>
      <c r="BK197" s="148">
        <f t="shared" si="39"/>
        <v>0</v>
      </c>
      <c r="BL197" s="13" t="s">
        <v>201</v>
      </c>
      <c r="BM197" s="147" t="s">
        <v>365</v>
      </c>
    </row>
    <row r="198" spans="2:65" s="1" customFormat="1" ht="24.2" customHeight="1">
      <c r="B198" s="135"/>
      <c r="C198" s="149" t="s">
        <v>366</v>
      </c>
      <c r="D198" s="149" t="s">
        <v>152</v>
      </c>
      <c r="E198" s="150" t="s">
        <v>367</v>
      </c>
      <c r="F198" s="151" t="s">
        <v>368</v>
      </c>
      <c r="G198" s="152" t="s">
        <v>195</v>
      </c>
      <c r="H198" s="153">
        <v>1</v>
      </c>
      <c r="I198" s="154"/>
      <c r="J198" s="154">
        <f t="shared" si="30"/>
        <v>0</v>
      </c>
      <c r="K198" s="155"/>
      <c r="L198" s="156"/>
      <c r="M198" s="157" t="s">
        <v>1</v>
      </c>
      <c r="N198" s="158" t="s">
        <v>39</v>
      </c>
      <c r="O198" s="145">
        <v>0</v>
      </c>
      <c r="P198" s="145">
        <f t="shared" si="31"/>
        <v>0</v>
      </c>
      <c r="Q198" s="145">
        <v>8.0000000000000007E-5</v>
      </c>
      <c r="R198" s="145">
        <f t="shared" si="32"/>
        <v>8.0000000000000007E-5</v>
      </c>
      <c r="S198" s="145">
        <v>0</v>
      </c>
      <c r="T198" s="146">
        <f t="shared" si="33"/>
        <v>0</v>
      </c>
      <c r="AR198" s="147" t="s">
        <v>264</v>
      </c>
      <c r="AT198" s="147" t="s">
        <v>152</v>
      </c>
      <c r="AU198" s="147" t="s">
        <v>85</v>
      </c>
      <c r="AY198" s="13" t="s">
        <v>134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85</v>
      </c>
      <c r="BK198" s="148">
        <f t="shared" si="39"/>
        <v>0</v>
      </c>
      <c r="BL198" s="13" t="s">
        <v>201</v>
      </c>
      <c r="BM198" s="147" t="s">
        <v>369</v>
      </c>
    </row>
    <row r="199" spans="2:65" s="1" customFormat="1" ht="24.2" customHeight="1">
      <c r="B199" s="135"/>
      <c r="C199" s="149" t="s">
        <v>370</v>
      </c>
      <c r="D199" s="149" t="s">
        <v>152</v>
      </c>
      <c r="E199" s="150" t="s">
        <v>371</v>
      </c>
      <c r="F199" s="151" t="s">
        <v>372</v>
      </c>
      <c r="G199" s="152" t="s">
        <v>195</v>
      </c>
      <c r="H199" s="153">
        <v>2</v>
      </c>
      <c r="I199" s="154"/>
      <c r="J199" s="154">
        <f t="shared" si="30"/>
        <v>0</v>
      </c>
      <c r="K199" s="155"/>
      <c r="L199" s="156"/>
      <c r="M199" s="157" t="s">
        <v>1</v>
      </c>
      <c r="N199" s="158" t="s">
        <v>39</v>
      </c>
      <c r="O199" s="145">
        <v>0</v>
      </c>
      <c r="P199" s="145">
        <f t="shared" si="31"/>
        <v>0</v>
      </c>
      <c r="Q199" s="145">
        <v>1E-4</v>
      </c>
      <c r="R199" s="145">
        <f t="shared" si="32"/>
        <v>2.0000000000000001E-4</v>
      </c>
      <c r="S199" s="145">
        <v>0</v>
      </c>
      <c r="T199" s="146">
        <f t="shared" si="33"/>
        <v>0</v>
      </c>
      <c r="AR199" s="147" t="s">
        <v>264</v>
      </c>
      <c r="AT199" s="147" t="s">
        <v>152</v>
      </c>
      <c r="AU199" s="147" t="s">
        <v>85</v>
      </c>
      <c r="AY199" s="13" t="s">
        <v>134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85</v>
      </c>
      <c r="BK199" s="148">
        <f t="shared" si="39"/>
        <v>0</v>
      </c>
      <c r="BL199" s="13" t="s">
        <v>201</v>
      </c>
      <c r="BM199" s="147" t="s">
        <v>373</v>
      </c>
    </row>
    <row r="200" spans="2:65" s="1" customFormat="1" ht="16.5" customHeight="1">
      <c r="B200" s="135"/>
      <c r="C200" s="136" t="s">
        <v>374</v>
      </c>
      <c r="D200" s="136" t="s">
        <v>136</v>
      </c>
      <c r="E200" s="137" t="s">
        <v>375</v>
      </c>
      <c r="F200" s="138" t="s">
        <v>376</v>
      </c>
      <c r="G200" s="139" t="s">
        <v>195</v>
      </c>
      <c r="H200" s="140">
        <v>1</v>
      </c>
      <c r="I200" s="141"/>
      <c r="J200" s="141">
        <f t="shared" si="30"/>
        <v>0</v>
      </c>
      <c r="K200" s="142"/>
      <c r="L200" s="25"/>
      <c r="M200" s="143" t="s">
        <v>1</v>
      </c>
      <c r="N200" s="144" t="s">
        <v>39</v>
      </c>
      <c r="O200" s="145">
        <v>0.22781000000000001</v>
      </c>
      <c r="P200" s="145">
        <f t="shared" si="31"/>
        <v>0.22781000000000001</v>
      </c>
      <c r="Q200" s="145">
        <v>5.0000000000000002E-5</v>
      </c>
      <c r="R200" s="145">
        <f t="shared" si="32"/>
        <v>5.0000000000000002E-5</v>
      </c>
      <c r="S200" s="145">
        <v>0</v>
      </c>
      <c r="T200" s="146">
        <f t="shared" si="33"/>
        <v>0</v>
      </c>
      <c r="AR200" s="147" t="s">
        <v>201</v>
      </c>
      <c r="AT200" s="147" t="s">
        <v>136</v>
      </c>
      <c r="AU200" s="147" t="s">
        <v>85</v>
      </c>
      <c r="AY200" s="13" t="s">
        <v>134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85</v>
      </c>
      <c r="BK200" s="148">
        <f t="shared" si="39"/>
        <v>0</v>
      </c>
      <c r="BL200" s="13" t="s">
        <v>201</v>
      </c>
      <c r="BM200" s="147" t="s">
        <v>377</v>
      </c>
    </row>
    <row r="201" spans="2:65" s="1" customFormat="1" ht="24.2" customHeight="1">
      <c r="B201" s="135"/>
      <c r="C201" s="149" t="s">
        <v>378</v>
      </c>
      <c r="D201" s="149" t="s">
        <v>152</v>
      </c>
      <c r="E201" s="150" t="s">
        <v>379</v>
      </c>
      <c r="F201" s="151" t="s">
        <v>380</v>
      </c>
      <c r="G201" s="152" t="s">
        <v>195</v>
      </c>
      <c r="H201" s="153">
        <v>1</v>
      </c>
      <c r="I201" s="154"/>
      <c r="J201" s="154">
        <f t="shared" si="30"/>
        <v>0</v>
      </c>
      <c r="K201" s="155"/>
      <c r="L201" s="156"/>
      <c r="M201" s="157" t="s">
        <v>1</v>
      </c>
      <c r="N201" s="158" t="s">
        <v>39</v>
      </c>
      <c r="O201" s="145">
        <v>0</v>
      </c>
      <c r="P201" s="145">
        <f t="shared" si="31"/>
        <v>0</v>
      </c>
      <c r="Q201" s="145">
        <v>1.0300000000000001E-3</v>
      </c>
      <c r="R201" s="145">
        <f t="shared" si="32"/>
        <v>1.0300000000000001E-3</v>
      </c>
      <c r="S201" s="145">
        <v>0</v>
      </c>
      <c r="T201" s="146">
        <f t="shared" si="33"/>
        <v>0</v>
      </c>
      <c r="AR201" s="147" t="s">
        <v>264</v>
      </c>
      <c r="AT201" s="147" t="s">
        <v>152</v>
      </c>
      <c r="AU201" s="147" t="s">
        <v>85</v>
      </c>
      <c r="AY201" s="13" t="s">
        <v>134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85</v>
      </c>
      <c r="BK201" s="148">
        <f t="shared" si="39"/>
        <v>0</v>
      </c>
      <c r="BL201" s="13" t="s">
        <v>201</v>
      </c>
      <c r="BM201" s="147" t="s">
        <v>381</v>
      </c>
    </row>
    <row r="202" spans="2:65" s="11" customFormat="1" ht="25.9" customHeight="1">
      <c r="B202" s="124"/>
      <c r="D202" s="125" t="s">
        <v>72</v>
      </c>
      <c r="E202" s="126" t="s">
        <v>382</v>
      </c>
      <c r="F202" s="126" t="s">
        <v>383</v>
      </c>
      <c r="J202" s="127">
        <f>BK202</f>
        <v>0</v>
      </c>
      <c r="L202" s="124"/>
      <c r="M202" s="128"/>
      <c r="P202" s="129">
        <f>P203</f>
        <v>6.5400000000000009</v>
      </c>
      <c r="R202" s="129">
        <f>R203</f>
        <v>0</v>
      </c>
      <c r="T202" s="130">
        <f>T203</f>
        <v>0</v>
      </c>
      <c r="AR202" s="125" t="s">
        <v>140</v>
      </c>
      <c r="AT202" s="131" t="s">
        <v>72</v>
      </c>
      <c r="AU202" s="131" t="s">
        <v>73</v>
      </c>
      <c r="AY202" s="125" t="s">
        <v>134</v>
      </c>
      <c r="BK202" s="132">
        <f>BK203</f>
        <v>0</v>
      </c>
    </row>
    <row r="203" spans="2:65" s="1" customFormat="1" ht="37.9" customHeight="1">
      <c r="B203" s="135"/>
      <c r="C203" s="136" t="s">
        <v>384</v>
      </c>
      <c r="D203" s="136" t="s">
        <v>136</v>
      </c>
      <c r="E203" s="137" t="s">
        <v>385</v>
      </c>
      <c r="F203" s="138" t="s">
        <v>386</v>
      </c>
      <c r="G203" s="139" t="s">
        <v>387</v>
      </c>
      <c r="H203" s="140">
        <v>6</v>
      </c>
      <c r="I203" s="141"/>
      <c r="J203" s="141">
        <f>ROUND(I203*H203,2)</f>
        <v>0</v>
      </c>
      <c r="K203" s="142"/>
      <c r="L203" s="25"/>
      <c r="M203" s="159" t="s">
        <v>1</v>
      </c>
      <c r="N203" s="160" t="s">
        <v>39</v>
      </c>
      <c r="O203" s="161">
        <v>1.0900000000000001</v>
      </c>
      <c r="P203" s="161">
        <f>O203*H203</f>
        <v>6.5400000000000009</v>
      </c>
      <c r="Q203" s="161">
        <v>0</v>
      </c>
      <c r="R203" s="161">
        <f>Q203*H203</f>
        <v>0</v>
      </c>
      <c r="S203" s="161">
        <v>0</v>
      </c>
      <c r="T203" s="162">
        <f>S203*H203</f>
        <v>0</v>
      </c>
      <c r="AR203" s="147" t="s">
        <v>388</v>
      </c>
      <c r="AT203" s="147" t="s">
        <v>136</v>
      </c>
      <c r="AU203" s="147" t="s">
        <v>80</v>
      </c>
      <c r="AY203" s="13" t="s">
        <v>134</v>
      </c>
      <c r="BE203" s="148">
        <f>IF(N203="základná",J203,0)</f>
        <v>0</v>
      </c>
      <c r="BF203" s="148">
        <f>IF(N203="znížená",J203,0)</f>
        <v>0</v>
      </c>
      <c r="BG203" s="148">
        <f>IF(N203="zákl. prenesená",J203,0)</f>
        <v>0</v>
      </c>
      <c r="BH203" s="148">
        <f>IF(N203="zníž. prenesená",J203,0)</f>
        <v>0</v>
      </c>
      <c r="BI203" s="148">
        <f>IF(N203="nulová",J203,0)</f>
        <v>0</v>
      </c>
      <c r="BJ203" s="13" t="s">
        <v>85</v>
      </c>
      <c r="BK203" s="148">
        <f>ROUND(I203*H203,2)</f>
        <v>0</v>
      </c>
      <c r="BL203" s="13" t="s">
        <v>388</v>
      </c>
      <c r="BM203" s="147" t="s">
        <v>389</v>
      </c>
    </row>
    <row r="204" spans="2:65" s="1" customFormat="1" ht="6.95" customHeight="1">
      <c r="B204" s="40"/>
      <c r="C204" s="41"/>
      <c r="D204" s="41"/>
      <c r="E204" s="41"/>
      <c r="F204" s="41"/>
      <c r="G204" s="41"/>
      <c r="H204" s="41"/>
      <c r="I204" s="41"/>
      <c r="J204" s="41"/>
      <c r="K204" s="41"/>
      <c r="L204" s="25"/>
    </row>
  </sheetData>
  <autoFilter ref="C133:K203" xr:uid="{00000000-0009-0000-0000-000001000000}"/>
  <mergeCells count="14">
    <mergeCell ref="E124:H124"/>
    <mergeCell ref="E122:H122"/>
    <mergeCell ref="E126:H126"/>
    <mergeCell ref="L2:V2"/>
    <mergeCell ref="E85:H85"/>
    <mergeCell ref="E89:H89"/>
    <mergeCell ref="E87:H87"/>
    <mergeCell ref="E91:H91"/>
    <mergeCell ref="E120:H120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1"/>
  <sheetViews>
    <sheetView showGridLines="0" workbookViewId="0">
      <selection activeCell="E16" sqref="E1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98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8" t="str">
        <f>'Rekapitulácia stavby'!K6</f>
        <v>VÍNNY DOM PUKANEC</v>
      </c>
      <c r="F7" s="209"/>
      <c r="G7" s="209"/>
      <c r="H7" s="209"/>
      <c r="L7" s="16"/>
    </row>
    <row r="8" spans="2:46" ht="12.75">
      <c r="B8" s="16"/>
      <c r="D8" s="22" t="s">
        <v>99</v>
      </c>
      <c r="L8" s="16"/>
    </row>
    <row r="9" spans="2:46" ht="16.5" customHeight="1">
      <c r="B9" s="16"/>
      <c r="E9" s="208" t="s">
        <v>100</v>
      </c>
      <c r="F9" s="166"/>
      <c r="G9" s="166"/>
      <c r="H9" s="166"/>
      <c r="L9" s="16"/>
    </row>
    <row r="10" spans="2:46" ht="12" customHeight="1">
      <c r="B10" s="16"/>
      <c r="D10" s="22" t="s">
        <v>101</v>
      </c>
      <c r="L10" s="16"/>
    </row>
    <row r="11" spans="2:46" s="1" customFormat="1" ht="16.5" customHeight="1">
      <c r="B11" s="25"/>
      <c r="E11" s="206" t="s">
        <v>102</v>
      </c>
      <c r="F11" s="207"/>
      <c r="G11" s="207"/>
      <c r="H11" s="207"/>
      <c r="L11" s="25"/>
    </row>
    <row r="12" spans="2:46" s="1" customFormat="1" ht="12" customHeight="1">
      <c r="B12" s="25"/>
      <c r="D12" s="22" t="s">
        <v>103</v>
      </c>
      <c r="L12" s="25"/>
    </row>
    <row r="13" spans="2:46" s="1" customFormat="1" ht="16.5" customHeight="1">
      <c r="B13" s="25"/>
      <c r="E13" s="198" t="s">
        <v>390</v>
      </c>
      <c r="F13" s="207"/>
      <c r="G13" s="207"/>
      <c r="H13" s="207"/>
      <c r="L13" s="25"/>
    </row>
    <row r="14" spans="2:46" s="1" customFormat="1">
      <c r="B14" s="25"/>
      <c r="L14" s="25"/>
    </row>
    <row r="15" spans="2:46" s="1" customFormat="1" ht="12" customHeight="1">
      <c r="B15" s="25"/>
      <c r="D15" s="22" t="s">
        <v>15</v>
      </c>
      <c r="F15" s="20" t="s">
        <v>1</v>
      </c>
      <c r="I15" s="22" t="s">
        <v>16</v>
      </c>
      <c r="J15" s="20" t="s">
        <v>1</v>
      </c>
      <c r="L15" s="25"/>
    </row>
    <row r="16" spans="2:46" s="1" customFormat="1" ht="12" customHeight="1">
      <c r="B16" s="25"/>
      <c r="D16" s="22" t="s">
        <v>17</v>
      </c>
      <c r="F16" s="20" t="s">
        <v>18</v>
      </c>
      <c r="I16" s="22" t="s">
        <v>19</v>
      </c>
      <c r="J16" s="48">
        <f>'Rekapitulácia stavby'!AN8</f>
        <v>0</v>
      </c>
      <c r="L16" s="25"/>
    </row>
    <row r="17" spans="2:12" s="1" customFormat="1" ht="10.9" customHeight="1">
      <c r="B17" s="25"/>
      <c r="L17" s="25"/>
    </row>
    <row r="18" spans="2:12" s="1" customFormat="1" ht="12" customHeight="1">
      <c r="B18" s="25"/>
      <c r="D18" s="22" t="s">
        <v>20</v>
      </c>
      <c r="I18" s="22" t="s">
        <v>21</v>
      </c>
      <c r="J18" s="20" t="s">
        <v>22</v>
      </c>
      <c r="L18" s="25"/>
    </row>
    <row r="19" spans="2:12" s="1" customFormat="1" ht="18" customHeight="1">
      <c r="B19" s="25"/>
      <c r="E19" s="20" t="s">
        <v>23</v>
      </c>
      <c r="I19" s="22" t="s">
        <v>24</v>
      </c>
      <c r="J19" s="20" t="s">
        <v>25</v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26</v>
      </c>
      <c r="I21" s="22" t="s">
        <v>21</v>
      </c>
      <c r="J21" s="20" t="s">
        <v>1</v>
      </c>
      <c r="L21" s="25"/>
    </row>
    <row r="22" spans="2:12" s="1" customFormat="1" ht="18" customHeight="1">
      <c r="B22" s="25"/>
      <c r="E22" s="20"/>
      <c r="I22" s="22" t="s">
        <v>24</v>
      </c>
      <c r="J22" s="20" t="s">
        <v>1</v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27</v>
      </c>
      <c r="I24" s="22" t="s">
        <v>21</v>
      </c>
      <c r="J24" s="20" t="s">
        <v>28</v>
      </c>
      <c r="L24" s="25"/>
    </row>
    <row r="25" spans="2:12" s="1" customFormat="1" ht="18" customHeight="1">
      <c r="B25" s="25"/>
      <c r="E25" s="20" t="s">
        <v>29</v>
      </c>
      <c r="I25" s="22" t="s">
        <v>24</v>
      </c>
      <c r="J25" s="20" t="s">
        <v>1</v>
      </c>
      <c r="L25" s="25"/>
    </row>
    <row r="26" spans="2:12" s="1" customFormat="1" ht="6.95" customHeight="1">
      <c r="B26" s="25"/>
      <c r="L26" s="25"/>
    </row>
    <row r="27" spans="2:12" s="1" customFormat="1" ht="12" customHeight="1">
      <c r="B27" s="25"/>
      <c r="D27" s="22" t="s">
        <v>31</v>
      </c>
      <c r="I27" s="22" t="s">
        <v>21</v>
      </c>
      <c r="J27" s="20"/>
      <c r="L27" s="25"/>
    </row>
    <row r="28" spans="2:12" s="1" customFormat="1" ht="18" customHeight="1">
      <c r="B28" s="25"/>
      <c r="E28" s="20"/>
      <c r="I28" s="22" t="s">
        <v>24</v>
      </c>
      <c r="J28" s="20" t="s">
        <v>1</v>
      </c>
      <c r="L28" s="25"/>
    </row>
    <row r="29" spans="2:12" s="1" customFormat="1" ht="6.95" customHeight="1">
      <c r="B29" s="25"/>
      <c r="L29" s="25"/>
    </row>
    <row r="30" spans="2:12" s="1" customFormat="1" ht="12" customHeight="1">
      <c r="B30" s="25"/>
      <c r="D30" s="22" t="s">
        <v>32</v>
      </c>
      <c r="L30" s="25"/>
    </row>
    <row r="31" spans="2:12" s="7" customFormat="1" ht="23.25" customHeight="1">
      <c r="B31" s="90"/>
      <c r="E31" s="179"/>
      <c r="F31" s="179"/>
      <c r="G31" s="179"/>
      <c r="H31" s="179"/>
      <c r="L31" s="90"/>
    </row>
    <row r="32" spans="2:12" s="1" customFormat="1" ht="6.95" customHeight="1">
      <c r="B32" s="25"/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25.35" customHeight="1">
      <c r="B34" s="25"/>
      <c r="D34" s="91" t="s">
        <v>33</v>
      </c>
      <c r="J34" s="61">
        <f>ROUND(J133, 2)</f>
        <v>0</v>
      </c>
      <c r="L34" s="25"/>
    </row>
    <row r="35" spans="2:12" s="1" customFormat="1" ht="6.95" customHeight="1">
      <c r="B35" s="25"/>
      <c r="D35" s="49"/>
      <c r="E35" s="49"/>
      <c r="F35" s="49"/>
      <c r="G35" s="49"/>
      <c r="H35" s="49"/>
      <c r="I35" s="49"/>
      <c r="J35" s="49"/>
      <c r="K35" s="49"/>
      <c r="L35" s="25"/>
    </row>
    <row r="36" spans="2:12" s="1" customFormat="1" ht="14.45" customHeight="1">
      <c r="B36" s="25"/>
      <c r="F36" s="28" t="s">
        <v>35</v>
      </c>
      <c r="I36" s="28" t="s">
        <v>34</v>
      </c>
      <c r="J36" s="28" t="s">
        <v>36</v>
      </c>
      <c r="L36" s="25"/>
    </row>
    <row r="37" spans="2:12" s="1" customFormat="1" ht="14.45" customHeight="1">
      <c r="B37" s="25"/>
      <c r="D37" s="89" t="s">
        <v>37</v>
      </c>
      <c r="E37" s="30" t="s">
        <v>38</v>
      </c>
      <c r="F37" s="92">
        <f>ROUND((SUM(BE133:BE250)),  2)</f>
        <v>0</v>
      </c>
      <c r="G37" s="93"/>
      <c r="H37" s="93"/>
      <c r="I37" s="94">
        <v>0.2</v>
      </c>
      <c r="J37" s="92">
        <f>ROUND(((SUM(BE133:BE250))*I37),  2)</f>
        <v>0</v>
      </c>
      <c r="L37" s="25"/>
    </row>
    <row r="38" spans="2:12" s="1" customFormat="1" ht="14.45" customHeight="1">
      <c r="B38" s="25"/>
      <c r="E38" s="30" t="s">
        <v>39</v>
      </c>
      <c r="F38" s="80">
        <f>ROUND((SUM(BF133:BF250)),  2)</f>
        <v>0</v>
      </c>
      <c r="I38" s="95">
        <v>0.2</v>
      </c>
      <c r="J38" s="80">
        <f>ROUND(((SUM(BF133:BF250))*I38),  2)</f>
        <v>0</v>
      </c>
      <c r="L38" s="25"/>
    </row>
    <row r="39" spans="2:12" s="1" customFormat="1" ht="14.45" hidden="1" customHeight="1">
      <c r="B39" s="25"/>
      <c r="E39" s="22" t="s">
        <v>40</v>
      </c>
      <c r="F39" s="80">
        <f>ROUND((SUM(BG133:BG250)),  2)</f>
        <v>0</v>
      </c>
      <c r="I39" s="95">
        <v>0.2</v>
      </c>
      <c r="J39" s="80">
        <f>0</f>
        <v>0</v>
      </c>
      <c r="L39" s="25"/>
    </row>
    <row r="40" spans="2:12" s="1" customFormat="1" ht="14.45" hidden="1" customHeight="1">
      <c r="B40" s="25"/>
      <c r="E40" s="22" t="s">
        <v>41</v>
      </c>
      <c r="F40" s="80">
        <f>ROUND((SUM(BH133:BH250)),  2)</f>
        <v>0</v>
      </c>
      <c r="I40" s="95">
        <v>0.2</v>
      </c>
      <c r="J40" s="80">
        <f>0</f>
        <v>0</v>
      </c>
      <c r="L40" s="25"/>
    </row>
    <row r="41" spans="2:12" s="1" customFormat="1" ht="14.45" hidden="1" customHeight="1">
      <c r="B41" s="25"/>
      <c r="E41" s="30" t="s">
        <v>42</v>
      </c>
      <c r="F41" s="92">
        <f>ROUND((SUM(BI133:BI250)),  2)</f>
        <v>0</v>
      </c>
      <c r="G41" s="93"/>
      <c r="H41" s="93"/>
      <c r="I41" s="94">
        <v>0</v>
      </c>
      <c r="J41" s="92">
        <f>0</f>
        <v>0</v>
      </c>
      <c r="L41" s="25"/>
    </row>
    <row r="42" spans="2:12" s="1" customFormat="1" ht="6.95" customHeight="1">
      <c r="B42" s="25"/>
      <c r="L42" s="25"/>
    </row>
    <row r="43" spans="2:12" s="1" customFormat="1" ht="25.35" customHeight="1">
      <c r="B43" s="25"/>
      <c r="C43" s="96"/>
      <c r="D43" s="97" t="s">
        <v>43</v>
      </c>
      <c r="E43" s="52"/>
      <c r="F43" s="52"/>
      <c r="G43" s="98" t="s">
        <v>44</v>
      </c>
      <c r="H43" s="99" t="s">
        <v>45</v>
      </c>
      <c r="I43" s="52"/>
      <c r="J43" s="100">
        <f>SUM(J34:J41)</f>
        <v>0</v>
      </c>
      <c r="K43" s="101"/>
      <c r="L43" s="25"/>
    </row>
    <row r="44" spans="2:12" s="1" customFormat="1" ht="14.45" customHeight="1">
      <c r="B44" s="25"/>
      <c r="L44" s="25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48</v>
      </c>
      <c r="E61" s="27"/>
      <c r="F61" s="102" t="s">
        <v>49</v>
      </c>
      <c r="G61" s="39" t="s">
        <v>48</v>
      </c>
      <c r="H61" s="27"/>
      <c r="I61" s="27"/>
      <c r="J61" s="103" t="s">
        <v>49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48</v>
      </c>
      <c r="E76" s="27"/>
      <c r="F76" s="102" t="s">
        <v>49</v>
      </c>
      <c r="G76" s="39" t="s">
        <v>48</v>
      </c>
      <c r="H76" s="27"/>
      <c r="I76" s="27"/>
      <c r="J76" s="103" t="s">
        <v>49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>
      <c r="B82" s="25"/>
      <c r="C82" s="17" t="s">
        <v>105</v>
      </c>
      <c r="L82" s="25"/>
    </row>
    <row r="83" spans="2:12" s="1" customFormat="1" ht="6.95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16.5" hidden="1" customHeight="1">
      <c r="B85" s="25"/>
      <c r="E85" s="208" t="str">
        <f>E7</f>
        <v>VÍNNY DOM PUKANEC</v>
      </c>
      <c r="F85" s="209"/>
      <c r="G85" s="209"/>
      <c r="H85" s="209"/>
      <c r="L85" s="25"/>
    </row>
    <row r="86" spans="2:12" ht="12" hidden="1" customHeight="1">
      <c r="B86" s="16"/>
      <c r="C86" s="22" t="s">
        <v>99</v>
      </c>
      <c r="L86" s="16"/>
    </row>
    <row r="87" spans="2:12" ht="16.5" hidden="1" customHeight="1">
      <c r="B87" s="16"/>
      <c r="E87" s="208" t="s">
        <v>100</v>
      </c>
      <c r="F87" s="166"/>
      <c r="G87" s="166"/>
      <c r="H87" s="166"/>
      <c r="L87" s="16"/>
    </row>
    <row r="88" spans="2:12" ht="12" hidden="1" customHeight="1">
      <c r="B88" s="16"/>
      <c r="C88" s="22" t="s">
        <v>101</v>
      </c>
      <c r="L88" s="16"/>
    </row>
    <row r="89" spans="2:12" s="1" customFormat="1" ht="16.5" hidden="1" customHeight="1">
      <c r="B89" s="25"/>
      <c r="E89" s="206" t="s">
        <v>102</v>
      </c>
      <c r="F89" s="207"/>
      <c r="G89" s="207"/>
      <c r="H89" s="207"/>
      <c r="L89" s="25"/>
    </row>
    <row r="90" spans="2:12" s="1" customFormat="1" ht="12" hidden="1" customHeight="1">
      <c r="B90" s="25"/>
      <c r="C90" s="22" t="s">
        <v>103</v>
      </c>
      <c r="L90" s="25"/>
    </row>
    <row r="91" spans="2:12" s="1" customFormat="1" ht="16.5" hidden="1" customHeight="1">
      <c r="B91" s="25"/>
      <c r="E91" s="198" t="str">
        <f>E13</f>
        <v>SO-01.2-3 - ZDRAVOTECHNIKA - vrchná stavba</v>
      </c>
      <c r="F91" s="207"/>
      <c r="G91" s="207"/>
      <c r="H91" s="207"/>
      <c r="L91" s="25"/>
    </row>
    <row r="92" spans="2:12" s="1" customFormat="1" ht="6.95" hidden="1" customHeight="1">
      <c r="B92" s="25"/>
      <c r="L92" s="25"/>
    </row>
    <row r="93" spans="2:12" s="1" customFormat="1" ht="12" hidden="1" customHeight="1">
      <c r="B93" s="25"/>
      <c r="C93" s="22" t="s">
        <v>17</v>
      </c>
      <c r="F93" s="20" t="str">
        <f>F16</f>
        <v>Pukanec, p.č.:3507,1086,1818/1</v>
      </c>
      <c r="I93" s="22" t="s">
        <v>19</v>
      </c>
      <c r="J93" s="48">
        <f>IF(J16="","",J16)</f>
        <v>0</v>
      </c>
      <c r="L93" s="25"/>
    </row>
    <row r="94" spans="2:12" s="1" customFormat="1" ht="6.95" hidden="1" customHeight="1">
      <c r="B94" s="25"/>
      <c r="L94" s="25"/>
    </row>
    <row r="95" spans="2:12" s="1" customFormat="1" ht="40.15" hidden="1" customHeight="1">
      <c r="B95" s="25"/>
      <c r="C95" s="22" t="s">
        <v>20</v>
      </c>
      <c r="F95" s="20" t="str">
        <f>E19</f>
        <v>JANROS s.r.o., Benkova 372/1, 949 11 Nitra</v>
      </c>
      <c r="I95" s="22" t="s">
        <v>27</v>
      </c>
      <c r="J95" s="23" t="str">
        <f>E25</f>
        <v>Ing.Soňa Vetterová, Opletalova 32, 946 51 Nesvady</v>
      </c>
      <c r="L95" s="25"/>
    </row>
    <row r="96" spans="2:12" s="1" customFormat="1" ht="15.2" hidden="1" customHeight="1">
      <c r="B96" s="25"/>
      <c r="C96" s="22" t="s">
        <v>26</v>
      </c>
      <c r="F96" s="20" t="str">
        <f>IF(E22="","",E22)</f>
        <v/>
      </c>
      <c r="I96" s="22" t="s">
        <v>31</v>
      </c>
      <c r="J96" s="23">
        <f>E28</f>
        <v>0</v>
      </c>
      <c r="L96" s="25"/>
    </row>
    <row r="97" spans="2:47" s="1" customFormat="1" ht="10.35" hidden="1" customHeight="1">
      <c r="B97" s="25"/>
      <c r="L97" s="25"/>
    </row>
    <row r="98" spans="2:47" s="1" customFormat="1" ht="29.25" hidden="1" customHeight="1">
      <c r="B98" s="25"/>
      <c r="C98" s="104" t="s">
        <v>106</v>
      </c>
      <c r="D98" s="96"/>
      <c r="E98" s="96"/>
      <c r="F98" s="96"/>
      <c r="G98" s="96"/>
      <c r="H98" s="96"/>
      <c r="I98" s="96"/>
      <c r="J98" s="105" t="s">
        <v>107</v>
      </c>
      <c r="K98" s="96"/>
      <c r="L98" s="25"/>
    </row>
    <row r="99" spans="2:47" s="1" customFormat="1" ht="10.35" hidden="1" customHeight="1">
      <c r="B99" s="25"/>
      <c r="L99" s="25"/>
    </row>
    <row r="100" spans="2:47" s="1" customFormat="1" ht="22.9" hidden="1" customHeight="1">
      <c r="B100" s="25"/>
      <c r="C100" s="106" t="s">
        <v>108</v>
      </c>
      <c r="J100" s="61">
        <f>J133</f>
        <v>0</v>
      </c>
      <c r="L100" s="25"/>
      <c r="AU100" s="13" t="s">
        <v>109</v>
      </c>
    </row>
    <row r="101" spans="2:47" s="8" customFormat="1" ht="24.95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J134</f>
        <v>0</v>
      </c>
      <c r="L101" s="107"/>
    </row>
    <row r="102" spans="2:47" s="9" customFormat="1" ht="19.899999999999999" hidden="1" customHeight="1">
      <c r="B102" s="111"/>
      <c r="D102" s="112" t="s">
        <v>114</v>
      </c>
      <c r="E102" s="113"/>
      <c r="F102" s="113"/>
      <c r="G102" s="113"/>
      <c r="H102" s="113"/>
      <c r="I102" s="113"/>
      <c r="J102" s="114">
        <f>J135</f>
        <v>0</v>
      </c>
      <c r="L102" s="111"/>
    </row>
    <row r="103" spans="2:47" s="8" customFormat="1" ht="24.95" hidden="1" customHeight="1">
      <c r="B103" s="107"/>
      <c r="D103" s="108" t="s">
        <v>116</v>
      </c>
      <c r="E103" s="109"/>
      <c r="F103" s="109"/>
      <c r="G103" s="109"/>
      <c r="H103" s="109"/>
      <c r="I103" s="109"/>
      <c r="J103" s="110">
        <f>J137</f>
        <v>0</v>
      </c>
      <c r="L103" s="107"/>
    </row>
    <row r="104" spans="2:47" s="9" customFormat="1" ht="19.899999999999999" hidden="1" customHeight="1">
      <c r="B104" s="111"/>
      <c r="D104" s="112" t="s">
        <v>391</v>
      </c>
      <c r="E104" s="113"/>
      <c r="F104" s="113"/>
      <c r="G104" s="113"/>
      <c r="H104" s="113"/>
      <c r="I104" s="113"/>
      <c r="J104" s="114">
        <f>J138</f>
        <v>0</v>
      </c>
      <c r="L104" s="111"/>
    </row>
    <row r="105" spans="2:47" s="9" customFormat="1" ht="19.899999999999999" hidden="1" customHeight="1">
      <c r="B105" s="111"/>
      <c r="D105" s="112" t="s">
        <v>392</v>
      </c>
      <c r="E105" s="113"/>
      <c r="F105" s="113"/>
      <c r="G105" s="113"/>
      <c r="H105" s="113"/>
      <c r="I105" s="113"/>
      <c r="J105" s="114">
        <f>J146</f>
        <v>0</v>
      </c>
      <c r="L105" s="111"/>
    </row>
    <row r="106" spans="2:47" s="9" customFormat="1" ht="19.899999999999999" hidden="1" customHeight="1">
      <c r="B106" s="111"/>
      <c r="D106" s="112" t="s">
        <v>118</v>
      </c>
      <c r="E106" s="113"/>
      <c r="F106" s="113"/>
      <c r="G106" s="113"/>
      <c r="H106" s="113"/>
      <c r="I106" s="113"/>
      <c r="J106" s="114">
        <f>J161</f>
        <v>0</v>
      </c>
      <c r="L106" s="111"/>
    </row>
    <row r="107" spans="2:47" s="9" customFormat="1" ht="19.899999999999999" hidden="1" customHeight="1">
      <c r="B107" s="111"/>
      <c r="D107" s="112" t="s">
        <v>393</v>
      </c>
      <c r="E107" s="113"/>
      <c r="F107" s="113"/>
      <c r="G107" s="113"/>
      <c r="H107" s="113"/>
      <c r="I107" s="113"/>
      <c r="J107" s="114">
        <f>J188</f>
        <v>0</v>
      </c>
      <c r="L107" s="111"/>
    </row>
    <row r="108" spans="2:47" s="9" customFormat="1" ht="19.899999999999999" hidden="1" customHeight="1">
      <c r="B108" s="111"/>
      <c r="D108" s="112" t="s">
        <v>394</v>
      </c>
      <c r="E108" s="113"/>
      <c r="F108" s="113"/>
      <c r="G108" s="113"/>
      <c r="H108" s="113"/>
      <c r="I108" s="113"/>
      <c r="J108" s="114">
        <f>J242</f>
        <v>0</v>
      </c>
      <c r="L108" s="111"/>
    </row>
    <row r="109" spans="2:47" s="8" customFormat="1" ht="24.95" hidden="1" customHeight="1">
      <c r="B109" s="107"/>
      <c r="D109" s="108" t="s">
        <v>119</v>
      </c>
      <c r="E109" s="109"/>
      <c r="F109" s="109"/>
      <c r="G109" s="109"/>
      <c r="H109" s="109"/>
      <c r="I109" s="109"/>
      <c r="J109" s="110">
        <f>J249</f>
        <v>0</v>
      </c>
      <c r="L109" s="107"/>
    </row>
    <row r="110" spans="2:47" s="1" customFormat="1" ht="21.75" hidden="1" customHeight="1">
      <c r="B110" s="25"/>
      <c r="L110" s="25"/>
    </row>
    <row r="111" spans="2:47" s="1" customFormat="1" ht="6.95" hidden="1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25"/>
    </row>
    <row r="112" spans="2:47" hidden="1"/>
    <row r="113" spans="2:12" hidden="1"/>
    <row r="114" spans="2:12" hidden="1"/>
    <row r="115" spans="2:12" s="1" customFormat="1" ht="6.95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5"/>
    </row>
    <row r="116" spans="2:12" s="1" customFormat="1" ht="24.95" customHeight="1">
      <c r="B116" s="25"/>
      <c r="C116" s="17" t="s">
        <v>120</v>
      </c>
      <c r="L116" s="25"/>
    </row>
    <row r="117" spans="2:12" s="1" customFormat="1" ht="6.95" customHeight="1">
      <c r="B117" s="25"/>
      <c r="L117" s="25"/>
    </row>
    <row r="118" spans="2:12" s="1" customFormat="1" ht="12" customHeight="1">
      <c r="B118" s="25"/>
      <c r="C118" s="22" t="s">
        <v>13</v>
      </c>
      <c r="L118" s="25"/>
    </row>
    <row r="119" spans="2:12" s="1" customFormat="1" ht="16.5" customHeight="1">
      <c r="B119" s="25"/>
      <c r="E119" s="208" t="str">
        <f>E7</f>
        <v>VÍNNY DOM PUKANEC</v>
      </c>
      <c r="F119" s="209"/>
      <c r="G119" s="209"/>
      <c r="H119" s="209"/>
      <c r="L119" s="25"/>
    </row>
    <row r="120" spans="2:12" ht="12" customHeight="1">
      <c r="B120" s="16"/>
      <c r="C120" s="22" t="s">
        <v>99</v>
      </c>
      <c r="L120" s="16"/>
    </row>
    <row r="121" spans="2:12" ht="16.5" customHeight="1">
      <c r="B121" s="16"/>
      <c r="E121" s="208" t="s">
        <v>100</v>
      </c>
      <c r="F121" s="166"/>
      <c r="G121" s="166"/>
      <c r="H121" s="166"/>
      <c r="L121" s="16"/>
    </row>
    <row r="122" spans="2:12" ht="12" customHeight="1">
      <c r="B122" s="16"/>
      <c r="C122" s="22" t="s">
        <v>101</v>
      </c>
      <c r="L122" s="16"/>
    </row>
    <row r="123" spans="2:12" s="1" customFormat="1" ht="16.5" customHeight="1">
      <c r="B123" s="25"/>
      <c r="E123" s="206" t="s">
        <v>102</v>
      </c>
      <c r="F123" s="207"/>
      <c r="G123" s="207"/>
      <c r="H123" s="207"/>
      <c r="L123" s="25"/>
    </row>
    <row r="124" spans="2:12" s="1" customFormat="1" ht="12" customHeight="1">
      <c r="B124" s="25"/>
      <c r="C124" s="22" t="s">
        <v>103</v>
      </c>
      <c r="L124" s="25"/>
    </row>
    <row r="125" spans="2:12" s="1" customFormat="1" ht="16.5" customHeight="1">
      <c r="B125" s="25"/>
      <c r="E125" s="198" t="str">
        <f>E13</f>
        <v>SO-01.2-3 - ZDRAVOTECHNIKA - vrchná stavba</v>
      </c>
      <c r="F125" s="207"/>
      <c r="G125" s="207"/>
      <c r="H125" s="207"/>
      <c r="L125" s="25"/>
    </row>
    <row r="126" spans="2:12" s="1" customFormat="1" ht="6.95" customHeight="1">
      <c r="B126" s="25"/>
      <c r="L126" s="25"/>
    </row>
    <row r="127" spans="2:12" s="1" customFormat="1" ht="12" customHeight="1">
      <c r="B127" s="25"/>
      <c r="C127" s="22" t="s">
        <v>17</v>
      </c>
      <c r="F127" s="20" t="str">
        <f>F16</f>
        <v>Pukanec, p.č.:3507,1086,1818/1</v>
      </c>
      <c r="I127" s="22" t="s">
        <v>19</v>
      </c>
      <c r="J127" s="48">
        <f>IF(J16="","",J16)</f>
        <v>0</v>
      </c>
      <c r="L127" s="25"/>
    </row>
    <row r="128" spans="2:12" s="1" customFormat="1" ht="6.95" customHeight="1">
      <c r="B128" s="25"/>
      <c r="L128" s="25"/>
    </row>
    <row r="129" spans="2:65" s="1" customFormat="1" ht="40.15" customHeight="1">
      <c r="B129" s="25"/>
      <c r="C129" s="22" t="s">
        <v>20</v>
      </c>
      <c r="F129" s="20" t="str">
        <f>E19</f>
        <v>JANROS s.r.o., Benkova 372/1, 949 11 Nitra</v>
      </c>
      <c r="I129" s="22" t="s">
        <v>27</v>
      </c>
      <c r="J129" s="23" t="str">
        <f>E25</f>
        <v>Ing.Soňa Vetterová, Opletalova 32, 946 51 Nesvady</v>
      </c>
      <c r="L129" s="25"/>
    </row>
    <row r="130" spans="2:65" s="1" customFormat="1" ht="15.2" customHeight="1">
      <c r="B130" s="25"/>
      <c r="C130" s="22" t="s">
        <v>26</v>
      </c>
      <c r="F130" s="20" t="str">
        <f>IF(E22="","",E22)</f>
        <v/>
      </c>
      <c r="I130" s="22" t="s">
        <v>31</v>
      </c>
      <c r="J130" s="23">
        <f>E28</f>
        <v>0</v>
      </c>
      <c r="L130" s="25"/>
    </row>
    <row r="131" spans="2:65" s="1" customFormat="1" ht="10.35" customHeight="1">
      <c r="B131" s="25"/>
      <c r="L131" s="25"/>
    </row>
    <row r="132" spans="2:65" s="10" customFormat="1" ht="29.25" customHeight="1">
      <c r="B132" s="115"/>
      <c r="C132" s="116" t="s">
        <v>121</v>
      </c>
      <c r="D132" s="117" t="s">
        <v>58</v>
      </c>
      <c r="E132" s="117" t="s">
        <v>54</v>
      </c>
      <c r="F132" s="117" t="s">
        <v>55</v>
      </c>
      <c r="G132" s="117" t="s">
        <v>122</v>
      </c>
      <c r="H132" s="117" t="s">
        <v>123</v>
      </c>
      <c r="I132" s="117" t="s">
        <v>124</v>
      </c>
      <c r="J132" s="118" t="s">
        <v>107</v>
      </c>
      <c r="K132" s="119" t="s">
        <v>125</v>
      </c>
      <c r="L132" s="115"/>
      <c r="M132" s="54" t="s">
        <v>1</v>
      </c>
      <c r="N132" s="55" t="s">
        <v>37</v>
      </c>
      <c r="O132" s="55" t="s">
        <v>126</v>
      </c>
      <c r="P132" s="55" t="s">
        <v>127</v>
      </c>
      <c r="Q132" s="55" t="s">
        <v>128</v>
      </c>
      <c r="R132" s="55" t="s">
        <v>129</v>
      </c>
      <c r="S132" s="55" t="s">
        <v>130</v>
      </c>
      <c r="T132" s="56" t="s">
        <v>131</v>
      </c>
    </row>
    <row r="133" spans="2:65" s="1" customFormat="1" ht="22.9" customHeight="1">
      <c r="B133" s="25"/>
      <c r="C133" s="59" t="s">
        <v>108</v>
      </c>
      <c r="J133" s="120">
        <f>BK133</f>
        <v>0</v>
      </c>
      <c r="L133" s="25"/>
      <c r="M133" s="57"/>
      <c r="N133" s="49"/>
      <c r="O133" s="49"/>
      <c r="P133" s="121">
        <f>P134+P137+P249</f>
        <v>125.50423000000001</v>
      </c>
      <c r="Q133" s="49"/>
      <c r="R133" s="121">
        <f>R134+R137+R249</f>
        <v>0.36652000000000007</v>
      </c>
      <c r="S133" s="49"/>
      <c r="T133" s="122">
        <f>T134+T137+T249</f>
        <v>0.38</v>
      </c>
      <c r="AT133" s="13" t="s">
        <v>72</v>
      </c>
      <c r="AU133" s="13" t="s">
        <v>109</v>
      </c>
      <c r="BK133" s="123">
        <f>BK134+BK137+BK249</f>
        <v>0</v>
      </c>
    </row>
    <row r="134" spans="2:65" s="11" customFormat="1" ht="25.9" customHeight="1">
      <c r="B134" s="124"/>
      <c r="D134" s="125" t="s">
        <v>72</v>
      </c>
      <c r="E134" s="126" t="s">
        <v>132</v>
      </c>
      <c r="F134" s="126" t="s">
        <v>133</v>
      </c>
      <c r="J134" s="127">
        <f>BK134</f>
        <v>0</v>
      </c>
      <c r="L134" s="124"/>
      <c r="M134" s="128"/>
      <c r="P134" s="129">
        <f>P135</f>
        <v>5.0651999999999999</v>
      </c>
      <c r="R134" s="129">
        <f>R135</f>
        <v>0</v>
      </c>
      <c r="T134" s="130">
        <f>T135</f>
        <v>0.38</v>
      </c>
      <c r="AR134" s="125" t="s">
        <v>80</v>
      </c>
      <c r="AT134" s="131" t="s">
        <v>72</v>
      </c>
      <c r="AU134" s="131" t="s">
        <v>73</v>
      </c>
      <c r="AY134" s="125" t="s">
        <v>134</v>
      </c>
      <c r="BK134" s="132">
        <f>BK135</f>
        <v>0</v>
      </c>
    </row>
    <row r="135" spans="2:65" s="11" customFormat="1" ht="22.9" customHeight="1">
      <c r="B135" s="124"/>
      <c r="D135" s="125" t="s">
        <v>72</v>
      </c>
      <c r="E135" s="133" t="s">
        <v>169</v>
      </c>
      <c r="F135" s="133" t="s">
        <v>284</v>
      </c>
      <c r="J135" s="134">
        <f>BK135</f>
        <v>0</v>
      </c>
      <c r="L135" s="124"/>
      <c r="M135" s="128"/>
      <c r="P135" s="129">
        <f>P136</f>
        <v>5.0651999999999999</v>
      </c>
      <c r="R135" s="129">
        <f>R136</f>
        <v>0</v>
      </c>
      <c r="T135" s="130">
        <f>T136</f>
        <v>0.38</v>
      </c>
      <c r="AR135" s="125" t="s">
        <v>80</v>
      </c>
      <c r="AT135" s="131" t="s">
        <v>72</v>
      </c>
      <c r="AU135" s="131" t="s">
        <v>80</v>
      </c>
      <c r="AY135" s="125" t="s">
        <v>134</v>
      </c>
      <c r="BK135" s="132">
        <f>BK136</f>
        <v>0</v>
      </c>
    </row>
    <row r="136" spans="2:65" s="1" customFormat="1" ht="37.9" customHeight="1">
      <c r="B136" s="135"/>
      <c r="C136" s="136" t="s">
        <v>80</v>
      </c>
      <c r="D136" s="136" t="s">
        <v>136</v>
      </c>
      <c r="E136" s="137" t="s">
        <v>395</v>
      </c>
      <c r="F136" s="138" t="s">
        <v>396</v>
      </c>
      <c r="G136" s="139" t="s">
        <v>190</v>
      </c>
      <c r="H136" s="140">
        <v>10</v>
      </c>
      <c r="I136" s="141"/>
      <c r="J136" s="141">
        <f>ROUND(I136*H136,2)</f>
        <v>0</v>
      </c>
      <c r="K136" s="142"/>
      <c r="L136" s="25"/>
      <c r="M136" s="143" t="s">
        <v>1</v>
      </c>
      <c r="N136" s="144" t="s">
        <v>39</v>
      </c>
      <c r="O136" s="145">
        <v>0.50651999999999997</v>
      </c>
      <c r="P136" s="145">
        <f>O136*H136</f>
        <v>5.0651999999999999</v>
      </c>
      <c r="Q136" s="145">
        <v>0</v>
      </c>
      <c r="R136" s="145">
        <f>Q136*H136</f>
        <v>0</v>
      </c>
      <c r="S136" s="145">
        <v>3.7999999999999999E-2</v>
      </c>
      <c r="T136" s="146">
        <f>S136*H136</f>
        <v>0.38</v>
      </c>
      <c r="AR136" s="147" t="s">
        <v>140</v>
      </c>
      <c r="AT136" s="147" t="s">
        <v>136</v>
      </c>
      <c r="AU136" s="147" t="s">
        <v>85</v>
      </c>
      <c r="AY136" s="13" t="s">
        <v>134</v>
      </c>
      <c r="BE136" s="148">
        <f>IF(N136="základná",J136,0)</f>
        <v>0</v>
      </c>
      <c r="BF136" s="148">
        <f>IF(N136="znížená",J136,0)</f>
        <v>0</v>
      </c>
      <c r="BG136" s="148">
        <f>IF(N136="zákl. prenesená",J136,0)</f>
        <v>0</v>
      </c>
      <c r="BH136" s="148">
        <f>IF(N136="zníž. prenesená",J136,0)</f>
        <v>0</v>
      </c>
      <c r="BI136" s="148">
        <f>IF(N136="nulová",J136,0)</f>
        <v>0</v>
      </c>
      <c r="BJ136" s="13" t="s">
        <v>85</v>
      </c>
      <c r="BK136" s="148">
        <f>ROUND(I136*H136,2)</f>
        <v>0</v>
      </c>
      <c r="BL136" s="13" t="s">
        <v>140</v>
      </c>
      <c r="BM136" s="147" t="s">
        <v>397</v>
      </c>
    </row>
    <row r="137" spans="2:65" s="11" customFormat="1" ht="25.9" customHeight="1">
      <c r="B137" s="124"/>
      <c r="D137" s="125" t="s">
        <v>72</v>
      </c>
      <c r="E137" s="126" t="s">
        <v>299</v>
      </c>
      <c r="F137" s="126" t="s">
        <v>300</v>
      </c>
      <c r="J137" s="127">
        <f>BK137</f>
        <v>0</v>
      </c>
      <c r="L137" s="124"/>
      <c r="M137" s="128"/>
      <c r="P137" s="129">
        <f>P138+P146+P161+P188+P242</f>
        <v>111.71903</v>
      </c>
      <c r="R137" s="129">
        <f>R138+R146+R161+R188+R242</f>
        <v>0.36652000000000007</v>
      </c>
      <c r="T137" s="130">
        <f>T138+T146+T161+T188+T242</f>
        <v>0</v>
      </c>
      <c r="AR137" s="125" t="s">
        <v>85</v>
      </c>
      <c r="AT137" s="131" t="s">
        <v>72</v>
      </c>
      <c r="AU137" s="131" t="s">
        <v>73</v>
      </c>
      <c r="AY137" s="125" t="s">
        <v>134</v>
      </c>
      <c r="BK137" s="132">
        <f>BK138+BK146+BK161+BK188+BK242</f>
        <v>0</v>
      </c>
    </row>
    <row r="138" spans="2:65" s="11" customFormat="1" ht="22.9" customHeight="1">
      <c r="B138" s="124"/>
      <c r="D138" s="125" t="s">
        <v>72</v>
      </c>
      <c r="E138" s="133" t="s">
        <v>398</v>
      </c>
      <c r="F138" s="133" t="s">
        <v>399</v>
      </c>
      <c r="J138" s="134">
        <f>BK138</f>
        <v>0</v>
      </c>
      <c r="L138" s="124"/>
      <c r="M138" s="128"/>
      <c r="P138" s="129">
        <f>SUM(P139:P145)</f>
        <v>11.256449999999999</v>
      </c>
      <c r="R138" s="129">
        <f>SUM(R139:R145)</f>
        <v>5.8500000000000002E-3</v>
      </c>
      <c r="T138" s="130">
        <f>SUM(T139:T145)</f>
        <v>0</v>
      </c>
      <c r="AR138" s="125" t="s">
        <v>85</v>
      </c>
      <c r="AT138" s="131" t="s">
        <v>72</v>
      </c>
      <c r="AU138" s="131" t="s">
        <v>80</v>
      </c>
      <c r="AY138" s="125" t="s">
        <v>134</v>
      </c>
      <c r="BK138" s="132">
        <f>SUM(BK139:BK145)</f>
        <v>0</v>
      </c>
    </row>
    <row r="139" spans="2:65" s="1" customFormat="1" ht="24.2" customHeight="1">
      <c r="B139" s="135"/>
      <c r="C139" s="136" t="s">
        <v>85</v>
      </c>
      <c r="D139" s="136" t="s">
        <v>136</v>
      </c>
      <c r="E139" s="137" t="s">
        <v>400</v>
      </c>
      <c r="F139" s="138" t="s">
        <v>401</v>
      </c>
      <c r="G139" s="139" t="s">
        <v>190</v>
      </c>
      <c r="H139" s="140">
        <v>65</v>
      </c>
      <c r="I139" s="141"/>
      <c r="J139" s="141">
        <f t="shared" ref="J139:J145" si="0">ROUND(I139*H139,2)</f>
        <v>0</v>
      </c>
      <c r="K139" s="142"/>
      <c r="L139" s="25"/>
      <c r="M139" s="143" t="s">
        <v>1</v>
      </c>
      <c r="N139" s="144" t="s">
        <v>39</v>
      </c>
      <c r="O139" s="145">
        <v>0.13100999999999999</v>
      </c>
      <c r="P139" s="145">
        <f t="shared" ref="P139:P145" si="1">O139*H139</f>
        <v>8.5156499999999991</v>
      </c>
      <c r="Q139" s="145">
        <v>0</v>
      </c>
      <c r="R139" s="145">
        <f t="shared" ref="R139:R145" si="2">Q139*H139</f>
        <v>0</v>
      </c>
      <c r="S139" s="145">
        <v>0</v>
      </c>
      <c r="T139" s="146">
        <f t="shared" ref="T139:T145" si="3">S139*H139</f>
        <v>0</v>
      </c>
      <c r="AR139" s="147" t="s">
        <v>201</v>
      </c>
      <c r="AT139" s="147" t="s">
        <v>136</v>
      </c>
      <c r="AU139" s="147" t="s">
        <v>85</v>
      </c>
      <c r="AY139" s="13" t="s">
        <v>134</v>
      </c>
      <c r="BE139" s="148">
        <f t="shared" ref="BE139:BE145" si="4">IF(N139="základná",J139,0)</f>
        <v>0</v>
      </c>
      <c r="BF139" s="148">
        <f t="shared" ref="BF139:BF145" si="5">IF(N139="znížená",J139,0)</f>
        <v>0</v>
      </c>
      <c r="BG139" s="148">
        <f t="shared" ref="BG139:BG145" si="6">IF(N139="zákl. prenesená",J139,0)</f>
        <v>0</v>
      </c>
      <c r="BH139" s="148">
        <f t="shared" ref="BH139:BH145" si="7">IF(N139="zníž. prenesená",J139,0)</f>
        <v>0</v>
      </c>
      <c r="BI139" s="148">
        <f t="shared" ref="BI139:BI145" si="8">IF(N139="nulová",J139,0)</f>
        <v>0</v>
      </c>
      <c r="BJ139" s="13" t="s">
        <v>85</v>
      </c>
      <c r="BK139" s="148">
        <f t="shared" ref="BK139:BK145" si="9">ROUND(I139*H139,2)</f>
        <v>0</v>
      </c>
      <c r="BL139" s="13" t="s">
        <v>201</v>
      </c>
      <c r="BM139" s="147" t="s">
        <v>402</v>
      </c>
    </row>
    <row r="140" spans="2:65" s="1" customFormat="1" ht="24.2" customHeight="1">
      <c r="B140" s="135"/>
      <c r="C140" s="149" t="s">
        <v>90</v>
      </c>
      <c r="D140" s="149" t="s">
        <v>152</v>
      </c>
      <c r="E140" s="150" t="s">
        <v>403</v>
      </c>
      <c r="F140" s="151" t="s">
        <v>404</v>
      </c>
      <c r="G140" s="152" t="s">
        <v>190</v>
      </c>
      <c r="H140" s="153">
        <v>20</v>
      </c>
      <c r="I140" s="154"/>
      <c r="J140" s="154">
        <f t="shared" si="0"/>
        <v>0</v>
      </c>
      <c r="K140" s="155"/>
      <c r="L140" s="156"/>
      <c r="M140" s="157" t="s">
        <v>1</v>
      </c>
      <c r="N140" s="158" t="s">
        <v>39</v>
      </c>
      <c r="O140" s="145">
        <v>0</v>
      </c>
      <c r="P140" s="145">
        <f t="shared" si="1"/>
        <v>0</v>
      </c>
      <c r="Q140" s="145">
        <v>1.0000000000000001E-5</v>
      </c>
      <c r="R140" s="145">
        <f t="shared" si="2"/>
        <v>2.0000000000000001E-4</v>
      </c>
      <c r="S140" s="145">
        <v>0</v>
      </c>
      <c r="T140" s="146">
        <f t="shared" si="3"/>
        <v>0</v>
      </c>
      <c r="AR140" s="147" t="s">
        <v>264</v>
      </c>
      <c r="AT140" s="147" t="s">
        <v>152</v>
      </c>
      <c r="AU140" s="147" t="s">
        <v>85</v>
      </c>
      <c r="AY140" s="13" t="s">
        <v>134</v>
      </c>
      <c r="BE140" s="148">
        <f t="shared" si="4"/>
        <v>0</v>
      </c>
      <c r="BF140" s="148">
        <f t="shared" si="5"/>
        <v>0</v>
      </c>
      <c r="BG140" s="148">
        <f t="shared" si="6"/>
        <v>0</v>
      </c>
      <c r="BH140" s="148">
        <f t="shared" si="7"/>
        <v>0</v>
      </c>
      <c r="BI140" s="148">
        <f t="shared" si="8"/>
        <v>0</v>
      </c>
      <c r="BJ140" s="13" t="s">
        <v>85</v>
      </c>
      <c r="BK140" s="148">
        <f t="shared" si="9"/>
        <v>0</v>
      </c>
      <c r="BL140" s="13" t="s">
        <v>201</v>
      </c>
      <c r="BM140" s="147" t="s">
        <v>405</v>
      </c>
    </row>
    <row r="141" spans="2:65" s="1" customFormat="1" ht="24.2" customHeight="1">
      <c r="B141" s="135"/>
      <c r="C141" s="149" t="s">
        <v>140</v>
      </c>
      <c r="D141" s="149" t="s">
        <v>152</v>
      </c>
      <c r="E141" s="150" t="s">
        <v>406</v>
      </c>
      <c r="F141" s="151" t="s">
        <v>407</v>
      </c>
      <c r="G141" s="152" t="s">
        <v>190</v>
      </c>
      <c r="H141" s="153">
        <v>35</v>
      </c>
      <c r="I141" s="154"/>
      <c r="J141" s="154">
        <f t="shared" si="0"/>
        <v>0</v>
      </c>
      <c r="K141" s="155"/>
      <c r="L141" s="156"/>
      <c r="M141" s="157" t="s">
        <v>1</v>
      </c>
      <c r="N141" s="158" t="s">
        <v>39</v>
      </c>
      <c r="O141" s="145">
        <v>0</v>
      </c>
      <c r="P141" s="145">
        <f t="shared" si="1"/>
        <v>0</v>
      </c>
      <c r="Q141" s="145">
        <v>9.0000000000000006E-5</v>
      </c>
      <c r="R141" s="145">
        <f t="shared" si="2"/>
        <v>3.15E-3</v>
      </c>
      <c r="S141" s="145">
        <v>0</v>
      </c>
      <c r="T141" s="146">
        <f t="shared" si="3"/>
        <v>0</v>
      </c>
      <c r="AR141" s="147" t="s">
        <v>264</v>
      </c>
      <c r="AT141" s="147" t="s">
        <v>152</v>
      </c>
      <c r="AU141" s="147" t="s">
        <v>85</v>
      </c>
      <c r="AY141" s="13" t="s">
        <v>134</v>
      </c>
      <c r="BE141" s="148">
        <f t="shared" si="4"/>
        <v>0</v>
      </c>
      <c r="BF141" s="148">
        <f t="shared" si="5"/>
        <v>0</v>
      </c>
      <c r="BG141" s="148">
        <f t="shared" si="6"/>
        <v>0</v>
      </c>
      <c r="BH141" s="148">
        <f t="shared" si="7"/>
        <v>0</v>
      </c>
      <c r="BI141" s="148">
        <f t="shared" si="8"/>
        <v>0</v>
      </c>
      <c r="BJ141" s="13" t="s">
        <v>85</v>
      </c>
      <c r="BK141" s="148">
        <f t="shared" si="9"/>
        <v>0</v>
      </c>
      <c r="BL141" s="13" t="s">
        <v>201</v>
      </c>
      <c r="BM141" s="147" t="s">
        <v>408</v>
      </c>
    </row>
    <row r="142" spans="2:65" s="1" customFormat="1" ht="24.2" customHeight="1">
      <c r="B142" s="135"/>
      <c r="C142" s="149" t="s">
        <v>151</v>
      </c>
      <c r="D142" s="149" t="s">
        <v>152</v>
      </c>
      <c r="E142" s="150" t="s">
        <v>409</v>
      </c>
      <c r="F142" s="151" t="s">
        <v>410</v>
      </c>
      <c r="G142" s="152" t="s">
        <v>190</v>
      </c>
      <c r="H142" s="153">
        <v>10</v>
      </c>
      <c r="I142" s="154"/>
      <c r="J142" s="154">
        <f t="shared" si="0"/>
        <v>0</v>
      </c>
      <c r="K142" s="155"/>
      <c r="L142" s="156"/>
      <c r="M142" s="157" t="s">
        <v>1</v>
      </c>
      <c r="N142" s="158" t="s">
        <v>39</v>
      </c>
      <c r="O142" s="145">
        <v>0</v>
      </c>
      <c r="P142" s="145">
        <f t="shared" si="1"/>
        <v>0</v>
      </c>
      <c r="Q142" s="145">
        <v>8.0000000000000007E-5</v>
      </c>
      <c r="R142" s="145">
        <f t="shared" si="2"/>
        <v>8.0000000000000004E-4</v>
      </c>
      <c r="S142" s="145">
        <v>0</v>
      </c>
      <c r="T142" s="146">
        <f t="shared" si="3"/>
        <v>0</v>
      </c>
      <c r="AR142" s="147" t="s">
        <v>264</v>
      </c>
      <c r="AT142" s="147" t="s">
        <v>152</v>
      </c>
      <c r="AU142" s="147" t="s">
        <v>85</v>
      </c>
      <c r="AY142" s="13" t="s">
        <v>134</v>
      </c>
      <c r="BE142" s="148">
        <f t="shared" si="4"/>
        <v>0</v>
      </c>
      <c r="BF142" s="148">
        <f t="shared" si="5"/>
        <v>0</v>
      </c>
      <c r="BG142" s="148">
        <f t="shared" si="6"/>
        <v>0</v>
      </c>
      <c r="BH142" s="148">
        <f t="shared" si="7"/>
        <v>0</v>
      </c>
      <c r="BI142" s="148">
        <f t="shared" si="8"/>
        <v>0</v>
      </c>
      <c r="BJ142" s="13" t="s">
        <v>85</v>
      </c>
      <c r="BK142" s="148">
        <f t="shared" si="9"/>
        <v>0</v>
      </c>
      <c r="BL142" s="13" t="s">
        <v>201</v>
      </c>
      <c r="BM142" s="147" t="s">
        <v>411</v>
      </c>
    </row>
    <row r="143" spans="2:65" s="1" customFormat="1" ht="21.75" customHeight="1">
      <c r="B143" s="135"/>
      <c r="C143" s="136" t="s">
        <v>158</v>
      </c>
      <c r="D143" s="136" t="s">
        <v>136</v>
      </c>
      <c r="E143" s="137" t="s">
        <v>412</v>
      </c>
      <c r="F143" s="138" t="s">
        <v>413</v>
      </c>
      <c r="G143" s="139" t="s">
        <v>190</v>
      </c>
      <c r="H143" s="140">
        <v>20</v>
      </c>
      <c r="I143" s="141"/>
      <c r="J143" s="141">
        <f t="shared" si="0"/>
        <v>0</v>
      </c>
      <c r="K143" s="142"/>
      <c r="L143" s="25"/>
      <c r="M143" s="143" t="s">
        <v>1</v>
      </c>
      <c r="N143" s="144" t="s">
        <v>39</v>
      </c>
      <c r="O143" s="145">
        <v>0.13704</v>
      </c>
      <c r="P143" s="145">
        <f t="shared" si="1"/>
        <v>2.7408000000000001</v>
      </c>
      <c r="Q143" s="145">
        <v>4.0000000000000003E-5</v>
      </c>
      <c r="R143" s="145">
        <f t="shared" si="2"/>
        <v>8.0000000000000004E-4</v>
      </c>
      <c r="S143" s="145">
        <v>0</v>
      </c>
      <c r="T143" s="146">
        <f t="shared" si="3"/>
        <v>0</v>
      </c>
      <c r="AR143" s="147" t="s">
        <v>201</v>
      </c>
      <c r="AT143" s="147" t="s">
        <v>136</v>
      </c>
      <c r="AU143" s="147" t="s">
        <v>85</v>
      </c>
      <c r="AY143" s="13" t="s">
        <v>134</v>
      </c>
      <c r="BE143" s="148">
        <f t="shared" si="4"/>
        <v>0</v>
      </c>
      <c r="BF143" s="148">
        <f t="shared" si="5"/>
        <v>0</v>
      </c>
      <c r="BG143" s="148">
        <f t="shared" si="6"/>
        <v>0</v>
      </c>
      <c r="BH143" s="148">
        <f t="shared" si="7"/>
        <v>0</v>
      </c>
      <c r="BI143" s="148">
        <f t="shared" si="8"/>
        <v>0</v>
      </c>
      <c r="BJ143" s="13" t="s">
        <v>85</v>
      </c>
      <c r="BK143" s="148">
        <f t="shared" si="9"/>
        <v>0</v>
      </c>
      <c r="BL143" s="13" t="s">
        <v>201</v>
      </c>
      <c r="BM143" s="147" t="s">
        <v>414</v>
      </c>
    </row>
    <row r="144" spans="2:65" s="1" customFormat="1" ht="24.2" customHeight="1">
      <c r="B144" s="135"/>
      <c r="C144" s="149" t="s">
        <v>162</v>
      </c>
      <c r="D144" s="149" t="s">
        <v>152</v>
      </c>
      <c r="E144" s="150" t="s">
        <v>415</v>
      </c>
      <c r="F144" s="151" t="s">
        <v>416</v>
      </c>
      <c r="G144" s="152" t="s">
        <v>190</v>
      </c>
      <c r="H144" s="153">
        <v>10</v>
      </c>
      <c r="I144" s="154"/>
      <c r="J144" s="154">
        <f t="shared" si="0"/>
        <v>0</v>
      </c>
      <c r="K144" s="155"/>
      <c r="L144" s="156"/>
      <c r="M144" s="157" t="s">
        <v>1</v>
      </c>
      <c r="N144" s="158" t="s">
        <v>39</v>
      </c>
      <c r="O144" s="145">
        <v>0</v>
      </c>
      <c r="P144" s="145">
        <f t="shared" si="1"/>
        <v>0</v>
      </c>
      <c r="Q144" s="145">
        <v>3.0000000000000001E-5</v>
      </c>
      <c r="R144" s="145">
        <f t="shared" si="2"/>
        <v>3.0000000000000003E-4</v>
      </c>
      <c r="S144" s="145">
        <v>0</v>
      </c>
      <c r="T144" s="146">
        <f t="shared" si="3"/>
        <v>0</v>
      </c>
      <c r="AR144" s="147" t="s">
        <v>264</v>
      </c>
      <c r="AT144" s="147" t="s">
        <v>152</v>
      </c>
      <c r="AU144" s="147" t="s">
        <v>85</v>
      </c>
      <c r="AY144" s="13" t="s">
        <v>134</v>
      </c>
      <c r="BE144" s="148">
        <f t="shared" si="4"/>
        <v>0</v>
      </c>
      <c r="BF144" s="148">
        <f t="shared" si="5"/>
        <v>0</v>
      </c>
      <c r="BG144" s="148">
        <f t="shared" si="6"/>
        <v>0</v>
      </c>
      <c r="BH144" s="148">
        <f t="shared" si="7"/>
        <v>0</v>
      </c>
      <c r="BI144" s="148">
        <f t="shared" si="8"/>
        <v>0</v>
      </c>
      <c r="BJ144" s="13" t="s">
        <v>85</v>
      </c>
      <c r="BK144" s="148">
        <f t="shared" si="9"/>
        <v>0</v>
      </c>
      <c r="BL144" s="13" t="s">
        <v>201</v>
      </c>
      <c r="BM144" s="147" t="s">
        <v>417</v>
      </c>
    </row>
    <row r="145" spans="2:65" s="1" customFormat="1" ht="24.2" customHeight="1">
      <c r="B145" s="135"/>
      <c r="C145" s="149" t="s">
        <v>156</v>
      </c>
      <c r="D145" s="149" t="s">
        <v>152</v>
      </c>
      <c r="E145" s="150" t="s">
        <v>418</v>
      </c>
      <c r="F145" s="151" t="s">
        <v>419</v>
      </c>
      <c r="G145" s="152" t="s">
        <v>190</v>
      </c>
      <c r="H145" s="153">
        <v>10</v>
      </c>
      <c r="I145" s="154"/>
      <c r="J145" s="154">
        <f t="shared" si="0"/>
        <v>0</v>
      </c>
      <c r="K145" s="155"/>
      <c r="L145" s="156"/>
      <c r="M145" s="157" t="s">
        <v>1</v>
      </c>
      <c r="N145" s="158" t="s">
        <v>39</v>
      </c>
      <c r="O145" s="145">
        <v>0</v>
      </c>
      <c r="P145" s="145">
        <f t="shared" si="1"/>
        <v>0</v>
      </c>
      <c r="Q145" s="145">
        <v>6.0000000000000002E-5</v>
      </c>
      <c r="R145" s="145">
        <f t="shared" si="2"/>
        <v>6.0000000000000006E-4</v>
      </c>
      <c r="S145" s="145">
        <v>0</v>
      </c>
      <c r="T145" s="146">
        <f t="shared" si="3"/>
        <v>0</v>
      </c>
      <c r="AR145" s="147" t="s">
        <v>264</v>
      </c>
      <c r="AT145" s="147" t="s">
        <v>152</v>
      </c>
      <c r="AU145" s="147" t="s">
        <v>85</v>
      </c>
      <c r="AY145" s="13" t="s">
        <v>134</v>
      </c>
      <c r="BE145" s="148">
        <f t="shared" si="4"/>
        <v>0</v>
      </c>
      <c r="BF145" s="148">
        <f t="shared" si="5"/>
        <v>0</v>
      </c>
      <c r="BG145" s="148">
        <f t="shared" si="6"/>
        <v>0</v>
      </c>
      <c r="BH145" s="148">
        <f t="shared" si="7"/>
        <v>0</v>
      </c>
      <c r="BI145" s="148">
        <f t="shared" si="8"/>
        <v>0</v>
      </c>
      <c r="BJ145" s="13" t="s">
        <v>85</v>
      </c>
      <c r="BK145" s="148">
        <f t="shared" si="9"/>
        <v>0</v>
      </c>
      <c r="BL145" s="13" t="s">
        <v>201</v>
      </c>
      <c r="BM145" s="147" t="s">
        <v>420</v>
      </c>
    </row>
    <row r="146" spans="2:65" s="11" customFormat="1" ht="22.9" customHeight="1">
      <c r="B146" s="124"/>
      <c r="D146" s="125" t="s">
        <v>72</v>
      </c>
      <c r="E146" s="133" t="s">
        <v>301</v>
      </c>
      <c r="F146" s="133" t="s">
        <v>421</v>
      </c>
      <c r="J146" s="134">
        <f>BK146</f>
        <v>0</v>
      </c>
      <c r="L146" s="124"/>
      <c r="M146" s="128"/>
      <c r="P146" s="129">
        <f>SUM(P147:P160)</f>
        <v>6.3141599999999993</v>
      </c>
      <c r="R146" s="129">
        <f>SUM(R147:R160)</f>
        <v>4.4299999999999999E-3</v>
      </c>
      <c r="T146" s="130">
        <f>SUM(T147:T160)</f>
        <v>0</v>
      </c>
      <c r="AR146" s="125" t="s">
        <v>85</v>
      </c>
      <c r="AT146" s="131" t="s">
        <v>72</v>
      </c>
      <c r="AU146" s="131" t="s">
        <v>80</v>
      </c>
      <c r="AY146" s="125" t="s">
        <v>134</v>
      </c>
      <c r="BK146" s="132">
        <f>SUM(BK147:BK160)</f>
        <v>0</v>
      </c>
    </row>
    <row r="147" spans="2:65" s="1" customFormat="1" ht="21.75" customHeight="1">
      <c r="B147" s="135"/>
      <c r="C147" s="136" t="s">
        <v>169</v>
      </c>
      <c r="D147" s="136" t="s">
        <v>136</v>
      </c>
      <c r="E147" s="137" t="s">
        <v>422</v>
      </c>
      <c r="F147" s="138" t="s">
        <v>423</v>
      </c>
      <c r="G147" s="139" t="s">
        <v>190</v>
      </c>
      <c r="H147" s="140">
        <v>10</v>
      </c>
      <c r="I147" s="141"/>
      <c r="J147" s="141">
        <f t="shared" ref="J147:J160" si="10">ROUND(I147*H147,2)</f>
        <v>0</v>
      </c>
      <c r="K147" s="142"/>
      <c r="L147" s="25"/>
      <c r="M147" s="143" t="s">
        <v>1</v>
      </c>
      <c r="N147" s="144" t="s">
        <v>39</v>
      </c>
      <c r="O147" s="145">
        <v>0</v>
      </c>
      <c r="P147" s="145">
        <f t="shared" ref="P147:P160" si="11">O147*H147</f>
        <v>0</v>
      </c>
      <c r="Q147" s="145">
        <v>0</v>
      </c>
      <c r="R147" s="145">
        <f t="shared" ref="R147:R160" si="12">Q147*H147</f>
        <v>0</v>
      </c>
      <c r="S147" s="145">
        <v>0</v>
      </c>
      <c r="T147" s="146">
        <f t="shared" ref="T147:T160" si="13">S147*H147</f>
        <v>0</v>
      </c>
      <c r="AR147" s="147" t="s">
        <v>201</v>
      </c>
      <c r="AT147" s="147" t="s">
        <v>136</v>
      </c>
      <c r="AU147" s="147" t="s">
        <v>85</v>
      </c>
      <c r="AY147" s="13" t="s">
        <v>134</v>
      </c>
      <c r="BE147" s="148">
        <f t="shared" ref="BE147:BE160" si="14">IF(N147="základná",J147,0)</f>
        <v>0</v>
      </c>
      <c r="BF147" s="148">
        <f t="shared" ref="BF147:BF160" si="15">IF(N147="znížená",J147,0)</f>
        <v>0</v>
      </c>
      <c r="BG147" s="148">
        <f t="shared" ref="BG147:BG160" si="16">IF(N147="zákl. prenesená",J147,0)</f>
        <v>0</v>
      </c>
      <c r="BH147" s="148">
        <f t="shared" ref="BH147:BH160" si="17">IF(N147="zníž. prenesená",J147,0)</f>
        <v>0</v>
      </c>
      <c r="BI147" s="148">
        <f t="shared" ref="BI147:BI160" si="18">IF(N147="nulová",J147,0)</f>
        <v>0</v>
      </c>
      <c r="BJ147" s="13" t="s">
        <v>85</v>
      </c>
      <c r="BK147" s="148">
        <f t="shared" ref="BK147:BK160" si="19">ROUND(I147*H147,2)</f>
        <v>0</v>
      </c>
      <c r="BL147" s="13" t="s">
        <v>201</v>
      </c>
      <c r="BM147" s="147" t="s">
        <v>424</v>
      </c>
    </row>
    <row r="148" spans="2:65" s="1" customFormat="1" ht="21.75" customHeight="1">
      <c r="B148" s="135"/>
      <c r="C148" s="136" t="s">
        <v>173</v>
      </c>
      <c r="D148" s="136" t="s">
        <v>136</v>
      </c>
      <c r="E148" s="137" t="s">
        <v>425</v>
      </c>
      <c r="F148" s="138" t="s">
        <v>426</v>
      </c>
      <c r="G148" s="139" t="s">
        <v>190</v>
      </c>
      <c r="H148" s="140">
        <v>10</v>
      </c>
      <c r="I148" s="141"/>
      <c r="J148" s="141">
        <f t="shared" si="10"/>
        <v>0</v>
      </c>
      <c r="K148" s="142"/>
      <c r="L148" s="25"/>
      <c r="M148" s="143" t="s">
        <v>1</v>
      </c>
      <c r="N148" s="144" t="s">
        <v>39</v>
      </c>
      <c r="O148" s="145">
        <v>0</v>
      </c>
      <c r="P148" s="145">
        <f t="shared" si="11"/>
        <v>0</v>
      </c>
      <c r="Q148" s="145">
        <v>0</v>
      </c>
      <c r="R148" s="145">
        <f t="shared" si="12"/>
        <v>0</v>
      </c>
      <c r="S148" s="145">
        <v>0</v>
      </c>
      <c r="T148" s="146">
        <f t="shared" si="13"/>
        <v>0</v>
      </c>
      <c r="AR148" s="147" t="s">
        <v>201</v>
      </c>
      <c r="AT148" s="147" t="s">
        <v>136</v>
      </c>
      <c r="AU148" s="147" t="s">
        <v>85</v>
      </c>
      <c r="AY148" s="13" t="s">
        <v>134</v>
      </c>
      <c r="BE148" s="148">
        <f t="shared" si="14"/>
        <v>0</v>
      </c>
      <c r="BF148" s="148">
        <f t="shared" si="15"/>
        <v>0</v>
      </c>
      <c r="BG148" s="148">
        <f t="shared" si="16"/>
        <v>0</v>
      </c>
      <c r="BH148" s="148">
        <f t="shared" si="17"/>
        <v>0</v>
      </c>
      <c r="BI148" s="148">
        <f t="shared" si="18"/>
        <v>0</v>
      </c>
      <c r="BJ148" s="13" t="s">
        <v>85</v>
      </c>
      <c r="BK148" s="148">
        <f t="shared" si="19"/>
        <v>0</v>
      </c>
      <c r="BL148" s="13" t="s">
        <v>201</v>
      </c>
      <c r="BM148" s="147" t="s">
        <v>427</v>
      </c>
    </row>
    <row r="149" spans="2:65" s="1" customFormat="1" ht="16.5" customHeight="1">
      <c r="B149" s="135"/>
      <c r="C149" s="149" t="s">
        <v>177</v>
      </c>
      <c r="D149" s="149" t="s">
        <v>152</v>
      </c>
      <c r="E149" s="150" t="s">
        <v>428</v>
      </c>
      <c r="F149" s="151" t="s">
        <v>429</v>
      </c>
      <c r="G149" s="152" t="s">
        <v>195</v>
      </c>
      <c r="H149" s="153">
        <v>1</v>
      </c>
      <c r="I149" s="154"/>
      <c r="J149" s="154">
        <f t="shared" si="10"/>
        <v>0</v>
      </c>
      <c r="K149" s="155"/>
      <c r="L149" s="156"/>
      <c r="M149" s="157" t="s">
        <v>1</v>
      </c>
      <c r="N149" s="158" t="s">
        <v>39</v>
      </c>
      <c r="O149" s="145">
        <v>0</v>
      </c>
      <c r="P149" s="145">
        <f t="shared" si="11"/>
        <v>0</v>
      </c>
      <c r="Q149" s="145">
        <v>5.0000000000000001E-4</v>
      </c>
      <c r="R149" s="145">
        <f t="shared" si="12"/>
        <v>5.0000000000000001E-4</v>
      </c>
      <c r="S149" s="145">
        <v>0</v>
      </c>
      <c r="T149" s="146">
        <f t="shared" si="13"/>
        <v>0</v>
      </c>
      <c r="AR149" s="147" t="s">
        <v>264</v>
      </c>
      <c r="AT149" s="147" t="s">
        <v>152</v>
      </c>
      <c r="AU149" s="147" t="s">
        <v>85</v>
      </c>
      <c r="AY149" s="13" t="s">
        <v>134</v>
      </c>
      <c r="BE149" s="148">
        <f t="shared" si="14"/>
        <v>0</v>
      </c>
      <c r="BF149" s="148">
        <f t="shared" si="15"/>
        <v>0</v>
      </c>
      <c r="BG149" s="148">
        <f t="shared" si="16"/>
        <v>0</v>
      </c>
      <c r="BH149" s="148">
        <f t="shared" si="17"/>
        <v>0</v>
      </c>
      <c r="BI149" s="148">
        <f t="shared" si="18"/>
        <v>0</v>
      </c>
      <c r="BJ149" s="13" t="s">
        <v>85</v>
      </c>
      <c r="BK149" s="148">
        <f t="shared" si="19"/>
        <v>0</v>
      </c>
      <c r="BL149" s="13" t="s">
        <v>201</v>
      </c>
      <c r="BM149" s="147" t="s">
        <v>430</v>
      </c>
    </row>
    <row r="150" spans="2:65" s="1" customFormat="1" ht="16.5" customHeight="1">
      <c r="B150" s="135"/>
      <c r="C150" s="136" t="s">
        <v>182</v>
      </c>
      <c r="D150" s="136" t="s">
        <v>136</v>
      </c>
      <c r="E150" s="137" t="s">
        <v>431</v>
      </c>
      <c r="F150" s="138" t="s">
        <v>432</v>
      </c>
      <c r="G150" s="139" t="s">
        <v>195</v>
      </c>
      <c r="H150" s="140">
        <v>3</v>
      </c>
      <c r="I150" s="141"/>
      <c r="J150" s="141">
        <f t="shared" si="10"/>
        <v>0</v>
      </c>
      <c r="K150" s="142"/>
      <c r="L150" s="25"/>
      <c r="M150" s="143" t="s">
        <v>1</v>
      </c>
      <c r="N150" s="144" t="s">
        <v>39</v>
      </c>
      <c r="O150" s="145">
        <v>0.29024</v>
      </c>
      <c r="P150" s="145">
        <f t="shared" si="11"/>
        <v>0.87071999999999994</v>
      </c>
      <c r="Q150" s="145">
        <v>1.9000000000000001E-4</v>
      </c>
      <c r="R150" s="145">
        <f t="shared" si="12"/>
        <v>5.6999999999999998E-4</v>
      </c>
      <c r="S150" s="145">
        <v>0</v>
      </c>
      <c r="T150" s="146">
        <f t="shared" si="13"/>
        <v>0</v>
      </c>
      <c r="AR150" s="147" t="s">
        <v>201</v>
      </c>
      <c r="AT150" s="147" t="s">
        <v>136</v>
      </c>
      <c r="AU150" s="147" t="s">
        <v>85</v>
      </c>
      <c r="AY150" s="13" t="s">
        <v>134</v>
      </c>
      <c r="BE150" s="148">
        <f t="shared" si="14"/>
        <v>0</v>
      </c>
      <c r="BF150" s="148">
        <f t="shared" si="15"/>
        <v>0</v>
      </c>
      <c r="BG150" s="148">
        <f t="shared" si="16"/>
        <v>0</v>
      </c>
      <c r="BH150" s="148">
        <f t="shared" si="17"/>
        <v>0</v>
      </c>
      <c r="BI150" s="148">
        <f t="shared" si="18"/>
        <v>0</v>
      </c>
      <c r="BJ150" s="13" t="s">
        <v>85</v>
      </c>
      <c r="BK150" s="148">
        <f t="shared" si="19"/>
        <v>0</v>
      </c>
      <c r="BL150" s="13" t="s">
        <v>201</v>
      </c>
      <c r="BM150" s="147" t="s">
        <v>433</v>
      </c>
    </row>
    <row r="151" spans="2:65" s="1" customFormat="1" ht="24.2" customHeight="1">
      <c r="B151" s="135"/>
      <c r="C151" s="149" t="s">
        <v>187</v>
      </c>
      <c r="D151" s="149" t="s">
        <v>152</v>
      </c>
      <c r="E151" s="150" t="s">
        <v>434</v>
      </c>
      <c r="F151" s="151" t="s">
        <v>435</v>
      </c>
      <c r="G151" s="152" t="s">
        <v>195</v>
      </c>
      <c r="H151" s="153">
        <v>3</v>
      </c>
      <c r="I151" s="154"/>
      <c r="J151" s="154">
        <f t="shared" si="10"/>
        <v>0</v>
      </c>
      <c r="K151" s="155"/>
      <c r="L151" s="156"/>
      <c r="M151" s="157" t="s">
        <v>1</v>
      </c>
      <c r="N151" s="158" t="s">
        <v>39</v>
      </c>
      <c r="O151" s="145">
        <v>0</v>
      </c>
      <c r="P151" s="145">
        <f t="shared" si="11"/>
        <v>0</v>
      </c>
      <c r="Q151" s="145">
        <v>3.5E-4</v>
      </c>
      <c r="R151" s="145">
        <f t="shared" si="12"/>
        <v>1.0499999999999999E-3</v>
      </c>
      <c r="S151" s="145">
        <v>0</v>
      </c>
      <c r="T151" s="146">
        <f t="shared" si="13"/>
        <v>0</v>
      </c>
      <c r="AR151" s="147" t="s">
        <v>264</v>
      </c>
      <c r="AT151" s="147" t="s">
        <v>152</v>
      </c>
      <c r="AU151" s="147" t="s">
        <v>85</v>
      </c>
      <c r="AY151" s="13" t="s">
        <v>134</v>
      </c>
      <c r="BE151" s="148">
        <f t="shared" si="14"/>
        <v>0</v>
      </c>
      <c r="BF151" s="148">
        <f t="shared" si="15"/>
        <v>0</v>
      </c>
      <c r="BG151" s="148">
        <f t="shared" si="16"/>
        <v>0</v>
      </c>
      <c r="BH151" s="148">
        <f t="shared" si="17"/>
        <v>0</v>
      </c>
      <c r="BI151" s="148">
        <f t="shared" si="18"/>
        <v>0</v>
      </c>
      <c r="BJ151" s="13" t="s">
        <v>85</v>
      </c>
      <c r="BK151" s="148">
        <f t="shared" si="19"/>
        <v>0</v>
      </c>
      <c r="BL151" s="13" t="s">
        <v>201</v>
      </c>
      <c r="BM151" s="147" t="s">
        <v>436</v>
      </c>
    </row>
    <row r="152" spans="2:65" s="1" customFormat="1" ht="24.2" customHeight="1">
      <c r="B152" s="135"/>
      <c r="C152" s="136" t="s">
        <v>192</v>
      </c>
      <c r="D152" s="136" t="s">
        <v>136</v>
      </c>
      <c r="E152" s="137" t="s">
        <v>437</v>
      </c>
      <c r="F152" s="138" t="s">
        <v>438</v>
      </c>
      <c r="G152" s="139" t="s">
        <v>195</v>
      </c>
      <c r="H152" s="140">
        <v>3</v>
      </c>
      <c r="I152" s="141"/>
      <c r="J152" s="141">
        <f t="shared" si="10"/>
        <v>0</v>
      </c>
      <c r="K152" s="142"/>
      <c r="L152" s="25"/>
      <c r="M152" s="143" t="s">
        <v>1</v>
      </c>
      <c r="N152" s="144" t="s">
        <v>39</v>
      </c>
      <c r="O152" s="145">
        <v>0.14899999999999999</v>
      </c>
      <c r="P152" s="145">
        <f t="shared" si="11"/>
        <v>0.44699999999999995</v>
      </c>
      <c r="Q152" s="145">
        <v>0</v>
      </c>
      <c r="R152" s="145">
        <f t="shared" si="12"/>
        <v>0</v>
      </c>
      <c r="S152" s="145">
        <v>0</v>
      </c>
      <c r="T152" s="146">
        <f t="shared" si="13"/>
        <v>0</v>
      </c>
      <c r="AR152" s="147" t="s">
        <v>201</v>
      </c>
      <c r="AT152" s="147" t="s">
        <v>136</v>
      </c>
      <c r="AU152" s="147" t="s">
        <v>85</v>
      </c>
      <c r="AY152" s="13" t="s">
        <v>134</v>
      </c>
      <c r="BE152" s="148">
        <f t="shared" si="14"/>
        <v>0</v>
      </c>
      <c r="BF152" s="148">
        <f t="shared" si="15"/>
        <v>0</v>
      </c>
      <c r="BG152" s="148">
        <f t="shared" si="16"/>
        <v>0</v>
      </c>
      <c r="BH152" s="148">
        <f t="shared" si="17"/>
        <v>0</v>
      </c>
      <c r="BI152" s="148">
        <f t="shared" si="18"/>
        <v>0</v>
      </c>
      <c r="BJ152" s="13" t="s">
        <v>85</v>
      </c>
      <c r="BK152" s="148">
        <f t="shared" si="19"/>
        <v>0</v>
      </c>
      <c r="BL152" s="13" t="s">
        <v>201</v>
      </c>
      <c r="BM152" s="147" t="s">
        <v>439</v>
      </c>
    </row>
    <row r="153" spans="2:65" s="1" customFormat="1" ht="24.2" customHeight="1">
      <c r="B153" s="135"/>
      <c r="C153" s="136" t="s">
        <v>197</v>
      </c>
      <c r="D153" s="136" t="s">
        <v>136</v>
      </c>
      <c r="E153" s="137" t="s">
        <v>440</v>
      </c>
      <c r="F153" s="138" t="s">
        <v>441</v>
      </c>
      <c r="G153" s="139" t="s">
        <v>195</v>
      </c>
      <c r="H153" s="140">
        <v>7</v>
      </c>
      <c r="I153" s="141"/>
      <c r="J153" s="141">
        <f t="shared" si="10"/>
        <v>0</v>
      </c>
      <c r="K153" s="142"/>
      <c r="L153" s="25"/>
      <c r="M153" s="143" t="s">
        <v>1</v>
      </c>
      <c r="N153" s="144" t="s">
        <v>39</v>
      </c>
      <c r="O153" s="145">
        <v>0.16500000000000001</v>
      </c>
      <c r="P153" s="145">
        <f t="shared" si="11"/>
        <v>1.155</v>
      </c>
      <c r="Q153" s="145">
        <v>0</v>
      </c>
      <c r="R153" s="145">
        <f t="shared" si="12"/>
        <v>0</v>
      </c>
      <c r="S153" s="145">
        <v>0</v>
      </c>
      <c r="T153" s="146">
        <f t="shared" si="13"/>
        <v>0</v>
      </c>
      <c r="AR153" s="147" t="s">
        <v>201</v>
      </c>
      <c r="AT153" s="147" t="s">
        <v>136</v>
      </c>
      <c r="AU153" s="147" t="s">
        <v>85</v>
      </c>
      <c r="AY153" s="13" t="s">
        <v>134</v>
      </c>
      <c r="BE153" s="148">
        <f t="shared" si="14"/>
        <v>0</v>
      </c>
      <c r="BF153" s="148">
        <f t="shared" si="15"/>
        <v>0</v>
      </c>
      <c r="BG153" s="148">
        <f t="shared" si="16"/>
        <v>0</v>
      </c>
      <c r="BH153" s="148">
        <f t="shared" si="17"/>
        <v>0</v>
      </c>
      <c r="BI153" s="148">
        <f t="shared" si="18"/>
        <v>0</v>
      </c>
      <c r="BJ153" s="13" t="s">
        <v>85</v>
      </c>
      <c r="BK153" s="148">
        <f t="shared" si="19"/>
        <v>0</v>
      </c>
      <c r="BL153" s="13" t="s">
        <v>201</v>
      </c>
      <c r="BM153" s="147" t="s">
        <v>442</v>
      </c>
    </row>
    <row r="154" spans="2:65" s="1" customFormat="1" ht="24.2" customHeight="1">
      <c r="B154" s="135"/>
      <c r="C154" s="136" t="s">
        <v>201</v>
      </c>
      <c r="D154" s="136" t="s">
        <v>136</v>
      </c>
      <c r="E154" s="137" t="s">
        <v>443</v>
      </c>
      <c r="F154" s="138" t="s">
        <v>444</v>
      </c>
      <c r="G154" s="139" t="s">
        <v>195</v>
      </c>
      <c r="H154" s="140">
        <v>6</v>
      </c>
      <c r="I154" s="141"/>
      <c r="J154" s="141">
        <f t="shared" si="10"/>
        <v>0</v>
      </c>
      <c r="K154" s="142"/>
      <c r="L154" s="25"/>
      <c r="M154" s="143" t="s">
        <v>1</v>
      </c>
      <c r="N154" s="144" t="s">
        <v>39</v>
      </c>
      <c r="O154" s="145">
        <v>0.24399999999999999</v>
      </c>
      <c r="P154" s="145">
        <f t="shared" si="11"/>
        <v>1.464</v>
      </c>
      <c r="Q154" s="145">
        <v>0</v>
      </c>
      <c r="R154" s="145">
        <f t="shared" si="12"/>
        <v>0</v>
      </c>
      <c r="S154" s="145">
        <v>0</v>
      </c>
      <c r="T154" s="146">
        <f t="shared" si="13"/>
        <v>0</v>
      </c>
      <c r="AR154" s="147" t="s">
        <v>201</v>
      </c>
      <c r="AT154" s="147" t="s">
        <v>136</v>
      </c>
      <c r="AU154" s="147" t="s">
        <v>85</v>
      </c>
      <c r="AY154" s="13" t="s">
        <v>134</v>
      </c>
      <c r="BE154" s="148">
        <f t="shared" si="14"/>
        <v>0</v>
      </c>
      <c r="BF154" s="148">
        <f t="shared" si="15"/>
        <v>0</v>
      </c>
      <c r="BG154" s="148">
        <f t="shared" si="16"/>
        <v>0</v>
      </c>
      <c r="BH154" s="148">
        <f t="shared" si="17"/>
        <v>0</v>
      </c>
      <c r="BI154" s="148">
        <f t="shared" si="18"/>
        <v>0</v>
      </c>
      <c r="BJ154" s="13" t="s">
        <v>85</v>
      </c>
      <c r="BK154" s="148">
        <f t="shared" si="19"/>
        <v>0</v>
      </c>
      <c r="BL154" s="13" t="s">
        <v>201</v>
      </c>
      <c r="BM154" s="147" t="s">
        <v>445</v>
      </c>
    </row>
    <row r="155" spans="2:65" s="1" customFormat="1" ht="24.2" customHeight="1">
      <c r="B155" s="135"/>
      <c r="C155" s="136" t="s">
        <v>205</v>
      </c>
      <c r="D155" s="136" t="s">
        <v>136</v>
      </c>
      <c r="E155" s="137" t="s">
        <v>446</v>
      </c>
      <c r="F155" s="138" t="s">
        <v>447</v>
      </c>
      <c r="G155" s="139" t="s">
        <v>195</v>
      </c>
      <c r="H155" s="140">
        <v>3</v>
      </c>
      <c r="I155" s="141"/>
      <c r="J155" s="141">
        <f t="shared" si="10"/>
        <v>0</v>
      </c>
      <c r="K155" s="142"/>
      <c r="L155" s="25"/>
      <c r="M155" s="143" t="s">
        <v>1</v>
      </c>
      <c r="N155" s="144" t="s">
        <v>39</v>
      </c>
      <c r="O155" s="145">
        <v>0.10032000000000001</v>
      </c>
      <c r="P155" s="145">
        <f t="shared" si="11"/>
        <v>0.30096000000000001</v>
      </c>
      <c r="Q155" s="145">
        <v>1.0000000000000001E-5</v>
      </c>
      <c r="R155" s="145">
        <f t="shared" si="12"/>
        <v>3.0000000000000004E-5</v>
      </c>
      <c r="S155" s="145">
        <v>0</v>
      </c>
      <c r="T155" s="146">
        <f t="shared" si="13"/>
        <v>0</v>
      </c>
      <c r="AR155" s="147" t="s">
        <v>201</v>
      </c>
      <c r="AT155" s="147" t="s">
        <v>136</v>
      </c>
      <c r="AU155" s="147" t="s">
        <v>85</v>
      </c>
      <c r="AY155" s="13" t="s">
        <v>134</v>
      </c>
      <c r="BE155" s="148">
        <f t="shared" si="14"/>
        <v>0</v>
      </c>
      <c r="BF155" s="148">
        <f t="shared" si="15"/>
        <v>0</v>
      </c>
      <c r="BG155" s="148">
        <f t="shared" si="16"/>
        <v>0</v>
      </c>
      <c r="BH155" s="148">
        <f t="shared" si="17"/>
        <v>0</v>
      </c>
      <c r="BI155" s="148">
        <f t="shared" si="18"/>
        <v>0</v>
      </c>
      <c r="BJ155" s="13" t="s">
        <v>85</v>
      </c>
      <c r="BK155" s="148">
        <f t="shared" si="19"/>
        <v>0</v>
      </c>
      <c r="BL155" s="13" t="s">
        <v>201</v>
      </c>
      <c r="BM155" s="147" t="s">
        <v>448</v>
      </c>
    </row>
    <row r="156" spans="2:65" s="1" customFormat="1" ht="24.2" customHeight="1">
      <c r="B156" s="135"/>
      <c r="C156" s="149" t="s">
        <v>209</v>
      </c>
      <c r="D156" s="149" t="s">
        <v>152</v>
      </c>
      <c r="E156" s="150" t="s">
        <v>449</v>
      </c>
      <c r="F156" s="151" t="s">
        <v>450</v>
      </c>
      <c r="G156" s="152" t="s">
        <v>195</v>
      </c>
      <c r="H156" s="153">
        <v>3</v>
      </c>
      <c r="I156" s="154"/>
      <c r="J156" s="154">
        <f t="shared" si="10"/>
        <v>0</v>
      </c>
      <c r="K156" s="155"/>
      <c r="L156" s="156"/>
      <c r="M156" s="157" t="s">
        <v>1</v>
      </c>
      <c r="N156" s="158" t="s">
        <v>39</v>
      </c>
      <c r="O156" s="145">
        <v>0</v>
      </c>
      <c r="P156" s="145">
        <f t="shared" si="11"/>
        <v>0</v>
      </c>
      <c r="Q156" s="145">
        <v>4.8000000000000001E-4</v>
      </c>
      <c r="R156" s="145">
        <f t="shared" si="12"/>
        <v>1.4400000000000001E-3</v>
      </c>
      <c r="S156" s="145">
        <v>0</v>
      </c>
      <c r="T156" s="146">
        <f t="shared" si="13"/>
        <v>0</v>
      </c>
      <c r="AR156" s="147" t="s">
        <v>264</v>
      </c>
      <c r="AT156" s="147" t="s">
        <v>152</v>
      </c>
      <c r="AU156" s="147" t="s">
        <v>85</v>
      </c>
      <c r="AY156" s="13" t="s">
        <v>134</v>
      </c>
      <c r="BE156" s="148">
        <f t="shared" si="14"/>
        <v>0</v>
      </c>
      <c r="BF156" s="148">
        <f t="shared" si="15"/>
        <v>0</v>
      </c>
      <c r="BG156" s="148">
        <f t="shared" si="16"/>
        <v>0</v>
      </c>
      <c r="BH156" s="148">
        <f t="shared" si="17"/>
        <v>0</v>
      </c>
      <c r="BI156" s="148">
        <f t="shared" si="18"/>
        <v>0</v>
      </c>
      <c r="BJ156" s="13" t="s">
        <v>85</v>
      </c>
      <c r="BK156" s="148">
        <f t="shared" si="19"/>
        <v>0</v>
      </c>
      <c r="BL156" s="13" t="s">
        <v>201</v>
      </c>
      <c r="BM156" s="147" t="s">
        <v>451</v>
      </c>
    </row>
    <row r="157" spans="2:65" s="1" customFormat="1" ht="24.2" customHeight="1">
      <c r="B157" s="135"/>
      <c r="C157" s="136" t="s">
        <v>213</v>
      </c>
      <c r="D157" s="136" t="s">
        <v>136</v>
      </c>
      <c r="E157" s="137" t="s">
        <v>452</v>
      </c>
      <c r="F157" s="138" t="s">
        <v>453</v>
      </c>
      <c r="G157" s="139" t="s">
        <v>195</v>
      </c>
      <c r="H157" s="140">
        <v>3</v>
      </c>
      <c r="I157" s="141"/>
      <c r="J157" s="141">
        <f t="shared" si="10"/>
        <v>0</v>
      </c>
      <c r="K157" s="142"/>
      <c r="L157" s="25"/>
      <c r="M157" s="143" t="s">
        <v>1</v>
      </c>
      <c r="N157" s="144" t="s">
        <v>39</v>
      </c>
      <c r="O157" s="145">
        <v>0.39216000000000001</v>
      </c>
      <c r="P157" s="145">
        <f t="shared" si="11"/>
        <v>1.17648</v>
      </c>
      <c r="Q157" s="145">
        <v>0</v>
      </c>
      <c r="R157" s="145">
        <f t="shared" si="12"/>
        <v>0</v>
      </c>
      <c r="S157" s="145">
        <v>0</v>
      </c>
      <c r="T157" s="146">
        <f t="shared" si="13"/>
        <v>0</v>
      </c>
      <c r="AR157" s="147" t="s">
        <v>201</v>
      </c>
      <c r="AT157" s="147" t="s">
        <v>136</v>
      </c>
      <c r="AU157" s="147" t="s">
        <v>85</v>
      </c>
      <c r="AY157" s="13" t="s">
        <v>134</v>
      </c>
      <c r="BE157" s="148">
        <f t="shared" si="14"/>
        <v>0</v>
      </c>
      <c r="BF157" s="148">
        <f t="shared" si="15"/>
        <v>0</v>
      </c>
      <c r="BG157" s="148">
        <f t="shared" si="16"/>
        <v>0</v>
      </c>
      <c r="BH157" s="148">
        <f t="shared" si="17"/>
        <v>0</v>
      </c>
      <c r="BI157" s="148">
        <f t="shared" si="18"/>
        <v>0</v>
      </c>
      <c r="BJ157" s="13" t="s">
        <v>85</v>
      </c>
      <c r="BK157" s="148">
        <f t="shared" si="19"/>
        <v>0</v>
      </c>
      <c r="BL157" s="13" t="s">
        <v>201</v>
      </c>
      <c r="BM157" s="147" t="s">
        <v>454</v>
      </c>
    </row>
    <row r="158" spans="2:65" s="1" customFormat="1" ht="44.25" customHeight="1">
      <c r="B158" s="135"/>
      <c r="C158" s="149" t="s">
        <v>7</v>
      </c>
      <c r="D158" s="149" t="s">
        <v>152</v>
      </c>
      <c r="E158" s="150" t="s">
        <v>455</v>
      </c>
      <c r="F158" s="151" t="s">
        <v>456</v>
      </c>
      <c r="G158" s="152" t="s">
        <v>195</v>
      </c>
      <c r="H158" s="153">
        <v>3</v>
      </c>
      <c r="I158" s="154"/>
      <c r="J158" s="154">
        <f t="shared" si="10"/>
        <v>0</v>
      </c>
      <c r="K158" s="155"/>
      <c r="L158" s="156"/>
      <c r="M158" s="157" t="s">
        <v>1</v>
      </c>
      <c r="N158" s="158" t="s">
        <v>39</v>
      </c>
      <c r="O158" s="145">
        <v>0</v>
      </c>
      <c r="P158" s="145">
        <f t="shared" si="11"/>
        <v>0</v>
      </c>
      <c r="Q158" s="145">
        <v>2.7999999999999998E-4</v>
      </c>
      <c r="R158" s="145">
        <f t="shared" si="12"/>
        <v>8.3999999999999993E-4</v>
      </c>
      <c r="S158" s="145">
        <v>0</v>
      </c>
      <c r="T158" s="146">
        <f t="shared" si="13"/>
        <v>0</v>
      </c>
      <c r="AR158" s="147" t="s">
        <v>264</v>
      </c>
      <c r="AT158" s="147" t="s">
        <v>152</v>
      </c>
      <c r="AU158" s="147" t="s">
        <v>85</v>
      </c>
      <c r="AY158" s="13" t="s">
        <v>134</v>
      </c>
      <c r="BE158" s="148">
        <f t="shared" si="14"/>
        <v>0</v>
      </c>
      <c r="BF158" s="148">
        <f t="shared" si="15"/>
        <v>0</v>
      </c>
      <c r="BG158" s="148">
        <f t="shared" si="16"/>
        <v>0</v>
      </c>
      <c r="BH158" s="148">
        <f t="shared" si="17"/>
        <v>0</v>
      </c>
      <c r="BI158" s="148">
        <f t="shared" si="18"/>
        <v>0</v>
      </c>
      <c r="BJ158" s="13" t="s">
        <v>85</v>
      </c>
      <c r="BK158" s="148">
        <f t="shared" si="19"/>
        <v>0</v>
      </c>
      <c r="BL158" s="13" t="s">
        <v>201</v>
      </c>
      <c r="BM158" s="147" t="s">
        <v>457</v>
      </c>
    </row>
    <row r="159" spans="2:65" s="1" customFormat="1" ht="24.2" customHeight="1">
      <c r="B159" s="135"/>
      <c r="C159" s="136" t="s">
        <v>220</v>
      </c>
      <c r="D159" s="136" t="s">
        <v>136</v>
      </c>
      <c r="E159" s="137" t="s">
        <v>320</v>
      </c>
      <c r="F159" s="138" t="s">
        <v>321</v>
      </c>
      <c r="G159" s="139" t="s">
        <v>190</v>
      </c>
      <c r="H159" s="140">
        <v>20</v>
      </c>
      <c r="I159" s="141"/>
      <c r="J159" s="141">
        <f t="shared" si="10"/>
        <v>0</v>
      </c>
      <c r="K159" s="142"/>
      <c r="L159" s="25"/>
      <c r="M159" s="143" t="s">
        <v>1</v>
      </c>
      <c r="N159" s="144" t="s">
        <v>39</v>
      </c>
      <c r="O159" s="145">
        <v>4.4999999999999998E-2</v>
      </c>
      <c r="P159" s="145">
        <f t="shared" si="11"/>
        <v>0.89999999999999991</v>
      </c>
      <c r="Q159" s="145">
        <v>0</v>
      </c>
      <c r="R159" s="145">
        <f t="shared" si="12"/>
        <v>0</v>
      </c>
      <c r="S159" s="145">
        <v>0</v>
      </c>
      <c r="T159" s="146">
        <f t="shared" si="13"/>
        <v>0</v>
      </c>
      <c r="AR159" s="147" t="s">
        <v>201</v>
      </c>
      <c r="AT159" s="147" t="s">
        <v>136</v>
      </c>
      <c r="AU159" s="147" t="s">
        <v>85</v>
      </c>
      <c r="AY159" s="13" t="s">
        <v>134</v>
      </c>
      <c r="BE159" s="148">
        <f t="shared" si="14"/>
        <v>0</v>
      </c>
      <c r="BF159" s="148">
        <f t="shared" si="15"/>
        <v>0</v>
      </c>
      <c r="BG159" s="148">
        <f t="shared" si="16"/>
        <v>0</v>
      </c>
      <c r="BH159" s="148">
        <f t="shared" si="17"/>
        <v>0</v>
      </c>
      <c r="BI159" s="148">
        <f t="shared" si="18"/>
        <v>0</v>
      </c>
      <c r="BJ159" s="13" t="s">
        <v>85</v>
      </c>
      <c r="BK159" s="148">
        <f t="shared" si="19"/>
        <v>0</v>
      </c>
      <c r="BL159" s="13" t="s">
        <v>201</v>
      </c>
      <c r="BM159" s="147" t="s">
        <v>458</v>
      </c>
    </row>
    <row r="160" spans="2:65" s="1" customFormat="1" ht="24.2" customHeight="1">
      <c r="B160" s="135"/>
      <c r="C160" s="136" t="s">
        <v>224</v>
      </c>
      <c r="D160" s="136" t="s">
        <v>136</v>
      </c>
      <c r="E160" s="137" t="s">
        <v>328</v>
      </c>
      <c r="F160" s="138" t="s">
        <v>329</v>
      </c>
      <c r="G160" s="139" t="s">
        <v>330</v>
      </c>
      <c r="H160" s="140">
        <v>6.9939999999999998</v>
      </c>
      <c r="I160" s="141"/>
      <c r="J160" s="141">
        <f t="shared" si="10"/>
        <v>0</v>
      </c>
      <c r="K160" s="142"/>
      <c r="L160" s="25"/>
      <c r="M160" s="143" t="s">
        <v>1</v>
      </c>
      <c r="N160" s="144" t="s">
        <v>39</v>
      </c>
      <c r="O160" s="145">
        <v>0</v>
      </c>
      <c r="P160" s="145">
        <f t="shared" si="11"/>
        <v>0</v>
      </c>
      <c r="Q160" s="145">
        <v>0</v>
      </c>
      <c r="R160" s="145">
        <f t="shared" si="12"/>
        <v>0</v>
      </c>
      <c r="S160" s="145">
        <v>0</v>
      </c>
      <c r="T160" s="146">
        <f t="shared" si="13"/>
        <v>0</v>
      </c>
      <c r="AR160" s="147" t="s">
        <v>201</v>
      </c>
      <c r="AT160" s="147" t="s">
        <v>136</v>
      </c>
      <c r="AU160" s="147" t="s">
        <v>85</v>
      </c>
      <c r="AY160" s="13" t="s">
        <v>134</v>
      </c>
      <c r="BE160" s="148">
        <f t="shared" si="14"/>
        <v>0</v>
      </c>
      <c r="BF160" s="148">
        <f t="shared" si="15"/>
        <v>0</v>
      </c>
      <c r="BG160" s="148">
        <f t="shared" si="16"/>
        <v>0</v>
      </c>
      <c r="BH160" s="148">
        <f t="shared" si="17"/>
        <v>0</v>
      </c>
      <c r="BI160" s="148">
        <f t="shared" si="18"/>
        <v>0</v>
      </c>
      <c r="BJ160" s="13" t="s">
        <v>85</v>
      </c>
      <c r="BK160" s="148">
        <f t="shared" si="19"/>
        <v>0</v>
      </c>
      <c r="BL160" s="13" t="s">
        <v>201</v>
      </c>
      <c r="BM160" s="147" t="s">
        <v>459</v>
      </c>
    </row>
    <row r="161" spans="2:65" s="11" customFormat="1" ht="22.9" customHeight="1">
      <c r="B161" s="124"/>
      <c r="D161" s="125" t="s">
        <v>72</v>
      </c>
      <c r="E161" s="133" t="s">
        <v>332</v>
      </c>
      <c r="F161" s="133" t="s">
        <v>333</v>
      </c>
      <c r="J161" s="134">
        <f>BK161</f>
        <v>0</v>
      </c>
      <c r="L161" s="124"/>
      <c r="M161" s="128"/>
      <c r="P161" s="129">
        <f>SUM(P162:P187)</f>
        <v>56.226260000000003</v>
      </c>
      <c r="R161" s="129">
        <f>SUM(R162:R187)</f>
        <v>7.039999999999999E-2</v>
      </c>
      <c r="T161" s="130">
        <f>SUM(T162:T187)</f>
        <v>0</v>
      </c>
      <c r="AR161" s="125" t="s">
        <v>85</v>
      </c>
      <c r="AT161" s="131" t="s">
        <v>72</v>
      </c>
      <c r="AU161" s="131" t="s">
        <v>80</v>
      </c>
      <c r="AY161" s="125" t="s">
        <v>134</v>
      </c>
      <c r="BK161" s="132">
        <f>SUM(BK162:BK187)</f>
        <v>0</v>
      </c>
    </row>
    <row r="162" spans="2:65" s="1" customFormat="1" ht="24.2" customHeight="1">
      <c r="B162" s="135"/>
      <c r="C162" s="136" t="s">
        <v>228</v>
      </c>
      <c r="D162" s="136" t="s">
        <v>136</v>
      </c>
      <c r="E162" s="137" t="s">
        <v>460</v>
      </c>
      <c r="F162" s="138" t="s">
        <v>461</v>
      </c>
      <c r="G162" s="139" t="s">
        <v>190</v>
      </c>
      <c r="H162" s="140">
        <v>30</v>
      </c>
      <c r="I162" s="141"/>
      <c r="J162" s="141">
        <f t="shared" ref="J162:J187" si="20">ROUND(I162*H162,2)</f>
        <v>0</v>
      </c>
      <c r="K162" s="142"/>
      <c r="L162" s="25"/>
      <c r="M162" s="143" t="s">
        <v>1</v>
      </c>
      <c r="N162" s="144" t="s">
        <v>39</v>
      </c>
      <c r="O162" s="145">
        <v>0.4</v>
      </c>
      <c r="P162" s="145">
        <f t="shared" ref="P162:P187" si="21">O162*H162</f>
        <v>12</v>
      </c>
      <c r="Q162" s="145">
        <v>3.5E-4</v>
      </c>
      <c r="R162" s="145">
        <f t="shared" ref="R162:R187" si="22">Q162*H162</f>
        <v>1.0500000000000001E-2</v>
      </c>
      <c r="S162" s="145">
        <v>0</v>
      </c>
      <c r="T162" s="146">
        <f t="shared" ref="T162:T187" si="23">S162*H162</f>
        <v>0</v>
      </c>
      <c r="AR162" s="147" t="s">
        <v>201</v>
      </c>
      <c r="AT162" s="147" t="s">
        <v>136</v>
      </c>
      <c r="AU162" s="147" t="s">
        <v>85</v>
      </c>
      <c r="AY162" s="13" t="s">
        <v>134</v>
      </c>
      <c r="BE162" s="148">
        <f t="shared" ref="BE162:BE187" si="24">IF(N162="základná",J162,0)</f>
        <v>0</v>
      </c>
      <c r="BF162" s="148">
        <f t="shared" ref="BF162:BF187" si="25">IF(N162="znížená",J162,0)</f>
        <v>0</v>
      </c>
      <c r="BG162" s="148">
        <f t="shared" ref="BG162:BG187" si="26">IF(N162="zákl. prenesená",J162,0)</f>
        <v>0</v>
      </c>
      <c r="BH162" s="148">
        <f t="shared" ref="BH162:BH187" si="27">IF(N162="zníž. prenesená",J162,0)</f>
        <v>0</v>
      </c>
      <c r="BI162" s="148">
        <f t="shared" ref="BI162:BI187" si="28">IF(N162="nulová",J162,0)</f>
        <v>0</v>
      </c>
      <c r="BJ162" s="13" t="s">
        <v>85</v>
      </c>
      <c r="BK162" s="148">
        <f t="shared" ref="BK162:BK187" si="29">ROUND(I162*H162,2)</f>
        <v>0</v>
      </c>
      <c r="BL162" s="13" t="s">
        <v>201</v>
      </c>
      <c r="BM162" s="147" t="s">
        <v>462</v>
      </c>
    </row>
    <row r="163" spans="2:65" s="1" customFormat="1" ht="24.2" customHeight="1">
      <c r="B163" s="135"/>
      <c r="C163" s="136" t="s">
        <v>232</v>
      </c>
      <c r="D163" s="136" t="s">
        <v>136</v>
      </c>
      <c r="E163" s="137" t="s">
        <v>463</v>
      </c>
      <c r="F163" s="138" t="s">
        <v>464</v>
      </c>
      <c r="G163" s="139" t="s">
        <v>190</v>
      </c>
      <c r="H163" s="140">
        <v>45</v>
      </c>
      <c r="I163" s="141"/>
      <c r="J163" s="141">
        <f t="shared" si="20"/>
        <v>0</v>
      </c>
      <c r="K163" s="142"/>
      <c r="L163" s="25"/>
      <c r="M163" s="143" t="s">
        <v>1</v>
      </c>
      <c r="N163" s="144" t="s">
        <v>39</v>
      </c>
      <c r="O163" s="145">
        <v>0.432</v>
      </c>
      <c r="P163" s="145">
        <f t="shared" si="21"/>
        <v>19.440000000000001</v>
      </c>
      <c r="Q163" s="145">
        <v>4.8999999999999998E-4</v>
      </c>
      <c r="R163" s="145">
        <f t="shared" si="22"/>
        <v>2.205E-2</v>
      </c>
      <c r="S163" s="145">
        <v>0</v>
      </c>
      <c r="T163" s="146">
        <f t="shared" si="23"/>
        <v>0</v>
      </c>
      <c r="AR163" s="147" t="s">
        <v>201</v>
      </c>
      <c r="AT163" s="147" t="s">
        <v>136</v>
      </c>
      <c r="AU163" s="147" t="s">
        <v>85</v>
      </c>
      <c r="AY163" s="13" t="s">
        <v>134</v>
      </c>
      <c r="BE163" s="148">
        <f t="shared" si="24"/>
        <v>0</v>
      </c>
      <c r="BF163" s="148">
        <f t="shared" si="25"/>
        <v>0</v>
      </c>
      <c r="BG163" s="148">
        <f t="shared" si="26"/>
        <v>0</v>
      </c>
      <c r="BH163" s="148">
        <f t="shared" si="27"/>
        <v>0</v>
      </c>
      <c r="BI163" s="148">
        <f t="shared" si="28"/>
        <v>0</v>
      </c>
      <c r="BJ163" s="13" t="s">
        <v>85</v>
      </c>
      <c r="BK163" s="148">
        <f t="shared" si="29"/>
        <v>0</v>
      </c>
      <c r="BL163" s="13" t="s">
        <v>201</v>
      </c>
      <c r="BM163" s="147" t="s">
        <v>465</v>
      </c>
    </row>
    <row r="164" spans="2:65" s="1" customFormat="1" ht="24.2" customHeight="1">
      <c r="B164" s="135"/>
      <c r="C164" s="136" t="s">
        <v>236</v>
      </c>
      <c r="D164" s="136" t="s">
        <v>136</v>
      </c>
      <c r="E164" s="137" t="s">
        <v>466</v>
      </c>
      <c r="F164" s="138" t="s">
        <v>467</v>
      </c>
      <c r="G164" s="139" t="s">
        <v>190</v>
      </c>
      <c r="H164" s="140">
        <v>10</v>
      </c>
      <c r="I164" s="141"/>
      <c r="J164" s="141">
        <f t="shared" si="20"/>
        <v>0</v>
      </c>
      <c r="K164" s="142"/>
      <c r="L164" s="25"/>
      <c r="M164" s="143" t="s">
        <v>1</v>
      </c>
      <c r="N164" s="144" t="s">
        <v>39</v>
      </c>
      <c r="O164" s="145">
        <v>0.49399999999999999</v>
      </c>
      <c r="P164" s="145">
        <f t="shared" si="21"/>
        <v>4.9399999999999995</v>
      </c>
      <c r="Q164" s="145">
        <v>6.8000000000000005E-4</v>
      </c>
      <c r="R164" s="145">
        <f t="shared" si="22"/>
        <v>6.8000000000000005E-3</v>
      </c>
      <c r="S164" s="145">
        <v>0</v>
      </c>
      <c r="T164" s="146">
        <f t="shared" si="23"/>
        <v>0</v>
      </c>
      <c r="AR164" s="147" t="s">
        <v>201</v>
      </c>
      <c r="AT164" s="147" t="s">
        <v>136</v>
      </c>
      <c r="AU164" s="147" t="s">
        <v>85</v>
      </c>
      <c r="AY164" s="13" t="s">
        <v>134</v>
      </c>
      <c r="BE164" s="148">
        <f t="shared" si="24"/>
        <v>0</v>
      </c>
      <c r="BF164" s="148">
        <f t="shared" si="25"/>
        <v>0</v>
      </c>
      <c r="BG164" s="148">
        <f t="shared" si="26"/>
        <v>0</v>
      </c>
      <c r="BH164" s="148">
        <f t="shared" si="27"/>
        <v>0</v>
      </c>
      <c r="BI164" s="148">
        <f t="shared" si="28"/>
        <v>0</v>
      </c>
      <c r="BJ164" s="13" t="s">
        <v>85</v>
      </c>
      <c r="BK164" s="148">
        <f t="shared" si="29"/>
        <v>0</v>
      </c>
      <c r="BL164" s="13" t="s">
        <v>201</v>
      </c>
      <c r="BM164" s="147" t="s">
        <v>468</v>
      </c>
    </row>
    <row r="165" spans="2:65" s="1" customFormat="1" ht="16.5" customHeight="1">
      <c r="B165" s="135"/>
      <c r="C165" s="136" t="s">
        <v>240</v>
      </c>
      <c r="D165" s="136" t="s">
        <v>136</v>
      </c>
      <c r="E165" s="137" t="s">
        <v>469</v>
      </c>
      <c r="F165" s="138" t="s">
        <v>470</v>
      </c>
      <c r="G165" s="139" t="s">
        <v>195</v>
      </c>
      <c r="H165" s="140">
        <v>6</v>
      </c>
      <c r="I165" s="141"/>
      <c r="J165" s="141">
        <f t="shared" si="20"/>
        <v>0</v>
      </c>
      <c r="K165" s="142"/>
      <c r="L165" s="25"/>
      <c r="M165" s="143" t="s">
        <v>1</v>
      </c>
      <c r="N165" s="144" t="s">
        <v>39</v>
      </c>
      <c r="O165" s="145">
        <v>0.40100000000000002</v>
      </c>
      <c r="P165" s="145">
        <f t="shared" si="21"/>
        <v>2.4060000000000001</v>
      </c>
      <c r="Q165" s="145">
        <v>0</v>
      </c>
      <c r="R165" s="145">
        <f t="shared" si="22"/>
        <v>0</v>
      </c>
      <c r="S165" s="145">
        <v>0</v>
      </c>
      <c r="T165" s="146">
        <f t="shared" si="23"/>
        <v>0</v>
      </c>
      <c r="AR165" s="147" t="s">
        <v>201</v>
      </c>
      <c r="AT165" s="147" t="s">
        <v>136</v>
      </c>
      <c r="AU165" s="147" t="s">
        <v>85</v>
      </c>
      <c r="AY165" s="13" t="s">
        <v>134</v>
      </c>
      <c r="BE165" s="148">
        <f t="shared" si="24"/>
        <v>0</v>
      </c>
      <c r="BF165" s="148">
        <f t="shared" si="25"/>
        <v>0</v>
      </c>
      <c r="BG165" s="148">
        <f t="shared" si="26"/>
        <v>0</v>
      </c>
      <c r="BH165" s="148">
        <f t="shared" si="27"/>
        <v>0</v>
      </c>
      <c r="BI165" s="148">
        <f t="shared" si="28"/>
        <v>0</v>
      </c>
      <c r="BJ165" s="13" t="s">
        <v>85</v>
      </c>
      <c r="BK165" s="148">
        <f t="shared" si="29"/>
        <v>0</v>
      </c>
      <c r="BL165" s="13" t="s">
        <v>201</v>
      </c>
      <c r="BM165" s="147" t="s">
        <v>471</v>
      </c>
    </row>
    <row r="166" spans="2:65" s="1" customFormat="1" ht="16.5" customHeight="1">
      <c r="B166" s="135"/>
      <c r="C166" s="136" t="s">
        <v>244</v>
      </c>
      <c r="D166" s="136" t="s">
        <v>136</v>
      </c>
      <c r="E166" s="137" t="s">
        <v>472</v>
      </c>
      <c r="F166" s="138" t="s">
        <v>473</v>
      </c>
      <c r="G166" s="139" t="s">
        <v>195</v>
      </c>
      <c r="H166" s="140">
        <v>2</v>
      </c>
      <c r="I166" s="141"/>
      <c r="J166" s="141">
        <f t="shared" si="20"/>
        <v>0</v>
      </c>
      <c r="K166" s="142"/>
      <c r="L166" s="25"/>
      <c r="M166" s="143" t="s">
        <v>1</v>
      </c>
      <c r="N166" s="144" t="s">
        <v>39</v>
      </c>
      <c r="O166" s="145">
        <v>0.40100000000000002</v>
      </c>
      <c r="P166" s="145">
        <f t="shared" si="21"/>
        <v>0.80200000000000005</v>
      </c>
      <c r="Q166" s="145">
        <v>0</v>
      </c>
      <c r="R166" s="145">
        <f t="shared" si="22"/>
        <v>0</v>
      </c>
      <c r="S166" s="145">
        <v>0</v>
      </c>
      <c r="T166" s="146">
        <f t="shared" si="23"/>
        <v>0</v>
      </c>
      <c r="AR166" s="147" t="s">
        <v>201</v>
      </c>
      <c r="AT166" s="147" t="s">
        <v>136</v>
      </c>
      <c r="AU166" s="147" t="s">
        <v>85</v>
      </c>
      <c r="AY166" s="13" t="s">
        <v>134</v>
      </c>
      <c r="BE166" s="148">
        <f t="shared" si="24"/>
        <v>0</v>
      </c>
      <c r="BF166" s="148">
        <f t="shared" si="25"/>
        <v>0</v>
      </c>
      <c r="BG166" s="148">
        <f t="shared" si="26"/>
        <v>0</v>
      </c>
      <c r="BH166" s="148">
        <f t="shared" si="27"/>
        <v>0</v>
      </c>
      <c r="BI166" s="148">
        <f t="shared" si="28"/>
        <v>0</v>
      </c>
      <c r="BJ166" s="13" t="s">
        <v>85</v>
      </c>
      <c r="BK166" s="148">
        <f t="shared" si="29"/>
        <v>0</v>
      </c>
      <c r="BL166" s="13" t="s">
        <v>201</v>
      </c>
      <c r="BM166" s="147" t="s">
        <v>474</v>
      </c>
    </row>
    <row r="167" spans="2:65" s="1" customFormat="1" ht="24.2" customHeight="1">
      <c r="B167" s="135"/>
      <c r="C167" s="136" t="s">
        <v>248</v>
      </c>
      <c r="D167" s="136" t="s">
        <v>136</v>
      </c>
      <c r="E167" s="137" t="s">
        <v>475</v>
      </c>
      <c r="F167" s="138" t="s">
        <v>476</v>
      </c>
      <c r="G167" s="139" t="s">
        <v>195</v>
      </c>
      <c r="H167" s="140">
        <v>26</v>
      </c>
      <c r="I167" s="141"/>
      <c r="J167" s="141">
        <f t="shared" si="20"/>
        <v>0</v>
      </c>
      <c r="K167" s="142"/>
      <c r="L167" s="25"/>
      <c r="M167" s="143" t="s">
        <v>1</v>
      </c>
      <c r="N167" s="144" t="s">
        <v>39</v>
      </c>
      <c r="O167" s="145">
        <v>2.8000000000000001E-2</v>
      </c>
      <c r="P167" s="145">
        <f t="shared" si="21"/>
        <v>0.72799999999999998</v>
      </c>
      <c r="Q167" s="145">
        <v>1E-4</v>
      </c>
      <c r="R167" s="145">
        <f t="shared" si="22"/>
        <v>2.6000000000000003E-3</v>
      </c>
      <c r="S167" s="145">
        <v>0</v>
      </c>
      <c r="T167" s="146">
        <f t="shared" si="23"/>
        <v>0</v>
      </c>
      <c r="AR167" s="147" t="s">
        <v>201</v>
      </c>
      <c r="AT167" s="147" t="s">
        <v>136</v>
      </c>
      <c r="AU167" s="147" t="s">
        <v>85</v>
      </c>
      <c r="AY167" s="13" t="s">
        <v>134</v>
      </c>
      <c r="BE167" s="148">
        <f t="shared" si="24"/>
        <v>0</v>
      </c>
      <c r="BF167" s="148">
        <f t="shared" si="25"/>
        <v>0</v>
      </c>
      <c r="BG167" s="148">
        <f t="shared" si="26"/>
        <v>0</v>
      </c>
      <c r="BH167" s="148">
        <f t="shared" si="27"/>
        <v>0</v>
      </c>
      <c r="BI167" s="148">
        <f t="shared" si="28"/>
        <v>0</v>
      </c>
      <c r="BJ167" s="13" t="s">
        <v>85</v>
      </c>
      <c r="BK167" s="148">
        <f t="shared" si="29"/>
        <v>0</v>
      </c>
      <c r="BL167" s="13" t="s">
        <v>201</v>
      </c>
      <c r="BM167" s="147" t="s">
        <v>477</v>
      </c>
    </row>
    <row r="168" spans="2:65" s="1" customFormat="1" ht="16.5" customHeight="1">
      <c r="B168" s="135"/>
      <c r="C168" s="149" t="s">
        <v>252</v>
      </c>
      <c r="D168" s="149" t="s">
        <v>152</v>
      </c>
      <c r="E168" s="150" t="s">
        <v>478</v>
      </c>
      <c r="F168" s="151" t="s">
        <v>479</v>
      </c>
      <c r="G168" s="152" t="s">
        <v>195</v>
      </c>
      <c r="H168" s="153">
        <v>6</v>
      </c>
      <c r="I168" s="154"/>
      <c r="J168" s="154">
        <f t="shared" si="20"/>
        <v>0</v>
      </c>
      <c r="K168" s="155"/>
      <c r="L168" s="156"/>
      <c r="M168" s="157" t="s">
        <v>1</v>
      </c>
      <c r="N168" s="158" t="s">
        <v>39</v>
      </c>
      <c r="O168" s="145">
        <v>0</v>
      </c>
      <c r="P168" s="145">
        <f t="shared" si="21"/>
        <v>0</v>
      </c>
      <c r="Q168" s="145">
        <v>6.9999999999999994E-5</v>
      </c>
      <c r="R168" s="145">
        <f t="shared" si="22"/>
        <v>4.1999999999999996E-4</v>
      </c>
      <c r="S168" s="145">
        <v>0</v>
      </c>
      <c r="T168" s="146">
        <f t="shared" si="23"/>
        <v>0</v>
      </c>
      <c r="AR168" s="147" t="s">
        <v>264</v>
      </c>
      <c r="AT168" s="147" t="s">
        <v>152</v>
      </c>
      <c r="AU168" s="147" t="s">
        <v>85</v>
      </c>
      <c r="AY168" s="13" t="s">
        <v>134</v>
      </c>
      <c r="BE168" s="148">
        <f t="shared" si="24"/>
        <v>0</v>
      </c>
      <c r="BF168" s="148">
        <f t="shared" si="25"/>
        <v>0</v>
      </c>
      <c r="BG168" s="148">
        <f t="shared" si="26"/>
        <v>0</v>
      </c>
      <c r="BH168" s="148">
        <f t="shared" si="27"/>
        <v>0</v>
      </c>
      <c r="BI168" s="148">
        <f t="shared" si="28"/>
        <v>0</v>
      </c>
      <c r="BJ168" s="13" t="s">
        <v>85</v>
      </c>
      <c r="BK168" s="148">
        <f t="shared" si="29"/>
        <v>0</v>
      </c>
      <c r="BL168" s="13" t="s">
        <v>201</v>
      </c>
      <c r="BM168" s="147" t="s">
        <v>480</v>
      </c>
    </row>
    <row r="169" spans="2:65" s="1" customFormat="1" ht="16.5" customHeight="1">
      <c r="B169" s="135"/>
      <c r="C169" s="149" t="s">
        <v>256</v>
      </c>
      <c r="D169" s="149" t="s">
        <v>152</v>
      </c>
      <c r="E169" s="150" t="s">
        <v>481</v>
      </c>
      <c r="F169" s="151" t="s">
        <v>482</v>
      </c>
      <c r="G169" s="152" t="s">
        <v>195</v>
      </c>
      <c r="H169" s="153">
        <v>2</v>
      </c>
      <c r="I169" s="154"/>
      <c r="J169" s="154">
        <f t="shared" si="20"/>
        <v>0</v>
      </c>
      <c r="K169" s="155"/>
      <c r="L169" s="156"/>
      <c r="M169" s="157" t="s">
        <v>1</v>
      </c>
      <c r="N169" s="158" t="s">
        <v>39</v>
      </c>
      <c r="O169" s="145">
        <v>0</v>
      </c>
      <c r="P169" s="145">
        <f t="shared" si="21"/>
        <v>0</v>
      </c>
      <c r="Q169" s="145">
        <v>4.0000000000000003E-5</v>
      </c>
      <c r="R169" s="145">
        <f t="shared" si="22"/>
        <v>8.0000000000000007E-5</v>
      </c>
      <c r="S169" s="145">
        <v>0</v>
      </c>
      <c r="T169" s="146">
        <f t="shared" si="23"/>
        <v>0</v>
      </c>
      <c r="AR169" s="147" t="s">
        <v>264</v>
      </c>
      <c r="AT169" s="147" t="s">
        <v>152</v>
      </c>
      <c r="AU169" s="147" t="s">
        <v>85</v>
      </c>
      <c r="AY169" s="13" t="s">
        <v>134</v>
      </c>
      <c r="BE169" s="148">
        <f t="shared" si="24"/>
        <v>0</v>
      </c>
      <c r="BF169" s="148">
        <f t="shared" si="25"/>
        <v>0</v>
      </c>
      <c r="BG169" s="148">
        <f t="shared" si="26"/>
        <v>0</v>
      </c>
      <c r="BH169" s="148">
        <f t="shared" si="27"/>
        <v>0</v>
      </c>
      <c r="BI169" s="148">
        <f t="shared" si="28"/>
        <v>0</v>
      </c>
      <c r="BJ169" s="13" t="s">
        <v>85</v>
      </c>
      <c r="BK169" s="148">
        <f t="shared" si="29"/>
        <v>0</v>
      </c>
      <c r="BL169" s="13" t="s">
        <v>201</v>
      </c>
      <c r="BM169" s="147" t="s">
        <v>483</v>
      </c>
    </row>
    <row r="170" spans="2:65" s="1" customFormat="1" ht="16.5" customHeight="1">
      <c r="B170" s="135"/>
      <c r="C170" s="149" t="s">
        <v>260</v>
      </c>
      <c r="D170" s="149" t="s">
        <v>152</v>
      </c>
      <c r="E170" s="150" t="s">
        <v>484</v>
      </c>
      <c r="F170" s="151" t="s">
        <v>485</v>
      </c>
      <c r="G170" s="152" t="s">
        <v>195</v>
      </c>
      <c r="H170" s="153">
        <v>11</v>
      </c>
      <c r="I170" s="154"/>
      <c r="J170" s="154">
        <f t="shared" si="20"/>
        <v>0</v>
      </c>
      <c r="K170" s="155"/>
      <c r="L170" s="156"/>
      <c r="M170" s="157" t="s">
        <v>1</v>
      </c>
      <c r="N170" s="158" t="s">
        <v>39</v>
      </c>
      <c r="O170" s="145">
        <v>0</v>
      </c>
      <c r="P170" s="145">
        <f t="shared" si="21"/>
        <v>0</v>
      </c>
      <c r="Q170" s="145">
        <v>1E-4</v>
      </c>
      <c r="R170" s="145">
        <f t="shared" si="22"/>
        <v>1.1000000000000001E-3</v>
      </c>
      <c r="S170" s="145">
        <v>0</v>
      </c>
      <c r="T170" s="146">
        <f t="shared" si="23"/>
        <v>0</v>
      </c>
      <c r="AR170" s="147" t="s">
        <v>264</v>
      </c>
      <c r="AT170" s="147" t="s">
        <v>152</v>
      </c>
      <c r="AU170" s="147" t="s">
        <v>85</v>
      </c>
      <c r="AY170" s="13" t="s">
        <v>134</v>
      </c>
      <c r="BE170" s="148">
        <f t="shared" si="24"/>
        <v>0</v>
      </c>
      <c r="BF170" s="148">
        <f t="shared" si="25"/>
        <v>0</v>
      </c>
      <c r="BG170" s="148">
        <f t="shared" si="26"/>
        <v>0</v>
      </c>
      <c r="BH170" s="148">
        <f t="shared" si="27"/>
        <v>0</v>
      </c>
      <c r="BI170" s="148">
        <f t="shared" si="28"/>
        <v>0</v>
      </c>
      <c r="BJ170" s="13" t="s">
        <v>85</v>
      </c>
      <c r="BK170" s="148">
        <f t="shared" si="29"/>
        <v>0</v>
      </c>
      <c r="BL170" s="13" t="s">
        <v>201</v>
      </c>
      <c r="BM170" s="147" t="s">
        <v>486</v>
      </c>
    </row>
    <row r="171" spans="2:65" s="1" customFormat="1" ht="21.75" customHeight="1">
      <c r="B171" s="135"/>
      <c r="C171" s="149" t="s">
        <v>264</v>
      </c>
      <c r="D171" s="149" t="s">
        <v>152</v>
      </c>
      <c r="E171" s="150" t="s">
        <v>487</v>
      </c>
      <c r="F171" s="151" t="s">
        <v>488</v>
      </c>
      <c r="G171" s="152" t="s">
        <v>195</v>
      </c>
      <c r="H171" s="153">
        <v>7</v>
      </c>
      <c r="I171" s="154"/>
      <c r="J171" s="154">
        <f t="shared" si="20"/>
        <v>0</v>
      </c>
      <c r="K171" s="155"/>
      <c r="L171" s="156"/>
      <c r="M171" s="157" t="s">
        <v>1</v>
      </c>
      <c r="N171" s="158" t="s">
        <v>39</v>
      </c>
      <c r="O171" s="145">
        <v>0</v>
      </c>
      <c r="P171" s="145">
        <f t="shared" si="21"/>
        <v>0</v>
      </c>
      <c r="Q171" s="145">
        <v>1E-4</v>
      </c>
      <c r="R171" s="145">
        <f t="shared" si="22"/>
        <v>6.9999999999999999E-4</v>
      </c>
      <c r="S171" s="145">
        <v>0</v>
      </c>
      <c r="T171" s="146">
        <f t="shared" si="23"/>
        <v>0</v>
      </c>
      <c r="AR171" s="147" t="s">
        <v>264</v>
      </c>
      <c r="AT171" s="147" t="s">
        <v>152</v>
      </c>
      <c r="AU171" s="147" t="s">
        <v>85</v>
      </c>
      <c r="AY171" s="13" t="s">
        <v>134</v>
      </c>
      <c r="BE171" s="148">
        <f t="shared" si="24"/>
        <v>0</v>
      </c>
      <c r="BF171" s="148">
        <f t="shared" si="25"/>
        <v>0</v>
      </c>
      <c r="BG171" s="148">
        <f t="shared" si="26"/>
        <v>0</v>
      </c>
      <c r="BH171" s="148">
        <f t="shared" si="27"/>
        <v>0</v>
      </c>
      <c r="BI171" s="148">
        <f t="shared" si="28"/>
        <v>0</v>
      </c>
      <c r="BJ171" s="13" t="s">
        <v>85</v>
      </c>
      <c r="BK171" s="148">
        <f t="shared" si="29"/>
        <v>0</v>
      </c>
      <c r="BL171" s="13" t="s">
        <v>201</v>
      </c>
      <c r="BM171" s="147" t="s">
        <v>489</v>
      </c>
    </row>
    <row r="172" spans="2:65" s="1" customFormat="1" ht="24.2" customHeight="1">
      <c r="B172" s="135"/>
      <c r="C172" s="136" t="s">
        <v>268</v>
      </c>
      <c r="D172" s="136" t="s">
        <v>136</v>
      </c>
      <c r="E172" s="137" t="s">
        <v>490</v>
      </c>
      <c r="F172" s="138" t="s">
        <v>491</v>
      </c>
      <c r="G172" s="139" t="s">
        <v>195</v>
      </c>
      <c r="H172" s="140">
        <v>18</v>
      </c>
      <c r="I172" s="141"/>
      <c r="J172" s="141">
        <f t="shared" si="20"/>
        <v>0</v>
      </c>
      <c r="K172" s="142"/>
      <c r="L172" s="25"/>
      <c r="M172" s="143" t="s">
        <v>1</v>
      </c>
      <c r="N172" s="144" t="s">
        <v>39</v>
      </c>
      <c r="O172" s="145">
        <v>0.2177</v>
      </c>
      <c r="P172" s="145">
        <f t="shared" si="21"/>
        <v>3.9186000000000001</v>
      </c>
      <c r="Q172" s="145">
        <v>1.2999999999999999E-4</v>
      </c>
      <c r="R172" s="145">
        <f t="shared" si="22"/>
        <v>2.3399999999999996E-3</v>
      </c>
      <c r="S172" s="145">
        <v>0</v>
      </c>
      <c r="T172" s="146">
        <f t="shared" si="23"/>
        <v>0</v>
      </c>
      <c r="AR172" s="147" t="s">
        <v>201</v>
      </c>
      <c r="AT172" s="147" t="s">
        <v>136</v>
      </c>
      <c r="AU172" s="147" t="s">
        <v>85</v>
      </c>
      <c r="AY172" s="13" t="s">
        <v>134</v>
      </c>
      <c r="BE172" s="148">
        <f t="shared" si="24"/>
        <v>0</v>
      </c>
      <c r="BF172" s="148">
        <f t="shared" si="25"/>
        <v>0</v>
      </c>
      <c r="BG172" s="148">
        <f t="shared" si="26"/>
        <v>0</v>
      </c>
      <c r="BH172" s="148">
        <f t="shared" si="27"/>
        <v>0</v>
      </c>
      <c r="BI172" s="148">
        <f t="shared" si="28"/>
        <v>0</v>
      </c>
      <c r="BJ172" s="13" t="s">
        <v>85</v>
      </c>
      <c r="BK172" s="148">
        <f t="shared" si="29"/>
        <v>0</v>
      </c>
      <c r="BL172" s="13" t="s">
        <v>201</v>
      </c>
      <c r="BM172" s="147" t="s">
        <v>492</v>
      </c>
    </row>
    <row r="173" spans="2:65" s="1" customFormat="1" ht="33" customHeight="1">
      <c r="B173" s="135"/>
      <c r="C173" s="149" t="s">
        <v>272</v>
      </c>
      <c r="D173" s="149" t="s">
        <v>152</v>
      </c>
      <c r="E173" s="150" t="s">
        <v>493</v>
      </c>
      <c r="F173" s="151" t="s">
        <v>494</v>
      </c>
      <c r="G173" s="152" t="s">
        <v>195</v>
      </c>
      <c r="H173" s="153">
        <v>18</v>
      </c>
      <c r="I173" s="154"/>
      <c r="J173" s="154">
        <f t="shared" si="20"/>
        <v>0</v>
      </c>
      <c r="K173" s="155"/>
      <c r="L173" s="156"/>
      <c r="M173" s="157" t="s">
        <v>1</v>
      </c>
      <c r="N173" s="158" t="s">
        <v>39</v>
      </c>
      <c r="O173" s="145">
        <v>0</v>
      </c>
      <c r="P173" s="145">
        <f t="shared" si="21"/>
        <v>0</v>
      </c>
      <c r="Q173" s="145">
        <v>1.7000000000000001E-4</v>
      </c>
      <c r="R173" s="145">
        <f t="shared" si="22"/>
        <v>3.0600000000000002E-3</v>
      </c>
      <c r="S173" s="145">
        <v>0</v>
      </c>
      <c r="T173" s="146">
        <f t="shared" si="23"/>
        <v>0</v>
      </c>
      <c r="AR173" s="147" t="s">
        <v>264</v>
      </c>
      <c r="AT173" s="147" t="s">
        <v>152</v>
      </c>
      <c r="AU173" s="147" t="s">
        <v>85</v>
      </c>
      <c r="AY173" s="13" t="s">
        <v>134</v>
      </c>
      <c r="BE173" s="148">
        <f t="shared" si="24"/>
        <v>0</v>
      </c>
      <c r="BF173" s="148">
        <f t="shared" si="25"/>
        <v>0</v>
      </c>
      <c r="BG173" s="148">
        <f t="shared" si="26"/>
        <v>0</v>
      </c>
      <c r="BH173" s="148">
        <f t="shared" si="27"/>
        <v>0</v>
      </c>
      <c r="BI173" s="148">
        <f t="shared" si="28"/>
        <v>0</v>
      </c>
      <c r="BJ173" s="13" t="s">
        <v>85</v>
      </c>
      <c r="BK173" s="148">
        <f t="shared" si="29"/>
        <v>0</v>
      </c>
      <c r="BL173" s="13" t="s">
        <v>201</v>
      </c>
      <c r="BM173" s="147" t="s">
        <v>495</v>
      </c>
    </row>
    <row r="174" spans="2:65" s="1" customFormat="1" ht="24.2" customHeight="1">
      <c r="B174" s="135"/>
      <c r="C174" s="136" t="s">
        <v>276</v>
      </c>
      <c r="D174" s="136" t="s">
        <v>136</v>
      </c>
      <c r="E174" s="137" t="s">
        <v>496</v>
      </c>
      <c r="F174" s="138" t="s">
        <v>497</v>
      </c>
      <c r="G174" s="139" t="s">
        <v>195</v>
      </c>
      <c r="H174" s="140">
        <v>3</v>
      </c>
      <c r="I174" s="141"/>
      <c r="J174" s="141">
        <f t="shared" si="20"/>
        <v>0</v>
      </c>
      <c r="K174" s="142"/>
      <c r="L174" s="25"/>
      <c r="M174" s="143" t="s">
        <v>1</v>
      </c>
      <c r="N174" s="144" t="s">
        <v>39</v>
      </c>
      <c r="O174" s="145">
        <v>0.12515999999999999</v>
      </c>
      <c r="P174" s="145">
        <f t="shared" si="21"/>
        <v>0.37547999999999998</v>
      </c>
      <c r="Q174" s="145">
        <v>2.0000000000000002E-5</v>
      </c>
      <c r="R174" s="145">
        <f t="shared" si="22"/>
        <v>6.0000000000000008E-5</v>
      </c>
      <c r="S174" s="145">
        <v>0</v>
      </c>
      <c r="T174" s="146">
        <f t="shared" si="23"/>
        <v>0</v>
      </c>
      <c r="AR174" s="147" t="s">
        <v>201</v>
      </c>
      <c r="AT174" s="147" t="s">
        <v>136</v>
      </c>
      <c r="AU174" s="147" t="s">
        <v>85</v>
      </c>
      <c r="AY174" s="13" t="s">
        <v>134</v>
      </c>
      <c r="BE174" s="148">
        <f t="shared" si="24"/>
        <v>0</v>
      </c>
      <c r="BF174" s="148">
        <f t="shared" si="25"/>
        <v>0</v>
      </c>
      <c r="BG174" s="148">
        <f t="shared" si="26"/>
        <v>0</v>
      </c>
      <c r="BH174" s="148">
        <f t="shared" si="27"/>
        <v>0</v>
      </c>
      <c r="BI174" s="148">
        <f t="shared" si="28"/>
        <v>0</v>
      </c>
      <c r="BJ174" s="13" t="s">
        <v>85</v>
      </c>
      <c r="BK174" s="148">
        <f t="shared" si="29"/>
        <v>0</v>
      </c>
      <c r="BL174" s="13" t="s">
        <v>201</v>
      </c>
      <c r="BM174" s="147" t="s">
        <v>498</v>
      </c>
    </row>
    <row r="175" spans="2:65" s="1" customFormat="1" ht="16.5" customHeight="1">
      <c r="B175" s="135"/>
      <c r="C175" s="149" t="s">
        <v>280</v>
      </c>
      <c r="D175" s="149" t="s">
        <v>152</v>
      </c>
      <c r="E175" s="150" t="s">
        <v>499</v>
      </c>
      <c r="F175" s="151" t="s">
        <v>500</v>
      </c>
      <c r="G175" s="152" t="s">
        <v>195</v>
      </c>
      <c r="H175" s="153">
        <v>3</v>
      </c>
      <c r="I175" s="154"/>
      <c r="J175" s="154">
        <f t="shared" si="20"/>
        <v>0</v>
      </c>
      <c r="K175" s="155"/>
      <c r="L175" s="156"/>
      <c r="M175" s="157" t="s">
        <v>1</v>
      </c>
      <c r="N175" s="158" t="s">
        <v>39</v>
      </c>
      <c r="O175" s="145">
        <v>0</v>
      </c>
      <c r="P175" s="145">
        <f t="shared" si="21"/>
        <v>0</v>
      </c>
      <c r="Q175" s="145">
        <v>8.0000000000000007E-5</v>
      </c>
      <c r="R175" s="145">
        <f t="shared" si="22"/>
        <v>2.4000000000000003E-4</v>
      </c>
      <c r="S175" s="145">
        <v>0</v>
      </c>
      <c r="T175" s="146">
        <f t="shared" si="23"/>
        <v>0</v>
      </c>
      <c r="AR175" s="147" t="s">
        <v>264</v>
      </c>
      <c r="AT175" s="147" t="s">
        <v>152</v>
      </c>
      <c r="AU175" s="147" t="s">
        <v>85</v>
      </c>
      <c r="AY175" s="13" t="s">
        <v>134</v>
      </c>
      <c r="BE175" s="148">
        <f t="shared" si="24"/>
        <v>0</v>
      </c>
      <c r="BF175" s="148">
        <f t="shared" si="25"/>
        <v>0</v>
      </c>
      <c r="BG175" s="148">
        <f t="shared" si="26"/>
        <v>0</v>
      </c>
      <c r="BH175" s="148">
        <f t="shared" si="27"/>
        <v>0</v>
      </c>
      <c r="BI175" s="148">
        <f t="shared" si="28"/>
        <v>0</v>
      </c>
      <c r="BJ175" s="13" t="s">
        <v>85</v>
      </c>
      <c r="BK175" s="148">
        <f t="shared" si="29"/>
        <v>0</v>
      </c>
      <c r="BL175" s="13" t="s">
        <v>201</v>
      </c>
      <c r="BM175" s="147" t="s">
        <v>501</v>
      </c>
    </row>
    <row r="176" spans="2:65" s="1" customFormat="1" ht="24.2" customHeight="1">
      <c r="B176" s="135"/>
      <c r="C176" s="136" t="s">
        <v>285</v>
      </c>
      <c r="D176" s="136" t="s">
        <v>136</v>
      </c>
      <c r="E176" s="137" t="s">
        <v>347</v>
      </c>
      <c r="F176" s="138" t="s">
        <v>348</v>
      </c>
      <c r="G176" s="139" t="s">
        <v>195</v>
      </c>
      <c r="H176" s="140">
        <v>1</v>
      </c>
      <c r="I176" s="141"/>
      <c r="J176" s="141">
        <f t="shared" si="20"/>
        <v>0</v>
      </c>
      <c r="K176" s="142"/>
      <c r="L176" s="25"/>
      <c r="M176" s="143" t="s">
        <v>1</v>
      </c>
      <c r="N176" s="144" t="s">
        <v>39</v>
      </c>
      <c r="O176" s="145">
        <v>0.22800000000000001</v>
      </c>
      <c r="P176" s="145">
        <f t="shared" si="21"/>
        <v>0.22800000000000001</v>
      </c>
      <c r="Q176" s="145">
        <v>5.0000000000000002E-5</v>
      </c>
      <c r="R176" s="145">
        <f t="shared" si="22"/>
        <v>5.0000000000000002E-5</v>
      </c>
      <c r="S176" s="145">
        <v>0</v>
      </c>
      <c r="T176" s="146">
        <f t="shared" si="23"/>
        <v>0</v>
      </c>
      <c r="AR176" s="147" t="s">
        <v>201</v>
      </c>
      <c r="AT176" s="147" t="s">
        <v>136</v>
      </c>
      <c r="AU176" s="147" t="s">
        <v>85</v>
      </c>
      <c r="AY176" s="13" t="s">
        <v>134</v>
      </c>
      <c r="BE176" s="148">
        <f t="shared" si="24"/>
        <v>0</v>
      </c>
      <c r="BF176" s="148">
        <f t="shared" si="25"/>
        <v>0</v>
      </c>
      <c r="BG176" s="148">
        <f t="shared" si="26"/>
        <v>0</v>
      </c>
      <c r="BH176" s="148">
        <f t="shared" si="27"/>
        <v>0</v>
      </c>
      <c r="BI176" s="148">
        <f t="shared" si="28"/>
        <v>0</v>
      </c>
      <c r="BJ176" s="13" t="s">
        <v>85</v>
      </c>
      <c r="BK176" s="148">
        <f t="shared" si="29"/>
        <v>0</v>
      </c>
      <c r="BL176" s="13" t="s">
        <v>201</v>
      </c>
      <c r="BM176" s="147" t="s">
        <v>502</v>
      </c>
    </row>
    <row r="177" spans="2:65" s="1" customFormat="1" ht="16.5" customHeight="1">
      <c r="B177" s="135"/>
      <c r="C177" s="149" t="s">
        <v>289</v>
      </c>
      <c r="D177" s="149" t="s">
        <v>152</v>
      </c>
      <c r="E177" s="150" t="s">
        <v>351</v>
      </c>
      <c r="F177" s="151" t="s">
        <v>352</v>
      </c>
      <c r="G177" s="152" t="s">
        <v>195</v>
      </c>
      <c r="H177" s="153">
        <v>1</v>
      </c>
      <c r="I177" s="154"/>
      <c r="J177" s="154">
        <f t="shared" si="20"/>
        <v>0</v>
      </c>
      <c r="K177" s="155"/>
      <c r="L177" s="156"/>
      <c r="M177" s="157" t="s">
        <v>1</v>
      </c>
      <c r="N177" s="158" t="s">
        <v>39</v>
      </c>
      <c r="O177" s="145">
        <v>0</v>
      </c>
      <c r="P177" s="145">
        <f t="shared" si="21"/>
        <v>0</v>
      </c>
      <c r="Q177" s="145">
        <v>5.9000000000000003E-4</v>
      </c>
      <c r="R177" s="145">
        <f t="shared" si="22"/>
        <v>5.9000000000000003E-4</v>
      </c>
      <c r="S177" s="145">
        <v>0</v>
      </c>
      <c r="T177" s="146">
        <f t="shared" si="23"/>
        <v>0</v>
      </c>
      <c r="AR177" s="147" t="s">
        <v>264</v>
      </c>
      <c r="AT177" s="147" t="s">
        <v>152</v>
      </c>
      <c r="AU177" s="147" t="s">
        <v>85</v>
      </c>
      <c r="AY177" s="13" t="s">
        <v>134</v>
      </c>
      <c r="BE177" s="148">
        <f t="shared" si="24"/>
        <v>0</v>
      </c>
      <c r="BF177" s="148">
        <f t="shared" si="25"/>
        <v>0</v>
      </c>
      <c r="BG177" s="148">
        <f t="shared" si="26"/>
        <v>0</v>
      </c>
      <c r="BH177" s="148">
        <f t="shared" si="27"/>
        <v>0</v>
      </c>
      <c r="BI177" s="148">
        <f t="shared" si="28"/>
        <v>0</v>
      </c>
      <c r="BJ177" s="13" t="s">
        <v>85</v>
      </c>
      <c r="BK177" s="148">
        <f t="shared" si="29"/>
        <v>0</v>
      </c>
      <c r="BL177" s="13" t="s">
        <v>201</v>
      </c>
      <c r="BM177" s="147" t="s">
        <v>503</v>
      </c>
    </row>
    <row r="178" spans="2:65" s="1" customFormat="1" ht="21.75" customHeight="1">
      <c r="B178" s="135"/>
      <c r="C178" s="136" t="s">
        <v>295</v>
      </c>
      <c r="D178" s="136" t="s">
        <v>136</v>
      </c>
      <c r="E178" s="137" t="s">
        <v>504</v>
      </c>
      <c r="F178" s="138" t="s">
        <v>505</v>
      </c>
      <c r="G178" s="139" t="s">
        <v>195</v>
      </c>
      <c r="H178" s="140">
        <v>2</v>
      </c>
      <c r="I178" s="141"/>
      <c r="J178" s="141">
        <f t="shared" si="20"/>
        <v>0</v>
      </c>
      <c r="K178" s="142"/>
      <c r="L178" s="25"/>
      <c r="M178" s="143" t="s">
        <v>1</v>
      </c>
      <c r="N178" s="144" t="s">
        <v>39</v>
      </c>
      <c r="O178" s="145">
        <v>0.20632</v>
      </c>
      <c r="P178" s="145">
        <f t="shared" si="21"/>
        <v>0.41264000000000001</v>
      </c>
      <c r="Q178" s="145">
        <v>4.0000000000000003E-5</v>
      </c>
      <c r="R178" s="145">
        <f t="shared" si="22"/>
        <v>8.0000000000000007E-5</v>
      </c>
      <c r="S178" s="145">
        <v>0</v>
      </c>
      <c r="T178" s="146">
        <f t="shared" si="23"/>
        <v>0</v>
      </c>
      <c r="AR178" s="147" t="s">
        <v>201</v>
      </c>
      <c r="AT178" s="147" t="s">
        <v>136</v>
      </c>
      <c r="AU178" s="147" t="s">
        <v>85</v>
      </c>
      <c r="AY178" s="13" t="s">
        <v>134</v>
      </c>
      <c r="BE178" s="148">
        <f t="shared" si="24"/>
        <v>0</v>
      </c>
      <c r="BF178" s="148">
        <f t="shared" si="25"/>
        <v>0</v>
      </c>
      <c r="BG178" s="148">
        <f t="shared" si="26"/>
        <v>0</v>
      </c>
      <c r="BH178" s="148">
        <f t="shared" si="27"/>
        <v>0</v>
      </c>
      <c r="BI178" s="148">
        <f t="shared" si="28"/>
        <v>0</v>
      </c>
      <c r="BJ178" s="13" t="s">
        <v>85</v>
      </c>
      <c r="BK178" s="148">
        <f t="shared" si="29"/>
        <v>0</v>
      </c>
      <c r="BL178" s="13" t="s">
        <v>201</v>
      </c>
      <c r="BM178" s="147" t="s">
        <v>506</v>
      </c>
    </row>
    <row r="179" spans="2:65" s="1" customFormat="1" ht="16.5" customHeight="1">
      <c r="B179" s="135"/>
      <c r="C179" s="149" t="s">
        <v>303</v>
      </c>
      <c r="D179" s="149" t="s">
        <v>152</v>
      </c>
      <c r="E179" s="150" t="s">
        <v>507</v>
      </c>
      <c r="F179" s="151" t="s">
        <v>508</v>
      </c>
      <c r="G179" s="152" t="s">
        <v>195</v>
      </c>
      <c r="H179" s="153">
        <v>2</v>
      </c>
      <c r="I179" s="154"/>
      <c r="J179" s="154">
        <f t="shared" si="20"/>
        <v>0</v>
      </c>
      <c r="K179" s="155"/>
      <c r="L179" s="156"/>
      <c r="M179" s="157" t="s">
        <v>1</v>
      </c>
      <c r="N179" s="158" t="s">
        <v>39</v>
      </c>
      <c r="O179" s="145">
        <v>0</v>
      </c>
      <c r="P179" s="145">
        <f t="shared" si="21"/>
        <v>0</v>
      </c>
      <c r="Q179" s="145">
        <v>2.5999999999999998E-4</v>
      </c>
      <c r="R179" s="145">
        <f t="shared" si="22"/>
        <v>5.1999999999999995E-4</v>
      </c>
      <c r="S179" s="145">
        <v>0</v>
      </c>
      <c r="T179" s="146">
        <f t="shared" si="23"/>
        <v>0</v>
      </c>
      <c r="AR179" s="147" t="s">
        <v>264</v>
      </c>
      <c r="AT179" s="147" t="s">
        <v>152</v>
      </c>
      <c r="AU179" s="147" t="s">
        <v>85</v>
      </c>
      <c r="AY179" s="13" t="s">
        <v>134</v>
      </c>
      <c r="BE179" s="148">
        <f t="shared" si="24"/>
        <v>0</v>
      </c>
      <c r="BF179" s="148">
        <f t="shared" si="25"/>
        <v>0</v>
      </c>
      <c r="BG179" s="148">
        <f t="shared" si="26"/>
        <v>0</v>
      </c>
      <c r="BH179" s="148">
        <f t="shared" si="27"/>
        <v>0</v>
      </c>
      <c r="BI179" s="148">
        <f t="shared" si="28"/>
        <v>0</v>
      </c>
      <c r="BJ179" s="13" t="s">
        <v>85</v>
      </c>
      <c r="BK179" s="148">
        <f t="shared" si="29"/>
        <v>0</v>
      </c>
      <c r="BL179" s="13" t="s">
        <v>201</v>
      </c>
      <c r="BM179" s="147" t="s">
        <v>509</v>
      </c>
    </row>
    <row r="180" spans="2:65" s="1" customFormat="1" ht="16.5" customHeight="1">
      <c r="B180" s="135"/>
      <c r="C180" s="136" t="s">
        <v>307</v>
      </c>
      <c r="D180" s="136" t="s">
        <v>136</v>
      </c>
      <c r="E180" s="137" t="s">
        <v>510</v>
      </c>
      <c r="F180" s="138" t="s">
        <v>511</v>
      </c>
      <c r="G180" s="139" t="s">
        <v>195</v>
      </c>
      <c r="H180" s="140">
        <v>3</v>
      </c>
      <c r="I180" s="141"/>
      <c r="J180" s="141">
        <f t="shared" si="20"/>
        <v>0</v>
      </c>
      <c r="K180" s="142"/>
      <c r="L180" s="25"/>
      <c r="M180" s="143" t="s">
        <v>1</v>
      </c>
      <c r="N180" s="144" t="s">
        <v>39</v>
      </c>
      <c r="O180" s="145">
        <v>0.12537999999999999</v>
      </c>
      <c r="P180" s="145">
        <f t="shared" si="21"/>
        <v>0.37613999999999997</v>
      </c>
      <c r="Q180" s="145">
        <v>2.0000000000000002E-5</v>
      </c>
      <c r="R180" s="145">
        <f t="shared" si="22"/>
        <v>6.0000000000000008E-5</v>
      </c>
      <c r="S180" s="145">
        <v>0</v>
      </c>
      <c r="T180" s="146">
        <f t="shared" si="23"/>
        <v>0</v>
      </c>
      <c r="AR180" s="147" t="s">
        <v>201</v>
      </c>
      <c r="AT180" s="147" t="s">
        <v>136</v>
      </c>
      <c r="AU180" s="147" t="s">
        <v>85</v>
      </c>
      <c r="AY180" s="13" t="s">
        <v>134</v>
      </c>
      <c r="BE180" s="148">
        <f t="shared" si="24"/>
        <v>0</v>
      </c>
      <c r="BF180" s="148">
        <f t="shared" si="25"/>
        <v>0</v>
      </c>
      <c r="BG180" s="148">
        <f t="shared" si="26"/>
        <v>0</v>
      </c>
      <c r="BH180" s="148">
        <f t="shared" si="27"/>
        <v>0</v>
      </c>
      <c r="BI180" s="148">
        <f t="shared" si="28"/>
        <v>0</v>
      </c>
      <c r="BJ180" s="13" t="s">
        <v>85</v>
      </c>
      <c r="BK180" s="148">
        <f t="shared" si="29"/>
        <v>0</v>
      </c>
      <c r="BL180" s="13" t="s">
        <v>201</v>
      </c>
      <c r="BM180" s="147" t="s">
        <v>512</v>
      </c>
    </row>
    <row r="181" spans="2:65" s="1" customFormat="1" ht="24.2" customHeight="1">
      <c r="B181" s="135"/>
      <c r="C181" s="149" t="s">
        <v>311</v>
      </c>
      <c r="D181" s="149" t="s">
        <v>152</v>
      </c>
      <c r="E181" s="150" t="s">
        <v>513</v>
      </c>
      <c r="F181" s="151" t="s">
        <v>514</v>
      </c>
      <c r="G181" s="152" t="s">
        <v>195</v>
      </c>
      <c r="H181" s="153">
        <v>3</v>
      </c>
      <c r="I181" s="154"/>
      <c r="J181" s="154">
        <f t="shared" si="20"/>
        <v>0</v>
      </c>
      <c r="K181" s="155"/>
      <c r="L181" s="156"/>
      <c r="M181" s="157" t="s">
        <v>1</v>
      </c>
      <c r="N181" s="158" t="s">
        <v>39</v>
      </c>
      <c r="O181" s="145">
        <v>0</v>
      </c>
      <c r="P181" s="145">
        <f t="shared" si="21"/>
        <v>0</v>
      </c>
      <c r="Q181" s="145">
        <v>6.4000000000000005E-4</v>
      </c>
      <c r="R181" s="145">
        <f t="shared" si="22"/>
        <v>1.9200000000000003E-3</v>
      </c>
      <c r="S181" s="145">
        <v>0</v>
      </c>
      <c r="T181" s="146">
        <f t="shared" si="23"/>
        <v>0</v>
      </c>
      <c r="AR181" s="147" t="s">
        <v>264</v>
      </c>
      <c r="AT181" s="147" t="s">
        <v>152</v>
      </c>
      <c r="AU181" s="147" t="s">
        <v>85</v>
      </c>
      <c r="AY181" s="13" t="s">
        <v>134</v>
      </c>
      <c r="BE181" s="148">
        <f t="shared" si="24"/>
        <v>0</v>
      </c>
      <c r="BF181" s="148">
        <f t="shared" si="25"/>
        <v>0</v>
      </c>
      <c r="BG181" s="148">
        <f t="shared" si="26"/>
        <v>0</v>
      </c>
      <c r="BH181" s="148">
        <f t="shared" si="27"/>
        <v>0</v>
      </c>
      <c r="BI181" s="148">
        <f t="shared" si="28"/>
        <v>0</v>
      </c>
      <c r="BJ181" s="13" t="s">
        <v>85</v>
      </c>
      <c r="BK181" s="148">
        <f t="shared" si="29"/>
        <v>0</v>
      </c>
      <c r="BL181" s="13" t="s">
        <v>201</v>
      </c>
      <c r="BM181" s="147" t="s">
        <v>515</v>
      </c>
    </row>
    <row r="182" spans="2:65" s="1" customFormat="1" ht="16.5" customHeight="1">
      <c r="B182" s="135"/>
      <c r="C182" s="136" t="s">
        <v>315</v>
      </c>
      <c r="D182" s="136" t="s">
        <v>136</v>
      </c>
      <c r="E182" s="137" t="s">
        <v>516</v>
      </c>
      <c r="F182" s="138" t="s">
        <v>517</v>
      </c>
      <c r="G182" s="139" t="s">
        <v>195</v>
      </c>
      <c r="H182" s="140">
        <v>1</v>
      </c>
      <c r="I182" s="141"/>
      <c r="J182" s="141">
        <f t="shared" si="20"/>
        <v>0</v>
      </c>
      <c r="K182" s="142"/>
      <c r="L182" s="25"/>
      <c r="M182" s="143" t="s">
        <v>1</v>
      </c>
      <c r="N182" s="144" t="s">
        <v>39</v>
      </c>
      <c r="O182" s="145">
        <v>0.22770000000000001</v>
      </c>
      <c r="P182" s="145">
        <f t="shared" si="21"/>
        <v>0.22770000000000001</v>
      </c>
      <c r="Q182" s="145">
        <v>5.0000000000000002E-5</v>
      </c>
      <c r="R182" s="145">
        <f t="shared" si="22"/>
        <v>5.0000000000000002E-5</v>
      </c>
      <c r="S182" s="145">
        <v>0</v>
      </c>
      <c r="T182" s="146">
        <f t="shared" si="23"/>
        <v>0</v>
      </c>
      <c r="AR182" s="147" t="s">
        <v>201</v>
      </c>
      <c r="AT182" s="147" t="s">
        <v>136</v>
      </c>
      <c r="AU182" s="147" t="s">
        <v>85</v>
      </c>
      <c r="AY182" s="13" t="s">
        <v>134</v>
      </c>
      <c r="BE182" s="148">
        <f t="shared" si="24"/>
        <v>0</v>
      </c>
      <c r="BF182" s="148">
        <f t="shared" si="25"/>
        <v>0</v>
      </c>
      <c r="BG182" s="148">
        <f t="shared" si="26"/>
        <v>0</v>
      </c>
      <c r="BH182" s="148">
        <f t="shared" si="27"/>
        <v>0</v>
      </c>
      <c r="BI182" s="148">
        <f t="shared" si="28"/>
        <v>0</v>
      </c>
      <c r="BJ182" s="13" t="s">
        <v>85</v>
      </c>
      <c r="BK182" s="148">
        <f t="shared" si="29"/>
        <v>0</v>
      </c>
      <c r="BL182" s="13" t="s">
        <v>201</v>
      </c>
      <c r="BM182" s="147" t="s">
        <v>518</v>
      </c>
    </row>
    <row r="183" spans="2:65" s="1" customFormat="1" ht="24.2" customHeight="1">
      <c r="B183" s="135"/>
      <c r="C183" s="149" t="s">
        <v>319</v>
      </c>
      <c r="D183" s="149" t="s">
        <v>152</v>
      </c>
      <c r="E183" s="150" t="s">
        <v>519</v>
      </c>
      <c r="F183" s="151" t="s">
        <v>520</v>
      </c>
      <c r="G183" s="152" t="s">
        <v>195</v>
      </c>
      <c r="H183" s="153">
        <v>1</v>
      </c>
      <c r="I183" s="154"/>
      <c r="J183" s="154">
        <f t="shared" si="20"/>
        <v>0</v>
      </c>
      <c r="K183" s="155"/>
      <c r="L183" s="156"/>
      <c r="M183" s="157" t="s">
        <v>1</v>
      </c>
      <c r="N183" s="158" t="s">
        <v>39</v>
      </c>
      <c r="O183" s="145">
        <v>0</v>
      </c>
      <c r="P183" s="145">
        <f t="shared" si="21"/>
        <v>0</v>
      </c>
      <c r="Q183" s="145">
        <v>1.0300000000000001E-3</v>
      </c>
      <c r="R183" s="145">
        <f t="shared" si="22"/>
        <v>1.0300000000000001E-3</v>
      </c>
      <c r="S183" s="145">
        <v>0</v>
      </c>
      <c r="T183" s="146">
        <f t="shared" si="23"/>
        <v>0</v>
      </c>
      <c r="AR183" s="147" t="s">
        <v>264</v>
      </c>
      <c r="AT183" s="147" t="s">
        <v>152</v>
      </c>
      <c r="AU183" s="147" t="s">
        <v>85</v>
      </c>
      <c r="AY183" s="13" t="s">
        <v>134</v>
      </c>
      <c r="BE183" s="148">
        <f t="shared" si="24"/>
        <v>0</v>
      </c>
      <c r="BF183" s="148">
        <f t="shared" si="25"/>
        <v>0</v>
      </c>
      <c r="BG183" s="148">
        <f t="shared" si="26"/>
        <v>0</v>
      </c>
      <c r="BH183" s="148">
        <f t="shared" si="27"/>
        <v>0</v>
      </c>
      <c r="BI183" s="148">
        <f t="shared" si="28"/>
        <v>0</v>
      </c>
      <c r="BJ183" s="13" t="s">
        <v>85</v>
      </c>
      <c r="BK183" s="148">
        <f t="shared" si="29"/>
        <v>0</v>
      </c>
      <c r="BL183" s="13" t="s">
        <v>201</v>
      </c>
      <c r="BM183" s="147" t="s">
        <v>521</v>
      </c>
    </row>
    <row r="184" spans="2:65" s="1" customFormat="1" ht="24.2" customHeight="1">
      <c r="B184" s="135"/>
      <c r="C184" s="136" t="s">
        <v>323</v>
      </c>
      <c r="D184" s="136" t="s">
        <v>136</v>
      </c>
      <c r="E184" s="137" t="s">
        <v>522</v>
      </c>
      <c r="F184" s="138" t="s">
        <v>523</v>
      </c>
      <c r="G184" s="139" t="s">
        <v>190</v>
      </c>
      <c r="H184" s="140">
        <v>85</v>
      </c>
      <c r="I184" s="141"/>
      <c r="J184" s="141">
        <f t="shared" si="20"/>
        <v>0</v>
      </c>
      <c r="K184" s="142"/>
      <c r="L184" s="25"/>
      <c r="M184" s="143" t="s">
        <v>1</v>
      </c>
      <c r="N184" s="144" t="s">
        <v>39</v>
      </c>
      <c r="O184" s="145">
        <v>6.3969999999999999E-2</v>
      </c>
      <c r="P184" s="145">
        <f t="shared" si="21"/>
        <v>5.4374500000000001</v>
      </c>
      <c r="Q184" s="145">
        <v>1.8000000000000001E-4</v>
      </c>
      <c r="R184" s="145">
        <f t="shared" si="22"/>
        <v>1.5300000000000001E-2</v>
      </c>
      <c r="S184" s="145">
        <v>0</v>
      </c>
      <c r="T184" s="146">
        <f t="shared" si="23"/>
        <v>0</v>
      </c>
      <c r="AR184" s="147" t="s">
        <v>201</v>
      </c>
      <c r="AT184" s="147" t="s">
        <v>136</v>
      </c>
      <c r="AU184" s="147" t="s">
        <v>85</v>
      </c>
      <c r="AY184" s="13" t="s">
        <v>134</v>
      </c>
      <c r="BE184" s="148">
        <f t="shared" si="24"/>
        <v>0</v>
      </c>
      <c r="BF184" s="148">
        <f t="shared" si="25"/>
        <v>0</v>
      </c>
      <c r="BG184" s="148">
        <f t="shared" si="26"/>
        <v>0</v>
      </c>
      <c r="BH184" s="148">
        <f t="shared" si="27"/>
        <v>0</v>
      </c>
      <c r="BI184" s="148">
        <f t="shared" si="28"/>
        <v>0</v>
      </c>
      <c r="BJ184" s="13" t="s">
        <v>85</v>
      </c>
      <c r="BK184" s="148">
        <f t="shared" si="29"/>
        <v>0</v>
      </c>
      <c r="BL184" s="13" t="s">
        <v>201</v>
      </c>
      <c r="BM184" s="147" t="s">
        <v>524</v>
      </c>
    </row>
    <row r="185" spans="2:65" s="1" customFormat="1" ht="24.2" customHeight="1">
      <c r="B185" s="135"/>
      <c r="C185" s="136" t="s">
        <v>327</v>
      </c>
      <c r="D185" s="136" t="s">
        <v>136</v>
      </c>
      <c r="E185" s="137" t="s">
        <v>525</v>
      </c>
      <c r="F185" s="138" t="s">
        <v>526</v>
      </c>
      <c r="G185" s="139" t="s">
        <v>190</v>
      </c>
      <c r="H185" s="140">
        <v>85</v>
      </c>
      <c r="I185" s="141"/>
      <c r="J185" s="141">
        <f t="shared" si="20"/>
        <v>0</v>
      </c>
      <c r="K185" s="142"/>
      <c r="L185" s="25"/>
      <c r="M185" s="143" t="s">
        <v>1</v>
      </c>
      <c r="N185" s="144" t="s">
        <v>39</v>
      </c>
      <c r="O185" s="145">
        <v>5.8049999999999997E-2</v>
      </c>
      <c r="P185" s="145">
        <f t="shared" si="21"/>
        <v>4.9342499999999996</v>
      </c>
      <c r="Q185" s="145">
        <v>1.0000000000000001E-5</v>
      </c>
      <c r="R185" s="145">
        <f t="shared" si="22"/>
        <v>8.5000000000000006E-4</v>
      </c>
      <c r="S185" s="145">
        <v>0</v>
      </c>
      <c r="T185" s="146">
        <f t="shared" si="23"/>
        <v>0</v>
      </c>
      <c r="AR185" s="147" t="s">
        <v>201</v>
      </c>
      <c r="AT185" s="147" t="s">
        <v>136</v>
      </c>
      <c r="AU185" s="147" t="s">
        <v>85</v>
      </c>
      <c r="AY185" s="13" t="s">
        <v>134</v>
      </c>
      <c r="BE185" s="148">
        <f t="shared" si="24"/>
        <v>0</v>
      </c>
      <c r="BF185" s="148">
        <f t="shared" si="25"/>
        <v>0</v>
      </c>
      <c r="BG185" s="148">
        <f t="shared" si="26"/>
        <v>0</v>
      </c>
      <c r="BH185" s="148">
        <f t="shared" si="27"/>
        <v>0</v>
      </c>
      <c r="BI185" s="148">
        <f t="shared" si="28"/>
        <v>0</v>
      </c>
      <c r="BJ185" s="13" t="s">
        <v>85</v>
      </c>
      <c r="BK185" s="148">
        <f t="shared" si="29"/>
        <v>0</v>
      </c>
      <c r="BL185" s="13" t="s">
        <v>201</v>
      </c>
      <c r="BM185" s="147" t="s">
        <v>527</v>
      </c>
    </row>
    <row r="186" spans="2:65" s="1" customFormat="1" ht="24.2" customHeight="1">
      <c r="B186" s="135"/>
      <c r="C186" s="149" t="s">
        <v>334</v>
      </c>
      <c r="D186" s="149" t="s">
        <v>152</v>
      </c>
      <c r="E186" s="150" t="s">
        <v>528</v>
      </c>
      <c r="F186" s="151" t="s">
        <v>529</v>
      </c>
      <c r="G186" s="152" t="s">
        <v>195</v>
      </c>
      <c r="H186" s="153">
        <v>2</v>
      </c>
      <c r="I186" s="154"/>
      <c r="J186" s="154">
        <f t="shared" si="20"/>
        <v>0</v>
      </c>
      <c r="K186" s="155"/>
      <c r="L186" s="156"/>
      <c r="M186" s="157" t="s">
        <v>1</v>
      </c>
      <c r="N186" s="158" t="s">
        <v>39</v>
      </c>
      <c r="O186" s="145">
        <v>0</v>
      </c>
      <c r="P186" s="145">
        <f t="shared" si="21"/>
        <v>0</v>
      </c>
      <c r="Q186" s="145">
        <v>0</v>
      </c>
      <c r="R186" s="145">
        <f t="shared" si="22"/>
        <v>0</v>
      </c>
      <c r="S186" s="145">
        <v>0</v>
      </c>
      <c r="T186" s="146">
        <f t="shared" si="23"/>
        <v>0</v>
      </c>
      <c r="AR186" s="147" t="s">
        <v>264</v>
      </c>
      <c r="AT186" s="147" t="s">
        <v>152</v>
      </c>
      <c r="AU186" s="147" t="s">
        <v>85</v>
      </c>
      <c r="AY186" s="13" t="s">
        <v>134</v>
      </c>
      <c r="BE186" s="148">
        <f t="shared" si="24"/>
        <v>0</v>
      </c>
      <c r="BF186" s="148">
        <f t="shared" si="25"/>
        <v>0</v>
      </c>
      <c r="BG186" s="148">
        <f t="shared" si="26"/>
        <v>0</v>
      </c>
      <c r="BH186" s="148">
        <f t="shared" si="27"/>
        <v>0</v>
      </c>
      <c r="BI186" s="148">
        <f t="shared" si="28"/>
        <v>0</v>
      </c>
      <c r="BJ186" s="13" t="s">
        <v>85</v>
      </c>
      <c r="BK186" s="148">
        <f t="shared" si="29"/>
        <v>0</v>
      </c>
      <c r="BL186" s="13" t="s">
        <v>201</v>
      </c>
      <c r="BM186" s="147" t="s">
        <v>530</v>
      </c>
    </row>
    <row r="187" spans="2:65" s="1" customFormat="1" ht="24.2" customHeight="1">
      <c r="B187" s="135"/>
      <c r="C187" s="136" t="s">
        <v>338</v>
      </c>
      <c r="D187" s="136" t="s">
        <v>136</v>
      </c>
      <c r="E187" s="137" t="s">
        <v>531</v>
      </c>
      <c r="F187" s="138" t="s">
        <v>532</v>
      </c>
      <c r="G187" s="139" t="s">
        <v>330</v>
      </c>
      <c r="H187" s="140">
        <v>26.460999999999999</v>
      </c>
      <c r="I187" s="141"/>
      <c r="J187" s="141">
        <f t="shared" si="20"/>
        <v>0</v>
      </c>
      <c r="K187" s="142"/>
      <c r="L187" s="25"/>
      <c r="M187" s="143" t="s">
        <v>1</v>
      </c>
      <c r="N187" s="144" t="s">
        <v>39</v>
      </c>
      <c r="O187" s="145">
        <v>0</v>
      </c>
      <c r="P187" s="145">
        <f t="shared" si="21"/>
        <v>0</v>
      </c>
      <c r="Q187" s="145">
        <v>0</v>
      </c>
      <c r="R187" s="145">
        <f t="shared" si="22"/>
        <v>0</v>
      </c>
      <c r="S187" s="145">
        <v>0</v>
      </c>
      <c r="T187" s="146">
        <f t="shared" si="23"/>
        <v>0</v>
      </c>
      <c r="AR187" s="147" t="s">
        <v>201</v>
      </c>
      <c r="AT187" s="147" t="s">
        <v>136</v>
      </c>
      <c r="AU187" s="147" t="s">
        <v>85</v>
      </c>
      <c r="AY187" s="13" t="s">
        <v>134</v>
      </c>
      <c r="BE187" s="148">
        <f t="shared" si="24"/>
        <v>0</v>
      </c>
      <c r="BF187" s="148">
        <f t="shared" si="25"/>
        <v>0</v>
      </c>
      <c r="BG187" s="148">
        <f t="shared" si="26"/>
        <v>0</v>
      </c>
      <c r="BH187" s="148">
        <f t="shared" si="27"/>
        <v>0</v>
      </c>
      <c r="BI187" s="148">
        <f t="shared" si="28"/>
        <v>0</v>
      </c>
      <c r="BJ187" s="13" t="s">
        <v>85</v>
      </c>
      <c r="BK187" s="148">
        <f t="shared" si="29"/>
        <v>0</v>
      </c>
      <c r="BL187" s="13" t="s">
        <v>201</v>
      </c>
      <c r="BM187" s="147" t="s">
        <v>533</v>
      </c>
    </row>
    <row r="188" spans="2:65" s="11" customFormat="1" ht="22.9" customHeight="1">
      <c r="B188" s="124"/>
      <c r="D188" s="125" t="s">
        <v>72</v>
      </c>
      <c r="E188" s="133" t="s">
        <v>534</v>
      </c>
      <c r="F188" s="133" t="s">
        <v>535</v>
      </c>
      <c r="J188" s="134">
        <f>BK188</f>
        <v>0</v>
      </c>
      <c r="L188" s="124"/>
      <c r="M188" s="128"/>
      <c r="P188" s="129">
        <f>SUM(P189:P241)</f>
        <v>36.93216000000001</v>
      </c>
      <c r="R188" s="129">
        <f>SUM(R189:R241)</f>
        <v>0.28584000000000009</v>
      </c>
      <c r="T188" s="130">
        <f>SUM(T189:T241)</f>
        <v>0</v>
      </c>
      <c r="AR188" s="125" t="s">
        <v>85</v>
      </c>
      <c r="AT188" s="131" t="s">
        <v>72</v>
      </c>
      <c r="AU188" s="131" t="s">
        <v>80</v>
      </c>
      <c r="AY188" s="125" t="s">
        <v>134</v>
      </c>
      <c r="BK188" s="132">
        <f>SUM(BK189:BK241)</f>
        <v>0</v>
      </c>
    </row>
    <row r="189" spans="2:65" s="1" customFormat="1" ht="24.2" customHeight="1">
      <c r="B189" s="135"/>
      <c r="C189" s="136" t="s">
        <v>342</v>
      </c>
      <c r="D189" s="136" t="s">
        <v>136</v>
      </c>
      <c r="E189" s="137" t="s">
        <v>536</v>
      </c>
      <c r="F189" s="138" t="s">
        <v>537</v>
      </c>
      <c r="G189" s="139" t="s">
        <v>195</v>
      </c>
      <c r="H189" s="140">
        <v>3</v>
      </c>
      <c r="I189" s="141"/>
      <c r="J189" s="141">
        <f t="shared" ref="J189:J220" si="30">ROUND(I189*H189,2)</f>
        <v>0</v>
      </c>
      <c r="K189" s="142"/>
      <c r="L189" s="25"/>
      <c r="M189" s="143" t="s">
        <v>1</v>
      </c>
      <c r="N189" s="144" t="s">
        <v>39</v>
      </c>
      <c r="O189" s="145">
        <v>2.3096100000000002</v>
      </c>
      <c r="P189" s="145">
        <f t="shared" ref="P189:P220" si="31">O189*H189</f>
        <v>6.9288300000000005</v>
      </c>
      <c r="Q189" s="145">
        <v>0</v>
      </c>
      <c r="R189" s="145">
        <f t="shared" ref="R189:R220" si="32">Q189*H189</f>
        <v>0</v>
      </c>
      <c r="S189" s="145">
        <v>0</v>
      </c>
      <c r="T189" s="146">
        <f t="shared" ref="T189:T220" si="33">S189*H189</f>
        <v>0</v>
      </c>
      <c r="AR189" s="147" t="s">
        <v>201</v>
      </c>
      <c r="AT189" s="147" t="s">
        <v>136</v>
      </c>
      <c r="AU189" s="147" t="s">
        <v>85</v>
      </c>
      <c r="AY189" s="13" t="s">
        <v>134</v>
      </c>
      <c r="BE189" s="148">
        <f t="shared" ref="BE189:BE220" si="34">IF(N189="základná",J189,0)</f>
        <v>0</v>
      </c>
      <c r="BF189" s="148">
        <f t="shared" ref="BF189:BF220" si="35">IF(N189="znížená",J189,0)</f>
        <v>0</v>
      </c>
      <c r="BG189" s="148">
        <f t="shared" ref="BG189:BG220" si="36">IF(N189="zákl. prenesená",J189,0)</f>
        <v>0</v>
      </c>
      <c r="BH189" s="148">
        <f t="shared" ref="BH189:BH220" si="37">IF(N189="zníž. prenesená",J189,0)</f>
        <v>0</v>
      </c>
      <c r="BI189" s="148">
        <f t="shared" ref="BI189:BI220" si="38">IF(N189="nulová",J189,0)</f>
        <v>0</v>
      </c>
      <c r="BJ189" s="13" t="s">
        <v>85</v>
      </c>
      <c r="BK189" s="148">
        <f t="shared" ref="BK189:BK220" si="39">ROUND(I189*H189,2)</f>
        <v>0</v>
      </c>
      <c r="BL189" s="13" t="s">
        <v>201</v>
      </c>
      <c r="BM189" s="147" t="s">
        <v>538</v>
      </c>
    </row>
    <row r="190" spans="2:65" s="1" customFormat="1" ht="24.2" customHeight="1">
      <c r="B190" s="135"/>
      <c r="C190" s="149" t="s">
        <v>346</v>
      </c>
      <c r="D190" s="149" t="s">
        <v>152</v>
      </c>
      <c r="E190" s="150" t="s">
        <v>539</v>
      </c>
      <c r="F190" s="151" t="s">
        <v>540</v>
      </c>
      <c r="G190" s="152" t="s">
        <v>195</v>
      </c>
      <c r="H190" s="153">
        <v>2</v>
      </c>
      <c r="I190" s="154"/>
      <c r="J190" s="154">
        <f t="shared" si="30"/>
        <v>0</v>
      </c>
      <c r="K190" s="155"/>
      <c r="L190" s="156"/>
      <c r="M190" s="157" t="s">
        <v>1</v>
      </c>
      <c r="N190" s="158" t="s">
        <v>39</v>
      </c>
      <c r="O190" s="145">
        <v>0</v>
      </c>
      <c r="P190" s="145">
        <f t="shared" si="31"/>
        <v>0</v>
      </c>
      <c r="Q190" s="145">
        <v>1.389E-2</v>
      </c>
      <c r="R190" s="145">
        <f t="shared" si="32"/>
        <v>2.7779999999999999E-2</v>
      </c>
      <c r="S190" s="145">
        <v>0</v>
      </c>
      <c r="T190" s="146">
        <f t="shared" si="33"/>
        <v>0</v>
      </c>
      <c r="AR190" s="147" t="s">
        <v>264</v>
      </c>
      <c r="AT190" s="147" t="s">
        <v>152</v>
      </c>
      <c r="AU190" s="147" t="s">
        <v>85</v>
      </c>
      <c r="AY190" s="13" t="s">
        <v>134</v>
      </c>
      <c r="BE190" s="148">
        <f t="shared" si="34"/>
        <v>0</v>
      </c>
      <c r="BF190" s="148">
        <f t="shared" si="35"/>
        <v>0</v>
      </c>
      <c r="BG190" s="148">
        <f t="shared" si="36"/>
        <v>0</v>
      </c>
      <c r="BH190" s="148">
        <f t="shared" si="37"/>
        <v>0</v>
      </c>
      <c r="BI190" s="148">
        <f t="shared" si="38"/>
        <v>0</v>
      </c>
      <c r="BJ190" s="13" t="s">
        <v>85</v>
      </c>
      <c r="BK190" s="148">
        <f t="shared" si="39"/>
        <v>0</v>
      </c>
      <c r="BL190" s="13" t="s">
        <v>201</v>
      </c>
      <c r="BM190" s="147" t="s">
        <v>541</v>
      </c>
    </row>
    <row r="191" spans="2:65" s="1" customFormat="1" ht="37.9" customHeight="1">
      <c r="B191" s="135"/>
      <c r="C191" s="149" t="s">
        <v>350</v>
      </c>
      <c r="D191" s="149" t="s">
        <v>152</v>
      </c>
      <c r="E191" s="150" t="s">
        <v>542</v>
      </c>
      <c r="F191" s="151" t="s">
        <v>543</v>
      </c>
      <c r="G191" s="152" t="s">
        <v>195</v>
      </c>
      <c r="H191" s="153">
        <v>1</v>
      </c>
      <c r="I191" s="154"/>
      <c r="J191" s="154">
        <f t="shared" si="30"/>
        <v>0</v>
      </c>
      <c r="K191" s="155"/>
      <c r="L191" s="156"/>
      <c r="M191" s="157" t="s">
        <v>1</v>
      </c>
      <c r="N191" s="158" t="s">
        <v>39</v>
      </c>
      <c r="O191" s="145">
        <v>0</v>
      </c>
      <c r="P191" s="145">
        <f t="shared" si="31"/>
        <v>0</v>
      </c>
      <c r="Q191" s="145">
        <v>4.6039999999999998E-2</v>
      </c>
      <c r="R191" s="145">
        <f t="shared" si="32"/>
        <v>4.6039999999999998E-2</v>
      </c>
      <c r="S191" s="145">
        <v>0</v>
      </c>
      <c r="T191" s="146">
        <f t="shared" si="33"/>
        <v>0</v>
      </c>
      <c r="AR191" s="147" t="s">
        <v>264</v>
      </c>
      <c r="AT191" s="147" t="s">
        <v>152</v>
      </c>
      <c r="AU191" s="147" t="s">
        <v>85</v>
      </c>
      <c r="AY191" s="13" t="s">
        <v>134</v>
      </c>
      <c r="BE191" s="148">
        <f t="shared" si="34"/>
        <v>0</v>
      </c>
      <c r="BF191" s="148">
        <f t="shared" si="35"/>
        <v>0</v>
      </c>
      <c r="BG191" s="148">
        <f t="shared" si="36"/>
        <v>0</v>
      </c>
      <c r="BH191" s="148">
        <f t="shared" si="37"/>
        <v>0</v>
      </c>
      <c r="BI191" s="148">
        <f t="shared" si="38"/>
        <v>0</v>
      </c>
      <c r="BJ191" s="13" t="s">
        <v>85</v>
      </c>
      <c r="BK191" s="148">
        <f t="shared" si="39"/>
        <v>0</v>
      </c>
      <c r="BL191" s="13" t="s">
        <v>201</v>
      </c>
      <c r="BM191" s="147" t="s">
        <v>544</v>
      </c>
    </row>
    <row r="192" spans="2:65" s="1" customFormat="1" ht="24.2" customHeight="1">
      <c r="B192" s="135"/>
      <c r="C192" s="136" t="s">
        <v>354</v>
      </c>
      <c r="D192" s="136" t="s">
        <v>136</v>
      </c>
      <c r="E192" s="137" t="s">
        <v>545</v>
      </c>
      <c r="F192" s="138" t="s">
        <v>546</v>
      </c>
      <c r="G192" s="139" t="s">
        <v>195</v>
      </c>
      <c r="H192" s="140">
        <v>3</v>
      </c>
      <c r="I192" s="141"/>
      <c r="J192" s="141">
        <f t="shared" si="30"/>
        <v>0</v>
      </c>
      <c r="K192" s="142"/>
      <c r="L192" s="25"/>
      <c r="M192" s="143" t="s">
        <v>1</v>
      </c>
      <c r="N192" s="144" t="s">
        <v>39</v>
      </c>
      <c r="O192" s="145">
        <v>0.16</v>
      </c>
      <c r="P192" s="145">
        <f t="shared" si="31"/>
        <v>0.48</v>
      </c>
      <c r="Q192" s="145">
        <v>0</v>
      </c>
      <c r="R192" s="145">
        <f t="shared" si="32"/>
        <v>0</v>
      </c>
      <c r="S192" s="145">
        <v>0</v>
      </c>
      <c r="T192" s="146">
        <f t="shared" si="33"/>
        <v>0</v>
      </c>
      <c r="AR192" s="147" t="s">
        <v>201</v>
      </c>
      <c r="AT192" s="147" t="s">
        <v>136</v>
      </c>
      <c r="AU192" s="147" t="s">
        <v>85</v>
      </c>
      <c r="AY192" s="13" t="s">
        <v>134</v>
      </c>
      <c r="BE192" s="148">
        <f t="shared" si="34"/>
        <v>0</v>
      </c>
      <c r="BF192" s="148">
        <f t="shared" si="35"/>
        <v>0</v>
      </c>
      <c r="BG192" s="148">
        <f t="shared" si="36"/>
        <v>0</v>
      </c>
      <c r="BH192" s="148">
        <f t="shared" si="37"/>
        <v>0</v>
      </c>
      <c r="BI192" s="148">
        <f t="shared" si="38"/>
        <v>0</v>
      </c>
      <c r="BJ192" s="13" t="s">
        <v>85</v>
      </c>
      <c r="BK192" s="148">
        <f t="shared" si="39"/>
        <v>0</v>
      </c>
      <c r="BL192" s="13" t="s">
        <v>201</v>
      </c>
      <c r="BM192" s="147" t="s">
        <v>547</v>
      </c>
    </row>
    <row r="193" spans="2:65" s="1" customFormat="1" ht="24.2" customHeight="1">
      <c r="B193" s="135"/>
      <c r="C193" s="149" t="s">
        <v>358</v>
      </c>
      <c r="D193" s="149" t="s">
        <v>152</v>
      </c>
      <c r="E193" s="150" t="s">
        <v>548</v>
      </c>
      <c r="F193" s="151" t="s">
        <v>549</v>
      </c>
      <c r="G193" s="152" t="s">
        <v>195</v>
      </c>
      <c r="H193" s="153">
        <v>3</v>
      </c>
      <c r="I193" s="154"/>
      <c r="J193" s="154">
        <f t="shared" si="30"/>
        <v>0</v>
      </c>
      <c r="K193" s="155"/>
      <c r="L193" s="156"/>
      <c r="M193" s="157" t="s">
        <v>1</v>
      </c>
      <c r="N193" s="158" t="s">
        <v>39</v>
      </c>
      <c r="O193" s="145">
        <v>0</v>
      </c>
      <c r="P193" s="145">
        <f t="shared" si="31"/>
        <v>0</v>
      </c>
      <c r="Q193" s="145">
        <v>3.8999999999999999E-4</v>
      </c>
      <c r="R193" s="145">
        <f t="shared" si="32"/>
        <v>1.17E-3</v>
      </c>
      <c r="S193" s="145">
        <v>0</v>
      </c>
      <c r="T193" s="146">
        <f t="shared" si="33"/>
        <v>0</v>
      </c>
      <c r="AR193" s="147" t="s">
        <v>264</v>
      </c>
      <c r="AT193" s="147" t="s">
        <v>152</v>
      </c>
      <c r="AU193" s="147" t="s">
        <v>85</v>
      </c>
      <c r="AY193" s="13" t="s">
        <v>134</v>
      </c>
      <c r="BE193" s="148">
        <f t="shared" si="34"/>
        <v>0</v>
      </c>
      <c r="BF193" s="148">
        <f t="shared" si="35"/>
        <v>0</v>
      </c>
      <c r="BG193" s="148">
        <f t="shared" si="36"/>
        <v>0</v>
      </c>
      <c r="BH193" s="148">
        <f t="shared" si="37"/>
        <v>0</v>
      </c>
      <c r="BI193" s="148">
        <f t="shared" si="38"/>
        <v>0</v>
      </c>
      <c r="BJ193" s="13" t="s">
        <v>85</v>
      </c>
      <c r="BK193" s="148">
        <f t="shared" si="39"/>
        <v>0</v>
      </c>
      <c r="BL193" s="13" t="s">
        <v>201</v>
      </c>
      <c r="BM193" s="147" t="s">
        <v>550</v>
      </c>
    </row>
    <row r="194" spans="2:65" s="1" customFormat="1" ht="16.5" customHeight="1">
      <c r="B194" s="135"/>
      <c r="C194" s="136" t="s">
        <v>362</v>
      </c>
      <c r="D194" s="136" t="s">
        <v>136</v>
      </c>
      <c r="E194" s="137" t="s">
        <v>551</v>
      </c>
      <c r="F194" s="138" t="s">
        <v>552</v>
      </c>
      <c r="G194" s="139" t="s">
        <v>195</v>
      </c>
      <c r="H194" s="140">
        <v>2</v>
      </c>
      <c r="I194" s="141"/>
      <c r="J194" s="141">
        <f t="shared" si="30"/>
        <v>0</v>
      </c>
      <c r="K194" s="142"/>
      <c r="L194" s="25"/>
      <c r="M194" s="143" t="s">
        <v>1</v>
      </c>
      <c r="N194" s="144" t="s">
        <v>39</v>
      </c>
      <c r="O194" s="145">
        <v>0.32724999999999999</v>
      </c>
      <c r="P194" s="145">
        <f t="shared" si="31"/>
        <v>0.65449999999999997</v>
      </c>
      <c r="Q194" s="145">
        <v>0</v>
      </c>
      <c r="R194" s="145">
        <f t="shared" si="32"/>
        <v>0</v>
      </c>
      <c r="S194" s="145">
        <v>0</v>
      </c>
      <c r="T194" s="146">
        <f t="shared" si="33"/>
        <v>0</v>
      </c>
      <c r="AR194" s="147" t="s">
        <v>201</v>
      </c>
      <c r="AT194" s="147" t="s">
        <v>136</v>
      </c>
      <c r="AU194" s="147" t="s">
        <v>85</v>
      </c>
      <c r="AY194" s="13" t="s">
        <v>134</v>
      </c>
      <c r="BE194" s="148">
        <f t="shared" si="34"/>
        <v>0</v>
      </c>
      <c r="BF194" s="148">
        <f t="shared" si="35"/>
        <v>0</v>
      </c>
      <c r="BG194" s="148">
        <f t="shared" si="36"/>
        <v>0</v>
      </c>
      <c r="BH194" s="148">
        <f t="shared" si="37"/>
        <v>0</v>
      </c>
      <c r="BI194" s="148">
        <f t="shared" si="38"/>
        <v>0</v>
      </c>
      <c r="BJ194" s="13" t="s">
        <v>85</v>
      </c>
      <c r="BK194" s="148">
        <f t="shared" si="39"/>
        <v>0</v>
      </c>
      <c r="BL194" s="13" t="s">
        <v>201</v>
      </c>
      <c r="BM194" s="147" t="s">
        <v>553</v>
      </c>
    </row>
    <row r="195" spans="2:65" s="1" customFormat="1" ht="24.2" customHeight="1">
      <c r="B195" s="135"/>
      <c r="C195" s="149" t="s">
        <v>366</v>
      </c>
      <c r="D195" s="149" t="s">
        <v>152</v>
      </c>
      <c r="E195" s="150" t="s">
        <v>554</v>
      </c>
      <c r="F195" s="151" t="s">
        <v>555</v>
      </c>
      <c r="G195" s="152" t="s">
        <v>195</v>
      </c>
      <c r="H195" s="153">
        <v>2</v>
      </c>
      <c r="I195" s="154"/>
      <c r="J195" s="154">
        <f t="shared" si="30"/>
        <v>0</v>
      </c>
      <c r="K195" s="155"/>
      <c r="L195" s="156"/>
      <c r="M195" s="157" t="s">
        <v>1</v>
      </c>
      <c r="N195" s="158" t="s">
        <v>39</v>
      </c>
      <c r="O195" s="145">
        <v>0</v>
      </c>
      <c r="P195" s="145">
        <f t="shared" si="31"/>
        <v>0</v>
      </c>
      <c r="Q195" s="145">
        <v>1.7999999999999999E-2</v>
      </c>
      <c r="R195" s="145">
        <f t="shared" si="32"/>
        <v>3.5999999999999997E-2</v>
      </c>
      <c r="S195" s="145">
        <v>0</v>
      </c>
      <c r="T195" s="146">
        <f t="shared" si="33"/>
        <v>0</v>
      </c>
      <c r="AR195" s="147" t="s">
        <v>264</v>
      </c>
      <c r="AT195" s="147" t="s">
        <v>152</v>
      </c>
      <c r="AU195" s="147" t="s">
        <v>85</v>
      </c>
      <c r="AY195" s="13" t="s">
        <v>134</v>
      </c>
      <c r="BE195" s="148">
        <f t="shared" si="34"/>
        <v>0</v>
      </c>
      <c r="BF195" s="148">
        <f t="shared" si="35"/>
        <v>0</v>
      </c>
      <c r="BG195" s="148">
        <f t="shared" si="36"/>
        <v>0</v>
      </c>
      <c r="BH195" s="148">
        <f t="shared" si="37"/>
        <v>0</v>
      </c>
      <c r="BI195" s="148">
        <f t="shared" si="38"/>
        <v>0</v>
      </c>
      <c r="BJ195" s="13" t="s">
        <v>85</v>
      </c>
      <c r="BK195" s="148">
        <f t="shared" si="39"/>
        <v>0</v>
      </c>
      <c r="BL195" s="13" t="s">
        <v>201</v>
      </c>
      <c r="BM195" s="147" t="s">
        <v>556</v>
      </c>
    </row>
    <row r="196" spans="2:65" s="1" customFormat="1" ht="24.2" customHeight="1">
      <c r="B196" s="135"/>
      <c r="C196" s="136" t="s">
        <v>370</v>
      </c>
      <c r="D196" s="136" t="s">
        <v>136</v>
      </c>
      <c r="E196" s="137" t="s">
        <v>557</v>
      </c>
      <c r="F196" s="138" t="s">
        <v>558</v>
      </c>
      <c r="G196" s="139" t="s">
        <v>195</v>
      </c>
      <c r="H196" s="140">
        <v>1</v>
      </c>
      <c r="I196" s="141"/>
      <c r="J196" s="141">
        <f t="shared" si="30"/>
        <v>0</v>
      </c>
      <c r="K196" s="142"/>
      <c r="L196" s="25"/>
      <c r="M196" s="143" t="s">
        <v>1</v>
      </c>
      <c r="N196" s="144" t="s">
        <v>39</v>
      </c>
      <c r="O196" s="145">
        <v>2.3090000000000002</v>
      </c>
      <c r="P196" s="145">
        <f t="shared" si="31"/>
        <v>2.3090000000000002</v>
      </c>
      <c r="Q196" s="145">
        <v>0</v>
      </c>
      <c r="R196" s="145">
        <f t="shared" si="32"/>
        <v>0</v>
      </c>
      <c r="S196" s="145">
        <v>0</v>
      </c>
      <c r="T196" s="146">
        <f t="shared" si="33"/>
        <v>0</v>
      </c>
      <c r="AR196" s="147" t="s">
        <v>201</v>
      </c>
      <c r="AT196" s="147" t="s">
        <v>136</v>
      </c>
      <c r="AU196" s="147" t="s">
        <v>85</v>
      </c>
      <c r="AY196" s="13" t="s">
        <v>134</v>
      </c>
      <c r="BE196" s="148">
        <f t="shared" si="34"/>
        <v>0</v>
      </c>
      <c r="BF196" s="148">
        <f t="shared" si="35"/>
        <v>0</v>
      </c>
      <c r="BG196" s="148">
        <f t="shared" si="36"/>
        <v>0</v>
      </c>
      <c r="BH196" s="148">
        <f t="shared" si="37"/>
        <v>0</v>
      </c>
      <c r="BI196" s="148">
        <f t="shared" si="38"/>
        <v>0</v>
      </c>
      <c r="BJ196" s="13" t="s">
        <v>85</v>
      </c>
      <c r="BK196" s="148">
        <f t="shared" si="39"/>
        <v>0</v>
      </c>
      <c r="BL196" s="13" t="s">
        <v>201</v>
      </c>
      <c r="BM196" s="147" t="s">
        <v>559</v>
      </c>
    </row>
    <row r="197" spans="2:65" s="1" customFormat="1" ht="24.2" customHeight="1">
      <c r="B197" s="135"/>
      <c r="C197" s="149" t="s">
        <v>374</v>
      </c>
      <c r="D197" s="149" t="s">
        <v>152</v>
      </c>
      <c r="E197" s="150" t="s">
        <v>560</v>
      </c>
      <c r="F197" s="151" t="s">
        <v>561</v>
      </c>
      <c r="G197" s="152" t="s">
        <v>195</v>
      </c>
      <c r="H197" s="153">
        <v>1</v>
      </c>
      <c r="I197" s="154"/>
      <c r="J197" s="154">
        <f t="shared" si="30"/>
        <v>0</v>
      </c>
      <c r="K197" s="155"/>
      <c r="L197" s="156"/>
      <c r="M197" s="157" t="s">
        <v>1</v>
      </c>
      <c r="N197" s="158" t="s">
        <v>39</v>
      </c>
      <c r="O197" s="145">
        <v>0</v>
      </c>
      <c r="P197" s="145">
        <f t="shared" si="31"/>
        <v>0</v>
      </c>
      <c r="Q197" s="145">
        <v>2.3E-2</v>
      </c>
      <c r="R197" s="145">
        <f t="shared" si="32"/>
        <v>2.3E-2</v>
      </c>
      <c r="S197" s="145">
        <v>0</v>
      </c>
      <c r="T197" s="146">
        <f t="shared" si="33"/>
        <v>0</v>
      </c>
      <c r="AR197" s="147" t="s">
        <v>264</v>
      </c>
      <c r="AT197" s="147" t="s">
        <v>152</v>
      </c>
      <c r="AU197" s="147" t="s">
        <v>85</v>
      </c>
      <c r="AY197" s="13" t="s">
        <v>134</v>
      </c>
      <c r="BE197" s="148">
        <f t="shared" si="34"/>
        <v>0</v>
      </c>
      <c r="BF197" s="148">
        <f t="shared" si="35"/>
        <v>0</v>
      </c>
      <c r="BG197" s="148">
        <f t="shared" si="36"/>
        <v>0</v>
      </c>
      <c r="BH197" s="148">
        <f t="shared" si="37"/>
        <v>0</v>
      </c>
      <c r="BI197" s="148">
        <f t="shared" si="38"/>
        <v>0</v>
      </c>
      <c r="BJ197" s="13" t="s">
        <v>85</v>
      </c>
      <c r="BK197" s="148">
        <f t="shared" si="39"/>
        <v>0</v>
      </c>
      <c r="BL197" s="13" t="s">
        <v>201</v>
      </c>
      <c r="BM197" s="147" t="s">
        <v>562</v>
      </c>
    </row>
    <row r="198" spans="2:65" s="1" customFormat="1" ht="16.5" customHeight="1">
      <c r="B198" s="135"/>
      <c r="C198" s="136" t="s">
        <v>378</v>
      </c>
      <c r="D198" s="136" t="s">
        <v>136</v>
      </c>
      <c r="E198" s="137" t="s">
        <v>563</v>
      </c>
      <c r="F198" s="138" t="s">
        <v>564</v>
      </c>
      <c r="G198" s="139" t="s">
        <v>195</v>
      </c>
      <c r="H198" s="140">
        <v>3</v>
      </c>
      <c r="I198" s="141"/>
      <c r="J198" s="141">
        <f t="shared" si="30"/>
        <v>0</v>
      </c>
      <c r="K198" s="142"/>
      <c r="L198" s="25"/>
      <c r="M198" s="143" t="s">
        <v>1</v>
      </c>
      <c r="N198" s="144" t="s">
        <v>39</v>
      </c>
      <c r="O198" s="145">
        <v>0.13436999999999999</v>
      </c>
      <c r="P198" s="145">
        <f t="shared" si="31"/>
        <v>0.40310999999999997</v>
      </c>
      <c r="Q198" s="145">
        <v>0</v>
      </c>
      <c r="R198" s="145">
        <f t="shared" si="32"/>
        <v>0</v>
      </c>
      <c r="S198" s="145">
        <v>0</v>
      </c>
      <c r="T198" s="146">
        <f t="shared" si="33"/>
        <v>0</v>
      </c>
      <c r="AR198" s="147" t="s">
        <v>201</v>
      </c>
      <c r="AT198" s="147" t="s">
        <v>136</v>
      </c>
      <c r="AU198" s="147" t="s">
        <v>85</v>
      </c>
      <c r="AY198" s="13" t="s">
        <v>134</v>
      </c>
      <c r="BE198" s="148">
        <f t="shared" si="34"/>
        <v>0</v>
      </c>
      <c r="BF198" s="148">
        <f t="shared" si="35"/>
        <v>0</v>
      </c>
      <c r="BG198" s="148">
        <f t="shared" si="36"/>
        <v>0</v>
      </c>
      <c r="BH198" s="148">
        <f t="shared" si="37"/>
        <v>0</v>
      </c>
      <c r="BI198" s="148">
        <f t="shared" si="38"/>
        <v>0</v>
      </c>
      <c r="BJ198" s="13" t="s">
        <v>85</v>
      </c>
      <c r="BK198" s="148">
        <f t="shared" si="39"/>
        <v>0</v>
      </c>
      <c r="BL198" s="13" t="s">
        <v>201</v>
      </c>
      <c r="BM198" s="147" t="s">
        <v>565</v>
      </c>
    </row>
    <row r="199" spans="2:65" s="1" customFormat="1" ht="24.2" customHeight="1">
      <c r="B199" s="135"/>
      <c r="C199" s="149" t="s">
        <v>384</v>
      </c>
      <c r="D199" s="149" t="s">
        <v>152</v>
      </c>
      <c r="E199" s="150" t="s">
        <v>566</v>
      </c>
      <c r="F199" s="151" t="s">
        <v>567</v>
      </c>
      <c r="G199" s="152" t="s">
        <v>195</v>
      </c>
      <c r="H199" s="153">
        <v>1</v>
      </c>
      <c r="I199" s="154"/>
      <c r="J199" s="154">
        <f t="shared" si="30"/>
        <v>0</v>
      </c>
      <c r="K199" s="155"/>
      <c r="L199" s="156"/>
      <c r="M199" s="157" t="s">
        <v>1</v>
      </c>
      <c r="N199" s="158" t="s">
        <v>39</v>
      </c>
      <c r="O199" s="145">
        <v>0</v>
      </c>
      <c r="P199" s="145">
        <f t="shared" si="31"/>
        <v>0</v>
      </c>
      <c r="Q199" s="145">
        <v>2.3999999999999998E-3</v>
      </c>
      <c r="R199" s="145">
        <f t="shared" si="32"/>
        <v>2.3999999999999998E-3</v>
      </c>
      <c r="S199" s="145">
        <v>0</v>
      </c>
      <c r="T199" s="146">
        <f t="shared" si="33"/>
        <v>0</v>
      </c>
      <c r="AR199" s="147" t="s">
        <v>264</v>
      </c>
      <c r="AT199" s="147" t="s">
        <v>152</v>
      </c>
      <c r="AU199" s="147" t="s">
        <v>85</v>
      </c>
      <c r="AY199" s="13" t="s">
        <v>134</v>
      </c>
      <c r="BE199" s="148">
        <f t="shared" si="34"/>
        <v>0</v>
      </c>
      <c r="BF199" s="148">
        <f t="shared" si="35"/>
        <v>0</v>
      </c>
      <c r="BG199" s="148">
        <f t="shared" si="36"/>
        <v>0</v>
      </c>
      <c r="BH199" s="148">
        <f t="shared" si="37"/>
        <v>0</v>
      </c>
      <c r="BI199" s="148">
        <f t="shared" si="38"/>
        <v>0</v>
      </c>
      <c r="BJ199" s="13" t="s">
        <v>85</v>
      </c>
      <c r="BK199" s="148">
        <f t="shared" si="39"/>
        <v>0</v>
      </c>
      <c r="BL199" s="13" t="s">
        <v>201</v>
      </c>
      <c r="BM199" s="147" t="s">
        <v>568</v>
      </c>
    </row>
    <row r="200" spans="2:65" s="1" customFormat="1" ht="24.2" customHeight="1">
      <c r="B200" s="135"/>
      <c r="C200" s="149" t="s">
        <v>569</v>
      </c>
      <c r="D200" s="149" t="s">
        <v>152</v>
      </c>
      <c r="E200" s="150" t="s">
        <v>570</v>
      </c>
      <c r="F200" s="151" t="s">
        <v>571</v>
      </c>
      <c r="G200" s="152" t="s">
        <v>195</v>
      </c>
      <c r="H200" s="153">
        <v>2</v>
      </c>
      <c r="I200" s="154"/>
      <c r="J200" s="154">
        <f t="shared" si="30"/>
        <v>0</v>
      </c>
      <c r="K200" s="155"/>
      <c r="L200" s="156"/>
      <c r="M200" s="157" t="s">
        <v>1</v>
      </c>
      <c r="N200" s="158" t="s">
        <v>39</v>
      </c>
      <c r="O200" s="145">
        <v>0</v>
      </c>
      <c r="P200" s="145">
        <f t="shared" si="31"/>
        <v>0</v>
      </c>
      <c r="Q200" s="145">
        <v>2.3E-3</v>
      </c>
      <c r="R200" s="145">
        <f t="shared" si="32"/>
        <v>4.5999999999999999E-3</v>
      </c>
      <c r="S200" s="145">
        <v>0</v>
      </c>
      <c r="T200" s="146">
        <f t="shared" si="33"/>
        <v>0</v>
      </c>
      <c r="AR200" s="147" t="s">
        <v>264</v>
      </c>
      <c r="AT200" s="147" t="s">
        <v>152</v>
      </c>
      <c r="AU200" s="147" t="s">
        <v>85</v>
      </c>
      <c r="AY200" s="13" t="s">
        <v>134</v>
      </c>
      <c r="BE200" s="148">
        <f t="shared" si="34"/>
        <v>0</v>
      </c>
      <c r="BF200" s="148">
        <f t="shared" si="35"/>
        <v>0</v>
      </c>
      <c r="BG200" s="148">
        <f t="shared" si="36"/>
        <v>0</v>
      </c>
      <c r="BH200" s="148">
        <f t="shared" si="37"/>
        <v>0</v>
      </c>
      <c r="BI200" s="148">
        <f t="shared" si="38"/>
        <v>0</v>
      </c>
      <c r="BJ200" s="13" t="s">
        <v>85</v>
      </c>
      <c r="BK200" s="148">
        <f t="shared" si="39"/>
        <v>0</v>
      </c>
      <c r="BL200" s="13" t="s">
        <v>201</v>
      </c>
      <c r="BM200" s="147" t="s">
        <v>572</v>
      </c>
    </row>
    <row r="201" spans="2:65" s="1" customFormat="1" ht="16.5" customHeight="1">
      <c r="B201" s="135"/>
      <c r="C201" s="136" t="s">
        <v>573</v>
      </c>
      <c r="D201" s="136" t="s">
        <v>136</v>
      </c>
      <c r="E201" s="137" t="s">
        <v>574</v>
      </c>
      <c r="F201" s="138" t="s">
        <v>575</v>
      </c>
      <c r="G201" s="139" t="s">
        <v>195</v>
      </c>
      <c r="H201" s="140">
        <v>3</v>
      </c>
      <c r="I201" s="141"/>
      <c r="J201" s="141">
        <f t="shared" si="30"/>
        <v>0</v>
      </c>
      <c r="K201" s="142"/>
      <c r="L201" s="25"/>
      <c r="M201" s="143" t="s">
        <v>1</v>
      </c>
      <c r="N201" s="144" t="s">
        <v>39</v>
      </c>
      <c r="O201" s="145">
        <v>0.28299999999999997</v>
      </c>
      <c r="P201" s="145">
        <f t="shared" si="31"/>
        <v>0.84899999999999998</v>
      </c>
      <c r="Q201" s="145">
        <v>4.0000000000000002E-4</v>
      </c>
      <c r="R201" s="145">
        <f t="shared" si="32"/>
        <v>1.2000000000000001E-3</v>
      </c>
      <c r="S201" s="145">
        <v>0</v>
      </c>
      <c r="T201" s="146">
        <f t="shared" si="33"/>
        <v>0</v>
      </c>
      <c r="AR201" s="147" t="s">
        <v>201</v>
      </c>
      <c r="AT201" s="147" t="s">
        <v>136</v>
      </c>
      <c r="AU201" s="147" t="s">
        <v>85</v>
      </c>
      <c r="AY201" s="13" t="s">
        <v>134</v>
      </c>
      <c r="BE201" s="148">
        <f t="shared" si="34"/>
        <v>0</v>
      </c>
      <c r="BF201" s="148">
        <f t="shared" si="35"/>
        <v>0</v>
      </c>
      <c r="BG201" s="148">
        <f t="shared" si="36"/>
        <v>0</v>
      </c>
      <c r="BH201" s="148">
        <f t="shared" si="37"/>
        <v>0</v>
      </c>
      <c r="BI201" s="148">
        <f t="shared" si="38"/>
        <v>0</v>
      </c>
      <c r="BJ201" s="13" t="s">
        <v>85</v>
      </c>
      <c r="BK201" s="148">
        <f t="shared" si="39"/>
        <v>0</v>
      </c>
      <c r="BL201" s="13" t="s">
        <v>201</v>
      </c>
      <c r="BM201" s="147" t="s">
        <v>576</v>
      </c>
    </row>
    <row r="202" spans="2:65" s="1" customFormat="1" ht="16.5" customHeight="1">
      <c r="B202" s="135"/>
      <c r="C202" s="149" t="s">
        <v>577</v>
      </c>
      <c r="D202" s="149" t="s">
        <v>152</v>
      </c>
      <c r="E202" s="150" t="s">
        <v>578</v>
      </c>
      <c r="F202" s="151" t="s">
        <v>579</v>
      </c>
      <c r="G202" s="152" t="s">
        <v>195</v>
      </c>
      <c r="H202" s="153">
        <v>3</v>
      </c>
      <c r="I202" s="154"/>
      <c r="J202" s="154">
        <f t="shared" si="30"/>
        <v>0</v>
      </c>
      <c r="K202" s="155"/>
      <c r="L202" s="156"/>
      <c r="M202" s="157" t="s">
        <v>1</v>
      </c>
      <c r="N202" s="158" t="s">
        <v>39</v>
      </c>
      <c r="O202" s="145">
        <v>0</v>
      </c>
      <c r="P202" s="145">
        <f t="shared" si="31"/>
        <v>0</v>
      </c>
      <c r="Q202" s="145">
        <v>5.4000000000000001E-4</v>
      </c>
      <c r="R202" s="145">
        <f t="shared" si="32"/>
        <v>1.6199999999999999E-3</v>
      </c>
      <c r="S202" s="145">
        <v>0</v>
      </c>
      <c r="T202" s="146">
        <f t="shared" si="33"/>
        <v>0</v>
      </c>
      <c r="AR202" s="147" t="s">
        <v>264</v>
      </c>
      <c r="AT202" s="147" t="s">
        <v>152</v>
      </c>
      <c r="AU202" s="147" t="s">
        <v>85</v>
      </c>
      <c r="AY202" s="13" t="s">
        <v>134</v>
      </c>
      <c r="BE202" s="148">
        <f t="shared" si="34"/>
        <v>0</v>
      </c>
      <c r="BF202" s="148">
        <f t="shared" si="35"/>
        <v>0</v>
      </c>
      <c r="BG202" s="148">
        <f t="shared" si="36"/>
        <v>0</v>
      </c>
      <c r="BH202" s="148">
        <f t="shared" si="37"/>
        <v>0</v>
      </c>
      <c r="BI202" s="148">
        <f t="shared" si="38"/>
        <v>0</v>
      </c>
      <c r="BJ202" s="13" t="s">
        <v>85</v>
      </c>
      <c r="BK202" s="148">
        <f t="shared" si="39"/>
        <v>0</v>
      </c>
      <c r="BL202" s="13" t="s">
        <v>201</v>
      </c>
      <c r="BM202" s="147" t="s">
        <v>580</v>
      </c>
    </row>
    <row r="203" spans="2:65" s="1" customFormat="1" ht="24.2" customHeight="1">
      <c r="B203" s="135"/>
      <c r="C203" s="149" t="s">
        <v>581</v>
      </c>
      <c r="D203" s="149" t="s">
        <v>152</v>
      </c>
      <c r="E203" s="150" t="s">
        <v>582</v>
      </c>
      <c r="F203" s="151" t="s">
        <v>583</v>
      </c>
      <c r="G203" s="152" t="s">
        <v>195</v>
      </c>
      <c r="H203" s="153">
        <v>3</v>
      </c>
      <c r="I203" s="154"/>
      <c r="J203" s="154">
        <f t="shared" si="30"/>
        <v>0</v>
      </c>
      <c r="K203" s="155"/>
      <c r="L203" s="156"/>
      <c r="M203" s="157" t="s">
        <v>1</v>
      </c>
      <c r="N203" s="158" t="s">
        <v>39</v>
      </c>
      <c r="O203" s="145">
        <v>0</v>
      </c>
      <c r="P203" s="145">
        <f t="shared" si="31"/>
        <v>0</v>
      </c>
      <c r="Q203" s="145">
        <v>6.3000000000000003E-4</v>
      </c>
      <c r="R203" s="145">
        <f t="shared" si="32"/>
        <v>1.8900000000000002E-3</v>
      </c>
      <c r="S203" s="145">
        <v>0</v>
      </c>
      <c r="T203" s="146">
        <f t="shared" si="33"/>
        <v>0</v>
      </c>
      <c r="AR203" s="147" t="s">
        <v>264</v>
      </c>
      <c r="AT203" s="147" t="s">
        <v>152</v>
      </c>
      <c r="AU203" s="147" t="s">
        <v>85</v>
      </c>
      <c r="AY203" s="13" t="s">
        <v>134</v>
      </c>
      <c r="BE203" s="148">
        <f t="shared" si="34"/>
        <v>0</v>
      </c>
      <c r="BF203" s="148">
        <f t="shared" si="35"/>
        <v>0</v>
      </c>
      <c r="BG203" s="148">
        <f t="shared" si="36"/>
        <v>0</v>
      </c>
      <c r="BH203" s="148">
        <f t="shared" si="37"/>
        <v>0</v>
      </c>
      <c r="BI203" s="148">
        <f t="shared" si="38"/>
        <v>0</v>
      </c>
      <c r="BJ203" s="13" t="s">
        <v>85</v>
      </c>
      <c r="BK203" s="148">
        <f t="shared" si="39"/>
        <v>0</v>
      </c>
      <c r="BL203" s="13" t="s">
        <v>201</v>
      </c>
      <c r="BM203" s="147" t="s">
        <v>584</v>
      </c>
    </row>
    <row r="204" spans="2:65" s="1" customFormat="1" ht="21.75" customHeight="1">
      <c r="B204" s="135"/>
      <c r="C204" s="149" t="s">
        <v>585</v>
      </c>
      <c r="D204" s="149" t="s">
        <v>152</v>
      </c>
      <c r="E204" s="150" t="s">
        <v>586</v>
      </c>
      <c r="F204" s="151" t="s">
        <v>587</v>
      </c>
      <c r="G204" s="152" t="s">
        <v>195</v>
      </c>
      <c r="H204" s="153">
        <v>3</v>
      </c>
      <c r="I204" s="154"/>
      <c r="J204" s="154">
        <f t="shared" si="30"/>
        <v>0</v>
      </c>
      <c r="K204" s="155"/>
      <c r="L204" s="156"/>
      <c r="M204" s="157" t="s">
        <v>1</v>
      </c>
      <c r="N204" s="158" t="s">
        <v>39</v>
      </c>
      <c r="O204" s="145">
        <v>0</v>
      </c>
      <c r="P204" s="145">
        <f t="shared" si="31"/>
        <v>0</v>
      </c>
      <c r="Q204" s="145">
        <v>1.6000000000000001E-4</v>
      </c>
      <c r="R204" s="145">
        <f t="shared" si="32"/>
        <v>4.8000000000000007E-4</v>
      </c>
      <c r="S204" s="145">
        <v>0</v>
      </c>
      <c r="T204" s="146">
        <f t="shared" si="33"/>
        <v>0</v>
      </c>
      <c r="AR204" s="147" t="s">
        <v>264</v>
      </c>
      <c r="AT204" s="147" t="s">
        <v>152</v>
      </c>
      <c r="AU204" s="147" t="s">
        <v>85</v>
      </c>
      <c r="AY204" s="13" t="s">
        <v>134</v>
      </c>
      <c r="BE204" s="148">
        <f t="shared" si="34"/>
        <v>0</v>
      </c>
      <c r="BF204" s="148">
        <f t="shared" si="35"/>
        <v>0</v>
      </c>
      <c r="BG204" s="148">
        <f t="shared" si="36"/>
        <v>0</v>
      </c>
      <c r="BH204" s="148">
        <f t="shared" si="37"/>
        <v>0</v>
      </c>
      <c r="BI204" s="148">
        <f t="shared" si="38"/>
        <v>0</v>
      </c>
      <c r="BJ204" s="13" t="s">
        <v>85</v>
      </c>
      <c r="BK204" s="148">
        <f t="shared" si="39"/>
        <v>0</v>
      </c>
      <c r="BL204" s="13" t="s">
        <v>201</v>
      </c>
      <c r="BM204" s="147" t="s">
        <v>588</v>
      </c>
    </row>
    <row r="205" spans="2:65" s="1" customFormat="1" ht="21.75" customHeight="1">
      <c r="B205" s="135"/>
      <c r="C205" s="136" t="s">
        <v>589</v>
      </c>
      <c r="D205" s="136" t="s">
        <v>136</v>
      </c>
      <c r="E205" s="137" t="s">
        <v>590</v>
      </c>
      <c r="F205" s="138" t="s">
        <v>591</v>
      </c>
      <c r="G205" s="139" t="s">
        <v>195</v>
      </c>
      <c r="H205" s="140">
        <v>1</v>
      </c>
      <c r="I205" s="141"/>
      <c r="J205" s="141">
        <f t="shared" si="30"/>
        <v>0</v>
      </c>
      <c r="K205" s="142"/>
      <c r="L205" s="25"/>
      <c r="M205" s="143" t="s">
        <v>1</v>
      </c>
      <c r="N205" s="144" t="s">
        <v>39</v>
      </c>
      <c r="O205" s="145">
        <v>0.91132999999999997</v>
      </c>
      <c r="P205" s="145">
        <f t="shared" si="31"/>
        <v>0.91132999999999997</v>
      </c>
      <c r="Q205" s="145">
        <v>1.1E-4</v>
      </c>
      <c r="R205" s="145">
        <f t="shared" si="32"/>
        <v>1.1E-4</v>
      </c>
      <c r="S205" s="145">
        <v>0</v>
      </c>
      <c r="T205" s="146">
        <f t="shared" si="33"/>
        <v>0</v>
      </c>
      <c r="AR205" s="147" t="s">
        <v>201</v>
      </c>
      <c r="AT205" s="147" t="s">
        <v>136</v>
      </c>
      <c r="AU205" s="147" t="s">
        <v>85</v>
      </c>
      <c r="AY205" s="13" t="s">
        <v>134</v>
      </c>
      <c r="BE205" s="148">
        <f t="shared" si="34"/>
        <v>0</v>
      </c>
      <c r="BF205" s="148">
        <f t="shared" si="35"/>
        <v>0</v>
      </c>
      <c r="BG205" s="148">
        <f t="shared" si="36"/>
        <v>0</v>
      </c>
      <c r="BH205" s="148">
        <f t="shared" si="37"/>
        <v>0</v>
      </c>
      <c r="BI205" s="148">
        <f t="shared" si="38"/>
        <v>0</v>
      </c>
      <c r="BJ205" s="13" t="s">
        <v>85</v>
      </c>
      <c r="BK205" s="148">
        <f t="shared" si="39"/>
        <v>0</v>
      </c>
      <c r="BL205" s="13" t="s">
        <v>201</v>
      </c>
      <c r="BM205" s="147" t="s">
        <v>592</v>
      </c>
    </row>
    <row r="206" spans="2:65" s="1" customFormat="1" ht="16.5" customHeight="1">
      <c r="B206" s="135"/>
      <c r="C206" s="149" t="s">
        <v>593</v>
      </c>
      <c r="D206" s="149" t="s">
        <v>152</v>
      </c>
      <c r="E206" s="150" t="s">
        <v>594</v>
      </c>
      <c r="F206" s="151" t="s">
        <v>595</v>
      </c>
      <c r="G206" s="152" t="s">
        <v>195</v>
      </c>
      <c r="H206" s="153">
        <v>1</v>
      </c>
      <c r="I206" s="154"/>
      <c r="J206" s="154">
        <f t="shared" si="30"/>
        <v>0</v>
      </c>
      <c r="K206" s="155"/>
      <c r="L206" s="156"/>
      <c r="M206" s="157" t="s">
        <v>1</v>
      </c>
      <c r="N206" s="158" t="s">
        <v>39</v>
      </c>
      <c r="O206" s="145">
        <v>0</v>
      </c>
      <c r="P206" s="145">
        <f t="shared" si="31"/>
        <v>0</v>
      </c>
      <c r="Q206" s="145">
        <v>0.02</v>
      </c>
      <c r="R206" s="145">
        <f t="shared" si="32"/>
        <v>0.02</v>
      </c>
      <c r="S206" s="145">
        <v>0</v>
      </c>
      <c r="T206" s="146">
        <f t="shared" si="33"/>
        <v>0</v>
      </c>
      <c r="AR206" s="147" t="s">
        <v>264</v>
      </c>
      <c r="AT206" s="147" t="s">
        <v>152</v>
      </c>
      <c r="AU206" s="147" t="s">
        <v>85</v>
      </c>
      <c r="AY206" s="13" t="s">
        <v>134</v>
      </c>
      <c r="BE206" s="148">
        <f t="shared" si="34"/>
        <v>0</v>
      </c>
      <c r="BF206" s="148">
        <f t="shared" si="35"/>
        <v>0</v>
      </c>
      <c r="BG206" s="148">
        <f t="shared" si="36"/>
        <v>0</v>
      </c>
      <c r="BH206" s="148">
        <f t="shared" si="37"/>
        <v>0</v>
      </c>
      <c r="BI206" s="148">
        <f t="shared" si="38"/>
        <v>0</v>
      </c>
      <c r="BJ206" s="13" t="s">
        <v>85</v>
      </c>
      <c r="BK206" s="148">
        <f t="shared" si="39"/>
        <v>0</v>
      </c>
      <c r="BL206" s="13" t="s">
        <v>201</v>
      </c>
      <c r="BM206" s="147" t="s">
        <v>596</v>
      </c>
    </row>
    <row r="207" spans="2:65" s="1" customFormat="1" ht="24.2" customHeight="1">
      <c r="B207" s="135"/>
      <c r="C207" s="136" t="s">
        <v>597</v>
      </c>
      <c r="D207" s="136" t="s">
        <v>136</v>
      </c>
      <c r="E207" s="137" t="s">
        <v>598</v>
      </c>
      <c r="F207" s="138" t="s">
        <v>599</v>
      </c>
      <c r="G207" s="139" t="s">
        <v>195</v>
      </c>
      <c r="H207" s="140">
        <v>2</v>
      </c>
      <c r="I207" s="141"/>
      <c r="J207" s="141">
        <f t="shared" si="30"/>
        <v>0</v>
      </c>
      <c r="K207" s="142"/>
      <c r="L207" s="25"/>
      <c r="M207" s="143" t="s">
        <v>1</v>
      </c>
      <c r="N207" s="144" t="s">
        <v>39</v>
      </c>
      <c r="O207" s="145">
        <v>1.49383</v>
      </c>
      <c r="P207" s="145">
        <f t="shared" si="31"/>
        <v>2.98766</v>
      </c>
      <c r="Q207" s="145">
        <v>2.7999999999999998E-4</v>
      </c>
      <c r="R207" s="145">
        <f t="shared" si="32"/>
        <v>5.5999999999999995E-4</v>
      </c>
      <c r="S207" s="145">
        <v>0</v>
      </c>
      <c r="T207" s="146">
        <f t="shared" si="33"/>
        <v>0</v>
      </c>
      <c r="AR207" s="147" t="s">
        <v>201</v>
      </c>
      <c r="AT207" s="147" t="s">
        <v>136</v>
      </c>
      <c r="AU207" s="147" t="s">
        <v>85</v>
      </c>
      <c r="AY207" s="13" t="s">
        <v>134</v>
      </c>
      <c r="BE207" s="148">
        <f t="shared" si="34"/>
        <v>0</v>
      </c>
      <c r="BF207" s="148">
        <f t="shared" si="35"/>
        <v>0</v>
      </c>
      <c r="BG207" s="148">
        <f t="shared" si="36"/>
        <v>0</v>
      </c>
      <c r="BH207" s="148">
        <f t="shared" si="37"/>
        <v>0</v>
      </c>
      <c r="BI207" s="148">
        <f t="shared" si="38"/>
        <v>0</v>
      </c>
      <c r="BJ207" s="13" t="s">
        <v>85</v>
      </c>
      <c r="BK207" s="148">
        <f t="shared" si="39"/>
        <v>0</v>
      </c>
      <c r="BL207" s="13" t="s">
        <v>201</v>
      </c>
      <c r="BM207" s="147" t="s">
        <v>600</v>
      </c>
    </row>
    <row r="208" spans="2:65" s="1" customFormat="1" ht="16.5" customHeight="1">
      <c r="B208" s="135"/>
      <c r="C208" s="149" t="s">
        <v>601</v>
      </c>
      <c r="D208" s="149" t="s">
        <v>152</v>
      </c>
      <c r="E208" s="150" t="s">
        <v>602</v>
      </c>
      <c r="F208" s="151" t="s">
        <v>603</v>
      </c>
      <c r="G208" s="152" t="s">
        <v>195</v>
      </c>
      <c r="H208" s="153">
        <v>2</v>
      </c>
      <c r="I208" s="154"/>
      <c r="J208" s="154">
        <f t="shared" si="30"/>
        <v>0</v>
      </c>
      <c r="K208" s="155"/>
      <c r="L208" s="156"/>
      <c r="M208" s="157" t="s">
        <v>1</v>
      </c>
      <c r="N208" s="158" t="s">
        <v>39</v>
      </c>
      <c r="O208" s="145">
        <v>0</v>
      </c>
      <c r="P208" s="145">
        <f t="shared" si="31"/>
        <v>0</v>
      </c>
      <c r="Q208" s="145">
        <v>1.41E-2</v>
      </c>
      <c r="R208" s="145">
        <f t="shared" si="32"/>
        <v>2.8199999999999999E-2</v>
      </c>
      <c r="S208" s="145">
        <v>0</v>
      </c>
      <c r="T208" s="146">
        <f t="shared" si="33"/>
        <v>0</v>
      </c>
      <c r="AR208" s="147" t="s">
        <v>264</v>
      </c>
      <c r="AT208" s="147" t="s">
        <v>152</v>
      </c>
      <c r="AU208" s="147" t="s">
        <v>85</v>
      </c>
      <c r="AY208" s="13" t="s">
        <v>134</v>
      </c>
      <c r="BE208" s="148">
        <f t="shared" si="34"/>
        <v>0</v>
      </c>
      <c r="BF208" s="148">
        <f t="shared" si="35"/>
        <v>0</v>
      </c>
      <c r="BG208" s="148">
        <f t="shared" si="36"/>
        <v>0</v>
      </c>
      <c r="BH208" s="148">
        <f t="shared" si="37"/>
        <v>0</v>
      </c>
      <c r="BI208" s="148">
        <f t="shared" si="38"/>
        <v>0</v>
      </c>
      <c r="BJ208" s="13" t="s">
        <v>85</v>
      </c>
      <c r="BK208" s="148">
        <f t="shared" si="39"/>
        <v>0</v>
      </c>
      <c r="BL208" s="13" t="s">
        <v>201</v>
      </c>
      <c r="BM208" s="147" t="s">
        <v>604</v>
      </c>
    </row>
    <row r="209" spans="2:65" s="1" customFormat="1" ht="24.2" customHeight="1">
      <c r="B209" s="135"/>
      <c r="C209" s="136" t="s">
        <v>605</v>
      </c>
      <c r="D209" s="136" t="s">
        <v>136</v>
      </c>
      <c r="E209" s="137" t="s">
        <v>606</v>
      </c>
      <c r="F209" s="138" t="s">
        <v>607</v>
      </c>
      <c r="G209" s="139" t="s">
        <v>195</v>
      </c>
      <c r="H209" s="140">
        <v>1</v>
      </c>
      <c r="I209" s="141"/>
      <c r="J209" s="141">
        <f t="shared" si="30"/>
        <v>0</v>
      </c>
      <c r="K209" s="142"/>
      <c r="L209" s="25"/>
      <c r="M209" s="143" t="s">
        <v>1</v>
      </c>
      <c r="N209" s="144" t="s">
        <v>39</v>
      </c>
      <c r="O209" s="145">
        <v>1.5</v>
      </c>
      <c r="P209" s="145">
        <f t="shared" si="31"/>
        <v>1.5</v>
      </c>
      <c r="Q209" s="145">
        <v>5.6999999999999998E-4</v>
      </c>
      <c r="R209" s="145">
        <f t="shared" si="32"/>
        <v>5.6999999999999998E-4</v>
      </c>
      <c r="S209" s="145">
        <v>0</v>
      </c>
      <c r="T209" s="146">
        <f t="shared" si="33"/>
        <v>0</v>
      </c>
      <c r="AR209" s="147" t="s">
        <v>201</v>
      </c>
      <c r="AT209" s="147" t="s">
        <v>136</v>
      </c>
      <c r="AU209" s="147" t="s">
        <v>85</v>
      </c>
      <c r="AY209" s="13" t="s">
        <v>134</v>
      </c>
      <c r="BE209" s="148">
        <f t="shared" si="34"/>
        <v>0</v>
      </c>
      <c r="BF209" s="148">
        <f t="shared" si="35"/>
        <v>0</v>
      </c>
      <c r="BG209" s="148">
        <f t="shared" si="36"/>
        <v>0</v>
      </c>
      <c r="BH209" s="148">
        <f t="shared" si="37"/>
        <v>0</v>
      </c>
      <c r="BI209" s="148">
        <f t="shared" si="38"/>
        <v>0</v>
      </c>
      <c r="BJ209" s="13" t="s">
        <v>85</v>
      </c>
      <c r="BK209" s="148">
        <f t="shared" si="39"/>
        <v>0</v>
      </c>
      <c r="BL209" s="13" t="s">
        <v>201</v>
      </c>
      <c r="BM209" s="147" t="s">
        <v>608</v>
      </c>
    </row>
    <row r="210" spans="2:65" s="1" customFormat="1" ht="24.2" customHeight="1">
      <c r="B210" s="135"/>
      <c r="C210" s="149" t="s">
        <v>609</v>
      </c>
      <c r="D210" s="149" t="s">
        <v>152</v>
      </c>
      <c r="E210" s="150" t="s">
        <v>610</v>
      </c>
      <c r="F210" s="151" t="s">
        <v>611</v>
      </c>
      <c r="G210" s="152" t="s">
        <v>195</v>
      </c>
      <c r="H210" s="153">
        <v>1</v>
      </c>
      <c r="I210" s="154"/>
      <c r="J210" s="154">
        <f t="shared" si="30"/>
        <v>0</v>
      </c>
      <c r="K210" s="155"/>
      <c r="L210" s="156"/>
      <c r="M210" s="157" t="s">
        <v>1</v>
      </c>
      <c r="N210" s="158" t="s">
        <v>39</v>
      </c>
      <c r="O210" s="145">
        <v>0</v>
      </c>
      <c r="P210" s="145">
        <f t="shared" si="31"/>
        <v>0</v>
      </c>
      <c r="Q210" s="145">
        <v>1.7999999999999999E-2</v>
      </c>
      <c r="R210" s="145">
        <f t="shared" si="32"/>
        <v>1.7999999999999999E-2</v>
      </c>
      <c r="S210" s="145">
        <v>0</v>
      </c>
      <c r="T210" s="146">
        <f t="shared" si="33"/>
        <v>0</v>
      </c>
      <c r="AR210" s="147" t="s">
        <v>264</v>
      </c>
      <c r="AT210" s="147" t="s">
        <v>152</v>
      </c>
      <c r="AU210" s="147" t="s">
        <v>85</v>
      </c>
      <c r="AY210" s="13" t="s">
        <v>134</v>
      </c>
      <c r="BE210" s="148">
        <f t="shared" si="34"/>
        <v>0</v>
      </c>
      <c r="BF210" s="148">
        <f t="shared" si="35"/>
        <v>0</v>
      </c>
      <c r="BG210" s="148">
        <f t="shared" si="36"/>
        <v>0</v>
      </c>
      <c r="BH210" s="148">
        <f t="shared" si="37"/>
        <v>0</v>
      </c>
      <c r="BI210" s="148">
        <f t="shared" si="38"/>
        <v>0</v>
      </c>
      <c r="BJ210" s="13" t="s">
        <v>85</v>
      </c>
      <c r="BK210" s="148">
        <f t="shared" si="39"/>
        <v>0</v>
      </c>
      <c r="BL210" s="13" t="s">
        <v>201</v>
      </c>
      <c r="BM210" s="147" t="s">
        <v>612</v>
      </c>
    </row>
    <row r="211" spans="2:65" s="1" customFormat="1" ht="24.2" customHeight="1">
      <c r="B211" s="135"/>
      <c r="C211" s="136" t="s">
        <v>613</v>
      </c>
      <c r="D211" s="136" t="s">
        <v>136</v>
      </c>
      <c r="E211" s="137" t="s">
        <v>614</v>
      </c>
      <c r="F211" s="138" t="s">
        <v>615</v>
      </c>
      <c r="G211" s="139" t="s">
        <v>195</v>
      </c>
      <c r="H211" s="140">
        <v>1</v>
      </c>
      <c r="I211" s="141"/>
      <c r="J211" s="141">
        <f t="shared" si="30"/>
        <v>0</v>
      </c>
      <c r="K211" s="142"/>
      <c r="L211" s="25"/>
      <c r="M211" s="143" t="s">
        <v>1</v>
      </c>
      <c r="N211" s="144" t="s">
        <v>39</v>
      </c>
      <c r="O211" s="145">
        <v>0.71186000000000005</v>
      </c>
      <c r="P211" s="145">
        <f t="shared" si="31"/>
        <v>0.71186000000000005</v>
      </c>
      <c r="Q211" s="145">
        <v>7.2999999999999996E-4</v>
      </c>
      <c r="R211" s="145">
        <f t="shared" si="32"/>
        <v>7.2999999999999996E-4</v>
      </c>
      <c r="S211" s="145">
        <v>0</v>
      </c>
      <c r="T211" s="146">
        <f t="shared" si="33"/>
        <v>0</v>
      </c>
      <c r="AR211" s="147" t="s">
        <v>201</v>
      </c>
      <c r="AT211" s="147" t="s">
        <v>136</v>
      </c>
      <c r="AU211" s="147" t="s">
        <v>85</v>
      </c>
      <c r="AY211" s="13" t="s">
        <v>134</v>
      </c>
      <c r="BE211" s="148">
        <f t="shared" si="34"/>
        <v>0</v>
      </c>
      <c r="BF211" s="148">
        <f t="shared" si="35"/>
        <v>0</v>
      </c>
      <c r="BG211" s="148">
        <f t="shared" si="36"/>
        <v>0</v>
      </c>
      <c r="BH211" s="148">
        <f t="shared" si="37"/>
        <v>0</v>
      </c>
      <c r="BI211" s="148">
        <f t="shared" si="38"/>
        <v>0</v>
      </c>
      <c r="BJ211" s="13" t="s">
        <v>85</v>
      </c>
      <c r="BK211" s="148">
        <f t="shared" si="39"/>
        <v>0</v>
      </c>
      <c r="BL211" s="13" t="s">
        <v>201</v>
      </c>
      <c r="BM211" s="147" t="s">
        <v>616</v>
      </c>
    </row>
    <row r="212" spans="2:65" s="1" customFormat="1" ht="16.5" customHeight="1">
      <c r="B212" s="135"/>
      <c r="C212" s="149" t="s">
        <v>617</v>
      </c>
      <c r="D212" s="149" t="s">
        <v>152</v>
      </c>
      <c r="E212" s="150" t="s">
        <v>618</v>
      </c>
      <c r="F212" s="151" t="s">
        <v>619</v>
      </c>
      <c r="G212" s="152" t="s">
        <v>195</v>
      </c>
      <c r="H212" s="153">
        <v>1</v>
      </c>
      <c r="I212" s="154"/>
      <c r="J212" s="154">
        <f t="shared" si="30"/>
        <v>0</v>
      </c>
      <c r="K212" s="155"/>
      <c r="L212" s="156"/>
      <c r="M212" s="157" t="s">
        <v>1</v>
      </c>
      <c r="N212" s="158" t="s">
        <v>39</v>
      </c>
      <c r="O212" s="145">
        <v>0</v>
      </c>
      <c r="P212" s="145">
        <f t="shared" si="31"/>
        <v>0</v>
      </c>
      <c r="Q212" s="145">
        <v>1.8499999999999999E-2</v>
      </c>
      <c r="R212" s="145">
        <f t="shared" si="32"/>
        <v>1.8499999999999999E-2</v>
      </c>
      <c r="S212" s="145">
        <v>0</v>
      </c>
      <c r="T212" s="146">
        <f t="shared" si="33"/>
        <v>0</v>
      </c>
      <c r="AR212" s="147" t="s">
        <v>264</v>
      </c>
      <c r="AT212" s="147" t="s">
        <v>152</v>
      </c>
      <c r="AU212" s="147" t="s">
        <v>85</v>
      </c>
      <c r="AY212" s="13" t="s">
        <v>134</v>
      </c>
      <c r="BE212" s="148">
        <f t="shared" si="34"/>
        <v>0</v>
      </c>
      <c r="BF212" s="148">
        <f t="shared" si="35"/>
        <v>0</v>
      </c>
      <c r="BG212" s="148">
        <f t="shared" si="36"/>
        <v>0</v>
      </c>
      <c r="BH212" s="148">
        <f t="shared" si="37"/>
        <v>0</v>
      </c>
      <c r="BI212" s="148">
        <f t="shared" si="38"/>
        <v>0</v>
      </c>
      <c r="BJ212" s="13" t="s">
        <v>85</v>
      </c>
      <c r="BK212" s="148">
        <f t="shared" si="39"/>
        <v>0</v>
      </c>
      <c r="BL212" s="13" t="s">
        <v>201</v>
      </c>
      <c r="BM212" s="147" t="s">
        <v>620</v>
      </c>
    </row>
    <row r="213" spans="2:65" s="1" customFormat="1" ht="24.2" customHeight="1">
      <c r="B213" s="135"/>
      <c r="C213" s="136" t="s">
        <v>621</v>
      </c>
      <c r="D213" s="136" t="s">
        <v>136</v>
      </c>
      <c r="E213" s="137" t="s">
        <v>622</v>
      </c>
      <c r="F213" s="138" t="s">
        <v>623</v>
      </c>
      <c r="G213" s="139" t="s">
        <v>195</v>
      </c>
      <c r="H213" s="140">
        <v>8</v>
      </c>
      <c r="I213" s="141"/>
      <c r="J213" s="141">
        <f t="shared" si="30"/>
        <v>0</v>
      </c>
      <c r="K213" s="142"/>
      <c r="L213" s="25"/>
      <c r="M213" s="143" t="s">
        <v>1</v>
      </c>
      <c r="N213" s="144" t="s">
        <v>39</v>
      </c>
      <c r="O213" s="145">
        <v>0.371</v>
      </c>
      <c r="P213" s="145">
        <f t="shared" si="31"/>
        <v>2.968</v>
      </c>
      <c r="Q213" s="145">
        <v>0</v>
      </c>
      <c r="R213" s="145">
        <f t="shared" si="32"/>
        <v>0</v>
      </c>
      <c r="S213" s="145">
        <v>0</v>
      </c>
      <c r="T213" s="146">
        <f t="shared" si="33"/>
        <v>0</v>
      </c>
      <c r="AR213" s="147" t="s">
        <v>201</v>
      </c>
      <c r="AT213" s="147" t="s">
        <v>136</v>
      </c>
      <c r="AU213" s="147" t="s">
        <v>85</v>
      </c>
      <c r="AY213" s="13" t="s">
        <v>134</v>
      </c>
      <c r="BE213" s="148">
        <f t="shared" si="34"/>
        <v>0</v>
      </c>
      <c r="BF213" s="148">
        <f t="shared" si="35"/>
        <v>0</v>
      </c>
      <c r="BG213" s="148">
        <f t="shared" si="36"/>
        <v>0</v>
      </c>
      <c r="BH213" s="148">
        <f t="shared" si="37"/>
        <v>0</v>
      </c>
      <c r="BI213" s="148">
        <f t="shared" si="38"/>
        <v>0</v>
      </c>
      <c r="BJ213" s="13" t="s">
        <v>85</v>
      </c>
      <c r="BK213" s="148">
        <f t="shared" si="39"/>
        <v>0</v>
      </c>
      <c r="BL213" s="13" t="s">
        <v>201</v>
      </c>
      <c r="BM213" s="147" t="s">
        <v>624</v>
      </c>
    </row>
    <row r="214" spans="2:65" s="1" customFormat="1" ht="24.2" customHeight="1">
      <c r="B214" s="135"/>
      <c r="C214" s="136" t="s">
        <v>625</v>
      </c>
      <c r="D214" s="136" t="s">
        <v>136</v>
      </c>
      <c r="E214" s="137" t="s">
        <v>626</v>
      </c>
      <c r="F214" s="138" t="s">
        <v>627</v>
      </c>
      <c r="G214" s="139" t="s">
        <v>195</v>
      </c>
      <c r="H214" s="140">
        <v>1</v>
      </c>
      <c r="I214" s="141"/>
      <c r="J214" s="141">
        <f t="shared" si="30"/>
        <v>0</v>
      </c>
      <c r="K214" s="142"/>
      <c r="L214" s="25"/>
      <c r="M214" s="143" t="s">
        <v>1</v>
      </c>
      <c r="N214" s="144" t="s">
        <v>39</v>
      </c>
      <c r="O214" s="145">
        <v>0.55291000000000001</v>
      </c>
      <c r="P214" s="145">
        <f t="shared" si="31"/>
        <v>0.55291000000000001</v>
      </c>
      <c r="Q214" s="145">
        <v>2.7999999999999998E-4</v>
      </c>
      <c r="R214" s="145">
        <f t="shared" si="32"/>
        <v>2.7999999999999998E-4</v>
      </c>
      <c r="S214" s="145">
        <v>0</v>
      </c>
      <c r="T214" s="146">
        <f t="shared" si="33"/>
        <v>0</v>
      </c>
      <c r="AR214" s="147" t="s">
        <v>201</v>
      </c>
      <c r="AT214" s="147" t="s">
        <v>136</v>
      </c>
      <c r="AU214" s="147" t="s">
        <v>85</v>
      </c>
      <c r="AY214" s="13" t="s">
        <v>134</v>
      </c>
      <c r="BE214" s="148">
        <f t="shared" si="34"/>
        <v>0</v>
      </c>
      <c r="BF214" s="148">
        <f t="shared" si="35"/>
        <v>0</v>
      </c>
      <c r="BG214" s="148">
        <f t="shared" si="36"/>
        <v>0</v>
      </c>
      <c r="BH214" s="148">
        <f t="shared" si="37"/>
        <v>0</v>
      </c>
      <c r="BI214" s="148">
        <f t="shared" si="38"/>
        <v>0</v>
      </c>
      <c r="BJ214" s="13" t="s">
        <v>85</v>
      </c>
      <c r="BK214" s="148">
        <f t="shared" si="39"/>
        <v>0</v>
      </c>
      <c r="BL214" s="13" t="s">
        <v>201</v>
      </c>
      <c r="BM214" s="147" t="s">
        <v>628</v>
      </c>
    </row>
    <row r="215" spans="2:65" s="1" customFormat="1" ht="24.2" customHeight="1">
      <c r="B215" s="135"/>
      <c r="C215" s="149" t="s">
        <v>629</v>
      </c>
      <c r="D215" s="149" t="s">
        <v>152</v>
      </c>
      <c r="E215" s="150" t="s">
        <v>630</v>
      </c>
      <c r="F215" s="151" t="s">
        <v>631</v>
      </c>
      <c r="G215" s="152" t="s">
        <v>195</v>
      </c>
      <c r="H215" s="153">
        <v>1</v>
      </c>
      <c r="I215" s="154"/>
      <c r="J215" s="154">
        <f t="shared" si="30"/>
        <v>0</v>
      </c>
      <c r="K215" s="155"/>
      <c r="L215" s="156"/>
      <c r="M215" s="157" t="s">
        <v>1</v>
      </c>
      <c r="N215" s="158" t="s">
        <v>39</v>
      </c>
      <c r="O215" s="145">
        <v>0</v>
      </c>
      <c r="P215" s="145">
        <f t="shared" si="31"/>
        <v>0</v>
      </c>
      <c r="Q215" s="145">
        <v>8.2000000000000007E-3</v>
      </c>
      <c r="R215" s="145">
        <f t="shared" si="32"/>
        <v>8.2000000000000007E-3</v>
      </c>
      <c r="S215" s="145">
        <v>0</v>
      </c>
      <c r="T215" s="146">
        <f t="shared" si="33"/>
        <v>0</v>
      </c>
      <c r="AR215" s="147" t="s">
        <v>264</v>
      </c>
      <c r="AT215" s="147" t="s">
        <v>152</v>
      </c>
      <c r="AU215" s="147" t="s">
        <v>85</v>
      </c>
      <c r="AY215" s="13" t="s">
        <v>134</v>
      </c>
      <c r="BE215" s="148">
        <f t="shared" si="34"/>
        <v>0</v>
      </c>
      <c r="BF215" s="148">
        <f t="shared" si="35"/>
        <v>0</v>
      </c>
      <c r="BG215" s="148">
        <f t="shared" si="36"/>
        <v>0</v>
      </c>
      <c r="BH215" s="148">
        <f t="shared" si="37"/>
        <v>0</v>
      </c>
      <c r="BI215" s="148">
        <f t="shared" si="38"/>
        <v>0</v>
      </c>
      <c r="BJ215" s="13" t="s">
        <v>85</v>
      </c>
      <c r="BK215" s="148">
        <f t="shared" si="39"/>
        <v>0</v>
      </c>
      <c r="BL215" s="13" t="s">
        <v>201</v>
      </c>
      <c r="BM215" s="147" t="s">
        <v>632</v>
      </c>
    </row>
    <row r="216" spans="2:65" s="1" customFormat="1" ht="24.2" customHeight="1">
      <c r="B216" s="135"/>
      <c r="C216" s="136" t="s">
        <v>633</v>
      </c>
      <c r="D216" s="136" t="s">
        <v>136</v>
      </c>
      <c r="E216" s="137" t="s">
        <v>634</v>
      </c>
      <c r="F216" s="138" t="s">
        <v>635</v>
      </c>
      <c r="G216" s="139" t="s">
        <v>195</v>
      </c>
      <c r="H216" s="140">
        <v>2</v>
      </c>
      <c r="I216" s="141"/>
      <c r="J216" s="141">
        <f t="shared" si="30"/>
        <v>0</v>
      </c>
      <c r="K216" s="142"/>
      <c r="L216" s="25"/>
      <c r="M216" s="143" t="s">
        <v>1</v>
      </c>
      <c r="N216" s="144" t="s">
        <v>39</v>
      </c>
      <c r="O216" s="145">
        <v>2.22648</v>
      </c>
      <c r="P216" s="145">
        <f t="shared" si="31"/>
        <v>4.45296</v>
      </c>
      <c r="Q216" s="145">
        <v>3.6999999999999999E-4</v>
      </c>
      <c r="R216" s="145">
        <f t="shared" si="32"/>
        <v>7.3999999999999999E-4</v>
      </c>
      <c r="S216" s="145">
        <v>0</v>
      </c>
      <c r="T216" s="146">
        <f t="shared" si="33"/>
        <v>0</v>
      </c>
      <c r="AR216" s="147" t="s">
        <v>201</v>
      </c>
      <c r="AT216" s="147" t="s">
        <v>136</v>
      </c>
      <c r="AU216" s="147" t="s">
        <v>85</v>
      </c>
      <c r="AY216" s="13" t="s">
        <v>134</v>
      </c>
      <c r="BE216" s="148">
        <f t="shared" si="34"/>
        <v>0</v>
      </c>
      <c r="BF216" s="148">
        <f t="shared" si="35"/>
        <v>0</v>
      </c>
      <c r="BG216" s="148">
        <f t="shared" si="36"/>
        <v>0</v>
      </c>
      <c r="BH216" s="148">
        <f t="shared" si="37"/>
        <v>0</v>
      </c>
      <c r="BI216" s="148">
        <f t="shared" si="38"/>
        <v>0</v>
      </c>
      <c r="BJ216" s="13" t="s">
        <v>85</v>
      </c>
      <c r="BK216" s="148">
        <f t="shared" si="39"/>
        <v>0</v>
      </c>
      <c r="BL216" s="13" t="s">
        <v>201</v>
      </c>
      <c r="BM216" s="147" t="s">
        <v>636</v>
      </c>
    </row>
    <row r="217" spans="2:65" s="1" customFormat="1" ht="24.2" customHeight="1">
      <c r="B217" s="135"/>
      <c r="C217" s="149" t="s">
        <v>637</v>
      </c>
      <c r="D217" s="149" t="s">
        <v>152</v>
      </c>
      <c r="E217" s="150" t="s">
        <v>638</v>
      </c>
      <c r="F217" s="151" t="s">
        <v>639</v>
      </c>
      <c r="G217" s="152" t="s">
        <v>195</v>
      </c>
      <c r="H217" s="153">
        <v>1</v>
      </c>
      <c r="I217" s="154"/>
      <c r="J217" s="154">
        <f t="shared" si="30"/>
        <v>0</v>
      </c>
      <c r="K217" s="155"/>
      <c r="L217" s="156"/>
      <c r="M217" s="157" t="s">
        <v>1</v>
      </c>
      <c r="N217" s="158" t="s">
        <v>39</v>
      </c>
      <c r="O217" s="145">
        <v>0</v>
      </c>
      <c r="P217" s="145">
        <f t="shared" si="31"/>
        <v>0</v>
      </c>
      <c r="Q217" s="145">
        <v>2.1399999999999999E-2</v>
      </c>
      <c r="R217" s="145">
        <f t="shared" si="32"/>
        <v>2.1399999999999999E-2</v>
      </c>
      <c r="S217" s="145">
        <v>0</v>
      </c>
      <c r="T217" s="146">
        <f t="shared" si="33"/>
        <v>0</v>
      </c>
      <c r="AR217" s="147" t="s">
        <v>264</v>
      </c>
      <c r="AT217" s="147" t="s">
        <v>152</v>
      </c>
      <c r="AU217" s="147" t="s">
        <v>85</v>
      </c>
      <c r="AY217" s="13" t="s">
        <v>134</v>
      </c>
      <c r="BE217" s="148">
        <f t="shared" si="34"/>
        <v>0</v>
      </c>
      <c r="BF217" s="148">
        <f t="shared" si="35"/>
        <v>0</v>
      </c>
      <c r="BG217" s="148">
        <f t="shared" si="36"/>
        <v>0</v>
      </c>
      <c r="BH217" s="148">
        <f t="shared" si="37"/>
        <v>0</v>
      </c>
      <c r="BI217" s="148">
        <f t="shared" si="38"/>
        <v>0</v>
      </c>
      <c r="BJ217" s="13" t="s">
        <v>85</v>
      </c>
      <c r="BK217" s="148">
        <f t="shared" si="39"/>
        <v>0</v>
      </c>
      <c r="BL217" s="13" t="s">
        <v>201</v>
      </c>
      <c r="BM217" s="147" t="s">
        <v>640</v>
      </c>
    </row>
    <row r="218" spans="2:65" s="1" customFormat="1" ht="24.2" customHeight="1">
      <c r="B218" s="135"/>
      <c r="C218" s="136" t="s">
        <v>641</v>
      </c>
      <c r="D218" s="136" t="s">
        <v>136</v>
      </c>
      <c r="E218" s="137" t="s">
        <v>642</v>
      </c>
      <c r="F218" s="138" t="s">
        <v>643</v>
      </c>
      <c r="G218" s="139" t="s">
        <v>195</v>
      </c>
      <c r="H218" s="140">
        <v>3</v>
      </c>
      <c r="I218" s="141"/>
      <c r="J218" s="141">
        <f t="shared" si="30"/>
        <v>0</v>
      </c>
      <c r="K218" s="142"/>
      <c r="L218" s="25"/>
      <c r="M218" s="143" t="s">
        <v>1</v>
      </c>
      <c r="N218" s="144" t="s">
        <v>39</v>
      </c>
      <c r="O218" s="145">
        <v>0.125</v>
      </c>
      <c r="P218" s="145">
        <f t="shared" si="31"/>
        <v>0.375</v>
      </c>
      <c r="Q218" s="145">
        <v>2.0000000000000002E-5</v>
      </c>
      <c r="R218" s="145">
        <f t="shared" si="32"/>
        <v>6.0000000000000008E-5</v>
      </c>
      <c r="S218" s="145">
        <v>0</v>
      </c>
      <c r="T218" s="146">
        <f t="shared" si="33"/>
        <v>0</v>
      </c>
      <c r="AR218" s="147" t="s">
        <v>201</v>
      </c>
      <c r="AT218" s="147" t="s">
        <v>136</v>
      </c>
      <c r="AU218" s="147" t="s">
        <v>85</v>
      </c>
      <c r="AY218" s="13" t="s">
        <v>134</v>
      </c>
      <c r="BE218" s="148">
        <f t="shared" si="34"/>
        <v>0</v>
      </c>
      <c r="BF218" s="148">
        <f t="shared" si="35"/>
        <v>0</v>
      </c>
      <c r="BG218" s="148">
        <f t="shared" si="36"/>
        <v>0</v>
      </c>
      <c r="BH218" s="148">
        <f t="shared" si="37"/>
        <v>0</v>
      </c>
      <c r="BI218" s="148">
        <f t="shared" si="38"/>
        <v>0</v>
      </c>
      <c r="BJ218" s="13" t="s">
        <v>85</v>
      </c>
      <c r="BK218" s="148">
        <f t="shared" si="39"/>
        <v>0</v>
      </c>
      <c r="BL218" s="13" t="s">
        <v>201</v>
      </c>
      <c r="BM218" s="147" t="s">
        <v>644</v>
      </c>
    </row>
    <row r="219" spans="2:65" s="1" customFormat="1" ht="24.2" customHeight="1">
      <c r="B219" s="135"/>
      <c r="C219" s="149" t="s">
        <v>645</v>
      </c>
      <c r="D219" s="149" t="s">
        <v>152</v>
      </c>
      <c r="E219" s="150" t="s">
        <v>646</v>
      </c>
      <c r="F219" s="151" t="s">
        <v>647</v>
      </c>
      <c r="G219" s="152" t="s">
        <v>195</v>
      </c>
      <c r="H219" s="153">
        <v>3</v>
      </c>
      <c r="I219" s="154"/>
      <c r="J219" s="154">
        <f t="shared" si="30"/>
        <v>0</v>
      </c>
      <c r="K219" s="155"/>
      <c r="L219" s="156"/>
      <c r="M219" s="157" t="s">
        <v>1</v>
      </c>
      <c r="N219" s="158" t="s">
        <v>39</v>
      </c>
      <c r="O219" s="145">
        <v>0</v>
      </c>
      <c r="P219" s="145">
        <f t="shared" si="31"/>
        <v>0</v>
      </c>
      <c r="Q219" s="145">
        <v>0</v>
      </c>
      <c r="R219" s="145">
        <f t="shared" si="32"/>
        <v>0</v>
      </c>
      <c r="S219" s="145">
        <v>0</v>
      </c>
      <c r="T219" s="146">
        <f t="shared" si="33"/>
        <v>0</v>
      </c>
      <c r="AR219" s="147" t="s">
        <v>264</v>
      </c>
      <c r="AT219" s="147" t="s">
        <v>152</v>
      </c>
      <c r="AU219" s="147" t="s">
        <v>85</v>
      </c>
      <c r="AY219" s="13" t="s">
        <v>134</v>
      </c>
      <c r="BE219" s="148">
        <f t="shared" si="34"/>
        <v>0</v>
      </c>
      <c r="BF219" s="148">
        <f t="shared" si="35"/>
        <v>0</v>
      </c>
      <c r="BG219" s="148">
        <f t="shared" si="36"/>
        <v>0</v>
      </c>
      <c r="BH219" s="148">
        <f t="shared" si="37"/>
        <v>0</v>
      </c>
      <c r="BI219" s="148">
        <f t="shared" si="38"/>
        <v>0</v>
      </c>
      <c r="BJ219" s="13" t="s">
        <v>85</v>
      </c>
      <c r="BK219" s="148">
        <f t="shared" si="39"/>
        <v>0</v>
      </c>
      <c r="BL219" s="13" t="s">
        <v>201</v>
      </c>
      <c r="BM219" s="147" t="s">
        <v>648</v>
      </c>
    </row>
    <row r="220" spans="2:65" s="1" customFormat="1" ht="16.5" customHeight="1">
      <c r="B220" s="135"/>
      <c r="C220" s="136" t="s">
        <v>649</v>
      </c>
      <c r="D220" s="136" t="s">
        <v>136</v>
      </c>
      <c r="E220" s="137" t="s">
        <v>650</v>
      </c>
      <c r="F220" s="138" t="s">
        <v>651</v>
      </c>
      <c r="G220" s="139" t="s">
        <v>652</v>
      </c>
      <c r="H220" s="140">
        <v>1</v>
      </c>
      <c r="I220" s="141"/>
      <c r="J220" s="141">
        <f t="shared" si="30"/>
        <v>0</v>
      </c>
      <c r="K220" s="142"/>
      <c r="L220" s="25"/>
      <c r="M220" s="143" t="s">
        <v>1</v>
      </c>
      <c r="N220" s="144" t="s">
        <v>39</v>
      </c>
      <c r="O220" s="145">
        <v>0.23599999999999999</v>
      </c>
      <c r="P220" s="145">
        <f t="shared" si="31"/>
        <v>0.23599999999999999</v>
      </c>
      <c r="Q220" s="145">
        <v>2.9999999999999997E-4</v>
      </c>
      <c r="R220" s="145">
        <f t="shared" si="32"/>
        <v>2.9999999999999997E-4</v>
      </c>
      <c r="S220" s="145">
        <v>0</v>
      </c>
      <c r="T220" s="146">
        <f t="shared" si="33"/>
        <v>0</v>
      </c>
      <c r="AR220" s="147" t="s">
        <v>201</v>
      </c>
      <c r="AT220" s="147" t="s">
        <v>136</v>
      </c>
      <c r="AU220" s="147" t="s">
        <v>85</v>
      </c>
      <c r="AY220" s="13" t="s">
        <v>134</v>
      </c>
      <c r="BE220" s="148">
        <f t="shared" si="34"/>
        <v>0</v>
      </c>
      <c r="BF220" s="148">
        <f t="shared" si="35"/>
        <v>0</v>
      </c>
      <c r="BG220" s="148">
        <f t="shared" si="36"/>
        <v>0</v>
      </c>
      <c r="BH220" s="148">
        <f t="shared" si="37"/>
        <v>0</v>
      </c>
      <c r="BI220" s="148">
        <f t="shared" si="38"/>
        <v>0</v>
      </c>
      <c r="BJ220" s="13" t="s">
        <v>85</v>
      </c>
      <c r="BK220" s="148">
        <f t="shared" si="39"/>
        <v>0</v>
      </c>
      <c r="BL220" s="13" t="s">
        <v>201</v>
      </c>
      <c r="BM220" s="147" t="s">
        <v>653</v>
      </c>
    </row>
    <row r="221" spans="2:65" s="1" customFormat="1" ht="16.5" customHeight="1">
      <c r="B221" s="135"/>
      <c r="C221" s="149" t="s">
        <v>654</v>
      </c>
      <c r="D221" s="149" t="s">
        <v>152</v>
      </c>
      <c r="E221" s="150" t="s">
        <v>655</v>
      </c>
      <c r="F221" s="151" t="s">
        <v>656</v>
      </c>
      <c r="G221" s="152" t="s">
        <v>195</v>
      </c>
      <c r="H221" s="153">
        <v>1</v>
      </c>
      <c r="I221" s="154"/>
      <c r="J221" s="154">
        <f t="shared" ref="J221:J241" si="40">ROUND(I221*H221,2)</f>
        <v>0</v>
      </c>
      <c r="K221" s="155"/>
      <c r="L221" s="156"/>
      <c r="M221" s="157" t="s">
        <v>1</v>
      </c>
      <c r="N221" s="158" t="s">
        <v>39</v>
      </c>
      <c r="O221" s="145">
        <v>0</v>
      </c>
      <c r="P221" s="145">
        <f t="shared" ref="P221:P241" si="41">O221*H221</f>
        <v>0</v>
      </c>
      <c r="Q221" s="145">
        <v>4.8000000000000001E-4</v>
      </c>
      <c r="R221" s="145">
        <f t="shared" ref="R221:R241" si="42">Q221*H221</f>
        <v>4.8000000000000001E-4</v>
      </c>
      <c r="S221" s="145">
        <v>0</v>
      </c>
      <c r="T221" s="146">
        <f t="shared" ref="T221:T241" si="43">S221*H221</f>
        <v>0</v>
      </c>
      <c r="AR221" s="147" t="s">
        <v>264</v>
      </c>
      <c r="AT221" s="147" t="s">
        <v>152</v>
      </c>
      <c r="AU221" s="147" t="s">
        <v>85</v>
      </c>
      <c r="AY221" s="13" t="s">
        <v>134</v>
      </c>
      <c r="BE221" s="148">
        <f t="shared" ref="BE221:BE241" si="44">IF(N221="základná",J221,0)</f>
        <v>0</v>
      </c>
      <c r="BF221" s="148">
        <f t="shared" ref="BF221:BF241" si="45">IF(N221="znížená",J221,0)</f>
        <v>0</v>
      </c>
      <c r="BG221" s="148">
        <f t="shared" ref="BG221:BG241" si="46">IF(N221="zákl. prenesená",J221,0)</f>
        <v>0</v>
      </c>
      <c r="BH221" s="148">
        <f t="shared" ref="BH221:BH241" si="47">IF(N221="zníž. prenesená",J221,0)</f>
        <v>0</v>
      </c>
      <c r="BI221" s="148">
        <f t="shared" ref="BI221:BI241" si="48">IF(N221="nulová",J221,0)</f>
        <v>0</v>
      </c>
      <c r="BJ221" s="13" t="s">
        <v>85</v>
      </c>
      <c r="BK221" s="148">
        <f t="shared" ref="BK221:BK241" si="49">ROUND(I221*H221,2)</f>
        <v>0</v>
      </c>
      <c r="BL221" s="13" t="s">
        <v>201</v>
      </c>
      <c r="BM221" s="147" t="s">
        <v>657</v>
      </c>
    </row>
    <row r="222" spans="2:65" s="1" customFormat="1" ht="16.5" customHeight="1">
      <c r="B222" s="135"/>
      <c r="C222" s="136" t="s">
        <v>658</v>
      </c>
      <c r="D222" s="136" t="s">
        <v>136</v>
      </c>
      <c r="E222" s="137" t="s">
        <v>659</v>
      </c>
      <c r="F222" s="138" t="s">
        <v>660</v>
      </c>
      <c r="G222" s="139" t="s">
        <v>195</v>
      </c>
      <c r="H222" s="140">
        <v>12</v>
      </c>
      <c r="I222" s="141"/>
      <c r="J222" s="141">
        <f t="shared" si="40"/>
        <v>0</v>
      </c>
      <c r="K222" s="142"/>
      <c r="L222" s="25"/>
      <c r="M222" s="143" t="s">
        <v>1</v>
      </c>
      <c r="N222" s="144" t="s">
        <v>39</v>
      </c>
      <c r="O222" s="145">
        <v>0.27554000000000001</v>
      </c>
      <c r="P222" s="145">
        <f t="shared" si="41"/>
        <v>3.3064800000000001</v>
      </c>
      <c r="Q222" s="145">
        <v>8.0000000000000007E-5</v>
      </c>
      <c r="R222" s="145">
        <f t="shared" si="42"/>
        <v>9.6000000000000013E-4</v>
      </c>
      <c r="S222" s="145">
        <v>0</v>
      </c>
      <c r="T222" s="146">
        <f t="shared" si="43"/>
        <v>0</v>
      </c>
      <c r="AR222" s="147" t="s">
        <v>201</v>
      </c>
      <c r="AT222" s="147" t="s">
        <v>136</v>
      </c>
      <c r="AU222" s="147" t="s">
        <v>85</v>
      </c>
      <c r="AY222" s="13" t="s">
        <v>134</v>
      </c>
      <c r="BE222" s="148">
        <f t="shared" si="44"/>
        <v>0</v>
      </c>
      <c r="BF222" s="148">
        <f t="shared" si="45"/>
        <v>0</v>
      </c>
      <c r="BG222" s="148">
        <f t="shared" si="46"/>
        <v>0</v>
      </c>
      <c r="BH222" s="148">
        <f t="shared" si="47"/>
        <v>0</v>
      </c>
      <c r="BI222" s="148">
        <f t="shared" si="48"/>
        <v>0</v>
      </c>
      <c r="BJ222" s="13" t="s">
        <v>85</v>
      </c>
      <c r="BK222" s="148">
        <f t="shared" si="49"/>
        <v>0</v>
      </c>
      <c r="BL222" s="13" t="s">
        <v>201</v>
      </c>
      <c r="BM222" s="147" t="s">
        <v>661</v>
      </c>
    </row>
    <row r="223" spans="2:65" s="1" customFormat="1" ht="24.2" customHeight="1">
      <c r="B223" s="135"/>
      <c r="C223" s="149" t="s">
        <v>662</v>
      </c>
      <c r="D223" s="149" t="s">
        <v>152</v>
      </c>
      <c r="E223" s="150" t="s">
        <v>663</v>
      </c>
      <c r="F223" s="151" t="s">
        <v>664</v>
      </c>
      <c r="G223" s="152" t="s">
        <v>195</v>
      </c>
      <c r="H223" s="153">
        <v>12</v>
      </c>
      <c r="I223" s="154"/>
      <c r="J223" s="154">
        <f t="shared" si="40"/>
        <v>0</v>
      </c>
      <c r="K223" s="155"/>
      <c r="L223" s="156"/>
      <c r="M223" s="157" t="s">
        <v>1</v>
      </c>
      <c r="N223" s="158" t="s">
        <v>39</v>
      </c>
      <c r="O223" s="145">
        <v>0</v>
      </c>
      <c r="P223" s="145">
        <f t="shared" si="41"/>
        <v>0</v>
      </c>
      <c r="Q223" s="145">
        <v>5.0000000000000001E-4</v>
      </c>
      <c r="R223" s="145">
        <f t="shared" si="42"/>
        <v>6.0000000000000001E-3</v>
      </c>
      <c r="S223" s="145">
        <v>0</v>
      </c>
      <c r="T223" s="146">
        <f t="shared" si="43"/>
        <v>0</v>
      </c>
      <c r="AR223" s="147" t="s">
        <v>264</v>
      </c>
      <c r="AT223" s="147" t="s">
        <v>152</v>
      </c>
      <c r="AU223" s="147" t="s">
        <v>85</v>
      </c>
      <c r="AY223" s="13" t="s">
        <v>134</v>
      </c>
      <c r="BE223" s="148">
        <f t="shared" si="44"/>
        <v>0</v>
      </c>
      <c r="BF223" s="148">
        <f t="shared" si="45"/>
        <v>0</v>
      </c>
      <c r="BG223" s="148">
        <f t="shared" si="46"/>
        <v>0</v>
      </c>
      <c r="BH223" s="148">
        <f t="shared" si="47"/>
        <v>0</v>
      </c>
      <c r="BI223" s="148">
        <f t="shared" si="48"/>
        <v>0</v>
      </c>
      <c r="BJ223" s="13" t="s">
        <v>85</v>
      </c>
      <c r="BK223" s="148">
        <f t="shared" si="49"/>
        <v>0</v>
      </c>
      <c r="BL223" s="13" t="s">
        <v>201</v>
      </c>
      <c r="BM223" s="147" t="s">
        <v>665</v>
      </c>
    </row>
    <row r="224" spans="2:65" s="1" customFormat="1" ht="33" customHeight="1">
      <c r="B224" s="135"/>
      <c r="C224" s="136" t="s">
        <v>666</v>
      </c>
      <c r="D224" s="136" t="s">
        <v>136</v>
      </c>
      <c r="E224" s="137" t="s">
        <v>667</v>
      </c>
      <c r="F224" s="138" t="s">
        <v>668</v>
      </c>
      <c r="G224" s="139" t="s">
        <v>195</v>
      </c>
      <c r="H224" s="140">
        <v>3</v>
      </c>
      <c r="I224" s="141"/>
      <c r="J224" s="141">
        <f t="shared" si="40"/>
        <v>0</v>
      </c>
      <c r="K224" s="142"/>
      <c r="L224" s="25"/>
      <c r="M224" s="143" t="s">
        <v>1</v>
      </c>
      <c r="N224" s="144" t="s">
        <v>39</v>
      </c>
      <c r="O224" s="145">
        <v>0.53107000000000004</v>
      </c>
      <c r="P224" s="145">
        <f t="shared" si="41"/>
        <v>1.59321</v>
      </c>
      <c r="Q224" s="145">
        <v>1E-4</v>
      </c>
      <c r="R224" s="145">
        <f t="shared" si="42"/>
        <v>3.0000000000000003E-4</v>
      </c>
      <c r="S224" s="145">
        <v>0</v>
      </c>
      <c r="T224" s="146">
        <f t="shared" si="43"/>
        <v>0</v>
      </c>
      <c r="AR224" s="147" t="s">
        <v>201</v>
      </c>
      <c r="AT224" s="147" t="s">
        <v>136</v>
      </c>
      <c r="AU224" s="147" t="s">
        <v>85</v>
      </c>
      <c r="AY224" s="13" t="s">
        <v>134</v>
      </c>
      <c r="BE224" s="148">
        <f t="shared" si="44"/>
        <v>0</v>
      </c>
      <c r="BF224" s="148">
        <f t="shared" si="45"/>
        <v>0</v>
      </c>
      <c r="BG224" s="148">
        <f t="shared" si="46"/>
        <v>0</v>
      </c>
      <c r="BH224" s="148">
        <f t="shared" si="47"/>
        <v>0</v>
      </c>
      <c r="BI224" s="148">
        <f t="shared" si="48"/>
        <v>0</v>
      </c>
      <c r="BJ224" s="13" t="s">
        <v>85</v>
      </c>
      <c r="BK224" s="148">
        <f t="shared" si="49"/>
        <v>0</v>
      </c>
      <c r="BL224" s="13" t="s">
        <v>201</v>
      </c>
      <c r="BM224" s="147" t="s">
        <v>669</v>
      </c>
    </row>
    <row r="225" spans="2:65" s="1" customFormat="1" ht="16.5" customHeight="1">
      <c r="B225" s="135"/>
      <c r="C225" s="149" t="s">
        <v>670</v>
      </c>
      <c r="D225" s="149" t="s">
        <v>152</v>
      </c>
      <c r="E225" s="150" t="s">
        <v>671</v>
      </c>
      <c r="F225" s="151" t="s">
        <v>672</v>
      </c>
      <c r="G225" s="152" t="s">
        <v>195</v>
      </c>
      <c r="H225" s="153">
        <v>3</v>
      </c>
      <c r="I225" s="154"/>
      <c r="J225" s="154">
        <f t="shared" si="40"/>
        <v>0</v>
      </c>
      <c r="K225" s="155"/>
      <c r="L225" s="156"/>
      <c r="M225" s="157" t="s">
        <v>1</v>
      </c>
      <c r="N225" s="158" t="s">
        <v>39</v>
      </c>
      <c r="O225" s="145">
        <v>0</v>
      </c>
      <c r="P225" s="145">
        <f t="shared" si="41"/>
        <v>0</v>
      </c>
      <c r="Q225" s="145">
        <v>2E-3</v>
      </c>
      <c r="R225" s="145">
        <f t="shared" si="42"/>
        <v>6.0000000000000001E-3</v>
      </c>
      <c r="S225" s="145">
        <v>0</v>
      </c>
      <c r="T225" s="146">
        <f t="shared" si="43"/>
        <v>0</v>
      </c>
      <c r="AR225" s="147" t="s">
        <v>264</v>
      </c>
      <c r="AT225" s="147" t="s">
        <v>152</v>
      </c>
      <c r="AU225" s="147" t="s">
        <v>85</v>
      </c>
      <c r="AY225" s="13" t="s">
        <v>134</v>
      </c>
      <c r="BE225" s="148">
        <f t="shared" si="44"/>
        <v>0</v>
      </c>
      <c r="BF225" s="148">
        <f t="shared" si="45"/>
        <v>0</v>
      </c>
      <c r="BG225" s="148">
        <f t="shared" si="46"/>
        <v>0</v>
      </c>
      <c r="BH225" s="148">
        <f t="shared" si="47"/>
        <v>0</v>
      </c>
      <c r="BI225" s="148">
        <f t="shared" si="48"/>
        <v>0</v>
      </c>
      <c r="BJ225" s="13" t="s">
        <v>85</v>
      </c>
      <c r="BK225" s="148">
        <f t="shared" si="49"/>
        <v>0</v>
      </c>
      <c r="BL225" s="13" t="s">
        <v>201</v>
      </c>
      <c r="BM225" s="147" t="s">
        <v>673</v>
      </c>
    </row>
    <row r="226" spans="2:65" s="1" customFormat="1" ht="24.2" customHeight="1">
      <c r="B226" s="135"/>
      <c r="C226" s="136" t="s">
        <v>674</v>
      </c>
      <c r="D226" s="136" t="s">
        <v>136</v>
      </c>
      <c r="E226" s="137" t="s">
        <v>675</v>
      </c>
      <c r="F226" s="138" t="s">
        <v>676</v>
      </c>
      <c r="G226" s="139" t="s">
        <v>195</v>
      </c>
      <c r="H226" s="140">
        <v>3</v>
      </c>
      <c r="I226" s="141"/>
      <c r="J226" s="141">
        <f t="shared" si="40"/>
        <v>0</v>
      </c>
      <c r="K226" s="142"/>
      <c r="L226" s="25"/>
      <c r="M226" s="143" t="s">
        <v>1</v>
      </c>
      <c r="N226" s="144" t="s">
        <v>39</v>
      </c>
      <c r="O226" s="145">
        <v>0.53100000000000003</v>
      </c>
      <c r="P226" s="145">
        <f t="shared" si="41"/>
        <v>1.593</v>
      </c>
      <c r="Q226" s="145">
        <v>1E-4</v>
      </c>
      <c r="R226" s="145">
        <f t="shared" si="42"/>
        <v>3.0000000000000003E-4</v>
      </c>
      <c r="S226" s="145">
        <v>0</v>
      </c>
      <c r="T226" s="146">
        <f t="shared" si="43"/>
        <v>0</v>
      </c>
      <c r="AR226" s="147" t="s">
        <v>201</v>
      </c>
      <c r="AT226" s="147" t="s">
        <v>136</v>
      </c>
      <c r="AU226" s="147" t="s">
        <v>85</v>
      </c>
      <c r="AY226" s="13" t="s">
        <v>134</v>
      </c>
      <c r="BE226" s="148">
        <f t="shared" si="44"/>
        <v>0</v>
      </c>
      <c r="BF226" s="148">
        <f t="shared" si="45"/>
        <v>0</v>
      </c>
      <c r="BG226" s="148">
        <f t="shared" si="46"/>
        <v>0</v>
      </c>
      <c r="BH226" s="148">
        <f t="shared" si="47"/>
        <v>0</v>
      </c>
      <c r="BI226" s="148">
        <f t="shared" si="48"/>
        <v>0</v>
      </c>
      <c r="BJ226" s="13" t="s">
        <v>85</v>
      </c>
      <c r="BK226" s="148">
        <f t="shared" si="49"/>
        <v>0</v>
      </c>
      <c r="BL226" s="13" t="s">
        <v>201</v>
      </c>
      <c r="BM226" s="147" t="s">
        <v>677</v>
      </c>
    </row>
    <row r="227" spans="2:65" s="1" customFormat="1" ht="16.5" customHeight="1">
      <c r="B227" s="135"/>
      <c r="C227" s="149" t="s">
        <v>678</v>
      </c>
      <c r="D227" s="149" t="s">
        <v>152</v>
      </c>
      <c r="E227" s="150" t="s">
        <v>679</v>
      </c>
      <c r="F227" s="151" t="s">
        <v>680</v>
      </c>
      <c r="G227" s="152" t="s">
        <v>195</v>
      </c>
      <c r="H227" s="153">
        <v>3</v>
      </c>
      <c r="I227" s="154"/>
      <c r="J227" s="154">
        <f t="shared" si="40"/>
        <v>0</v>
      </c>
      <c r="K227" s="155"/>
      <c r="L227" s="156"/>
      <c r="M227" s="157" t="s">
        <v>1</v>
      </c>
      <c r="N227" s="158" t="s">
        <v>39</v>
      </c>
      <c r="O227" s="145">
        <v>0</v>
      </c>
      <c r="P227" s="145">
        <f t="shared" si="41"/>
        <v>0</v>
      </c>
      <c r="Q227" s="145">
        <v>1.2999999999999999E-3</v>
      </c>
      <c r="R227" s="145">
        <f t="shared" si="42"/>
        <v>3.8999999999999998E-3</v>
      </c>
      <c r="S227" s="145">
        <v>0</v>
      </c>
      <c r="T227" s="146">
        <f t="shared" si="43"/>
        <v>0</v>
      </c>
      <c r="AR227" s="147" t="s">
        <v>264</v>
      </c>
      <c r="AT227" s="147" t="s">
        <v>152</v>
      </c>
      <c r="AU227" s="147" t="s">
        <v>85</v>
      </c>
      <c r="AY227" s="13" t="s">
        <v>134</v>
      </c>
      <c r="BE227" s="148">
        <f t="shared" si="44"/>
        <v>0</v>
      </c>
      <c r="BF227" s="148">
        <f t="shared" si="45"/>
        <v>0</v>
      </c>
      <c r="BG227" s="148">
        <f t="shared" si="46"/>
        <v>0</v>
      </c>
      <c r="BH227" s="148">
        <f t="shared" si="47"/>
        <v>0</v>
      </c>
      <c r="BI227" s="148">
        <f t="shared" si="48"/>
        <v>0</v>
      </c>
      <c r="BJ227" s="13" t="s">
        <v>85</v>
      </c>
      <c r="BK227" s="148">
        <f t="shared" si="49"/>
        <v>0</v>
      </c>
      <c r="BL227" s="13" t="s">
        <v>201</v>
      </c>
      <c r="BM227" s="147" t="s">
        <v>681</v>
      </c>
    </row>
    <row r="228" spans="2:65" s="1" customFormat="1" ht="24.2" customHeight="1">
      <c r="B228" s="135"/>
      <c r="C228" s="136" t="s">
        <v>682</v>
      </c>
      <c r="D228" s="136" t="s">
        <v>136</v>
      </c>
      <c r="E228" s="137" t="s">
        <v>683</v>
      </c>
      <c r="F228" s="138" t="s">
        <v>684</v>
      </c>
      <c r="G228" s="139" t="s">
        <v>195</v>
      </c>
      <c r="H228" s="140">
        <v>1</v>
      </c>
      <c r="I228" s="141"/>
      <c r="J228" s="141">
        <f t="shared" si="40"/>
        <v>0</v>
      </c>
      <c r="K228" s="142"/>
      <c r="L228" s="25"/>
      <c r="M228" s="143" t="s">
        <v>1</v>
      </c>
      <c r="N228" s="144" t="s">
        <v>39</v>
      </c>
      <c r="O228" s="145">
        <v>0.39154</v>
      </c>
      <c r="P228" s="145">
        <f t="shared" si="41"/>
        <v>0.39154</v>
      </c>
      <c r="Q228" s="145">
        <v>0</v>
      </c>
      <c r="R228" s="145">
        <f t="shared" si="42"/>
        <v>0</v>
      </c>
      <c r="S228" s="145">
        <v>0</v>
      </c>
      <c r="T228" s="146">
        <f t="shared" si="43"/>
        <v>0</v>
      </c>
      <c r="AR228" s="147" t="s">
        <v>201</v>
      </c>
      <c r="AT228" s="147" t="s">
        <v>136</v>
      </c>
      <c r="AU228" s="147" t="s">
        <v>85</v>
      </c>
      <c r="AY228" s="13" t="s">
        <v>134</v>
      </c>
      <c r="BE228" s="148">
        <f t="shared" si="44"/>
        <v>0</v>
      </c>
      <c r="BF228" s="148">
        <f t="shared" si="45"/>
        <v>0</v>
      </c>
      <c r="BG228" s="148">
        <f t="shared" si="46"/>
        <v>0</v>
      </c>
      <c r="BH228" s="148">
        <f t="shared" si="47"/>
        <v>0</v>
      </c>
      <c r="BI228" s="148">
        <f t="shared" si="48"/>
        <v>0</v>
      </c>
      <c r="BJ228" s="13" t="s">
        <v>85</v>
      </c>
      <c r="BK228" s="148">
        <f t="shared" si="49"/>
        <v>0</v>
      </c>
      <c r="BL228" s="13" t="s">
        <v>201</v>
      </c>
      <c r="BM228" s="147" t="s">
        <v>685</v>
      </c>
    </row>
    <row r="229" spans="2:65" s="1" customFormat="1" ht="24.2" customHeight="1">
      <c r="B229" s="135"/>
      <c r="C229" s="149" t="s">
        <v>686</v>
      </c>
      <c r="D229" s="149" t="s">
        <v>152</v>
      </c>
      <c r="E229" s="150" t="s">
        <v>687</v>
      </c>
      <c r="F229" s="151" t="s">
        <v>688</v>
      </c>
      <c r="G229" s="152" t="s">
        <v>195</v>
      </c>
      <c r="H229" s="153">
        <v>1</v>
      </c>
      <c r="I229" s="154"/>
      <c r="J229" s="154">
        <f t="shared" si="40"/>
        <v>0</v>
      </c>
      <c r="K229" s="155"/>
      <c r="L229" s="156"/>
      <c r="M229" s="157" t="s">
        <v>1</v>
      </c>
      <c r="N229" s="158" t="s">
        <v>39</v>
      </c>
      <c r="O229" s="145">
        <v>0</v>
      </c>
      <c r="P229" s="145">
        <f t="shared" si="41"/>
        <v>0</v>
      </c>
      <c r="Q229" s="145">
        <v>1E-3</v>
      </c>
      <c r="R229" s="145">
        <f t="shared" si="42"/>
        <v>1E-3</v>
      </c>
      <c r="S229" s="145">
        <v>0</v>
      </c>
      <c r="T229" s="146">
        <f t="shared" si="43"/>
        <v>0</v>
      </c>
      <c r="AR229" s="147" t="s">
        <v>264</v>
      </c>
      <c r="AT229" s="147" t="s">
        <v>152</v>
      </c>
      <c r="AU229" s="147" t="s">
        <v>85</v>
      </c>
      <c r="AY229" s="13" t="s">
        <v>134</v>
      </c>
      <c r="BE229" s="148">
        <f t="shared" si="44"/>
        <v>0</v>
      </c>
      <c r="BF229" s="148">
        <f t="shared" si="45"/>
        <v>0</v>
      </c>
      <c r="BG229" s="148">
        <f t="shared" si="46"/>
        <v>0</v>
      </c>
      <c r="BH229" s="148">
        <f t="shared" si="47"/>
        <v>0</v>
      </c>
      <c r="BI229" s="148">
        <f t="shared" si="48"/>
        <v>0</v>
      </c>
      <c r="BJ229" s="13" t="s">
        <v>85</v>
      </c>
      <c r="BK229" s="148">
        <f t="shared" si="49"/>
        <v>0</v>
      </c>
      <c r="BL229" s="13" t="s">
        <v>201</v>
      </c>
      <c r="BM229" s="147" t="s">
        <v>689</v>
      </c>
    </row>
    <row r="230" spans="2:65" s="1" customFormat="1" ht="24.2" customHeight="1">
      <c r="B230" s="135"/>
      <c r="C230" s="136" t="s">
        <v>690</v>
      </c>
      <c r="D230" s="136" t="s">
        <v>136</v>
      </c>
      <c r="E230" s="137" t="s">
        <v>691</v>
      </c>
      <c r="F230" s="138" t="s">
        <v>692</v>
      </c>
      <c r="G230" s="139" t="s">
        <v>195</v>
      </c>
      <c r="H230" s="140">
        <v>3</v>
      </c>
      <c r="I230" s="141"/>
      <c r="J230" s="141">
        <f t="shared" si="40"/>
        <v>0</v>
      </c>
      <c r="K230" s="142"/>
      <c r="L230" s="25"/>
      <c r="M230" s="143" t="s">
        <v>1</v>
      </c>
      <c r="N230" s="144" t="s">
        <v>39</v>
      </c>
      <c r="O230" s="145">
        <v>0.17405000000000001</v>
      </c>
      <c r="P230" s="145">
        <f t="shared" si="41"/>
        <v>0.52215</v>
      </c>
      <c r="Q230" s="145">
        <v>0</v>
      </c>
      <c r="R230" s="145">
        <f t="shared" si="42"/>
        <v>0</v>
      </c>
      <c r="S230" s="145">
        <v>0</v>
      </c>
      <c r="T230" s="146">
        <f t="shared" si="43"/>
        <v>0</v>
      </c>
      <c r="AR230" s="147" t="s">
        <v>201</v>
      </c>
      <c r="AT230" s="147" t="s">
        <v>136</v>
      </c>
      <c r="AU230" s="147" t="s">
        <v>85</v>
      </c>
      <c r="AY230" s="13" t="s">
        <v>134</v>
      </c>
      <c r="BE230" s="148">
        <f t="shared" si="44"/>
        <v>0</v>
      </c>
      <c r="BF230" s="148">
        <f t="shared" si="45"/>
        <v>0</v>
      </c>
      <c r="BG230" s="148">
        <f t="shared" si="46"/>
        <v>0</v>
      </c>
      <c r="BH230" s="148">
        <f t="shared" si="47"/>
        <v>0</v>
      </c>
      <c r="BI230" s="148">
        <f t="shared" si="48"/>
        <v>0</v>
      </c>
      <c r="BJ230" s="13" t="s">
        <v>85</v>
      </c>
      <c r="BK230" s="148">
        <f t="shared" si="49"/>
        <v>0</v>
      </c>
      <c r="BL230" s="13" t="s">
        <v>201</v>
      </c>
      <c r="BM230" s="147" t="s">
        <v>693</v>
      </c>
    </row>
    <row r="231" spans="2:65" s="1" customFormat="1" ht="24.2" customHeight="1">
      <c r="B231" s="135"/>
      <c r="C231" s="149" t="s">
        <v>694</v>
      </c>
      <c r="D231" s="149" t="s">
        <v>152</v>
      </c>
      <c r="E231" s="150" t="s">
        <v>695</v>
      </c>
      <c r="F231" s="151" t="s">
        <v>696</v>
      </c>
      <c r="G231" s="152" t="s">
        <v>195</v>
      </c>
      <c r="H231" s="153">
        <v>3</v>
      </c>
      <c r="I231" s="154"/>
      <c r="J231" s="154">
        <f t="shared" si="40"/>
        <v>0</v>
      </c>
      <c r="K231" s="155"/>
      <c r="L231" s="156"/>
      <c r="M231" s="157" t="s">
        <v>1</v>
      </c>
      <c r="N231" s="158" t="s">
        <v>39</v>
      </c>
      <c r="O231" s="145">
        <v>0</v>
      </c>
      <c r="P231" s="145">
        <f t="shared" si="41"/>
        <v>0</v>
      </c>
      <c r="Q231" s="145">
        <v>3.2000000000000003E-4</v>
      </c>
      <c r="R231" s="145">
        <f t="shared" si="42"/>
        <v>9.6000000000000013E-4</v>
      </c>
      <c r="S231" s="145">
        <v>0</v>
      </c>
      <c r="T231" s="146">
        <f t="shared" si="43"/>
        <v>0</v>
      </c>
      <c r="AR231" s="147" t="s">
        <v>264</v>
      </c>
      <c r="AT231" s="147" t="s">
        <v>152</v>
      </c>
      <c r="AU231" s="147" t="s">
        <v>85</v>
      </c>
      <c r="AY231" s="13" t="s">
        <v>134</v>
      </c>
      <c r="BE231" s="148">
        <f t="shared" si="44"/>
        <v>0</v>
      </c>
      <c r="BF231" s="148">
        <f t="shared" si="45"/>
        <v>0</v>
      </c>
      <c r="BG231" s="148">
        <f t="shared" si="46"/>
        <v>0</v>
      </c>
      <c r="BH231" s="148">
        <f t="shared" si="47"/>
        <v>0</v>
      </c>
      <c r="BI231" s="148">
        <f t="shared" si="48"/>
        <v>0</v>
      </c>
      <c r="BJ231" s="13" t="s">
        <v>85</v>
      </c>
      <c r="BK231" s="148">
        <f t="shared" si="49"/>
        <v>0</v>
      </c>
      <c r="BL231" s="13" t="s">
        <v>201</v>
      </c>
      <c r="BM231" s="147" t="s">
        <v>697</v>
      </c>
    </row>
    <row r="232" spans="2:65" s="1" customFormat="1" ht="24.2" customHeight="1">
      <c r="B232" s="135"/>
      <c r="C232" s="136" t="s">
        <v>698</v>
      </c>
      <c r="D232" s="136" t="s">
        <v>136</v>
      </c>
      <c r="E232" s="137" t="s">
        <v>699</v>
      </c>
      <c r="F232" s="138" t="s">
        <v>700</v>
      </c>
      <c r="G232" s="139" t="s">
        <v>195</v>
      </c>
      <c r="H232" s="140">
        <v>3</v>
      </c>
      <c r="I232" s="141"/>
      <c r="J232" s="141">
        <f t="shared" si="40"/>
        <v>0</v>
      </c>
      <c r="K232" s="142"/>
      <c r="L232" s="25"/>
      <c r="M232" s="143" t="s">
        <v>1</v>
      </c>
      <c r="N232" s="144" t="s">
        <v>39</v>
      </c>
      <c r="O232" s="145">
        <v>0.22411</v>
      </c>
      <c r="P232" s="145">
        <f t="shared" si="41"/>
        <v>0.67232999999999998</v>
      </c>
      <c r="Q232" s="145">
        <v>0</v>
      </c>
      <c r="R232" s="145">
        <f t="shared" si="42"/>
        <v>0</v>
      </c>
      <c r="S232" s="145">
        <v>0</v>
      </c>
      <c r="T232" s="146">
        <f t="shared" si="43"/>
        <v>0</v>
      </c>
      <c r="AR232" s="147" t="s">
        <v>201</v>
      </c>
      <c r="AT232" s="147" t="s">
        <v>136</v>
      </c>
      <c r="AU232" s="147" t="s">
        <v>85</v>
      </c>
      <c r="AY232" s="13" t="s">
        <v>134</v>
      </c>
      <c r="BE232" s="148">
        <f t="shared" si="44"/>
        <v>0</v>
      </c>
      <c r="BF232" s="148">
        <f t="shared" si="45"/>
        <v>0</v>
      </c>
      <c r="BG232" s="148">
        <f t="shared" si="46"/>
        <v>0</v>
      </c>
      <c r="BH232" s="148">
        <f t="shared" si="47"/>
        <v>0</v>
      </c>
      <c r="BI232" s="148">
        <f t="shared" si="48"/>
        <v>0</v>
      </c>
      <c r="BJ232" s="13" t="s">
        <v>85</v>
      </c>
      <c r="BK232" s="148">
        <f t="shared" si="49"/>
        <v>0</v>
      </c>
      <c r="BL232" s="13" t="s">
        <v>201</v>
      </c>
      <c r="BM232" s="147" t="s">
        <v>701</v>
      </c>
    </row>
    <row r="233" spans="2:65" s="1" customFormat="1" ht="16.5" customHeight="1">
      <c r="B233" s="135"/>
      <c r="C233" s="149" t="s">
        <v>702</v>
      </c>
      <c r="D233" s="149" t="s">
        <v>152</v>
      </c>
      <c r="E233" s="150" t="s">
        <v>703</v>
      </c>
      <c r="F233" s="151" t="s">
        <v>704</v>
      </c>
      <c r="G233" s="152" t="s">
        <v>195</v>
      </c>
      <c r="H233" s="153">
        <v>3</v>
      </c>
      <c r="I233" s="154"/>
      <c r="J233" s="154">
        <f t="shared" si="40"/>
        <v>0</v>
      </c>
      <c r="K233" s="155"/>
      <c r="L233" s="156"/>
      <c r="M233" s="157" t="s">
        <v>1</v>
      </c>
      <c r="N233" s="158" t="s">
        <v>39</v>
      </c>
      <c r="O233" s="145">
        <v>0</v>
      </c>
      <c r="P233" s="145">
        <f t="shared" si="41"/>
        <v>0</v>
      </c>
      <c r="Q233" s="145">
        <v>9.0000000000000006E-5</v>
      </c>
      <c r="R233" s="145">
        <f t="shared" si="42"/>
        <v>2.7E-4</v>
      </c>
      <c r="S233" s="145">
        <v>0</v>
      </c>
      <c r="T233" s="146">
        <f t="shared" si="43"/>
        <v>0</v>
      </c>
      <c r="AR233" s="147" t="s">
        <v>264</v>
      </c>
      <c r="AT233" s="147" t="s">
        <v>152</v>
      </c>
      <c r="AU233" s="147" t="s">
        <v>85</v>
      </c>
      <c r="AY233" s="13" t="s">
        <v>134</v>
      </c>
      <c r="BE233" s="148">
        <f t="shared" si="44"/>
        <v>0</v>
      </c>
      <c r="BF233" s="148">
        <f t="shared" si="45"/>
        <v>0</v>
      </c>
      <c r="BG233" s="148">
        <f t="shared" si="46"/>
        <v>0</v>
      </c>
      <c r="BH233" s="148">
        <f t="shared" si="47"/>
        <v>0</v>
      </c>
      <c r="BI233" s="148">
        <f t="shared" si="48"/>
        <v>0</v>
      </c>
      <c r="BJ233" s="13" t="s">
        <v>85</v>
      </c>
      <c r="BK233" s="148">
        <f t="shared" si="49"/>
        <v>0</v>
      </c>
      <c r="BL233" s="13" t="s">
        <v>201</v>
      </c>
      <c r="BM233" s="147" t="s">
        <v>705</v>
      </c>
    </row>
    <row r="234" spans="2:65" s="1" customFormat="1" ht="24.2" customHeight="1">
      <c r="B234" s="135"/>
      <c r="C234" s="136" t="s">
        <v>706</v>
      </c>
      <c r="D234" s="136" t="s">
        <v>136</v>
      </c>
      <c r="E234" s="137" t="s">
        <v>707</v>
      </c>
      <c r="F234" s="138" t="s">
        <v>708</v>
      </c>
      <c r="G234" s="139" t="s">
        <v>195</v>
      </c>
      <c r="H234" s="140">
        <v>3</v>
      </c>
      <c r="I234" s="141"/>
      <c r="J234" s="141">
        <f t="shared" si="40"/>
        <v>0</v>
      </c>
      <c r="K234" s="142"/>
      <c r="L234" s="25"/>
      <c r="M234" s="143" t="s">
        <v>1</v>
      </c>
      <c r="N234" s="144" t="s">
        <v>39</v>
      </c>
      <c r="O234" s="145">
        <v>0.39016000000000001</v>
      </c>
      <c r="P234" s="145">
        <f t="shared" si="41"/>
        <v>1.17048</v>
      </c>
      <c r="Q234" s="145">
        <v>0</v>
      </c>
      <c r="R234" s="145">
        <f t="shared" si="42"/>
        <v>0</v>
      </c>
      <c r="S234" s="145">
        <v>0</v>
      </c>
      <c r="T234" s="146">
        <f t="shared" si="43"/>
        <v>0</v>
      </c>
      <c r="AR234" s="147" t="s">
        <v>201</v>
      </c>
      <c r="AT234" s="147" t="s">
        <v>136</v>
      </c>
      <c r="AU234" s="147" t="s">
        <v>85</v>
      </c>
      <c r="AY234" s="13" t="s">
        <v>134</v>
      </c>
      <c r="BE234" s="148">
        <f t="shared" si="44"/>
        <v>0</v>
      </c>
      <c r="BF234" s="148">
        <f t="shared" si="45"/>
        <v>0</v>
      </c>
      <c r="BG234" s="148">
        <f t="shared" si="46"/>
        <v>0</v>
      </c>
      <c r="BH234" s="148">
        <f t="shared" si="47"/>
        <v>0</v>
      </c>
      <c r="BI234" s="148">
        <f t="shared" si="48"/>
        <v>0</v>
      </c>
      <c r="BJ234" s="13" t="s">
        <v>85</v>
      </c>
      <c r="BK234" s="148">
        <f t="shared" si="49"/>
        <v>0</v>
      </c>
      <c r="BL234" s="13" t="s">
        <v>201</v>
      </c>
      <c r="BM234" s="147" t="s">
        <v>709</v>
      </c>
    </row>
    <row r="235" spans="2:65" s="1" customFormat="1" ht="21.75" customHeight="1">
      <c r="B235" s="135"/>
      <c r="C235" s="149" t="s">
        <v>710</v>
      </c>
      <c r="D235" s="149" t="s">
        <v>152</v>
      </c>
      <c r="E235" s="150" t="s">
        <v>711</v>
      </c>
      <c r="F235" s="151" t="s">
        <v>712</v>
      </c>
      <c r="G235" s="152" t="s">
        <v>195</v>
      </c>
      <c r="H235" s="153">
        <v>2</v>
      </c>
      <c r="I235" s="154"/>
      <c r="J235" s="154">
        <f t="shared" si="40"/>
        <v>0</v>
      </c>
      <c r="K235" s="155"/>
      <c r="L235" s="156"/>
      <c r="M235" s="157" t="s">
        <v>1</v>
      </c>
      <c r="N235" s="158" t="s">
        <v>39</v>
      </c>
      <c r="O235" s="145">
        <v>0</v>
      </c>
      <c r="P235" s="145">
        <f t="shared" si="41"/>
        <v>0</v>
      </c>
      <c r="Q235" s="145">
        <v>3.3E-4</v>
      </c>
      <c r="R235" s="145">
        <f t="shared" si="42"/>
        <v>6.6E-4</v>
      </c>
      <c r="S235" s="145">
        <v>0</v>
      </c>
      <c r="T235" s="146">
        <f t="shared" si="43"/>
        <v>0</v>
      </c>
      <c r="AR235" s="147" t="s">
        <v>264</v>
      </c>
      <c r="AT235" s="147" t="s">
        <v>152</v>
      </c>
      <c r="AU235" s="147" t="s">
        <v>85</v>
      </c>
      <c r="AY235" s="13" t="s">
        <v>134</v>
      </c>
      <c r="BE235" s="148">
        <f t="shared" si="44"/>
        <v>0</v>
      </c>
      <c r="BF235" s="148">
        <f t="shared" si="45"/>
        <v>0</v>
      </c>
      <c r="BG235" s="148">
        <f t="shared" si="46"/>
        <v>0</v>
      </c>
      <c r="BH235" s="148">
        <f t="shared" si="47"/>
        <v>0</v>
      </c>
      <c r="BI235" s="148">
        <f t="shared" si="48"/>
        <v>0</v>
      </c>
      <c r="BJ235" s="13" t="s">
        <v>85</v>
      </c>
      <c r="BK235" s="148">
        <f t="shared" si="49"/>
        <v>0</v>
      </c>
      <c r="BL235" s="13" t="s">
        <v>201</v>
      </c>
      <c r="BM235" s="147" t="s">
        <v>713</v>
      </c>
    </row>
    <row r="236" spans="2:65" s="1" customFormat="1" ht="33" customHeight="1">
      <c r="B236" s="135"/>
      <c r="C236" s="149" t="s">
        <v>714</v>
      </c>
      <c r="D236" s="149" t="s">
        <v>152</v>
      </c>
      <c r="E236" s="150" t="s">
        <v>715</v>
      </c>
      <c r="F236" s="151" t="s">
        <v>716</v>
      </c>
      <c r="G236" s="152" t="s">
        <v>195</v>
      </c>
      <c r="H236" s="153">
        <v>1</v>
      </c>
      <c r="I236" s="154"/>
      <c r="J236" s="154">
        <f t="shared" si="40"/>
        <v>0</v>
      </c>
      <c r="K236" s="155"/>
      <c r="L236" s="156"/>
      <c r="M236" s="157" t="s">
        <v>1</v>
      </c>
      <c r="N236" s="158" t="s">
        <v>39</v>
      </c>
      <c r="O236" s="145">
        <v>0</v>
      </c>
      <c r="P236" s="145">
        <f t="shared" si="41"/>
        <v>0</v>
      </c>
      <c r="Q236" s="145">
        <v>3.2000000000000003E-4</v>
      </c>
      <c r="R236" s="145">
        <f t="shared" si="42"/>
        <v>3.2000000000000003E-4</v>
      </c>
      <c r="S236" s="145">
        <v>0</v>
      </c>
      <c r="T236" s="146">
        <f t="shared" si="43"/>
        <v>0</v>
      </c>
      <c r="AR236" s="147" t="s">
        <v>264</v>
      </c>
      <c r="AT236" s="147" t="s">
        <v>152</v>
      </c>
      <c r="AU236" s="147" t="s">
        <v>85</v>
      </c>
      <c r="AY236" s="13" t="s">
        <v>134</v>
      </c>
      <c r="BE236" s="148">
        <f t="shared" si="44"/>
        <v>0</v>
      </c>
      <c r="BF236" s="148">
        <f t="shared" si="45"/>
        <v>0</v>
      </c>
      <c r="BG236" s="148">
        <f t="shared" si="46"/>
        <v>0</v>
      </c>
      <c r="BH236" s="148">
        <f t="shared" si="47"/>
        <v>0</v>
      </c>
      <c r="BI236" s="148">
        <f t="shared" si="48"/>
        <v>0</v>
      </c>
      <c r="BJ236" s="13" t="s">
        <v>85</v>
      </c>
      <c r="BK236" s="148">
        <f t="shared" si="49"/>
        <v>0</v>
      </c>
      <c r="BL236" s="13" t="s">
        <v>201</v>
      </c>
      <c r="BM236" s="147" t="s">
        <v>717</v>
      </c>
    </row>
    <row r="237" spans="2:65" s="1" customFormat="1" ht="33" customHeight="1">
      <c r="B237" s="135"/>
      <c r="C237" s="136" t="s">
        <v>718</v>
      </c>
      <c r="D237" s="136" t="s">
        <v>136</v>
      </c>
      <c r="E237" s="137" t="s">
        <v>719</v>
      </c>
      <c r="F237" s="138" t="s">
        <v>720</v>
      </c>
      <c r="G237" s="139" t="s">
        <v>195</v>
      </c>
      <c r="H237" s="140">
        <v>2</v>
      </c>
      <c r="I237" s="141"/>
      <c r="J237" s="141">
        <f t="shared" si="40"/>
        <v>0</v>
      </c>
      <c r="K237" s="142"/>
      <c r="L237" s="25"/>
      <c r="M237" s="143" t="s">
        <v>1</v>
      </c>
      <c r="N237" s="144" t="s">
        <v>39</v>
      </c>
      <c r="O237" s="145">
        <v>0.42226999999999998</v>
      </c>
      <c r="P237" s="145">
        <f t="shared" si="41"/>
        <v>0.84453999999999996</v>
      </c>
      <c r="Q237" s="145">
        <v>1.0000000000000001E-5</v>
      </c>
      <c r="R237" s="145">
        <f t="shared" si="42"/>
        <v>2.0000000000000002E-5</v>
      </c>
      <c r="S237" s="145">
        <v>0</v>
      </c>
      <c r="T237" s="146">
        <f t="shared" si="43"/>
        <v>0</v>
      </c>
      <c r="AR237" s="147" t="s">
        <v>201</v>
      </c>
      <c r="AT237" s="147" t="s">
        <v>136</v>
      </c>
      <c r="AU237" s="147" t="s">
        <v>85</v>
      </c>
      <c r="AY237" s="13" t="s">
        <v>134</v>
      </c>
      <c r="BE237" s="148">
        <f t="shared" si="44"/>
        <v>0</v>
      </c>
      <c r="BF237" s="148">
        <f t="shared" si="45"/>
        <v>0</v>
      </c>
      <c r="BG237" s="148">
        <f t="shared" si="46"/>
        <v>0</v>
      </c>
      <c r="BH237" s="148">
        <f t="shared" si="47"/>
        <v>0</v>
      </c>
      <c r="BI237" s="148">
        <f t="shared" si="48"/>
        <v>0</v>
      </c>
      <c r="BJ237" s="13" t="s">
        <v>85</v>
      </c>
      <c r="BK237" s="148">
        <f t="shared" si="49"/>
        <v>0</v>
      </c>
      <c r="BL237" s="13" t="s">
        <v>201</v>
      </c>
      <c r="BM237" s="147" t="s">
        <v>721</v>
      </c>
    </row>
    <row r="238" spans="2:65" s="1" customFormat="1" ht="24.2" customHeight="1">
      <c r="B238" s="135"/>
      <c r="C238" s="149" t="s">
        <v>722</v>
      </c>
      <c r="D238" s="149" t="s">
        <v>152</v>
      </c>
      <c r="E238" s="150" t="s">
        <v>723</v>
      </c>
      <c r="F238" s="151" t="s">
        <v>724</v>
      </c>
      <c r="G238" s="152" t="s">
        <v>195</v>
      </c>
      <c r="H238" s="153">
        <v>2</v>
      </c>
      <c r="I238" s="154"/>
      <c r="J238" s="154">
        <f t="shared" si="40"/>
        <v>0</v>
      </c>
      <c r="K238" s="155"/>
      <c r="L238" s="156"/>
      <c r="M238" s="157" t="s">
        <v>1</v>
      </c>
      <c r="N238" s="158" t="s">
        <v>39</v>
      </c>
      <c r="O238" s="145">
        <v>0</v>
      </c>
      <c r="P238" s="145">
        <f t="shared" si="41"/>
        <v>0</v>
      </c>
      <c r="Q238" s="145">
        <v>1.6000000000000001E-4</v>
      </c>
      <c r="R238" s="145">
        <f t="shared" si="42"/>
        <v>3.2000000000000003E-4</v>
      </c>
      <c r="S238" s="145">
        <v>0</v>
      </c>
      <c r="T238" s="146">
        <f t="shared" si="43"/>
        <v>0</v>
      </c>
      <c r="AR238" s="147" t="s">
        <v>264</v>
      </c>
      <c r="AT238" s="147" t="s">
        <v>152</v>
      </c>
      <c r="AU238" s="147" t="s">
        <v>85</v>
      </c>
      <c r="AY238" s="13" t="s">
        <v>134</v>
      </c>
      <c r="BE238" s="148">
        <f t="shared" si="44"/>
        <v>0</v>
      </c>
      <c r="BF238" s="148">
        <f t="shared" si="45"/>
        <v>0</v>
      </c>
      <c r="BG238" s="148">
        <f t="shared" si="46"/>
        <v>0</v>
      </c>
      <c r="BH238" s="148">
        <f t="shared" si="47"/>
        <v>0</v>
      </c>
      <c r="BI238" s="148">
        <f t="shared" si="48"/>
        <v>0</v>
      </c>
      <c r="BJ238" s="13" t="s">
        <v>85</v>
      </c>
      <c r="BK238" s="148">
        <f t="shared" si="49"/>
        <v>0</v>
      </c>
      <c r="BL238" s="13" t="s">
        <v>201</v>
      </c>
      <c r="BM238" s="147" t="s">
        <v>725</v>
      </c>
    </row>
    <row r="239" spans="2:65" s="1" customFormat="1" ht="33" customHeight="1">
      <c r="B239" s="135"/>
      <c r="C239" s="136" t="s">
        <v>293</v>
      </c>
      <c r="D239" s="136" t="s">
        <v>136</v>
      </c>
      <c r="E239" s="137" t="s">
        <v>726</v>
      </c>
      <c r="F239" s="138" t="s">
        <v>727</v>
      </c>
      <c r="G239" s="139" t="s">
        <v>195</v>
      </c>
      <c r="H239" s="140">
        <v>1</v>
      </c>
      <c r="I239" s="141"/>
      <c r="J239" s="141">
        <f t="shared" si="40"/>
        <v>0</v>
      </c>
      <c r="K239" s="142"/>
      <c r="L239" s="25"/>
      <c r="M239" s="143" t="s">
        <v>1</v>
      </c>
      <c r="N239" s="144" t="s">
        <v>39</v>
      </c>
      <c r="O239" s="145">
        <v>0.51827000000000001</v>
      </c>
      <c r="P239" s="145">
        <f t="shared" si="41"/>
        <v>0.51827000000000001</v>
      </c>
      <c r="Q239" s="145">
        <v>1.0000000000000001E-5</v>
      </c>
      <c r="R239" s="145">
        <f t="shared" si="42"/>
        <v>1.0000000000000001E-5</v>
      </c>
      <c r="S239" s="145">
        <v>0</v>
      </c>
      <c r="T239" s="146">
        <f t="shared" si="43"/>
        <v>0</v>
      </c>
      <c r="AR239" s="147" t="s">
        <v>201</v>
      </c>
      <c r="AT239" s="147" t="s">
        <v>136</v>
      </c>
      <c r="AU239" s="147" t="s">
        <v>85</v>
      </c>
      <c r="AY239" s="13" t="s">
        <v>134</v>
      </c>
      <c r="BE239" s="148">
        <f t="shared" si="44"/>
        <v>0</v>
      </c>
      <c r="BF239" s="148">
        <f t="shared" si="45"/>
        <v>0</v>
      </c>
      <c r="BG239" s="148">
        <f t="shared" si="46"/>
        <v>0</v>
      </c>
      <c r="BH239" s="148">
        <f t="shared" si="47"/>
        <v>0</v>
      </c>
      <c r="BI239" s="148">
        <f t="shared" si="48"/>
        <v>0</v>
      </c>
      <c r="BJ239" s="13" t="s">
        <v>85</v>
      </c>
      <c r="BK239" s="148">
        <f t="shared" si="49"/>
        <v>0</v>
      </c>
      <c r="BL239" s="13" t="s">
        <v>201</v>
      </c>
      <c r="BM239" s="147" t="s">
        <v>728</v>
      </c>
    </row>
    <row r="240" spans="2:65" s="1" customFormat="1" ht="16.5" customHeight="1">
      <c r="B240" s="135"/>
      <c r="C240" s="149" t="s">
        <v>729</v>
      </c>
      <c r="D240" s="149" t="s">
        <v>152</v>
      </c>
      <c r="E240" s="150" t="s">
        <v>730</v>
      </c>
      <c r="F240" s="151" t="s">
        <v>731</v>
      </c>
      <c r="G240" s="152" t="s">
        <v>195</v>
      </c>
      <c r="H240" s="153">
        <v>1</v>
      </c>
      <c r="I240" s="154"/>
      <c r="J240" s="154">
        <f t="shared" si="40"/>
        <v>0</v>
      </c>
      <c r="K240" s="155"/>
      <c r="L240" s="156"/>
      <c r="M240" s="157" t="s">
        <v>1</v>
      </c>
      <c r="N240" s="158" t="s">
        <v>39</v>
      </c>
      <c r="O240" s="145">
        <v>0</v>
      </c>
      <c r="P240" s="145">
        <f t="shared" si="41"/>
        <v>0</v>
      </c>
      <c r="Q240" s="145">
        <v>5.1000000000000004E-4</v>
      </c>
      <c r="R240" s="145">
        <f t="shared" si="42"/>
        <v>5.1000000000000004E-4</v>
      </c>
      <c r="S240" s="145">
        <v>0</v>
      </c>
      <c r="T240" s="146">
        <f t="shared" si="43"/>
        <v>0</v>
      </c>
      <c r="AR240" s="147" t="s">
        <v>264</v>
      </c>
      <c r="AT240" s="147" t="s">
        <v>152</v>
      </c>
      <c r="AU240" s="147" t="s">
        <v>85</v>
      </c>
      <c r="AY240" s="13" t="s">
        <v>134</v>
      </c>
      <c r="BE240" s="148">
        <f t="shared" si="44"/>
        <v>0</v>
      </c>
      <c r="BF240" s="148">
        <f t="shared" si="45"/>
        <v>0</v>
      </c>
      <c r="BG240" s="148">
        <f t="shared" si="46"/>
        <v>0</v>
      </c>
      <c r="BH240" s="148">
        <f t="shared" si="47"/>
        <v>0</v>
      </c>
      <c r="BI240" s="148">
        <f t="shared" si="48"/>
        <v>0</v>
      </c>
      <c r="BJ240" s="13" t="s">
        <v>85</v>
      </c>
      <c r="BK240" s="148">
        <f t="shared" si="49"/>
        <v>0</v>
      </c>
      <c r="BL240" s="13" t="s">
        <v>201</v>
      </c>
      <c r="BM240" s="147" t="s">
        <v>732</v>
      </c>
    </row>
    <row r="241" spans="2:65" s="1" customFormat="1" ht="24.2" customHeight="1">
      <c r="B241" s="135"/>
      <c r="C241" s="136" t="s">
        <v>733</v>
      </c>
      <c r="D241" s="136" t="s">
        <v>136</v>
      </c>
      <c r="E241" s="137" t="s">
        <v>734</v>
      </c>
      <c r="F241" s="138" t="s">
        <v>735</v>
      </c>
      <c r="G241" s="139" t="s">
        <v>330</v>
      </c>
      <c r="H241" s="140">
        <v>46.11</v>
      </c>
      <c r="I241" s="141"/>
      <c r="J241" s="141">
        <f t="shared" si="40"/>
        <v>0</v>
      </c>
      <c r="K241" s="142"/>
      <c r="L241" s="25"/>
      <c r="M241" s="143" t="s">
        <v>1</v>
      </c>
      <c r="N241" s="144" t="s">
        <v>39</v>
      </c>
      <c r="O241" s="145">
        <v>0</v>
      </c>
      <c r="P241" s="145">
        <f t="shared" si="41"/>
        <v>0</v>
      </c>
      <c r="Q241" s="145">
        <v>0</v>
      </c>
      <c r="R241" s="145">
        <f t="shared" si="42"/>
        <v>0</v>
      </c>
      <c r="S241" s="145">
        <v>0</v>
      </c>
      <c r="T241" s="146">
        <f t="shared" si="43"/>
        <v>0</v>
      </c>
      <c r="AR241" s="147" t="s">
        <v>201</v>
      </c>
      <c r="AT241" s="147" t="s">
        <v>136</v>
      </c>
      <c r="AU241" s="147" t="s">
        <v>85</v>
      </c>
      <c r="AY241" s="13" t="s">
        <v>134</v>
      </c>
      <c r="BE241" s="148">
        <f t="shared" si="44"/>
        <v>0</v>
      </c>
      <c r="BF241" s="148">
        <f t="shared" si="45"/>
        <v>0</v>
      </c>
      <c r="BG241" s="148">
        <f t="shared" si="46"/>
        <v>0</v>
      </c>
      <c r="BH241" s="148">
        <f t="shared" si="47"/>
        <v>0</v>
      </c>
      <c r="BI241" s="148">
        <f t="shared" si="48"/>
        <v>0</v>
      </c>
      <c r="BJ241" s="13" t="s">
        <v>85</v>
      </c>
      <c r="BK241" s="148">
        <f t="shared" si="49"/>
        <v>0</v>
      </c>
      <c r="BL241" s="13" t="s">
        <v>201</v>
      </c>
      <c r="BM241" s="147" t="s">
        <v>736</v>
      </c>
    </row>
    <row r="242" spans="2:65" s="11" customFormat="1" ht="22.9" customHeight="1">
      <c r="B242" s="124"/>
      <c r="D242" s="125" t="s">
        <v>72</v>
      </c>
      <c r="E242" s="133" t="s">
        <v>737</v>
      </c>
      <c r="F242" s="133" t="s">
        <v>738</v>
      </c>
      <c r="J242" s="134">
        <f>BK242</f>
        <v>0</v>
      </c>
      <c r="L242" s="124"/>
      <c r="M242" s="128"/>
      <c r="P242" s="129">
        <f>SUM(P243:P248)</f>
        <v>0.99</v>
      </c>
      <c r="R242" s="129">
        <f>SUM(R243:R248)</f>
        <v>0</v>
      </c>
      <c r="T242" s="130">
        <f>SUM(T243:T248)</f>
        <v>0</v>
      </c>
      <c r="AR242" s="125" t="s">
        <v>85</v>
      </c>
      <c r="AT242" s="131" t="s">
        <v>72</v>
      </c>
      <c r="AU242" s="131" t="s">
        <v>80</v>
      </c>
      <c r="AY242" s="125" t="s">
        <v>134</v>
      </c>
      <c r="BK242" s="132">
        <f>SUM(BK243:BK248)</f>
        <v>0</v>
      </c>
    </row>
    <row r="243" spans="2:65" s="1" customFormat="1" ht="24.2" customHeight="1">
      <c r="B243" s="135"/>
      <c r="C243" s="136" t="s">
        <v>739</v>
      </c>
      <c r="D243" s="136" t="s">
        <v>136</v>
      </c>
      <c r="E243" s="137" t="s">
        <v>740</v>
      </c>
      <c r="F243" s="138" t="s">
        <v>741</v>
      </c>
      <c r="G243" s="139" t="s">
        <v>742</v>
      </c>
      <c r="H243" s="140">
        <v>10</v>
      </c>
      <c r="I243" s="141"/>
      <c r="J243" s="141">
        <f t="shared" ref="J243:J248" si="50">ROUND(I243*H243,2)</f>
        <v>0</v>
      </c>
      <c r="K243" s="142"/>
      <c r="L243" s="25"/>
      <c r="M243" s="143" t="s">
        <v>1</v>
      </c>
      <c r="N243" s="144" t="s">
        <v>39</v>
      </c>
      <c r="O243" s="145">
        <v>3.3000000000000002E-2</v>
      </c>
      <c r="P243" s="145">
        <f t="shared" ref="P243:P248" si="51">O243*H243</f>
        <v>0.33</v>
      </c>
      <c r="Q243" s="145">
        <v>0</v>
      </c>
      <c r="R243" s="145">
        <f t="shared" ref="R243:R248" si="52">Q243*H243</f>
        <v>0</v>
      </c>
      <c r="S243" s="145">
        <v>0</v>
      </c>
      <c r="T243" s="146">
        <f t="shared" ref="T243:T248" si="53">S243*H243</f>
        <v>0</v>
      </c>
      <c r="AR243" s="147" t="s">
        <v>201</v>
      </c>
      <c r="AT243" s="147" t="s">
        <v>136</v>
      </c>
      <c r="AU243" s="147" t="s">
        <v>85</v>
      </c>
      <c r="AY243" s="13" t="s">
        <v>134</v>
      </c>
      <c r="BE243" s="148">
        <f t="shared" ref="BE243:BE248" si="54">IF(N243="základná",J243,0)</f>
        <v>0</v>
      </c>
      <c r="BF243" s="148">
        <f t="shared" ref="BF243:BF248" si="55">IF(N243="znížená",J243,0)</f>
        <v>0</v>
      </c>
      <c r="BG243" s="148">
        <f t="shared" ref="BG243:BG248" si="56">IF(N243="zákl. prenesená",J243,0)</f>
        <v>0</v>
      </c>
      <c r="BH243" s="148">
        <f t="shared" ref="BH243:BH248" si="57">IF(N243="zníž. prenesená",J243,0)</f>
        <v>0</v>
      </c>
      <c r="BI243" s="148">
        <f t="shared" ref="BI243:BI248" si="58">IF(N243="nulová",J243,0)</f>
        <v>0</v>
      </c>
      <c r="BJ243" s="13" t="s">
        <v>85</v>
      </c>
      <c r="BK243" s="148">
        <f t="shared" ref="BK243:BK248" si="59">ROUND(I243*H243,2)</f>
        <v>0</v>
      </c>
      <c r="BL243" s="13" t="s">
        <v>201</v>
      </c>
      <c r="BM243" s="147" t="s">
        <v>743</v>
      </c>
    </row>
    <row r="244" spans="2:65" s="1" customFormat="1" ht="33" customHeight="1">
      <c r="B244" s="135"/>
      <c r="C244" s="149" t="s">
        <v>744</v>
      </c>
      <c r="D244" s="149" t="s">
        <v>152</v>
      </c>
      <c r="E244" s="150" t="s">
        <v>745</v>
      </c>
      <c r="F244" s="151" t="s">
        <v>746</v>
      </c>
      <c r="G244" s="152" t="s">
        <v>742</v>
      </c>
      <c r="H244" s="153">
        <v>10</v>
      </c>
      <c r="I244" s="154"/>
      <c r="J244" s="154">
        <f t="shared" si="50"/>
        <v>0</v>
      </c>
      <c r="K244" s="155"/>
      <c r="L244" s="156"/>
      <c r="M244" s="157" t="s">
        <v>1</v>
      </c>
      <c r="N244" s="158" t="s">
        <v>39</v>
      </c>
      <c r="O244" s="145">
        <v>0</v>
      </c>
      <c r="P244" s="145">
        <f t="shared" si="51"/>
        <v>0</v>
      </c>
      <c r="Q244" s="145">
        <v>0</v>
      </c>
      <c r="R244" s="145">
        <f t="shared" si="52"/>
        <v>0</v>
      </c>
      <c r="S244" s="145">
        <v>0</v>
      </c>
      <c r="T244" s="146">
        <f t="shared" si="53"/>
        <v>0</v>
      </c>
      <c r="AR244" s="147" t="s">
        <v>264</v>
      </c>
      <c r="AT244" s="147" t="s">
        <v>152</v>
      </c>
      <c r="AU244" s="147" t="s">
        <v>85</v>
      </c>
      <c r="AY244" s="13" t="s">
        <v>134</v>
      </c>
      <c r="BE244" s="148">
        <f t="shared" si="54"/>
        <v>0</v>
      </c>
      <c r="BF244" s="148">
        <f t="shared" si="55"/>
        <v>0</v>
      </c>
      <c r="BG244" s="148">
        <f t="shared" si="56"/>
        <v>0</v>
      </c>
      <c r="BH244" s="148">
        <f t="shared" si="57"/>
        <v>0</v>
      </c>
      <c r="BI244" s="148">
        <f t="shared" si="58"/>
        <v>0</v>
      </c>
      <c r="BJ244" s="13" t="s">
        <v>85</v>
      </c>
      <c r="BK244" s="148">
        <f t="shared" si="59"/>
        <v>0</v>
      </c>
      <c r="BL244" s="13" t="s">
        <v>201</v>
      </c>
      <c r="BM244" s="147" t="s">
        <v>747</v>
      </c>
    </row>
    <row r="245" spans="2:65" s="1" customFormat="1" ht="24.2" customHeight="1">
      <c r="B245" s="135"/>
      <c r="C245" s="136" t="s">
        <v>748</v>
      </c>
      <c r="D245" s="136" t="s">
        <v>136</v>
      </c>
      <c r="E245" s="137" t="s">
        <v>749</v>
      </c>
      <c r="F245" s="138" t="s">
        <v>750</v>
      </c>
      <c r="G245" s="139" t="s">
        <v>742</v>
      </c>
      <c r="H245" s="140">
        <v>10</v>
      </c>
      <c r="I245" s="141"/>
      <c r="J245" s="141">
        <f t="shared" si="50"/>
        <v>0</v>
      </c>
      <c r="K245" s="142"/>
      <c r="L245" s="25"/>
      <c r="M245" s="143" t="s">
        <v>1</v>
      </c>
      <c r="N245" s="144" t="s">
        <v>39</v>
      </c>
      <c r="O245" s="145">
        <v>3.3000000000000002E-2</v>
      </c>
      <c r="P245" s="145">
        <f t="shared" si="51"/>
        <v>0.33</v>
      </c>
      <c r="Q245" s="145">
        <v>0</v>
      </c>
      <c r="R245" s="145">
        <f t="shared" si="52"/>
        <v>0</v>
      </c>
      <c r="S245" s="145">
        <v>0</v>
      </c>
      <c r="T245" s="146">
        <f t="shared" si="53"/>
        <v>0</v>
      </c>
      <c r="AR245" s="147" t="s">
        <v>201</v>
      </c>
      <c r="AT245" s="147" t="s">
        <v>136</v>
      </c>
      <c r="AU245" s="147" t="s">
        <v>85</v>
      </c>
      <c r="AY245" s="13" t="s">
        <v>134</v>
      </c>
      <c r="BE245" s="148">
        <f t="shared" si="54"/>
        <v>0</v>
      </c>
      <c r="BF245" s="148">
        <f t="shared" si="55"/>
        <v>0</v>
      </c>
      <c r="BG245" s="148">
        <f t="shared" si="56"/>
        <v>0</v>
      </c>
      <c r="BH245" s="148">
        <f t="shared" si="57"/>
        <v>0</v>
      </c>
      <c r="BI245" s="148">
        <f t="shared" si="58"/>
        <v>0</v>
      </c>
      <c r="BJ245" s="13" t="s">
        <v>85</v>
      </c>
      <c r="BK245" s="148">
        <f t="shared" si="59"/>
        <v>0</v>
      </c>
      <c r="BL245" s="13" t="s">
        <v>201</v>
      </c>
      <c r="BM245" s="147" t="s">
        <v>751</v>
      </c>
    </row>
    <row r="246" spans="2:65" s="1" customFormat="1" ht="33" customHeight="1">
      <c r="B246" s="135"/>
      <c r="C246" s="149" t="s">
        <v>752</v>
      </c>
      <c r="D246" s="149" t="s">
        <v>152</v>
      </c>
      <c r="E246" s="150" t="s">
        <v>753</v>
      </c>
      <c r="F246" s="151" t="s">
        <v>754</v>
      </c>
      <c r="G246" s="152" t="s">
        <v>742</v>
      </c>
      <c r="H246" s="153">
        <v>10</v>
      </c>
      <c r="I246" s="154"/>
      <c r="J246" s="154">
        <f t="shared" si="50"/>
        <v>0</v>
      </c>
      <c r="K246" s="155"/>
      <c r="L246" s="156"/>
      <c r="M246" s="157" t="s">
        <v>1</v>
      </c>
      <c r="N246" s="158" t="s">
        <v>39</v>
      </c>
      <c r="O246" s="145">
        <v>0</v>
      </c>
      <c r="P246" s="145">
        <f t="shared" si="51"/>
        <v>0</v>
      </c>
      <c r="Q246" s="145">
        <v>0</v>
      </c>
      <c r="R246" s="145">
        <f t="shared" si="52"/>
        <v>0</v>
      </c>
      <c r="S246" s="145">
        <v>0</v>
      </c>
      <c r="T246" s="146">
        <f t="shared" si="53"/>
        <v>0</v>
      </c>
      <c r="AR246" s="147" t="s">
        <v>264</v>
      </c>
      <c r="AT246" s="147" t="s">
        <v>152</v>
      </c>
      <c r="AU246" s="147" t="s">
        <v>85</v>
      </c>
      <c r="AY246" s="13" t="s">
        <v>134</v>
      </c>
      <c r="BE246" s="148">
        <f t="shared" si="54"/>
        <v>0</v>
      </c>
      <c r="BF246" s="148">
        <f t="shared" si="55"/>
        <v>0</v>
      </c>
      <c r="BG246" s="148">
        <f t="shared" si="56"/>
        <v>0</v>
      </c>
      <c r="BH246" s="148">
        <f t="shared" si="57"/>
        <v>0</v>
      </c>
      <c r="BI246" s="148">
        <f t="shared" si="58"/>
        <v>0</v>
      </c>
      <c r="BJ246" s="13" t="s">
        <v>85</v>
      </c>
      <c r="BK246" s="148">
        <f t="shared" si="59"/>
        <v>0</v>
      </c>
      <c r="BL246" s="13" t="s">
        <v>201</v>
      </c>
      <c r="BM246" s="147" t="s">
        <v>755</v>
      </c>
    </row>
    <row r="247" spans="2:65" s="1" customFormat="1" ht="24.2" customHeight="1">
      <c r="B247" s="135"/>
      <c r="C247" s="136" t="s">
        <v>756</v>
      </c>
      <c r="D247" s="136" t="s">
        <v>136</v>
      </c>
      <c r="E247" s="137" t="s">
        <v>757</v>
      </c>
      <c r="F247" s="138" t="s">
        <v>758</v>
      </c>
      <c r="G247" s="139" t="s">
        <v>742</v>
      </c>
      <c r="H247" s="140">
        <v>10</v>
      </c>
      <c r="I247" s="141"/>
      <c r="J247" s="141">
        <f t="shared" si="50"/>
        <v>0</v>
      </c>
      <c r="K247" s="142"/>
      <c r="L247" s="25"/>
      <c r="M247" s="143" t="s">
        <v>1</v>
      </c>
      <c r="N247" s="144" t="s">
        <v>39</v>
      </c>
      <c r="O247" s="145">
        <v>3.3000000000000002E-2</v>
      </c>
      <c r="P247" s="145">
        <f t="shared" si="51"/>
        <v>0.33</v>
      </c>
      <c r="Q247" s="145">
        <v>0</v>
      </c>
      <c r="R247" s="145">
        <f t="shared" si="52"/>
        <v>0</v>
      </c>
      <c r="S247" s="145">
        <v>0</v>
      </c>
      <c r="T247" s="146">
        <f t="shared" si="53"/>
        <v>0</v>
      </c>
      <c r="AR247" s="147" t="s">
        <v>201</v>
      </c>
      <c r="AT247" s="147" t="s">
        <v>136</v>
      </c>
      <c r="AU247" s="147" t="s">
        <v>85</v>
      </c>
      <c r="AY247" s="13" t="s">
        <v>134</v>
      </c>
      <c r="BE247" s="148">
        <f t="shared" si="54"/>
        <v>0</v>
      </c>
      <c r="BF247" s="148">
        <f t="shared" si="55"/>
        <v>0</v>
      </c>
      <c r="BG247" s="148">
        <f t="shared" si="56"/>
        <v>0</v>
      </c>
      <c r="BH247" s="148">
        <f t="shared" si="57"/>
        <v>0</v>
      </c>
      <c r="BI247" s="148">
        <f t="shared" si="58"/>
        <v>0</v>
      </c>
      <c r="BJ247" s="13" t="s">
        <v>85</v>
      </c>
      <c r="BK247" s="148">
        <f t="shared" si="59"/>
        <v>0</v>
      </c>
      <c r="BL247" s="13" t="s">
        <v>201</v>
      </c>
      <c r="BM247" s="147" t="s">
        <v>759</v>
      </c>
    </row>
    <row r="248" spans="2:65" s="1" customFormat="1" ht="33" customHeight="1">
      <c r="B248" s="135"/>
      <c r="C248" s="149" t="s">
        <v>760</v>
      </c>
      <c r="D248" s="149" t="s">
        <v>152</v>
      </c>
      <c r="E248" s="150" t="s">
        <v>761</v>
      </c>
      <c r="F248" s="151" t="s">
        <v>762</v>
      </c>
      <c r="G248" s="152" t="s">
        <v>742</v>
      </c>
      <c r="H248" s="153">
        <v>10</v>
      </c>
      <c r="I248" s="154"/>
      <c r="J248" s="154">
        <f t="shared" si="50"/>
        <v>0</v>
      </c>
      <c r="K248" s="155"/>
      <c r="L248" s="156"/>
      <c r="M248" s="157" t="s">
        <v>1</v>
      </c>
      <c r="N248" s="158" t="s">
        <v>39</v>
      </c>
      <c r="O248" s="145">
        <v>0</v>
      </c>
      <c r="P248" s="145">
        <f t="shared" si="51"/>
        <v>0</v>
      </c>
      <c r="Q248" s="145">
        <v>0</v>
      </c>
      <c r="R248" s="145">
        <f t="shared" si="52"/>
        <v>0</v>
      </c>
      <c r="S248" s="145">
        <v>0</v>
      </c>
      <c r="T248" s="146">
        <f t="shared" si="53"/>
        <v>0</v>
      </c>
      <c r="AR248" s="147" t="s">
        <v>264</v>
      </c>
      <c r="AT248" s="147" t="s">
        <v>152</v>
      </c>
      <c r="AU248" s="147" t="s">
        <v>85</v>
      </c>
      <c r="AY248" s="13" t="s">
        <v>134</v>
      </c>
      <c r="BE248" s="148">
        <f t="shared" si="54"/>
        <v>0</v>
      </c>
      <c r="BF248" s="148">
        <f t="shared" si="55"/>
        <v>0</v>
      </c>
      <c r="BG248" s="148">
        <f t="shared" si="56"/>
        <v>0</v>
      </c>
      <c r="BH248" s="148">
        <f t="shared" si="57"/>
        <v>0</v>
      </c>
      <c r="BI248" s="148">
        <f t="shared" si="58"/>
        <v>0</v>
      </c>
      <c r="BJ248" s="13" t="s">
        <v>85</v>
      </c>
      <c r="BK248" s="148">
        <f t="shared" si="59"/>
        <v>0</v>
      </c>
      <c r="BL248" s="13" t="s">
        <v>201</v>
      </c>
      <c r="BM248" s="147" t="s">
        <v>763</v>
      </c>
    </row>
    <row r="249" spans="2:65" s="11" customFormat="1" ht="25.9" customHeight="1">
      <c r="B249" s="124"/>
      <c r="D249" s="125" t="s">
        <v>72</v>
      </c>
      <c r="E249" s="126" t="s">
        <v>382</v>
      </c>
      <c r="F249" s="126" t="s">
        <v>383</v>
      </c>
      <c r="J249" s="127">
        <f>BK249</f>
        <v>0</v>
      </c>
      <c r="L249" s="124"/>
      <c r="M249" s="128"/>
      <c r="P249" s="129">
        <f>P250</f>
        <v>8.7200000000000006</v>
      </c>
      <c r="R249" s="129">
        <f>R250</f>
        <v>0</v>
      </c>
      <c r="T249" s="130">
        <f>T250</f>
        <v>0</v>
      </c>
      <c r="AR249" s="125" t="s">
        <v>140</v>
      </c>
      <c r="AT249" s="131" t="s">
        <v>72</v>
      </c>
      <c r="AU249" s="131" t="s">
        <v>73</v>
      </c>
      <c r="AY249" s="125" t="s">
        <v>134</v>
      </c>
      <c r="BK249" s="132">
        <f>BK250</f>
        <v>0</v>
      </c>
    </row>
    <row r="250" spans="2:65" s="1" customFormat="1" ht="37.9" customHeight="1">
      <c r="B250" s="135"/>
      <c r="C250" s="136" t="s">
        <v>764</v>
      </c>
      <c r="D250" s="136" t="s">
        <v>136</v>
      </c>
      <c r="E250" s="137" t="s">
        <v>385</v>
      </c>
      <c r="F250" s="138" t="s">
        <v>386</v>
      </c>
      <c r="G250" s="139" t="s">
        <v>387</v>
      </c>
      <c r="H250" s="140">
        <v>8</v>
      </c>
      <c r="I250" s="141"/>
      <c r="J250" s="141">
        <f>ROUND(I250*H250,2)</f>
        <v>0</v>
      </c>
      <c r="K250" s="142"/>
      <c r="L250" s="25"/>
      <c r="M250" s="159" t="s">
        <v>1</v>
      </c>
      <c r="N250" s="160" t="s">
        <v>39</v>
      </c>
      <c r="O250" s="161">
        <v>1.0900000000000001</v>
      </c>
      <c r="P250" s="161">
        <f>O250*H250</f>
        <v>8.7200000000000006</v>
      </c>
      <c r="Q250" s="161">
        <v>0</v>
      </c>
      <c r="R250" s="161">
        <f>Q250*H250</f>
        <v>0</v>
      </c>
      <c r="S250" s="161">
        <v>0</v>
      </c>
      <c r="T250" s="162">
        <f>S250*H250</f>
        <v>0</v>
      </c>
      <c r="AR250" s="147" t="s">
        <v>388</v>
      </c>
      <c r="AT250" s="147" t="s">
        <v>136</v>
      </c>
      <c r="AU250" s="147" t="s">
        <v>80</v>
      </c>
      <c r="AY250" s="13" t="s">
        <v>134</v>
      </c>
      <c r="BE250" s="148">
        <f>IF(N250="základná",J250,0)</f>
        <v>0</v>
      </c>
      <c r="BF250" s="148">
        <f>IF(N250="znížená",J250,0)</f>
        <v>0</v>
      </c>
      <c r="BG250" s="148">
        <f>IF(N250="zákl. prenesená",J250,0)</f>
        <v>0</v>
      </c>
      <c r="BH250" s="148">
        <f>IF(N250="zníž. prenesená",J250,0)</f>
        <v>0</v>
      </c>
      <c r="BI250" s="148">
        <f>IF(N250="nulová",J250,0)</f>
        <v>0</v>
      </c>
      <c r="BJ250" s="13" t="s">
        <v>85</v>
      </c>
      <c r="BK250" s="148">
        <f>ROUND(I250*H250,2)</f>
        <v>0</v>
      </c>
      <c r="BL250" s="13" t="s">
        <v>388</v>
      </c>
      <c r="BM250" s="147" t="s">
        <v>765</v>
      </c>
    </row>
    <row r="251" spans="2:65" s="1" customFormat="1" ht="6.95" customHeight="1">
      <c r="B251" s="40"/>
      <c r="C251" s="41"/>
      <c r="D251" s="41"/>
      <c r="E251" s="41"/>
      <c r="F251" s="41"/>
      <c r="G251" s="41"/>
      <c r="H251" s="41"/>
      <c r="I251" s="41"/>
      <c r="J251" s="41"/>
      <c r="K251" s="41"/>
      <c r="L251" s="25"/>
    </row>
  </sheetData>
  <autoFilter ref="C132:K250" xr:uid="{00000000-0009-0000-0000-000002000000}"/>
  <mergeCells count="14">
    <mergeCell ref="E123:H123"/>
    <mergeCell ref="E121:H121"/>
    <mergeCell ref="E125:H125"/>
    <mergeCell ref="L2:V2"/>
    <mergeCell ref="E85:H85"/>
    <mergeCell ref="E89:H89"/>
    <mergeCell ref="E87:H87"/>
    <mergeCell ref="E91:H91"/>
    <mergeCell ref="E119:H119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7"/>
  <sheetViews>
    <sheetView showGridLines="0" workbookViewId="0">
      <selection activeCell="E14" sqref="E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4.95" customHeight="1">
      <c r="B4" s="16"/>
      <c r="D4" s="17" t="s">
        <v>98</v>
      </c>
      <c r="L4" s="16"/>
      <c r="M4" s="88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208" t="str">
        <f>'Rekapitulácia stavby'!K6</f>
        <v>VÍNNY DOM PUKANEC</v>
      </c>
      <c r="F7" s="209"/>
      <c r="G7" s="209"/>
      <c r="H7" s="209"/>
      <c r="L7" s="16"/>
    </row>
    <row r="8" spans="2:46" ht="12" customHeight="1">
      <c r="B8" s="16"/>
      <c r="D8" s="22" t="s">
        <v>99</v>
      </c>
      <c r="L8" s="16"/>
    </row>
    <row r="9" spans="2:46" s="1" customFormat="1" ht="16.5" customHeight="1">
      <c r="B9" s="25"/>
      <c r="E9" s="208" t="s">
        <v>100</v>
      </c>
      <c r="F9" s="207"/>
      <c r="G9" s="207"/>
      <c r="H9" s="207"/>
      <c r="L9" s="25"/>
    </row>
    <row r="10" spans="2:46" s="1" customFormat="1" ht="12" customHeight="1">
      <c r="B10" s="25"/>
      <c r="D10" s="22" t="s">
        <v>101</v>
      </c>
      <c r="L10" s="25"/>
    </row>
    <row r="11" spans="2:46" s="1" customFormat="1" ht="16.5" customHeight="1">
      <c r="B11" s="25"/>
      <c r="E11" s="198" t="s">
        <v>766</v>
      </c>
      <c r="F11" s="207"/>
      <c r="G11" s="207"/>
      <c r="H11" s="207"/>
      <c r="L11" s="25"/>
    </row>
    <row r="12" spans="2:46" s="1" customFormat="1">
      <c r="B12" s="25"/>
      <c r="L12" s="25"/>
    </row>
    <row r="13" spans="2:46" s="1" customFormat="1" ht="12" customHeight="1">
      <c r="B13" s="25"/>
      <c r="D13" s="22" t="s">
        <v>15</v>
      </c>
      <c r="F13" s="20" t="s">
        <v>1</v>
      </c>
      <c r="I13" s="22" t="s">
        <v>16</v>
      </c>
      <c r="J13" s="20" t="s">
        <v>1</v>
      </c>
      <c r="L13" s="25"/>
    </row>
    <row r="14" spans="2:46" s="1" customFormat="1" ht="12" customHeight="1">
      <c r="B14" s="25"/>
      <c r="D14" s="22" t="s">
        <v>17</v>
      </c>
      <c r="F14" s="20" t="s">
        <v>18</v>
      </c>
      <c r="I14" s="22" t="s">
        <v>19</v>
      </c>
      <c r="J14" s="48">
        <f>'Rekapitulácia stavby'!AN8</f>
        <v>0</v>
      </c>
      <c r="L14" s="25"/>
    </row>
    <row r="15" spans="2:46" s="1" customFormat="1" ht="10.9" customHeight="1">
      <c r="B15" s="25"/>
      <c r="L15" s="25"/>
    </row>
    <row r="16" spans="2:46" s="1" customFormat="1" ht="12" customHeight="1">
      <c r="B16" s="25"/>
      <c r="D16" s="22" t="s">
        <v>20</v>
      </c>
      <c r="I16" s="22" t="s">
        <v>21</v>
      </c>
      <c r="J16" s="20" t="s">
        <v>22</v>
      </c>
      <c r="L16" s="25"/>
    </row>
    <row r="17" spans="2:12" s="1" customFormat="1" ht="18" customHeight="1">
      <c r="B17" s="25"/>
      <c r="E17" s="20" t="s">
        <v>23</v>
      </c>
      <c r="I17" s="22" t="s">
        <v>24</v>
      </c>
      <c r="J17" s="20" t="s">
        <v>25</v>
      </c>
      <c r="L17" s="25"/>
    </row>
    <row r="18" spans="2:12" s="1" customFormat="1" ht="6.95" customHeight="1">
      <c r="B18" s="25"/>
      <c r="L18" s="25"/>
    </row>
    <row r="19" spans="2:12" s="1" customFormat="1" ht="12" customHeight="1">
      <c r="B19" s="25"/>
      <c r="D19" s="22" t="s">
        <v>26</v>
      </c>
      <c r="I19" s="22" t="s">
        <v>21</v>
      </c>
      <c r="J19" s="20" t="s">
        <v>1</v>
      </c>
      <c r="L19" s="25"/>
    </row>
    <row r="20" spans="2:12" s="1" customFormat="1" ht="18" customHeight="1">
      <c r="B20" s="25"/>
      <c r="E20" s="20"/>
      <c r="I20" s="22" t="s">
        <v>24</v>
      </c>
      <c r="J20" s="20" t="s">
        <v>1</v>
      </c>
      <c r="L20" s="25"/>
    </row>
    <row r="21" spans="2:12" s="1" customFormat="1" ht="6.95" customHeight="1">
      <c r="B21" s="25"/>
      <c r="L21" s="25"/>
    </row>
    <row r="22" spans="2:12" s="1" customFormat="1" ht="12" customHeight="1">
      <c r="B22" s="25"/>
      <c r="D22" s="22" t="s">
        <v>27</v>
      </c>
      <c r="I22" s="22" t="s">
        <v>21</v>
      </c>
      <c r="J22" s="20" t="s">
        <v>28</v>
      </c>
      <c r="L22" s="25"/>
    </row>
    <row r="23" spans="2:12" s="1" customFormat="1" ht="18" customHeight="1">
      <c r="B23" s="25"/>
      <c r="E23" s="20" t="s">
        <v>29</v>
      </c>
      <c r="I23" s="22" t="s">
        <v>24</v>
      </c>
      <c r="J23" s="20" t="s">
        <v>1</v>
      </c>
      <c r="L23" s="25"/>
    </row>
    <row r="24" spans="2:12" s="1" customFormat="1" ht="6.95" customHeight="1">
      <c r="B24" s="25"/>
      <c r="L24" s="25"/>
    </row>
    <row r="25" spans="2:12" s="1" customFormat="1" ht="12" customHeight="1">
      <c r="B25" s="25"/>
      <c r="D25" s="22" t="s">
        <v>31</v>
      </c>
      <c r="I25" s="22" t="s">
        <v>21</v>
      </c>
      <c r="J25" s="20"/>
      <c r="L25" s="25"/>
    </row>
    <row r="26" spans="2:12" s="1" customFormat="1" ht="18" customHeight="1">
      <c r="B26" s="25"/>
      <c r="E26" s="20"/>
      <c r="I26" s="22" t="s">
        <v>24</v>
      </c>
      <c r="J26" s="20" t="s">
        <v>1</v>
      </c>
      <c r="L26" s="25"/>
    </row>
    <row r="27" spans="2:12" s="1" customFormat="1" ht="6.95" customHeight="1">
      <c r="B27" s="25"/>
      <c r="L27" s="25"/>
    </row>
    <row r="28" spans="2:12" s="1" customFormat="1" ht="12" customHeight="1">
      <c r="B28" s="25"/>
      <c r="D28" s="22" t="s">
        <v>32</v>
      </c>
      <c r="L28" s="25"/>
    </row>
    <row r="29" spans="2:12" s="7" customFormat="1" ht="23.25" customHeight="1">
      <c r="B29" s="90"/>
      <c r="E29" s="179"/>
      <c r="F29" s="179"/>
      <c r="G29" s="179"/>
      <c r="H29" s="179"/>
      <c r="L29" s="90"/>
    </row>
    <row r="30" spans="2:12" s="1" customFormat="1" ht="6.95" customHeight="1">
      <c r="B30" s="25"/>
      <c r="L30" s="25"/>
    </row>
    <row r="31" spans="2:12" s="1" customFormat="1" ht="6.95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91" t="s">
        <v>33</v>
      </c>
      <c r="J32" s="61">
        <f>ROUND(J127, 2)</f>
        <v>0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35</v>
      </c>
      <c r="I34" s="28" t="s">
        <v>34</v>
      </c>
      <c r="J34" s="28" t="s">
        <v>36</v>
      </c>
      <c r="L34" s="25"/>
    </row>
    <row r="35" spans="2:12" s="1" customFormat="1" ht="14.45" customHeight="1">
      <c r="B35" s="25"/>
      <c r="D35" s="89" t="s">
        <v>37</v>
      </c>
      <c r="E35" s="30" t="s">
        <v>38</v>
      </c>
      <c r="F35" s="92">
        <f>ROUND((SUM(BE127:BE156)),  2)</f>
        <v>0</v>
      </c>
      <c r="G35" s="93"/>
      <c r="H35" s="93"/>
      <c r="I35" s="94">
        <v>0.2</v>
      </c>
      <c r="J35" s="92">
        <f>ROUND(((SUM(BE127:BE156))*I35),  2)</f>
        <v>0</v>
      </c>
      <c r="L35" s="25"/>
    </row>
    <row r="36" spans="2:12" s="1" customFormat="1" ht="14.45" customHeight="1">
      <c r="B36" s="25"/>
      <c r="E36" s="30" t="s">
        <v>39</v>
      </c>
      <c r="F36" s="80">
        <f>ROUND((SUM(BF127:BF156)),  2)</f>
        <v>0</v>
      </c>
      <c r="I36" s="95">
        <v>0.2</v>
      </c>
      <c r="J36" s="80">
        <f>ROUND(((SUM(BF127:BF156))*I36),  2)</f>
        <v>0</v>
      </c>
      <c r="L36" s="25"/>
    </row>
    <row r="37" spans="2:12" s="1" customFormat="1" ht="14.45" hidden="1" customHeight="1">
      <c r="B37" s="25"/>
      <c r="E37" s="22" t="s">
        <v>40</v>
      </c>
      <c r="F37" s="80">
        <f>ROUND((SUM(BG127:BG156)),  2)</f>
        <v>0</v>
      </c>
      <c r="I37" s="95">
        <v>0.2</v>
      </c>
      <c r="J37" s="80">
        <f>0</f>
        <v>0</v>
      </c>
      <c r="L37" s="25"/>
    </row>
    <row r="38" spans="2:12" s="1" customFormat="1" ht="14.45" hidden="1" customHeight="1">
      <c r="B38" s="25"/>
      <c r="E38" s="22" t="s">
        <v>41</v>
      </c>
      <c r="F38" s="80">
        <f>ROUND((SUM(BH127:BH156)),  2)</f>
        <v>0</v>
      </c>
      <c r="I38" s="95">
        <v>0.2</v>
      </c>
      <c r="J38" s="80">
        <f>0</f>
        <v>0</v>
      </c>
      <c r="L38" s="25"/>
    </row>
    <row r="39" spans="2:12" s="1" customFormat="1" ht="14.45" hidden="1" customHeight="1">
      <c r="B39" s="25"/>
      <c r="E39" s="30" t="s">
        <v>42</v>
      </c>
      <c r="F39" s="92">
        <f>ROUND((SUM(BI127:BI156)),  2)</f>
        <v>0</v>
      </c>
      <c r="G39" s="93"/>
      <c r="H39" s="93"/>
      <c r="I39" s="94">
        <v>0</v>
      </c>
      <c r="J39" s="92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6"/>
      <c r="D41" s="97" t="s">
        <v>43</v>
      </c>
      <c r="E41" s="52"/>
      <c r="F41" s="52"/>
      <c r="G41" s="98" t="s">
        <v>44</v>
      </c>
      <c r="H41" s="99" t="s">
        <v>45</v>
      </c>
      <c r="I41" s="52"/>
      <c r="J41" s="100">
        <f>SUM(J32:J39)</f>
        <v>0</v>
      </c>
      <c r="K41" s="101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46</v>
      </c>
      <c r="E50" s="38"/>
      <c r="F50" s="38"/>
      <c r="G50" s="37" t="s">
        <v>47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48</v>
      </c>
      <c r="E61" s="27"/>
      <c r="F61" s="102" t="s">
        <v>49</v>
      </c>
      <c r="G61" s="39" t="s">
        <v>48</v>
      </c>
      <c r="H61" s="27"/>
      <c r="I61" s="27"/>
      <c r="J61" s="103" t="s">
        <v>49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50</v>
      </c>
      <c r="E65" s="38"/>
      <c r="F65" s="38"/>
      <c r="G65" s="37" t="s">
        <v>51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48</v>
      </c>
      <c r="E76" s="27"/>
      <c r="F76" s="102" t="s">
        <v>49</v>
      </c>
      <c r="G76" s="39" t="s">
        <v>48</v>
      </c>
      <c r="H76" s="27"/>
      <c r="I76" s="27"/>
      <c r="J76" s="103" t="s">
        <v>49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12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12" s="1" customFormat="1" ht="24.95" hidden="1" customHeight="1">
      <c r="B82" s="25"/>
      <c r="C82" s="17" t="s">
        <v>105</v>
      </c>
      <c r="L82" s="25"/>
    </row>
    <row r="83" spans="2:12" s="1" customFormat="1" ht="6.95" hidden="1" customHeight="1">
      <c r="B83" s="25"/>
      <c r="L83" s="25"/>
    </row>
    <row r="84" spans="2:12" s="1" customFormat="1" ht="12" hidden="1" customHeight="1">
      <c r="B84" s="25"/>
      <c r="C84" s="22" t="s">
        <v>13</v>
      </c>
      <c r="L84" s="25"/>
    </row>
    <row r="85" spans="2:12" s="1" customFormat="1" ht="16.5" hidden="1" customHeight="1">
      <c r="B85" s="25"/>
      <c r="E85" s="208" t="str">
        <f>E7</f>
        <v>VÍNNY DOM PUKANEC</v>
      </c>
      <c r="F85" s="209"/>
      <c r="G85" s="209"/>
      <c r="H85" s="209"/>
      <c r="L85" s="25"/>
    </row>
    <row r="86" spans="2:12" ht="12" hidden="1" customHeight="1">
      <c r="B86" s="16"/>
      <c r="C86" s="22" t="s">
        <v>99</v>
      </c>
      <c r="L86" s="16"/>
    </row>
    <row r="87" spans="2:12" s="1" customFormat="1" ht="16.5" hidden="1" customHeight="1">
      <c r="B87" s="25"/>
      <c r="E87" s="208" t="s">
        <v>100</v>
      </c>
      <c r="F87" s="207"/>
      <c r="G87" s="207"/>
      <c r="H87" s="207"/>
      <c r="L87" s="25"/>
    </row>
    <row r="88" spans="2:12" s="1" customFormat="1" ht="12" hidden="1" customHeight="1">
      <c r="B88" s="25"/>
      <c r="C88" s="22" t="s">
        <v>101</v>
      </c>
      <c r="L88" s="25"/>
    </row>
    <row r="89" spans="2:12" s="1" customFormat="1" ht="16.5" hidden="1" customHeight="1">
      <c r="B89" s="25"/>
      <c r="E89" s="198" t="str">
        <f>E11</f>
        <v>ZN12 - ZBERNÁ NÁDRŽ  - 12m3</v>
      </c>
      <c r="F89" s="207"/>
      <c r="G89" s="207"/>
      <c r="H89" s="207"/>
      <c r="L89" s="25"/>
    </row>
    <row r="90" spans="2:12" s="1" customFormat="1" ht="6.95" hidden="1" customHeight="1">
      <c r="B90" s="25"/>
      <c r="L90" s="25"/>
    </row>
    <row r="91" spans="2:12" s="1" customFormat="1" ht="12" hidden="1" customHeight="1">
      <c r="B91" s="25"/>
      <c r="C91" s="22" t="s">
        <v>17</v>
      </c>
      <c r="F91" s="20" t="str">
        <f>F14</f>
        <v>Pukanec, p.č.:3507,1086,1818/1</v>
      </c>
      <c r="I91" s="22" t="s">
        <v>19</v>
      </c>
      <c r="J91" s="48">
        <f>IF(J14="","",J14)</f>
        <v>0</v>
      </c>
      <c r="L91" s="25"/>
    </row>
    <row r="92" spans="2:12" s="1" customFormat="1" ht="6.95" hidden="1" customHeight="1">
      <c r="B92" s="25"/>
      <c r="L92" s="25"/>
    </row>
    <row r="93" spans="2:12" s="1" customFormat="1" ht="40.15" hidden="1" customHeight="1">
      <c r="B93" s="25"/>
      <c r="C93" s="22" t="s">
        <v>20</v>
      </c>
      <c r="F93" s="20" t="str">
        <f>E17</f>
        <v>JANROS s.r.o., Benkova 372/1, 949 11 Nitra</v>
      </c>
      <c r="I93" s="22" t="s">
        <v>27</v>
      </c>
      <c r="J93" s="23" t="str">
        <f>E23</f>
        <v>Ing.Soňa Vetterová, Opletalova 32, 946 51 Nesvady</v>
      </c>
      <c r="L93" s="25"/>
    </row>
    <row r="94" spans="2:12" s="1" customFormat="1" ht="15.2" hidden="1" customHeight="1">
      <c r="B94" s="25"/>
      <c r="C94" s="22" t="s">
        <v>26</v>
      </c>
      <c r="F94" s="20" t="str">
        <f>IF(E20="","",E20)</f>
        <v/>
      </c>
      <c r="I94" s="22" t="s">
        <v>31</v>
      </c>
      <c r="J94" s="23">
        <f>E26</f>
        <v>0</v>
      </c>
      <c r="L94" s="25"/>
    </row>
    <row r="95" spans="2:12" s="1" customFormat="1" ht="10.35" hidden="1" customHeight="1">
      <c r="B95" s="25"/>
      <c r="L95" s="25"/>
    </row>
    <row r="96" spans="2:12" s="1" customFormat="1" ht="29.25" hidden="1" customHeight="1">
      <c r="B96" s="25"/>
      <c r="C96" s="104" t="s">
        <v>106</v>
      </c>
      <c r="D96" s="96"/>
      <c r="E96" s="96"/>
      <c r="F96" s="96"/>
      <c r="G96" s="96"/>
      <c r="H96" s="96"/>
      <c r="I96" s="96"/>
      <c r="J96" s="105" t="s">
        <v>107</v>
      </c>
      <c r="K96" s="96"/>
      <c r="L96" s="25"/>
    </row>
    <row r="97" spans="2:47" s="1" customFormat="1" ht="10.35" hidden="1" customHeight="1">
      <c r="B97" s="25"/>
      <c r="L97" s="25"/>
    </row>
    <row r="98" spans="2:47" s="1" customFormat="1" ht="22.9" hidden="1" customHeight="1">
      <c r="B98" s="25"/>
      <c r="C98" s="106" t="s">
        <v>108</v>
      </c>
      <c r="J98" s="61">
        <f>J127</f>
        <v>0</v>
      </c>
      <c r="L98" s="25"/>
      <c r="AU98" s="13" t="s">
        <v>109</v>
      </c>
    </row>
    <row r="99" spans="2:47" s="8" customFormat="1" ht="24.95" hidden="1" customHeight="1">
      <c r="B99" s="107"/>
      <c r="D99" s="108" t="s">
        <v>110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2:47" s="9" customFormat="1" ht="19.899999999999999" hidden="1" customHeight="1">
      <c r="B100" s="111"/>
      <c r="D100" s="112" t="s">
        <v>111</v>
      </c>
      <c r="E100" s="113"/>
      <c r="F100" s="113"/>
      <c r="G100" s="113"/>
      <c r="H100" s="113"/>
      <c r="I100" s="113"/>
      <c r="J100" s="114">
        <f>J129</f>
        <v>0</v>
      </c>
      <c r="L100" s="111"/>
    </row>
    <row r="101" spans="2:47" s="9" customFormat="1" ht="19.899999999999999" hidden="1" customHeight="1">
      <c r="B101" s="111"/>
      <c r="D101" s="112" t="s">
        <v>112</v>
      </c>
      <c r="E101" s="113"/>
      <c r="F101" s="113"/>
      <c r="G101" s="113"/>
      <c r="H101" s="113"/>
      <c r="I101" s="113"/>
      <c r="J101" s="114">
        <f>J140</f>
        <v>0</v>
      </c>
      <c r="L101" s="111"/>
    </row>
    <row r="102" spans="2:47" s="9" customFormat="1" ht="19.899999999999999" hidden="1" customHeight="1">
      <c r="B102" s="111"/>
      <c r="D102" s="112" t="s">
        <v>113</v>
      </c>
      <c r="E102" s="113"/>
      <c r="F102" s="113"/>
      <c r="G102" s="113"/>
      <c r="H102" s="113"/>
      <c r="I102" s="113"/>
      <c r="J102" s="114">
        <f>J146</f>
        <v>0</v>
      </c>
      <c r="L102" s="111"/>
    </row>
    <row r="103" spans="2:47" s="9" customFormat="1" ht="19.899999999999999" hidden="1" customHeight="1">
      <c r="B103" s="111"/>
      <c r="D103" s="112" t="s">
        <v>115</v>
      </c>
      <c r="E103" s="113"/>
      <c r="F103" s="113"/>
      <c r="G103" s="113"/>
      <c r="H103" s="113"/>
      <c r="I103" s="113"/>
      <c r="J103" s="114">
        <f>J151</f>
        <v>0</v>
      </c>
      <c r="L103" s="111"/>
    </row>
    <row r="104" spans="2:47" s="8" customFormat="1" ht="24.95" hidden="1" customHeight="1">
      <c r="B104" s="107"/>
      <c r="D104" s="108" t="s">
        <v>767</v>
      </c>
      <c r="E104" s="109"/>
      <c r="F104" s="109"/>
      <c r="G104" s="109"/>
      <c r="H104" s="109"/>
      <c r="I104" s="109"/>
      <c r="J104" s="110">
        <f>J153</f>
        <v>0</v>
      </c>
      <c r="L104" s="107"/>
    </row>
    <row r="105" spans="2:47" s="9" customFormat="1" ht="19.899999999999999" hidden="1" customHeight="1">
      <c r="B105" s="111"/>
      <c r="D105" s="112" t="s">
        <v>768</v>
      </c>
      <c r="E105" s="113"/>
      <c r="F105" s="113"/>
      <c r="G105" s="113"/>
      <c r="H105" s="113"/>
      <c r="I105" s="113"/>
      <c r="J105" s="114">
        <f>J154</f>
        <v>0</v>
      </c>
      <c r="L105" s="111"/>
    </row>
    <row r="106" spans="2:47" s="1" customFormat="1" ht="21.75" hidden="1" customHeight="1">
      <c r="B106" s="25"/>
      <c r="L106" s="25"/>
    </row>
    <row r="107" spans="2:47" s="1" customFormat="1" ht="6.95" hidden="1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08" spans="2:47" hidden="1"/>
    <row r="109" spans="2:47" hidden="1"/>
    <row r="110" spans="2:47" hidden="1"/>
    <row r="111" spans="2:47" s="1" customFormat="1" ht="6.95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47" s="1" customFormat="1" ht="24.95" customHeight="1">
      <c r="B112" s="25"/>
      <c r="C112" s="17" t="s">
        <v>120</v>
      </c>
      <c r="L112" s="25"/>
    </row>
    <row r="113" spans="2:63" s="1" customFormat="1" ht="6.95" customHeight="1">
      <c r="B113" s="25"/>
      <c r="L113" s="25"/>
    </row>
    <row r="114" spans="2:63" s="1" customFormat="1" ht="12" customHeight="1">
      <c r="B114" s="25"/>
      <c r="C114" s="22" t="s">
        <v>13</v>
      </c>
      <c r="L114" s="25"/>
    </row>
    <row r="115" spans="2:63" s="1" customFormat="1" ht="16.5" customHeight="1">
      <c r="B115" s="25"/>
      <c r="E115" s="208" t="str">
        <f>E7</f>
        <v>VÍNNY DOM PUKANEC</v>
      </c>
      <c r="F115" s="209"/>
      <c r="G115" s="209"/>
      <c r="H115" s="209"/>
      <c r="L115" s="25"/>
    </row>
    <row r="116" spans="2:63" ht="12" customHeight="1">
      <c r="B116" s="16"/>
      <c r="C116" s="22" t="s">
        <v>99</v>
      </c>
      <c r="L116" s="16"/>
    </row>
    <row r="117" spans="2:63" s="1" customFormat="1" ht="16.5" customHeight="1">
      <c r="B117" s="25"/>
      <c r="E117" s="208" t="s">
        <v>100</v>
      </c>
      <c r="F117" s="207"/>
      <c r="G117" s="207"/>
      <c r="H117" s="207"/>
      <c r="L117" s="25"/>
    </row>
    <row r="118" spans="2:63" s="1" customFormat="1" ht="12" customHeight="1">
      <c r="B118" s="25"/>
      <c r="C118" s="22" t="s">
        <v>101</v>
      </c>
      <c r="L118" s="25"/>
    </row>
    <row r="119" spans="2:63" s="1" customFormat="1" ht="16.5" customHeight="1">
      <c r="B119" s="25"/>
      <c r="E119" s="198" t="str">
        <f>E11</f>
        <v>ZN12 - ZBERNÁ NÁDRŽ  - 12m3</v>
      </c>
      <c r="F119" s="207"/>
      <c r="G119" s="207"/>
      <c r="H119" s="207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17</v>
      </c>
      <c r="F121" s="20" t="str">
        <f>F14</f>
        <v>Pukanec, p.č.:3507,1086,1818/1</v>
      </c>
      <c r="I121" s="22" t="s">
        <v>19</v>
      </c>
      <c r="J121" s="48">
        <f>IF(J14="","",J14)</f>
        <v>0</v>
      </c>
      <c r="L121" s="25"/>
    </row>
    <row r="122" spans="2:63" s="1" customFormat="1" ht="6.95" customHeight="1">
      <c r="B122" s="25"/>
      <c r="L122" s="25"/>
    </row>
    <row r="123" spans="2:63" s="1" customFormat="1" ht="40.15" customHeight="1">
      <c r="B123" s="25"/>
      <c r="C123" s="22" t="s">
        <v>20</v>
      </c>
      <c r="F123" s="20" t="str">
        <f>E17</f>
        <v>JANROS s.r.o., Benkova 372/1, 949 11 Nitra</v>
      </c>
      <c r="I123" s="22" t="s">
        <v>27</v>
      </c>
      <c r="J123" s="23" t="str">
        <f>E23</f>
        <v>Ing.Soňa Vetterová, Opletalova 32, 946 51 Nesvady</v>
      </c>
      <c r="L123" s="25"/>
    </row>
    <row r="124" spans="2:63" s="1" customFormat="1" ht="15.2" customHeight="1">
      <c r="B124" s="25"/>
      <c r="C124" s="22" t="s">
        <v>26</v>
      </c>
      <c r="F124" s="20" t="str">
        <f>IF(E20="","",E20)</f>
        <v/>
      </c>
      <c r="I124" s="22" t="s">
        <v>31</v>
      </c>
      <c r="J124" s="23">
        <f>E26</f>
        <v>0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15"/>
      <c r="C126" s="116" t="s">
        <v>121</v>
      </c>
      <c r="D126" s="117" t="s">
        <v>58</v>
      </c>
      <c r="E126" s="117" t="s">
        <v>54</v>
      </c>
      <c r="F126" s="117" t="s">
        <v>55</v>
      </c>
      <c r="G126" s="117" t="s">
        <v>122</v>
      </c>
      <c r="H126" s="117" t="s">
        <v>123</v>
      </c>
      <c r="I126" s="117" t="s">
        <v>124</v>
      </c>
      <c r="J126" s="118" t="s">
        <v>107</v>
      </c>
      <c r="K126" s="119" t="s">
        <v>125</v>
      </c>
      <c r="L126" s="115"/>
      <c r="M126" s="54" t="s">
        <v>1</v>
      </c>
      <c r="N126" s="55" t="s">
        <v>37</v>
      </c>
      <c r="O126" s="55" t="s">
        <v>126</v>
      </c>
      <c r="P126" s="55" t="s">
        <v>127</v>
      </c>
      <c r="Q126" s="55" t="s">
        <v>128</v>
      </c>
      <c r="R126" s="55" t="s">
        <v>129</v>
      </c>
      <c r="S126" s="55" t="s">
        <v>130</v>
      </c>
      <c r="T126" s="56" t="s">
        <v>131</v>
      </c>
    </row>
    <row r="127" spans="2:63" s="1" customFormat="1" ht="22.9" customHeight="1">
      <c r="B127" s="25"/>
      <c r="C127" s="59" t="s">
        <v>108</v>
      </c>
      <c r="J127" s="120">
        <f>BK127</f>
        <v>0</v>
      </c>
      <c r="L127" s="25"/>
      <c r="M127" s="57"/>
      <c r="N127" s="49"/>
      <c r="O127" s="49"/>
      <c r="P127" s="121">
        <f>P128+P153</f>
        <v>22.93130416</v>
      </c>
      <c r="Q127" s="49"/>
      <c r="R127" s="121">
        <f>R128+R153</f>
        <v>11.757363519999998</v>
      </c>
      <c r="S127" s="49"/>
      <c r="T127" s="122">
        <f>T128+T153</f>
        <v>0</v>
      </c>
      <c r="AT127" s="13" t="s">
        <v>72</v>
      </c>
      <c r="AU127" s="13" t="s">
        <v>109</v>
      </c>
      <c r="BK127" s="123">
        <f>BK128+BK153</f>
        <v>0</v>
      </c>
    </row>
    <row r="128" spans="2:63" s="11" customFormat="1" ht="25.9" customHeight="1">
      <c r="B128" s="124"/>
      <c r="D128" s="125" t="s">
        <v>72</v>
      </c>
      <c r="E128" s="126" t="s">
        <v>132</v>
      </c>
      <c r="F128" s="126" t="s">
        <v>133</v>
      </c>
      <c r="J128" s="127">
        <f>BK128</f>
        <v>0</v>
      </c>
      <c r="L128" s="124"/>
      <c r="M128" s="128"/>
      <c r="P128" s="129">
        <f>P129+P140+P146+P151</f>
        <v>22.93130416</v>
      </c>
      <c r="R128" s="129">
        <f>R129+R140+R146+R151</f>
        <v>11.757363519999998</v>
      </c>
      <c r="T128" s="130">
        <f>T129+T140+T146+T151</f>
        <v>0</v>
      </c>
      <c r="AR128" s="125" t="s">
        <v>80</v>
      </c>
      <c r="AT128" s="131" t="s">
        <v>72</v>
      </c>
      <c r="AU128" s="131" t="s">
        <v>73</v>
      </c>
      <c r="AY128" s="125" t="s">
        <v>134</v>
      </c>
      <c r="BK128" s="132">
        <f>BK129+BK140+BK146+BK151</f>
        <v>0</v>
      </c>
    </row>
    <row r="129" spans="2:65" s="11" customFormat="1" ht="22.9" customHeight="1">
      <c r="B129" s="124"/>
      <c r="D129" s="125" t="s">
        <v>72</v>
      </c>
      <c r="E129" s="133" t="s">
        <v>80</v>
      </c>
      <c r="F129" s="133" t="s">
        <v>135</v>
      </c>
      <c r="J129" s="134">
        <f>BK129</f>
        <v>0</v>
      </c>
      <c r="L129" s="124"/>
      <c r="M129" s="128"/>
      <c r="P129" s="129">
        <f>SUM(P130:P139)</f>
        <v>14.637568</v>
      </c>
      <c r="R129" s="129">
        <f>SUM(R130:R139)</f>
        <v>0</v>
      </c>
      <c r="T129" s="130">
        <f>SUM(T130:T139)</f>
        <v>0</v>
      </c>
      <c r="AR129" s="125" t="s">
        <v>80</v>
      </c>
      <c r="AT129" s="131" t="s">
        <v>72</v>
      </c>
      <c r="AU129" s="131" t="s">
        <v>80</v>
      </c>
      <c r="AY129" s="125" t="s">
        <v>134</v>
      </c>
      <c r="BK129" s="132">
        <f>SUM(BK130:BK139)</f>
        <v>0</v>
      </c>
    </row>
    <row r="130" spans="2:65" s="1" customFormat="1" ht="16.5" customHeight="1">
      <c r="B130" s="135"/>
      <c r="C130" s="136" t="s">
        <v>80</v>
      </c>
      <c r="D130" s="136" t="s">
        <v>136</v>
      </c>
      <c r="E130" s="137" t="s">
        <v>769</v>
      </c>
      <c r="F130" s="138" t="s">
        <v>770</v>
      </c>
      <c r="G130" s="139" t="s">
        <v>139</v>
      </c>
      <c r="H130" s="140">
        <v>35.768999999999998</v>
      </c>
      <c r="I130" s="141"/>
      <c r="J130" s="141">
        <f t="shared" ref="J130:J139" si="0">ROUND(I130*H130,2)</f>
        <v>0</v>
      </c>
      <c r="K130" s="142"/>
      <c r="L130" s="25"/>
      <c r="M130" s="143" t="s">
        <v>1</v>
      </c>
      <c r="N130" s="144" t="s">
        <v>39</v>
      </c>
      <c r="O130" s="145">
        <v>0</v>
      </c>
      <c r="P130" s="145">
        <f t="shared" ref="P130:P139" si="1">O130*H130</f>
        <v>0</v>
      </c>
      <c r="Q130" s="145">
        <v>0</v>
      </c>
      <c r="R130" s="145">
        <f t="shared" ref="R130:R139" si="2">Q130*H130</f>
        <v>0</v>
      </c>
      <c r="S130" s="145">
        <v>0</v>
      </c>
      <c r="T130" s="146">
        <f t="shared" ref="T130:T139" si="3">S130*H130</f>
        <v>0</v>
      </c>
      <c r="AR130" s="147" t="s">
        <v>140</v>
      </c>
      <c r="AT130" s="147" t="s">
        <v>136</v>
      </c>
      <c r="AU130" s="147" t="s">
        <v>85</v>
      </c>
      <c r="AY130" s="13" t="s">
        <v>134</v>
      </c>
      <c r="BE130" s="148">
        <f t="shared" ref="BE130:BE139" si="4">IF(N130="základná",J130,0)</f>
        <v>0</v>
      </c>
      <c r="BF130" s="148">
        <f t="shared" ref="BF130:BF139" si="5">IF(N130="znížená",J130,0)</f>
        <v>0</v>
      </c>
      <c r="BG130" s="148">
        <f t="shared" ref="BG130:BG139" si="6">IF(N130="zákl. prenesená",J130,0)</f>
        <v>0</v>
      </c>
      <c r="BH130" s="148">
        <f t="shared" ref="BH130:BH139" si="7">IF(N130="zníž. prenesená",J130,0)</f>
        <v>0</v>
      </c>
      <c r="BI130" s="148">
        <f t="shared" ref="BI130:BI139" si="8">IF(N130="nulová",J130,0)</f>
        <v>0</v>
      </c>
      <c r="BJ130" s="13" t="s">
        <v>85</v>
      </c>
      <c r="BK130" s="148">
        <f t="shared" ref="BK130:BK139" si="9">ROUND(I130*H130,2)</f>
        <v>0</v>
      </c>
      <c r="BL130" s="13" t="s">
        <v>140</v>
      </c>
      <c r="BM130" s="147" t="s">
        <v>85</v>
      </c>
    </row>
    <row r="131" spans="2:65" s="1" customFormat="1" ht="24.2" customHeight="1">
      <c r="B131" s="135"/>
      <c r="C131" s="136" t="s">
        <v>85</v>
      </c>
      <c r="D131" s="136" t="s">
        <v>136</v>
      </c>
      <c r="E131" s="137" t="s">
        <v>771</v>
      </c>
      <c r="F131" s="138" t="s">
        <v>772</v>
      </c>
      <c r="G131" s="139" t="s">
        <v>139</v>
      </c>
      <c r="H131" s="140">
        <v>10.731</v>
      </c>
      <c r="I131" s="141"/>
      <c r="J131" s="141">
        <f t="shared" si="0"/>
        <v>0</v>
      </c>
      <c r="K131" s="142"/>
      <c r="L131" s="25"/>
      <c r="M131" s="143" t="s">
        <v>1</v>
      </c>
      <c r="N131" s="144" t="s">
        <v>39</v>
      </c>
      <c r="O131" s="145">
        <v>0</v>
      </c>
      <c r="P131" s="145">
        <f t="shared" si="1"/>
        <v>0</v>
      </c>
      <c r="Q131" s="145">
        <v>0</v>
      </c>
      <c r="R131" s="145">
        <f t="shared" si="2"/>
        <v>0</v>
      </c>
      <c r="S131" s="145">
        <v>0</v>
      </c>
      <c r="T131" s="146">
        <f t="shared" si="3"/>
        <v>0</v>
      </c>
      <c r="AR131" s="147" t="s">
        <v>140</v>
      </c>
      <c r="AT131" s="147" t="s">
        <v>136</v>
      </c>
      <c r="AU131" s="147" t="s">
        <v>85</v>
      </c>
      <c r="AY131" s="13" t="s">
        <v>134</v>
      </c>
      <c r="BE131" s="148">
        <f t="shared" si="4"/>
        <v>0</v>
      </c>
      <c r="BF131" s="148">
        <f t="shared" si="5"/>
        <v>0</v>
      </c>
      <c r="BG131" s="148">
        <f t="shared" si="6"/>
        <v>0</v>
      </c>
      <c r="BH131" s="148">
        <f t="shared" si="7"/>
        <v>0</v>
      </c>
      <c r="BI131" s="148">
        <f t="shared" si="8"/>
        <v>0</v>
      </c>
      <c r="BJ131" s="13" t="s">
        <v>85</v>
      </c>
      <c r="BK131" s="148">
        <f t="shared" si="9"/>
        <v>0</v>
      </c>
      <c r="BL131" s="13" t="s">
        <v>140</v>
      </c>
      <c r="BM131" s="147" t="s">
        <v>140</v>
      </c>
    </row>
    <row r="132" spans="2:65" s="1" customFormat="1" ht="24.2" customHeight="1">
      <c r="B132" s="135"/>
      <c r="C132" s="136" t="s">
        <v>90</v>
      </c>
      <c r="D132" s="136" t="s">
        <v>136</v>
      </c>
      <c r="E132" s="137" t="s">
        <v>773</v>
      </c>
      <c r="F132" s="138" t="s">
        <v>774</v>
      </c>
      <c r="G132" s="139" t="s">
        <v>775</v>
      </c>
      <c r="H132" s="140">
        <v>39.856000000000002</v>
      </c>
      <c r="I132" s="141"/>
      <c r="J132" s="141">
        <f t="shared" si="0"/>
        <v>0</v>
      </c>
      <c r="K132" s="142"/>
      <c r="L132" s="25"/>
      <c r="M132" s="143" t="s">
        <v>1</v>
      </c>
      <c r="N132" s="144" t="s">
        <v>39</v>
      </c>
      <c r="O132" s="145">
        <v>0</v>
      </c>
      <c r="P132" s="145">
        <f t="shared" si="1"/>
        <v>0</v>
      </c>
      <c r="Q132" s="145">
        <v>0</v>
      </c>
      <c r="R132" s="145">
        <f t="shared" si="2"/>
        <v>0</v>
      </c>
      <c r="S132" s="145">
        <v>0</v>
      </c>
      <c r="T132" s="146">
        <f t="shared" si="3"/>
        <v>0</v>
      </c>
      <c r="AR132" s="147" t="s">
        <v>140</v>
      </c>
      <c r="AT132" s="147" t="s">
        <v>136</v>
      </c>
      <c r="AU132" s="147" t="s">
        <v>85</v>
      </c>
      <c r="AY132" s="13" t="s">
        <v>134</v>
      </c>
      <c r="BE132" s="148">
        <f t="shared" si="4"/>
        <v>0</v>
      </c>
      <c r="BF132" s="148">
        <f t="shared" si="5"/>
        <v>0</v>
      </c>
      <c r="BG132" s="148">
        <f t="shared" si="6"/>
        <v>0</v>
      </c>
      <c r="BH132" s="148">
        <f t="shared" si="7"/>
        <v>0</v>
      </c>
      <c r="BI132" s="148">
        <f t="shared" si="8"/>
        <v>0</v>
      </c>
      <c r="BJ132" s="13" t="s">
        <v>85</v>
      </c>
      <c r="BK132" s="148">
        <f t="shared" si="9"/>
        <v>0</v>
      </c>
      <c r="BL132" s="13" t="s">
        <v>140</v>
      </c>
      <c r="BM132" s="147" t="s">
        <v>158</v>
      </c>
    </row>
    <row r="133" spans="2:65" s="1" customFormat="1" ht="21.75" customHeight="1">
      <c r="B133" s="135"/>
      <c r="C133" s="136" t="s">
        <v>140</v>
      </c>
      <c r="D133" s="136" t="s">
        <v>136</v>
      </c>
      <c r="E133" s="137" t="s">
        <v>776</v>
      </c>
      <c r="F133" s="138" t="s">
        <v>777</v>
      </c>
      <c r="G133" s="139" t="s">
        <v>775</v>
      </c>
      <c r="H133" s="140">
        <v>39.856000000000002</v>
      </c>
      <c r="I133" s="141"/>
      <c r="J133" s="141">
        <f t="shared" si="0"/>
        <v>0</v>
      </c>
      <c r="K133" s="142"/>
      <c r="L133" s="25"/>
      <c r="M133" s="143" t="s">
        <v>1</v>
      </c>
      <c r="N133" s="144" t="s">
        <v>39</v>
      </c>
      <c r="O133" s="145">
        <v>0</v>
      </c>
      <c r="P133" s="145">
        <f t="shared" si="1"/>
        <v>0</v>
      </c>
      <c r="Q133" s="145">
        <v>0</v>
      </c>
      <c r="R133" s="145">
        <f t="shared" si="2"/>
        <v>0</v>
      </c>
      <c r="S133" s="145">
        <v>0</v>
      </c>
      <c r="T133" s="146">
        <f t="shared" si="3"/>
        <v>0</v>
      </c>
      <c r="AR133" s="147" t="s">
        <v>140</v>
      </c>
      <c r="AT133" s="147" t="s">
        <v>136</v>
      </c>
      <c r="AU133" s="147" t="s">
        <v>85</v>
      </c>
      <c r="AY133" s="13" t="s">
        <v>134</v>
      </c>
      <c r="BE133" s="148">
        <f t="shared" si="4"/>
        <v>0</v>
      </c>
      <c r="BF133" s="148">
        <f t="shared" si="5"/>
        <v>0</v>
      </c>
      <c r="BG133" s="148">
        <f t="shared" si="6"/>
        <v>0</v>
      </c>
      <c r="BH133" s="148">
        <f t="shared" si="7"/>
        <v>0</v>
      </c>
      <c r="BI133" s="148">
        <f t="shared" si="8"/>
        <v>0</v>
      </c>
      <c r="BJ133" s="13" t="s">
        <v>85</v>
      </c>
      <c r="BK133" s="148">
        <f t="shared" si="9"/>
        <v>0</v>
      </c>
      <c r="BL133" s="13" t="s">
        <v>140</v>
      </c>
      <c r="BM133" s="147" t="s">
        <v>156</v>
      </c>
    </row>
    <row r="134" spans="2:65" s="1" customFormat="1" ht="33" customHeight="1">
      <c r="B134" s="135"/>
      <c r="C134" s="136" t="s">
        <v>151</v>
      </c>
      <c r="D134" s="136" t="s">
        <v>136</v>
      </c>
      <c r="E134" s="137" t="s">
        <v>163</v>
      </c>
      <c r="F134" s="138" t="s">
        <v>164</v>
      </c>
      <c r="G134" s="139" t="s">
        <v>139</v>
      </c>
      <c r="H134" s="140">
        <v>19.888000000000002</v>
      </c>
      <c r="I134" s="141"/>
      <c r="J134" s="141">
        <f t="shared" si="0"/>
        <v>0</v>
      </c>
      <c r="K134" s="142"/>
      <c r="L134" s="25"/>
      <c r="M134" s="143" t="s">
        <v>1</v>
      </c>
      <c r="N134" s="144" t="s">
        <v>39</v>
      </c>
      <c r="O134" s="145">
        <v>0</v>
      </c>
      <c r="P134" s="145">
        <f t="shared" si="1"/>
        <v>0</v>
      </c>
      <c r="Q134" s="145">
        <v>0</v>
      </c>
      <c r="R134" s="145">
        <f t="shared" si="2"/>
        <v>0</v>
      </c>
      <c r="S134" s="145">
        <v>0</v>
      </c>
      <c r="T134" s="146">
        <f t="shared" si="3"/>
        <v>0</v>
      </c>
      <c r="AR134" s="147" t="s">
        <v>140</v>
      </c>
      <c r="AT134" s="147" t="s">
        <v>136</v>
      </c>
      <c r="AU134" s="147" t="s">
        <v>85</v>
      </c>
      <c r="AY134" s="13" t="s">
        <v>134</v>
      </c>
      <c r="BE134" s="148">
        <f t="shared" si="4"/>
        <v>0</v>
      </c>
      <c r="BF134" s="148">
        <f t="shared" si="5"/>
        <v>0</v>
      </c>
      <c r="BG134" s="148">
        <f t="shared" si="6"/>
        <v>0</v>
      </c>
      <c r="BH134" s="148">
        <f t="shared" si="7"/>
        <v>0</v>
      </c>
      <c r="BI134" s="148">
        <f t="shared" si="8"/>
        <v>0</v>
      </c>
      <c r="BJ134" s="13" t="s">
        <v>85</v>
      </c>
      <c r="BK134" s="148">
        <f t="shared" si="9"/>
        <v>0</v>
      </c>
      <c r="BL134" s="13" t="s">
        <v>140</v>
      </c>
      <c r="BM134" s="147" t="s">
        <v>173</v>
      </c>
    </row>
    <row r="135" spans="2:65" s="1" customFormat="1" ht="37.9" customHeight="1">
      <c r="B135" s="135"/>
      <c r="C135" s="136" t="s">
        <v>158</v>
      </c>
      <c r="D135" s="136" t="s">
        <v>136</v>
      </c>
      <c r="E135" s="137" t="s">
        <v>166</v>
      </c>
      <c r="F135" s="138" t="s">
        <v>167</v>
      </c>
      <c r="G135" s="139" t="s">
        <v>139</v>
      </c>
      <c r="H135" s="140">
        <v>338.096</v>
      </c>
      <c r="I135" s="141"/>
      <c r="J135" s="141">
        <f t="shared" si="0"/>
        <v>0</v>
      </c>
      <c r="K135" s="142"/>
      <c r="L135" s="25"/>
      <c r="M135" s="143" t="s">
        <v>1</v>
      </c>
      <c r="N135" s="144" t="s">
        <v>39</v>
      </c>
      <c r="O135" s="145">
        <v>7.0000000000000001E-3</v>
      </c>
      <c r="P135" s="145">
        <f t="shared" si="1"/>
        <v>2.3666719999999999</v>
      </c>
      <c r="Q135" s="145">
        <v>0</v>
      </c>
      <c r="R135" s="145">
        <f t="shared" si="2"/>
        <v>0</v>
      </c>
      <c r="S135" s="145">
        <v>0</v>
      </c>
      <c r="T135" s="146">
        <f t="shared" si="3"/>
        <v>0</v>
      </c>
      <c r="AR135" s="147" t="s">
        <v>140</v>
      </c>
      <c r="AT135" s="147" t="s">
        <v>136</v>
      </c>
      <c r="AU135" s="147" t="s">
        <v>85</v>
      </c>
      <c r="AY135" s="13" t="s">
        <v>134</v>
      </c>
      <c r="BE135" s="148">
        <f t="shared" si="4"/>
        <v>0</v>
      </c>
      <c r="BF135" s="148">
        <f t="shared" si="5"/>
        <v>0</v>
      </c>
      <c r="BG135" s="148">
        <f t="shared" si="6"/>
        <v>0</v>
      </c>
      <c r="BH135" s="148">
        <f t="shared" si="7"/>
        <v>0</v>
      </c>
      <c r="BI135" s="148">
        <f t="shared" si="8"/>
        <v>0</v>
      </c>
      <c r="BJ135" s="13" t="s">
        <v>85</v>
      </c>
      <c r="BK135" s="148">
        <f t="shared" si="9"/>
        <v>0</v>
      </c>
      <c r="BL135" s="13" t="s">
        <v>140</v>
      </c>
      <c r="BM135" s="147" t="s">
        <v>778</v>
      </c>
    </row>
    <row r="136" spans="2:65" s="1" customFormat="1" ht="24.2" customHeight="1">
      <c r="B136" s="135"/>
      <c r="C136" s="136" t="s">
        <v>162</v>
      </c>
      <c r="D136" s="136" t="s">
        <v>136</v>
      </c>
      <c r="E136" s="137" t="s">
        <v>779</v>
      </c>
      <c r="F136" s="138" t="s">
        <v>780</v>
      </c>
      <c r="G136" s="139" t="s">
        <v>139</v>
      </c>
      <c r="H136" s="140">
        <v>19.888000000000002</v>
      </c>
      <c r="I136" s="141"/>
      <c r="J136" s="141">
        <f t="shared" si="0"/>
        <v>0</v>
      </c>
      <c r="K136" s="142"/>
      <c r="L136" s="25"/>
      <c r="M136" s="143" t="s">
        <v>1</v>
      </c>
      <c r="N136" s="144" t="s">
        <v>39</v>
      </c>
      <c r="O136" s="145">
        <v>0.61699999999999999</v>
      </c>
      <c r="P136" s="145">
        <f t="shared" si="1"/>
        <v>12.270896</v>
      </c>
      <c r="Q136" s="145">
        <v>0</v>
      </c>
      <c r="R136" s="145">
        <f t="shared" si="2"/>
        <v>0</v>
      </c>
      <c r="S136" s="145">
        <v>0</v>
      </c>
      <c r="T136" s="146">
        <f t="shared" si="3"/>
        <v>0</v>
      </c>
      <c r="AR136" s="147" t="s">
        <v>140</v>
      </c>
      <c r="AT136" s="147" t="s">
        <v>136</v>
      </c>
      <c r="AU136" s="147" t="s">
        <v>85</v>
      </c>
      <c r="AY136" s="13" t="s">
        <v>134</v>
      </c>
      <c r="BE136" s="148">
        <f t="shared" si="4"/>
        <v>0</v>
      </c>
      <c r="BF136" s="148">
        <f t="shared" si="5"/>
        <v>0</v>
      </c>
      <c r="BG136" s="148">
        <f t="shared" si="6"/>
        <v>0</v>
      </c>
      <c r="BH136" s="148">
        <f t="shared" si="7"/>
        <v>0</v>
      </c>
      <c r="BI136" s="148">
        <f t="shared" si="8"/>
        <v>0</v>
      </c>
      <c r="BJ136" s="13" t="s">
        <v>85</v>
      </c>
      <c r="BK136" s="148">
        <f t="shared" si="9"/>
        <v>0</v>
      </c>
      <c r="BL136" s="13" t="s">
        <v>140</v>
      </c>
      <c r="BM136" s="147" t="s">
        <v>781</v>
      </c>
    </row>
    <row r="137" spans="2:65" s="1" customFormat="1" ht="16.5" customHeight="1">
      <c r="B137" s="135"/>
      <c r="C137" s="136" t="s">
        <v>156</v>
      </c>
      <c r="D137" s="136" t="s">
        <v>136</v>
      </c>
      <c r="E137" s="137" t="s">
        <v>170</v>
      </c>
      <c r="F137" s="138" t="s">
        <v>171</v>
      </c>
      <c r="G137" s="139" t="s">
        <v>139</v>
      </c>
      <c r="H137" s="140">
        <v>19.888000000000002</v>
      </c>
      <c r="I137" s="141"/>
      <c r="J137" s="141">
        <f t="shared" si="0"/>
        <v>0</v>
      </c>
      <c r="K137" s="142"/>
      <c r="L137" s="25"/>
      <c r="M137" s="143" t="s">
        <v>1</v>
      </c>
      <c r="N137" s="144" t="s">
        <v>39</v>
      </c>
      <c r="O137" s="145">
        <v>0</v>
      </c>
      <c r="P137" s="145">
        <f t="shared" si="1"/>
        <v>0</v>
      </c>
      <c r="Q137" s="145">
        <v>0</v>
      </c>
      <c r="R137" s="145">
        <f t="shared" si="2"/>
        <v>0</v>
      </c>
      <c r="S137" s="145">
        <v>0</v>
      </c>
      <c r="T137" s="146">
        <f t="shared" si="3"/>
        <v>0</v>
      </c>
      <c r="AR137" s="147" t="s">
        <v>140</v>
      </c>
      <c r="AT137" s="147" t="s">
        <v>136</v>
      </c>
      <c r="AU137" s="147" t="s">
        <v>85</v>
      </c>
      <c r="AY137" s="13" t="s">
        <v>134</v>
      </c>
      <c r="BE137" s="148">
        <f t="shared" si="4"/>
        <v>0</v>
      </c>
      <c r="BF137" s="148">
        <f t="shared" si="5"/>
        <v>0</v>
      </c>
      <c r="BG137" s="148">
        <f t="shared" si="6"/>
        <v>0</v>
      </c>
      <c r="BH137" s="148">
        <f t="shared" si="7"/>
        <v>0</v>
      </c>
      <c r="BI137" s="148">
        <f t="shared" si="8"/>
        <v>0</v>
      </c>
      <c r="BJ137" s="13" t="s">
        <v>85</v>
      </c>
      <c r="BK137" s="148">
        <f t="shared" si="9"/>
        <v>0</v>
      </c>
      <c r="BL137" s="13" t="s">
        <v>140</v>
      </c>
      <c r="BM137" s="147" t="s">
        <v>182</v>
      </c>
    </row>
    <row r="138" spans="2:65" s="1" customFormat="1" ht="24.2" customHeight="1">
      <c r="B138" s="135"/>
      <c r="C138" s="136" t="s">
        <v>169</v>
      </c>
      <c r="D138" s="136" t="s">
        <v>136</v>
      </c>
      <c r="E138" s="137" t="s">
        <v>782</v>
      </c>
      <c r="F138" s="138" t="s">
        <v>783</v>
      </c>
      <c r="G138" s="139" t="s">
        <v>155</v>
      </c>
      <c r="H138" s="140">
        <v>31.821000000000002</v>
      </c>
      <c r="I138" s="141"/>
      <c r="J138" s="141">
        <f t="shared" si="0"/>
        <v>0</v>
      </c>
      <c r="K138" s="142"/>
      <c r="L138" s="25"/>
      <c r="M138" s="143" t="s">
        <v>1</v>
      </c>
      <c r="N138" s="144" t="s">
        <v>39</v>
      </c>
      <c r="O138" s="145">
        <v>0</v>
      </c>
      <c r="P138" s="145">
        <f t="shared" si="1"/>
        <v>0</v>
      </c>
      <c r="Q138" s="145">
        <v>0</v>
      </c>
      <c r="R138" s="145">
        <f t="shared" si="2"/>
        <v>0</v>
      </c>
      <c r="S138" s="145">
        <v>0</v>
      </c>
      <c r="T138" s="146">
        <f t="shared" si="3"/>
        <v>0</v>
      </c>
      <c r="AR138" s="147" t="s">
        <v>140</v>
      </c>
      <c r="AT138" s="147" t="s">
        <v>136</v>
      </c>
      <c r="AU138" s="147" t="s">
        <v>85</v>
      </c>
      <c r="AY138" s="13" t="s">
        <v>134</v>
      </c>
      <c r="BE138" s="148">
        <f t="shared" si="4"/>
        <v>0</v>
      </c>
      <c r="BF138" s="148">
        <f t="shared" si="5"/>
        <v>0</v>
      </c>
      <c r="BG138" s="148">
        <f t="shared" si="6"/>
        <v>0</v>
      </c>
      <c r="BH138" s="148">
        <f t="shared" si="7"/>
        <v>0</v>
      </c>
      <c r="BI138" s="148">
        <f t="shared" si="8"/>
        <v>0</v>
      </c>
      <c r="BJ138" s="13" t="s">
        <v>85</v>
      </c>
      <c r="BK138" s="148">
        <f t="shared" si="9"/>
        <v>0</v>
      </c>
      <c r="BL138" s="13" t="s">
        <v>140</v>
      </c>
      <c r="BM138" s="147" t="s">
        <v>784</v>
      </c>
    </row>
    <row r="139" spans="2:65" s="1" customFormat="1" ht="24.2" customHeight="1">
      <c r="B139" s="135"/>
      <c r="C139" s="136" t="s">
        <v>173</v>
      </c>
      <c r="D139" s="136" t="s">
        <v>136</v>
      </c>
      <c r="E139" s="137" t="s">
        <v>785</v>
      </c>
      <c r="F139" s="138" t="s">
        <v>786</v>
      </c>
      <c r="G139" s="139" t="s">
        <v>139</v>
      </c>
      <c r="H139" s="140">
        <v>15.881</v>
      </c>
      <c r="I139" s="141"/>
      <c r="J139" s="141">
        <f t="shared" si="0"/>
        <v>0</v>
      </c>
      <c r="K139" s="142"/>
      <c r="L139" s="25"/>
      <c r="M139" s="143" t="s">
        <v>1</v>
      </c>
      <c r="N139" s="144" t="s">
        <v>39</v>
      </c>
      <c r="O139" s="145">
        <v>0</v>
      </c>
      <c r="P139" s="145">
        <f t="shared" si="1"/>
        <v>0</v>
      </c>
      <c r="Q139" s="145">
        <v>0</v>
      </c>
      <c r="R139" s="145">
        <f t="shared" si="2"/>
        <v>0</v>
      </c>
      <c r="S139" s="145">
        <v>0</v>
      </c>
      <c r="T139" s="146">
        <f t="shared" si="3"/>
        <v>0</v>
      </c>
      <c r="AR139" s="147" t="s">
        <v>140</v>
      </c>
      <c r="AT139" s="147" t="s">
        <v>136</v>
      </c>
      <c r="AU139" s="147" t="s">
        <v>85</v>
      </c>
      <c r="AY139" s="13" t="s">
        <v>134</v>
      </c>
      <c r="BE139" s="148">
        <f t="shared" si="4"/>
        <v>0</v>
      </c>
      <c r="BF139" s="148">
        <f t="shared" si="5"/>
        <v>0</v>
      </c>
      <c r="BG139" s="148">
        <f t="shared" si="6"/>
        <v>0</v>
      </c>
      <c r="BH139" s="148">
        <f t="shared" si="7"/>
        <v>0</v>
      </c>
      <c r="BI139" s="148">
        <f t="shared" si="8"/>
        <v>0</v>
      </c>
      <c r="BJ139" s="13" t="s">
        <v>85</v>
      </c>
      <c r="BK139" s="148">
        <f t="shared" si="9"/>
        <v>0</v>
      </c>
      <c r="BL139" s="13" t="s">
        <v>140</v>
      </c>
      <c r="BM139" s="147" t="s">
        <v>209</v>
      </c>
    </row>
    <row r="140" spans="2:65" s="11" customFormat="1" ht="22.9" customHeight="1">
      <c r="B140" s="124"/>
      <c r="D140" s="125" t="s">
        <v>72</v>
      </c>
      <c r="E140" s="133" t="s">
        <v>140</v>
      </c>
      <c r="F140" s="133" t="s">
        <v>181</v>
      </c>
      <c r="J140" s="134">
        <f>BK140</f>
        <v>0</v>
      </c>
      <c r="L140" s="124"/>
      <c r="M140" s="128"/>
      <c r="P140" s="129">
        <f>SUM(P141:P145)</f>
        <v>0.13973616000000003</v>
      </c>
      <c r="R140" s="129">
        <f>SUM(R141:R145)</f>
        <v>1.6063520000000001E-2</v>
      </c>
      <c r="T140" s="130">
        <f>SUM(T141:T145)</f>
        <v>0</v>
      </c>
      <c r="AR140" s="125" t="s">
        <v>80</v>
      </c>
      <c r="AT140" s="131" t="s">
        <v>72</v>
      </c>
      <c r="AU140" s="131" t="s">
        <v>80</v>
      </c>
      <c r="AY140" s="125" t="s">
        <v>134</v>
      </c>
      <c r="BK140" s="132">
        <f>SUM(BK141:BK145)</f>
        <v>0</v>
      </c>
    </row>
    <row r="141" spans="2:65" s="1" customFormat="1" ht="24.2" customHeight="1">
      <c r="B141" s="135"/>
      <c r="C141" s="136" t="s">
        <v>177</v>
      </c>
      <c r="D141" s="136" t="s">
        <v>136</v>
      </c>
      <c r="E141" s="137" t="s">
        <v>787</v>
      </c>
      <c r="F141" s="138" t="s">
        <v>788</v>
      </c>
      <c r="G141" s="139" t="s">
        <v>139</v>
      </c>
      <c r="H141" s="140">
        <v>1.478</v>
      </c>
      <c r="I141" s="141"/>
      <c r="J141" s="141">
        <f>ROUND(I141*H141,2)</f>
        <v>0</v>
      </c>
      <c r="K141" s="142"/>
      <c r="L141" s="25"/>
      <c r="M141" s="143" t="s">
        <v>1</v>
      </c>
      <c r="N141" s="144" t="s">
        <v>39</v>
      </c>
      <c r="O141" s="145">
        <v>0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140</v>
      </c>
      <c r="AT141" s="147" t="s">
        <v>136</v>
      </c>
      <c r="AU141" s="147" t="s">
        <v>85</v>
      </c>
      <c r="AY141" s="13" t="s">
        <v>134</v>
      </c>
      <c r="BE141" s="148">
        <f>IF(N141="základná",J141,0)</f>
        <v>0</v>
      </c>
      <c r="BF141" s="148">
        <f>IF(N141="znížená",J141,0)</f>
        <v>0</v>
      </c>
      <c r="BG141" s="148">
        <f>IF(N141="zákl. prenesená",J141,0)</f>
        <v>0</v>
      </c>
      <c r="BH141" s="148">
        <f>IF(N141="zníž. prenesená",J141,0)</f>
        <v>0</v>
      </c>
      <c r="BI141" s="148">
        <f>IF(N141="nulová",J141,0)</f>
        <v>0</v>
      </c>
      <c r="BJ141" s="13" t="s">
        <v>85</v>
      </c>
      <c r="BK141" s="148">
        <f>ROUND(I141*H141,2)</f>
        <v>0</v>
      </c>
      <c r="BL141" s="13" t="s">
        <v>140</v>
      </c>
      <c r="BM141" s="147" t="s">
        <v>7</v>
      </c>
    </row>
    <row r="142" spans="2:65" s="1" customFormat="1" ht="37.9" customHeight="1">
      <c r="B142" s="135"/>
      <c r="C142" s="136" t="s">
        <v>182</v>
      </c>
      <c r="D142" s="136" t="s">
        <v>136</v>
      </c>
      <c r="E142" s="137" t="s">
        <v>183</v>
      </c>
      <c r="F142" s="138" t="s">
        <v>184</v>
      </c>
      <c r="G142" s="139" t="s">
        <v>139</v>
      </c>
      <c r="H142" s="140">
        <v>0.37</v>
      </c>
      <c r="I142" s="141"/>
      <c r="J142" s="141">
        <f>ROUND(I142*H142,2)</f>
        <v>0</v>
      </c>
      <c r="K142" s="142"/>
      <c r="L142" s="25"/>
      <c r="M142" s="143" t="s">
        <v>1</v>
      </c>
      <c r="N142" s="144" t="s">
        <v>39</v>
      </c>
      <c r="O142" s="145">
        <v>0</v>
      </c>
      <c r="P142" s="145">
        <f>O142*H142</f>
        <v>0</v>
      </c>
      <c r="Q142" s="145">
        <v>0</v>
      </c>
      <c r="R142" s="145">
        <f>Q142*H142</f>
        <v>0</v>
      </c>
      <c r="S142" s="145">
        <v>0</v>
      </c>
      <c r="T142" s="146">
        <f>S142*H142</f>
        <v>0</v>
      </c>
      <c r="AR142" s="147" t="s">
        <v>140</v>
      </c>
      <c r="AT142" s="147" t="s">
        <v>136</v>
      </c>
      <c r="AU142" s="147" t="s">
        <v>85</v>
      </c>
      <c r="AY142" s="13" t="s">
        <v>134</v>
      </c>
      <c r="BE142" s="148">
        <f>IF(N142="základná",J142,0)</f>
        <v>0</v>
      </c>
      <c r="BF142" s="148">
        <f>IF(N142="znížená",J142,0)</f>
        <v>0</v>
      </c>
      <c r="BG142" s="148">
        <f>IF(N142="zákl. prenesená",J142,0)</f>
        <v>0</v>
      </c>
      <c r="BH142" s="148">
        <f>IF(N142="zníž. prenesená",J142,0)</f>
        <v>0</v>
      </c>
      <c r="BI142" s="148">
        <f>IF(N142="nulová",J142,0)</f>
        <v>0</v>
      </c>
      <c r="BJ142" s="13" t="s">
        <v>85</v>
      </c>
      <c r="BK142" s="148">
        <f>ROUND(I142*H142,2)</f>
        <v>0</v>
      </c>
      <c r="BL142" s="13" t="s">
        <v>140</v>
      </c>
      <c r="BM142" s="147" t="s">
        <v>240</v>
      </c>
    </row>
    <row r="143" spans="2:65" s="1" customFormat="1" ht="24.2" customHeight="1">
      <c r="B143" s="135"/>
      <c r="C143" s="136" t="s">
        <v>187</v>
      </c>
      <c r="D143" s="136" t="s">
        <v>136</v>
      </c>
      <c r="E143" s="137" t="s">
        <v>789</v>
      </c>
      <c r="F143" s="138" t="s">
        <v>790</v>
      </c>
      <c r="G143" s="139" t="s">
        <v>139</v>
      </c>
      <c r="H143" s="140">
        <v>1.8480000000000001</v>
      </c>
      <c r="I143" s="141"/>
      <c r="J143" s="141">
        <f>ROUND(I143*H143,2)</f>
        <v>0</v>
      </c>
      <c r="K143" s="142"/>
      <c r="L143" s="25"/>
      <c r="M143" s="143" t="s">
        <v>1</v>
      </c>
      <c r="N143" s="144" t="s">
        <v>39</v>
      </c>
      <c r="O143" s="145">
        <v>0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140</v>
      </c>
      <c r="AT143" s="147" t="s">
        <v>136</v>
      </c>
      <c r="AU143" s="147" t="s">
        <v>85</v>
      </c>
      <c r="AY143" s="13" t="s">
        <v>134</v>
      </c>
      <c r="BE143" s="148">
        <f>IF(N143="základná",J143,0)</f>
        <v>0</v>
      </c>
      <c r="BF143" s="148">
        <f>IF(N143="znížená",J143,0)</f>
        <v>0</v>
      </c>
      <c r="BG143" s="148">
        <f>IF(N143="zákl. prenesená",J143,0)</f>
        <v>0</v>
      </c>
      <c r="BH143" s="148">
        <f>IF(N143="zníž. prenesená",J143,0)</f>
        <v>0</v>
      </c>
      <c r="BI143" s="148">
        <f>IF(N143="nulová",J143,0)</f>
        <v>0</v>
      </c>
      <c r="BJ143" s="13" t="s">
        <v>85</v>
      </c>
      <c r="BK143" s="148">
        <f>ROUND(I143*H143,2)</f>
        <v>0</v>
      </c>
      <c r="BL143" s="13" t="s">
        <v>140</v>
      </c>
      <c r="BM143" s="147" t="s">
        <v>224</v>
      </c>
    </row>
    <row r="144" spans="2:65" s="1" customFormat="1" ht="33" customHeight="1">
      <c r="B144" s="135"/>
      <c r="C144" s="136" t="s">
        <v>192</v>
      </c>
      <c r="D144" s="136" t="s">
        <v>136</v>
      </c>
      <c r="E144" s="137" t="s">
        <v>791</v>
      </c>
      <c r="F144" s="138" t="s">
        <v>792</v>
      </c>
      <c r="G144" s="139" t="s">
        <v>775</v>
      </c>
      <c r="H144" s="140">
        <v>2.16</v>
      </c>
      <c r="I144" s="141"/>
      <c r="J144" s="141">
        <f>ROUND(I144*H144,2)</f>
        <v>0</v>
      </c>
      <c r="K144" s="142"/>
      <c r="L144" s="25"/>
      <c r="M144" s="143" t="s">
        <v>1</v>
      </c>
      <c r="N144" s="144" t="s">
        <v>39</v>
      </c>
      <c r="O144" s="145">
        <v>0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140</v>
      </c>
      <c r="AT144" s="147" t="s">
        <v>136</v>
      </c>
      <c r="AU144" s="147" t="s">
        <v>85</v>
      </c>
      <c r="AY144" s="13" t="s">
        <v>134</v>
      </c>
      <c r="BE144" s="148">
        <f>IF(N144="základná",J144,0)</f>
        <v>0</v>
      </c>
      <c r="BF144" s="148">
        <f>IF(N144="znížená",J144,0)</f>
        <v>0</v>
      </c>
      <c r="BG144" s="148">
        <f>IF(N144="zákl. prenesená",J144,0)</f>
        <v>0</v>
      </c>
      <c r="BH144" s="148">
        <f>IF(N144="zníž. prenesená",J144,0)</f>
        <v>0</v>
      </c>
      <c r="BI144" s="148">
        <f>IF(N144="nulová",J144,0)</f>
        <v>0</v>
      </c>
      <c r="BJ144" s="13" t="s">
        <v>85</v>
      </c>
      <c r="BK144" s="148">
        <f>ROUND(I144*H144,2)</f>
        <v>0</v>
      </c>
      <c r="BL144" s="13" t="s">
        <v>140</v>
      </c>
      <c r="BM144" s="147" t="s">
        <v>793</v>
      </c>
    </row>
    <row r="145" spans="2:65" s="1" customFormat="1" ht="33" customHeight="1">
      <c r="B145" s="135"/>
      <c r="C145" s="136" t="s">
        <v>197</v>
      </c>
      <c r="D145" s="136" t="s">
        <v>136</v>
      </c>
      <c r="E145" s="137" t="s">
        <v>794</v>
      </c>
      <c r="F145" s="138" t="s">
        <v>795</v>
      </c>
      <c r="G145" s="139" t="s">
        <v>155</v>
      </c>
      <c r="H145" s="140">
        <v>1.6E-2</v>
      </c>
      <c r="I145" s="141"/>
      <c r="J145" s="141">
        <f>ROUND(I145*H145,2)</f>
        <v>0</v>
      </c>
      <c r="K145" s="142"/>
      <c r="L145" s="25"/>
      <c r="M145" s="143" t="s">
        <v>1</v>
      </c>
      <c r="N145" s="144" t="s">
        <v>39</v>
      </c>
      <c r="O145" s="145">
        <v>8.7335100000000008</v>
      </c>
      <c r="P145" s="145">
        <f>O145*H145</f>
        <v>0.13973616000000003</v>
      </c>
      <c r="Q145" s="145">
        <v>1.00397</v>
      </c>
      <c r="R145" s="145">
        <f>Q145*H145</f>
        <v>1.6063520000000001E-2</v>
      </c>
      <c r="S145" s="145">
        <v>0</v>
      </c>
      <c r="T145" s="146">
        <f>S145*H145</f>
        <v>0</v>
      </c>
      <c r="AR145" s="147" t="s">
        <v>140</v>
      </c>
      <c r="AT145" s="147" t="s">
        <v>136</v>
      </c>
      <c r="AU145" s="147" t="s">
        <v>85</v>
      </c>
      <c r="AY145" s="13" t="s">
        <v>134</v>
      </c>
      <c r="BE145" s="148">
        <f>IF(N145="základná",J145,0)</f>
        <v>0</v>
      </c>
      <c r="BF145" s="148">
        <f>IF(N145="znížená",J145,0)</f>
        <v>0</v>
      </c>
      <c r="BG145" s="148">
        <f>IF(N145="zákl. prenesená",J145,0)</f>
        <v>0</v>
      </c>
      <c r="BH145" s="148">
        <f>IF(N145="zníž. prenesená",J145,0)</f>
        <v>0</v>
      </c>
      <c r="BI145" s="148">
        <f>IF(N145="nulová",J145,0)</f>
        <v>0</v>
      </c>
      <c r="BJ145" s="13" t="s">
        <v>85</v>
      </c>
      <c r="BK145" s="148">
        <f>ROUND(I145*H145,2)</f>
        <v>0</v>
      </c>
      <c r="BL145" s="13" t="s">
        <v>140</v>
      </c>
      <c r="BM145" s="147" t="s">
        <v>232</v>
      </c>
    </row>
    <row r="146" spans="2:65" s="11" customFormat="1" ht="22.9" customHeight="1">
      <c r="B146" s="124"/>
      <c r="D146" s="125" t="s">
        <v>72</v>
      </c>
      <c r="E146" s="133" t="s">
        <v>156</v>
      </c>
      <c r="F146" s="133" t="s">
        <v>186</v>
      </c>
      <c r="J146" s="134">
        <f>BK146</f>
        <v>0</v>
      </c>
      <c r="L146" s="124"/>
      <c r="M146" s="128"/>
      <c r="P146" s="129">
        <f>SUM(P147:P150)</f>
        <v>8.1539999999999999</v>
      </c>
      <c r="R146" s="129">
        <f>SUM(R147:R150)</f>
        <v>11.741299999999999</v>
      </c>
      <c r="T146" s="130">
        <f>SUM(T147:T150)</f>
        <v>0</v>
      </c>
      <c r="AR146" s="125" t="s">
        <v>80</v>
      </c>
      <c r="AT146" s="131" t="s">
        <v>72</v>
      </c>
      <c r="AU146" s="131" t="s">
        <v>80</v>
      </c>
      <c r="AY146" s="125" t="s">
        <v>134</v>
      </c>
      <c r="BK146" s="132">
        <f>SUM(BK147:BK150)</f>
        <v>0</v>
      </c>
    </row>
    <row r="147" spans="2:65" s="1" customFormat="1" ht="24.2" customHeight="1">
      <c r="B147" s="135"/>
      <c r="C147" s="136" t="s">
        <v>201</v>
      </c>
      <c r="D147" s="136" t="s">
        <v>136</v>
      </c>
      <c r="E147" s="137" t="s">
        <v>796</v>
      </c>
      <c r="F147" s="138" t="s">
        <v>797</v>
      </c>
      <c r="G147" s="139" t="s">
        <v>195</v>
      </c>
      <c r="H147" s="140">
        <v>1</v>
      </c>
      <c r="I147" s="141"/>
      <c r="J147" s="141">
        <f>ROUND(I147*H147,2)</f>
        <v>0</v>
      </c>
      <c r="K147" s="142"/>
      <c r="L147" s="25"/>
      <c r="M147" s="143" t="s">
        <v>1</v>
      </c>
      <c r="N147" s="144" t="s">
        <v>39</v>
      </c>
      <c r="O147" s="145">
        <v>6.5650000000000004</v>
      </c>
      <c r="P147" s="145">
        <f>O147*H147</f>
        <v>6.5650000000000004</v>
      </c>
      <c r="Q147" s="145">
        <v>0</v>
      </c>
      <c r="R147" s="145">
        <f>Q147*H147</f>
        <v>0</v>
      </c>
      <c r="S147" s="145">
        <v>0</v>
      </c>
      <c r="T147" s="146">
        <f>S147*H147</f>
        <v>0</v>
      </c>
      <c r="AR147" s="147" t="s">
        <v>140</v>
      </c>
      <c r="AT147" s="147" t="s">
        <v>136</v>
      </c>
      <c r="AU147" s="147" t="s">
        <v>85</v>
      </c>
      <c r="AY147" s="13" t="s">
        <v>134</v>
      </c>
      <c r="BE147" s="148">
        <f>IF(N147="základná",J147,0)</f>
        <v>0</v>
      </c>
      <c r="BF147" s="148">
        <f>IF(N147="znížená",J147,0)</f>
        <v>0</v>
      </c>
      <c r="BG147" s="148">
        <f>IF(N147="zákl. prenesená",J147,0)</f>
        <v>0</v>
      </c>
      <c r="BH147" s="148">
        <f>IF(N147="zníž. prenesená",J147,0)</f>
        <v>0</v>
      </c>
      <c r="BI147" s="148">
        <f>IF(N147="nulová",J147,0)</f>
        <v>0</v>
      </c>
      <c r="BJ147" s="13" t="s">
        <v>85</v>
      </c>
      <c r="BK147" s="148">
        <f>ROUND(I147*H147,2)</f>
        <v>0</v>
      </c>
      <c r="BL147" s="13" t="s">
        <v>140</v>
      </c>
      <c r="BM147" s="147" t="s">
        <v>248</v>
      </c>
    </row>
    <row r="148" spans="2:65" s="1" customFormat="1" ht="24.2" customHeight="1">
      <c r="B148" s="135"/>
      <c r="C148" s="149" t="s">
        <v>205</v>
      </c>
      <c r="D148" s="149" t="s">
        <v>152</v>
      </c>
      <c r="E148" s="150" t="s">
        <v>798</v>
      </c>
      <c r="F148" s="151" t="s">
        <v>799</v>
      </c>
      <c r="G148" s="152" t="s">
        <v>195</v>
      </c>
      <c r="H148" s="153">
        <v>1</v>
      </c>
      <c r="I148" s="154"/>
      <c r="J148" s="154">
        <f>ROUND(I148*H148,2)</f>
        <v>0</v>
      </c>
      <c r="K148" s="155"/>
      <c r="L148" s="156"/>
      <c r="M148" s="157" t="s">
        <v>1</v>
      </c>
      <c r="N148" s="158" t="s">
        <v>39</v>
      </c>
      <c r="O148" s="145">
        <v>0</v>
      </c>
      <c r="P148" s="145">
        <f>O148*H148</f>
        <v>0</v>
      </c>
      <c r="Q148" s="145">
        <v>11.6</v>
      </c>
      <c r="R148" s="145">
        <f>Q148*H148</f>
        <v>11.6</v>
      </c>
      <c r="S148" s="145">
        <v>0</v>
      </c>
      <c r="T148" s="146">
        <f>S148*H148</f>
        <v>0</v>
      </c>
      <c r="AR148" s="147" t="s">
        <v>156</v>
      </c>
      <c r="AT148" s="147" t="s">
        <v>152</v>
      </c>
      <c r="AU148" s="147" t="s">
        <v>85</v>
      </c>
      <c r="AY148" s="13" t="s">
        <v>134</v>
      </c>
      <c r="BE148" s="148">
        <f>IF(N148="základná",J148,0)</f>
        <v>0</v>
      </c>
      <c r="BF148" s="148">
        <f>IF(N148="znížená",J148,0)</f>
        <v>0</v>
      </c>
      <c r="BG148" s="148">
        <f>IF(N148="zákl. prenesená",J148,0)</f>
        <v>0</v>
      </c>
      <c r="BH148" s="148">
        <f>IF(N148="zníž. prenesená",J148,0)</f>
        <v>0</v>
      </c>
      <c r="BI148" s="148">
        <f>IF(N148="nulová",J148,0)</f>
        <v>0</v>
      </c>
      <c r="BJ148" s="13" t="s">
        <v>85</v>
      </c>
      <c r="BK148" s="148">
        <f>ROUND(I148*H148,2)</f>
        <v>0</v>
      </c>
      <c r="BL148" s="13" t="s">
        <v>140</v>
      </c>
      <c r="BM148" s="147" t="s">
        <v>800</v>
      </c>
    </row>
    <row r="149" spans="2:65" s="1" customFormat="1" ht="24.2" customHeight="1">
      <c r="B149" s="135"/>
      <c r="C149" s="136" t="s">
        <v>209</v>
      </c>
      <c r="D149" s="136" t="s">
        <v>136</v>
      </c>
      <c r="E149" s="137" t="s">
        <v>801</v>
      </c>
      <c r="F149" s="138" t="s">
        <v>802</v>
      </c>
      <c r="G149" s="139" t="s">
        <v>195</v>
      </c>
      <c r="H149" s="140">
        <v>1</v>
      </c>
      <c r="I149" s="141"/>
      <c r="J149" s="141">
        <f>ROUND(I149*H149,2)</f>
        <v>0</v>
      </c>
      <c r="K149" s="142"/>
      <c r="L149" s="25"/>
      <c r="M149" s="143" t="s">
        <v>1</v>
      </c>
      <c r="N149" s="144" t="s">
        <v>39</v>
      </c>
      <c r="O149" s="145">
        <v>1.589</v>
      </c>
      <c r="P149" s="145">
        <f>O149*H149</f>
        <v>1.589</v>
      </c>
      <c r="Q149" s="145">
        <v>6.3E-3</v>
      </c>
      <c r="R149" s="145">
        <f>Q149*H149</f>
        <v>6.3E-3</v>
      </c>
      <c r="S149" s="145">
        <v>0</v>
      </c>
      <c r="T149" s="146">
        <f>S149*H149</f>
        <v>0</v>
      </c>
      <c r="AR149" s="147" t="s">
        <v>140</v>
      </c>
      <c r="AT149" s="147" t="s">
        <v>136</v>
      </c>
      <c r="AU149" s="147" t="s">
        <v>85</v>
      </c>
      <c r="AY149" s="13" t="s">
        <v>134</v>
      </c>
      <c r="BE149" s="148">
        <f>IF(N149="základná",J149,0)</f>
        <v>0</v>
      </c>
      <c r="BF149" s="148">
        <f>IF(N149="znížená",J149,0)</f>
        <v>0</v>
      </c>
      <c r="BG149" s="148">
        <f>IF(N149="zákl. prenesená",J149,0)</f>
        <v>0</v>
      </c>
      <c r="BH149" s="148">
        <f>IF(N149="zníž. prenesená",J149,0)</f>
        <v>0</v>
      </c>
      <c r="BI149" s="148">
        <f>IF(N149="nulová",J149,0)</f>
        <v>0</v>
      </c>
      <c r="BJ149" s="13" t="s">
        <v>85</v>
      </c>
      <c r="BK149" s="148">
        <f>ROUND(I149*H149,2)</f>
        <v>0</v>
      </c>
      <c r="BL149" s="13" t="s">
        <v>140</v>
      </c>
      <c r="BM149" s="147" t="s">
        <v>803</v>
      </c>
    </row>
    <row r="150" spans="2:65" s="1" customFormat="1" ht="24.2" customHeight="1">
      <c r="B150" s="135"/>
      <c r="C150" s="149" t="s">
        <v>213</v>
      </c>
      <c r="D150" s="149" t="s">
        <v>152</v>
      </c>
      <c r="E150" s="150" t="s">
        <v>804</v>
      </c>
      <c r="F150" s="151" t="s">
        <v>805</v>
      </c>
      <c r="G150" s="152" t="s">
        <v>195</v>
      </c>
      <c r="H150" s="153">
        <v>1</v>
      </c>
      <c r="I150" s="154"/>
      <c r="J150" s="154">
        <f>ROUND(I150*H150,2)</f>
        <v>0</v>
      </c>
      <c r="K150" s="155"/>
      <c r="L150" s="156"/>
      <c r="M150" s="157" t="s">
        <v>1</v>
      </c>
      <c r="N150" s="158" t="s">
        <v>39</v>
      </c>
      <c r="O150" s="145">
        <v>0</v>
      </c>
      <c r="P150" s="145">
        <f>O150*H150</f>
        <v>0</v>
      </c>
      <c r="Q150" s="145">
        <v>0.13500000000000001</v>
      </c>
      <c r="R150" s="145">
        <f>Q150*H150</f>
        <v>0.13500000000000001</v>
      </c>
      <c r="S150" s="145">
        <v>0</v>
      </c>
      <c r="T150" s="146">
        <f>S150*H150</f>
        <v>0</v>
      </c>
      <c r="AR150" s="147" t="s">
        <v>156</v>
      </c>
      <c r="AT150" s="147" t="s">
        <v>152</v>
      </c>
      <c r="AU150" s="147" t="s">
        <v>85</v>
      </c>
      <c r="AY150" s="13" t="s">
        <v>134</v>
      </c>
      <c r="BE150" s="148">
        <f>IF(N150="základná",J150,0)</f>
        <v>0</v>
      </c>
      <c r="BF150" s="148">
        <f>IF(N150="znížená",J150,0)</f>
        <v>0</v>
      </c>
      <c r="BG150" s="148">
        <f>IF(N150="zákl. prenesená",J150,0)</f>
        <v>0</v>
      </c>
      <c r="BH150" s="148">
        <f>IF(N150="zníž. prenesená",J150,0)</f>
        <v>0</v>
      </c>
      <c r="BI150" s="148">
        <f>IF(N150="nulová",J150,0)</f>
        <v>0</v>
      </c>
      <c r="BJ150" s="13" t="s">
        <v>85</v>
      </c>
      <c r="BK150" s="148">
        <f>ROUND(I150*H150,2)</f>
        <v>0</v>
      </c>
      <c r="BL150" s="13" t="s">
        <v>140</v>
      </c>
      <c r="BM150" s="147" t="s">
        <v>806</v>
      </c>
    </row>
    <row r="151" spans="2:65" s="11" customFormat="1" ht="22.9" customHeight="1">
      <c r="B151" s="124"/>
      <c r="D151" s="125" t="s">
        <v>72</v>
      </c>
      <c r="E151" s="133" t="s">
        <v>293</v>
      </c>
      <c r="F151" s="133" t="s">
        <v>294</v>
      </c>
      <c r="J151" s="134">
        <f>BK151</f>
        <v>0</v>
      </c>
      <c r="L151" s="124"/>
      <c r="M151" s="128"/>
      <c r="P151" s="129">
        <f>P152</f>
        <v>0</v>
      </c>
      <c r="R151" s="129">
        <f>R152</f>
        <v>0</v>
      </c>
      <c r="T151" s="130">
        <f>T152</f>
        <v>0</v>
      </c>
      <c r="AR151" s="125" t="s">
        <v>80</v>
      </c>
      <c r="AT151" s="131" t="s">
        <v>72</v>
      </c>
      <c r="AU151" s="131" t="s">
        <v>80</v>
      </c>
      <c r="AY151" s="125" t="s">
        <v>134</v>
      </c>
      <c r="BK151" s="132">
        <f>BK152</f>
        <v>0</v>
      </c>
    </row>
    <row r="152" spans="2:65" s="1" customFormat="1" ht="33" customHeight="1">
      <c r="B152" s="135"/>
      <c r="C152" s="136" t="s">
        <v>7</v>
      </c>
      <c r="D152" s="136" t="s">
        <v>136</v>
      </c>
      <c r="E152" s="137" t="s">
        <v>296</v>
      </c>
      <c r="F152" s="138" t="s">
        <v>297</v>
      </c>
      <c r="G152" s="139" t="s">
        <v>155</v>
      </c>
      <c r="H152" s="140">
        <v>11.757</v>
      </c>
      <c r="I152" s="141"/>
      <c r="J152" s="141">
        <f>ROUND(I152*H152,2)</f>
        <v>0</v>
      </c>
      <c r="K152" s="142"/>
      <c r="L152" s="25"/>
      <c r="M152" s="143" t="s">
        <v>1</v>
      </c>
      <c r="N152" s="144" t="s">
        <v>39</v>
      </c>
      <c r="O152" s="145">
        <v>0</v>
      </c>
      <c r="P152" s="145">
        <f>O152*H152</f>
        <v>0</v>
      </c>
      <c r="Q152" s="145">
        <v>0</v>
      </c>
      <c r="R152" s="145">
        <f>Q152*H152</f>
        <v>0</v>
      </c>
      <c r="S152" s="145">
        <v>0</v>
      </c>
      <c r="T152" s="146">
        <f>S152*H152</f>
        <v>0</v>
      </c>
      <c r="AR152" s="147" t="s">
        <v>140</v>
      </c>
      <c r="AT152" s="147" t="s">
        <v>136</v>
      </c>
      <c r="AU152" s="147" t="s">
        <v>85</v>
      </c>
      <c r="AY152" s="13" t="s">
        <v>134</v>
      </c>
      <c r="BE152" s="148">
        <f>IF(N152="základná",J152,0)</f>
        <v>0</v>
      </c>
      <c r="BF152" s="148">
        <f>IF(N152="znížená",J152,0)</f>
        <v>0</v>
      </c>
      <c r="BG152" s="148">
        <f>IF(N152="zákl. prenesená",J152,0)</f>
        <v>0</v>
      </c>
      <c r="BH152" s="148">
        <f>IF(N152="zníž. prenesená",J152,0)</f>
        <v>0</v>
      </c>
      <c r="BI152" s="148">
        <f>IF(N152="nulová",J152,0)</f>
        <v>0</v>
      </c>
      <c r="BJ152" s="13" t="s">
        <v>85</v>
      </c>
      <c r="BK152" s="148">
        <f>ROUND(I152*H152,2)</f>
        <v>0</v>
      </c>
      <c r="BL152" s="13" t="s">
        <v>140</v>
      </c>
      <c r="BM152" s="147" t="s">
        <v>303</v>
      </c>
    </row>
    <row r="153" spans="2:65" s="11" customFormat="1" ht="25.9" customHeight="1">
      <c r="B153" s="124"/>
      <c r="D153" s="125" t="s">
        <v>72</v>
      </c>
      <c r="E153" s="126" t="s">
        <v>152</v>
      </c>
      <c r="F153" s="126" t="s">
        <v>152</v>
      </c>
      <c r="J153" s="127">
        <f>BK153</f>
        <v>0</v>
      </c>
      <c r="L153" s="124"/>
      <c r="M153" s="128"/>
      <c r="P153" s="129">
        <f>P154</f>
        <v>0</v>
      </c>
      <c r="R153" s="129">
        <f>R154</f>
        <v>0</v>
      </c>
      <c r="T153" s="130">
        <f>T154</f>
        <v>0</v>
      </c>
      <c r="AR153" s="125" t="s">
        <v>90</v>
      </c>
      <c r="AT153" s="131" t="s">
        <v>72</v>
      </c>
      <c r="AU153" s="131" t="s">
        <v>73</v>
      </c>
      <c r="AY153" s="125" t="s">
        <v>134</v>
      </c>
      <c r="BK153" s="132">
        <f>BK154</f>
        <v>0</v>
      </c>
    </row>
    <row r="154" spans="2:65" s="11" customFormat="1" ht="22.9" customHeight="1">
      <c r="B154" s="124"/>
      <c r="D154" s="125" t="s">
        <v>72</v>
      </c>
      <c r="E154" s="133" t="s">
        <v>807</v>
      </c>
      <c r="F154" s="133" t="s">
        <v>808</v>
      </c>
      <c r="J154" s="134">
        <f>BK154</f>
        <v>0</v>
      </c>
      <c r="L154" s="124"/>
      <c r="M154" s="128"/>
      <c r="P154" s="129">
        <f>SUM(P155:P156)</f>
        <v>0</v>
      </c>
      <c r="R154" s="129">
        <f>SUM(R155:R156)</f>
        <v>0</v>
      </c>
      <c r="T154" s="130">
        <f>SUM(T155:T156)</f>
        <v>0</v>
      </c>
      <c r="AR154" s="125" t="s">
        <v>90</v>
      </c>
      <c r="AT154" s="131" t="s">
        <v>72</v>
      </c>
      <c r="AU154" s="131" t="s">
        <v>80</v>
      </c>
      <c r="AY154" s="125" t="s">
        <v>134</v>
      </c>
      <c r="BK154" s="132">
        <f>SUM(BK155:BK156)</f>
        <v>0</v>
      </c>
    </row>
    <row r="155" spans="2:65" s="1" customFormat="1" ht="24.2" customHeight="1">
      <c r="B155" s="135"/>
      <c r="C155" s="136" t="s">
        <v>220</v>
      </c>
      <c r="D155" s="136" t="s">
        <v>136</v>
      </c>
      <c r="E155" s="137" t="s">
        <v>809</v>
      </c>
      <c r="F155" s="138" t="s">
        <v>810</v>
      </c>
      <c r="G155" s="139" t="s">
        <v>195</v>
      </c>
      <c r="H155" s="140">
        <v>1</v>
      </c>
      <c r="I155" s="141"/>
      <c r="J155" s="141">
        <f>ROUND(I155*H155,2)</f>
        <v>0</v>
      </c>
      <c r="K155" s="142"/>
      <c r="L155" s="25"/>
      <c r="M155" s="143" t="s">
        <v>1</v>
      </c>
      <c r="N155" s="144" t="s">
        <v>39</v>
      </c>
      <c r="O155" s="145">
        <v>0</v>
      </c>
      <c r="P155" s="145">
        <f>O155*H155</f>
        <v>0</v>
      </c>
      <c r="Q155" s="145">
        <v>0</v>
      </c>
      <c r="R155" s="145">
        <f>Q155*H155</f>
        <v>0</v>
      </c>
      <c r="S155" s="145">
        <v>0</v>
      </c>
      <c r="T155" s="146">
        <f>S155*H155</f>
        <v>0</v>
      </c>
      <c r="AR155" s="147" t="s">
        <v>585</v>
      </c>
      <c r="AT155" s="147" t="s">
        <v>136</v>
      </c>
      <c r="AU155" s="147" t="s">
        <v>85</v>
      </c>
      <c r="AY155" s="13" t="s">
        <v>134</v>
      </c>
      <c r="BE155" s="148">
        <f>IF(N155="základná",J155,0)</f>
        <v>0</v>
      </c>
      <c r="BF155" s="148">
        <f>IF(N155="znížená",J155,0)</f>
        <v>0</v>
      </c>
      <c r="BG155" s="148">
        <f>IF(N155="zákl. prenesená",J155,0)</f>
        <v>0</v>
      </c>
      <c r="BH155" s="148">
        <f>IF(N155="zníž. prenesená",J155,0)</f>
        <v>0</v>
      </c>
      <c r="BI155" s="148">
        <f>IF(N155="nulová",J155,0)</f>
        <v>0</v>
      </c>
      <c r="BJ155" s="13" t="s">
        <v>85</v>
      </c>
      <c r="BK155" s="148">
        <f>ROUND(I155*H155,2)</f>
        <v>0</v>
      </c>
      <c r="BL155" s="13" t="s">
        <v>585</v>
      </c>
      <c r="BM155" s="147" t="s">
        <v>311</v>
      </c>
    </row>
    <row r="156" spans="2:65" s="1" customFormat="1" ht="16.5" customHeight="1">
      <c r="B156" s="135"/>
      <c r="C156" s="149" t="s">
        <v>224</v>
      </c>
      <c r="D156" s="149" t="s">
        <v>152</v>
      </c>
      <c r="E156" s="150" t="s">
        <v>811</v>
      </c>
      <c r="F156" s="151" t="s">
        <v>812</v>
      </c>
      <c r="G156" s="152" t="s">
        <v>742</v>
      </c>
      <c r="H156" s="153">
        <v>1</v>
      </c>
      <c r="I156" s="154"/>
      <c r="J156" s="154">
        <f>ROUND(I156*H156,2)</f>
        <v>0</v>
      </c>
      <c r="K156" s="155"/>
      <c r="L156" s="156"/>
      <c r="M156" s="163" t="s">
        <v>1</v>
      </c>
      <c r="N156" s="164" t="s">
        <v>39</v>
      </c>
      <c r="O156" s="161">
        <v>0</v>
      </c>
      <c r="P156" s="161">
        <f>O156*H156</f>
        <v>0</v>
      </c>
      <c r="Q156" s="161">
        <v>0</v>
      </c>
      <c r="R156" s="161">
        <f>Q156*H156</f>
        <v>0</v>
      </c>
      <c r="S156" s="161">
        <v>0</v>
      </c>
      <c r="T156" s="162">
        <f>S156*H156</f>
        <v>0</v>
      </c>
      <c r="AR156" s="147" t="s">
        <v>813</v>
      </c>
      <c r="AT156" s="147" t="s">
        <v>152</v>
      </c>
      <c r="AU156" s="147" t="s">
        <v>85</v>
      </c>
      <c r="AY156" s="13" t="s">
        <v>134</v>
      </c>
      <c r="BE156" s="148">
        <f>IF(N156="základná",J156,0)</f>
        <v>0</v>
      </c>
      <c r="BF156" s="148">
        <f>IF(N156="znížená",J156,0)</f>
        <v>0</v>
      </c>
      <c r="BG156" s="148">
        <f>IF(N156="zákl. prenesená",J156,0)</f>
        <v>0</v>
      </c>
      <c r="BH156" s="148">
        <f>IF(N156="zníž. prenesená",J156,0)</f>
        <v>0</v>
      </c>
      <c r="BI156" s="148">
        <f>IF(N156="nulová",J156,0)</f>
        <v>0</v>
      </c>
      <c r="BJ156" s="13" t="s">
        <v>85</v>
      </c>
      <c r="BK156" s="148">
        <f>ROUND(I156*H156,2)</f>
        <v>0</v>
      </c>
      <c r="BL156" s="13" t="s">
        <v>585</v>
      </c>
      <c r="BM156" s="147" t="s">
        <v>319</v>
      </c>
    </row>
    <row r="157" spans="2:65" s="1" customFormat="1" ht="6.95" customHeight="1">
      <c r="B157" s="40"/>
      <c r="C157" s="41"/>
      <c r="D157" s="41"/>
      <c r="E157" s="41"/>
      <c r="F157" s="41"/>
      <c r="G157" s="41"/>
      <c r="H157" s="41"/>
      <c r="I157" s="41"/>
      <c r="J157" s="41"/>
      <c r="K157" s="41"/>
      <c r="L157" s="25"/>
    </row>
  </sheetData>
  <autoFilter ref="C126:K156" xr:uid="{00000000-0009-0000-0000-000003000000}"/>
  <mergeCells count="11">
    <mergeCell ref="E119:H119"/>
    <mergeCell ref="E7:H7"/>
    <mergeCell ref="E9:H9"/>
    <mergeCell ref="E11:H11"/>
    <mergeCell ref="E29:H29"/>
    <mergeCell ref="E85:H85"/>
    <mergeCell ref="L2:V2"/>
    <mergeCell ref="E87:H87"/>
    <mergeCell ref="E89:H89"/>
    <mergeCell ref="E115:H115"/>
    <mergeCell ref="E117:H11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SO-01.2-2 - ZDRAVOTECHNIK...</vt:lpstr>
      <vt:lpstr>SO-01.2-3 - ZDRAVOTECHNIK...</vt:lpstr>
      <vt:lpstr>ZN12 - ZBERNÁ NÁDRŽ  - 12m3</vt:lpstr>
      <vt:lpstr>'Rekapitulácia stavby'!Názvy_tlače</vt:lpstr>
      <vt:lpstr>'SO-01.2-2 - ZDRAVOTECHNIK...'!Názvy_tlače</vt:lpstr>
      <vt:lpstr>'SO-01.2-3 - ZDRAVOTECHNIK...'!Názvy_tlače</vt:lpstr>
      <vt:lpstr>'ZN12 - ZBERNÁ NÁDRŽ  - 12m3'!Názvy_tlače</vt:lpstr>
      <vt:lpstr>'Rekapitulácia stavby'!Oblasť_tlače</vt:lpstr>
      <vt:lpstr>'SO-01.2-2 - ZDRAVOTECHNIK...'!Oblasť_tlače</vt:lpstr>
      <vt:lpstr>'SO-01.2-3 - ZDRAVOTECHNIK...'!Oblasť_tlače</vt:lpstr>
      <vt:lpstr>'ZN12 - ZBERNÁ NÁDRŽ  - 12m3'!Oblasť_tlače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HPelite\Admin</dc:creator>
  <cp:lastModifiedBy>Patrik Halás</cp:lastModifiedBy>
  <cp:lastPrinted>2024-01-31T14:41:42Z</cp:lastPrinted>
  <dcterms:created xsi:type="dcterms:W3CDTF">2024-01-31T14:39:13Z</dcterms:created>
  <dcterms:modified xsi:type="dcterms:W3CDTF">2024-02-13T12:17:01Z</dcterms:modified>
</cp:coreProperties>
</file>