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Equus\Mraziarenský sklad\"/>
    </mc:Choice>
  </mc:AlternateContent>
  <xr:revisionPtr revIDLastSave="0" documentId="13_ncr:1_{9290F058-7E13-49AE-845A-CC78372E6D34}" xr6:coauthVersionLast="47" xr6:coauthVersionMax="47" xr10:uidLastSave="{00000000-0000-0000-0000-000000000000}"/>
  <bookViews>
    <workbookView xWindow="-103" yWindow="-103" windowWidth="24892" windowHeight="15943" xr2:uid="{00000000-000D-0000-FFFF-FFFF00000000}"/>
  </bookViews>
  <sheets>
    <sheet name="Rekapitulácia stavby" sheetId="1" r:id="rId1"/>
    <sheet name="1 SO-20 - Strojovňa chlad..." sheetId="2" r:id="rId2"/>
    <sheet name="2 SO-20 - ZTI" sheetId="3" r:id="rId3"/>
    <sheet name="3 SO-20 - VHS" sheetId="4" r:id="rId4"/>
    <sheet name="4 SO-20 - Elektro" sheetId="5" r:id="rId5"/>
  </sheets>
  <definedNames>
    <definedName name="_xlnm._FilterDatabase" localSheetId="1" hidden="1">'1 SO-20 - Strojovňa chlad...'!$C$145:$L$627</definedName>
    <definedName name="_xlnm._FilterDatabase" localSheetId="2" hidden="1">'2 SO-20 - ZTI'!$C$137:$L$223</definedName>
    <definedName name="_xlnm._FilterDatabase" localSheetId="3" hidden="1">'3 SO-20 - VHS'!$C$134:$L$198</definedName>
    <definedName name="_xlnm._FilterDatabase" localSheetId="4" hidden="1">'4 SO-20 - Elektro'!$C$129:$L$224</definedName>
    <definedName name="_xlnm.Print_Titles" localSheetId="1">'1 SO-20 - Strojovňa chlad...'!$145:$145</definedName>
    <definedName name="_xlnm.Print_Titles" localSheetId="2">'2 SO-20 - ZTI'!$137:$137</definedName>
    <definedName name="_xlnm.Print_Titles" localSheetId="3">'3 SO-20 - VHS'!$134:$134</definedName>
    <definedName name="_xlnm.Print_Titles" localSheetId="4">'4 SO-20 - Elektro'!$129:$129</definedName>
    <definedName name="_xlnm.Print_Titles" localSheetId="0">'Rekapitulácia stavby'!$92:$92</definedName>
    <definedName name="_xlnm.Print_Area" localSheetId="1">'1 SO-20 - Strojovňa chlad...'!$C$4:$K$76,'1 SO-20 - Strojovňa chlad...'!$C$82:$K$127,'1 SO-20 - Strojovňa chlad...'!$C$133:$K$629</definedName>
    <definedName name="_xlnm.Print_Area" localSheetId="2">'2 SO-20 - ZTI'!$C$4:$K$76,'2 SO-20 - ZTI'!$C$82:$K$119,'2 SO-20 - ZTI'!$C$125:$K$225</definedName>
    <definedName name="_xlnm.Print_Area" localSheetId="3">'3 SO-20 - VHS'!$C$4:$K$76,'3 SO-20 - VHS'!$C$82:$K$116,'3 SO-20 - VHS'!$C$122:$K$200</definedName>
    <definedName name="_xlnm.Print_Area" localSheetId="4">'4 SO-20 - Elektro'!$C$4:$K$76,'4 SO-20 - Elektro'!$C$82:$K$111,'4 SO-20 - Elektro'!$C$117:$K$226</definedName>
    <definedName name="_xlnm.Print_Area" localSheetId="0">'Rekapitulácia stavby'!$D$4:$AO$76,'Rekapitulácia stavby'!$C$82:$AQ$106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5" l="1"/>
  <c r="K38" i="5"/>
  <c r="AY98" i="1" s="1"/>
  <c r="K37" i="5"/>
  <c r="AX98" i="1" s="1"/>
  <c r="BJ224" i="5"/>
  <c r="BI224" i="5"/>
  <c r="BH224" i="5"/>
  <c r="BF224" i="5"/>
  <c r="U224" i="5"/>
  <c r="S224" i="5"/>
  <c r="Q224" i="5"/>
  <c r="BJ223" i="5"/>
  <c r="BI223" i="5"/>
  <c r="BH223" i="5"/>
  <c r="BF223" i="5"/>
  <c r="U223" i="5"/>
  <c r="S223" i="5"/>
  <c r="Q223" i="5"/>
  <c r="BJ222" i="5"/>
  <c r="BI222" i="5"/>
  <c r="BH222" i="5"/>
  <c r="BF222" i="5"/>
  <c r="U222" i="5"/>
  <c r="S222" i="5"/>
  <c r="Q222" i="5"/>
  <c r="BJ221" i="5"/>
  <c r="BI221" i="5"/>
  <c r="BH221" i="5"/>
  <c r="BF221" i="5"/>
  <c r="U221" i="5"/>
  <c r="S221" i="5"/>
  <c r="Q221" i="5"/>
  <c r="BJ220" i="5"/>
  <c r="BI220" i="5"/>
  <c r="BH220" i="5"/>
  <c r="BF220" i="5"/>
  <c r="U220" i="5"/>
  <c r="S220" i="5"/>
  <c r="Q220" i="5"/>
  <c r="BJ219" i="5"/>
  <c r="BI219" i="5"/>
  <c r="BH219" i="5"/>
  <c r="BF219" i="5"/>
  <c r="U219" i="5"/>
  <c r="S219" i="5"/>
  <c r="Q219" i="5"/>
  <c r="BJ218" i="5"/>
  <c r="BI218" i="5"/>
  <c r="BH218" i="5"/>
  <c r="BF218" i="5"/>
  <c r="U218" i="5"/>
  <c r="S218" i="5"/>
  <c r="Q218" i="5"/>
  <c r="BJ216" i="5"/>
  <c r="BI216" i="5"/>
  <c r="BH216" i="5"/>
  <c r="BF216" i="5"/>
  <c r="U216" i="5"/>
  <c r="S216" i="5"/>
  <c r="Q216" i="5"/>
  <c r="BJ215" i="5"/>
  <c r="BI215" i="5"/>
  <c r="BH215" i="5"/>
  <c r="BF215" i="5"/>
  <c r="U215" i="5"/>
  <c r="S215" i="5"/>
  <c r="Q215" i="5"/>
  <c r="BJ214" i="5"/>
  <c r="BI214" i="5"/>
  <c r="BH214" i="5"/>
  <c r="BF214" i="5"/>
  <c r="U214" i="5"/>
  <c r="S214" i="5"/>
  <c r="Q214" i="5"/>
  <c r="BJ213" i="5"/>
  <c r="BI213" i="5"/>
  <c r="BH213" i="5"/>
  <c r="BF213" i="5"/>
  <c r="U213" i="5"/>
  <c r="S213" i="5"/>
  <c r="Q213" i="5"/>
  <c r="BJ212" i="5"/>
  <c r="BI212" i="5"/>
  <c r="BH212" i="5"/>
  <c r="BF212" i="5"/>
  <c r="U212" i="5"/>
  <c r="S212" i="5"/>
  <c r="Q212" i="5"/>
  <c r="BJ211" i="5"/>
  <c r="BI211" i="5"/>
  <c r="BH211" i="5"/>
  <c r="BF211" i="5"/>
  <c r="U211" i="5"/>
  <c r="S211" i="5"/>
  <c r="Q211" i="5"/>
  <c r="BJ210" i="5"/>
  <c r="BI210" i="5"/>
  <c r="BH210" i="5"/>
  <c r="BF210" i="5"/>
  <c r="U210" i="5"/>
  <c r="S210" i="5"/>
  <c r="Q210" i="5"/>
  <c r="BJ209" i="5"/>
  <c r="BI209" i="5"/>
  <c r="BH209" i="5"/>
  <c r="BF209" i="5"/>
  <c r="U209" i="5"/>
  <c r="S209" i="5"/>
  <c r="Q209" i="5"/>
  <c r="BJ208" i="5"/>
  <c r="BI208" i="5"/>
  <c r="BH208" i="5"/>
  <c r="BF208" i="5"/>
  <c r="U208" i="5"/>
  <c r="S208" i="5"/>
  <c r="Q208" i="5"/>
  <c r="BJ207" i="5"/>
  <c r="BI207" i="5"/>
  <c r="BH207" i="5"/>
  <c r="BF207" i="5"/>
  <c r="U207" i="5"/>
  <c r="S207" i="5"/>
  <c r="Q207" i="5"/>
  <c r="BJ206" i="5"/>
  <c r="BI206" i="5"/>
  <c r="BH206" i="5"/>
  <c r="BF206" i="5"/>
  <c r="U206" i="5"/>
  <c r="S206" i="5"/>
  <c r="Q206" i="5"/>
  <c r="BJ205" i="5"/>
  <c r="BI205" i="5"/>
  <c r="BH205" i="5"/>
  <c r="BF205" i="5"/>
  <c r="U205" i="5"/>
  <c r="S205" i="5"/>
  <c r="Q205" i="5"/>
  <c r="BJ204" i="5"/>
  <c r="BI204" i="5"/>
  <c r="BH204" i="5"/>
  <c r="BF204" i="5"/>
  <c r="U204" i="5"/>
  <c r="S204" i="5"/>
  <c r="Q204" i="5"/>
  <c r="BJ203" i="5"/>
  <c r="BI203" i="5"/>
  <c r="BH203" i="5"/>
  <c r="BF203" i="5"/>
  <c r="U203" i="5"/>
  <c r="S203" i="5"/>
  <c r="Q203" i="5"/>
  <c r="BJ202" i="5"/>
  <c r="BI202" i="5"/>
  <c r="BH202" i="5"/>
  <c r="BF202" i="5"/>
  <c r="U202" i="5"/>
  <c r="S202" i="5"/>
  <c r="Q202" i="5"/>
  <c r="BJ201" i="5"/>
  <c r="BI201" i="5"/>
  <c r="BH201" i="5"/>
  <c r="BF201" i="5"/>
  <c r="U201" i="5"/>
  <c r="S201" i="5"/>
  <c r="Q201" i="5"/>
  <c r="BJ200" i="5"/>
  <c r="BI200" i="5"/>
  <c r="BH200" i="5"/>
  <c r="BF200" i="5"/>
  <c r="U200" i="5"/>
  <c r="S200" i="5"/>
  <c r="Q200" i="5"/>
  <c r="BJ199" i="5"/>
  <c r="BI199" i="5"/>
  <c r="BH199" i="5"/>
  <c r="BF199" i="5"/>
  <c r="U199" i="5"/>
  <c r="S199" i="5"/>
  <c r="Q199" i="5"/>
  <c r="BJ198" i="5"/>
  <c r="BI198" i="5"/>
  <c r="BH198" i="5"/>
  <c r="BF198" i="5"/>
  <c r="U198" i="5"/>
  <c r="S198" i="5"/>
  <c r="Q198" i="5"/>
  <c r="BJ197" i="5"/>
  <c r="BI197" i="5"/>
  <c r="BH197" i="5"/>
  <c r="BF197" i="5"/>
  <c r="U197" i="5"/>
  <c r="S197" i="5"/>
  <c r="Q197" i="5"/>
  <c r="BJ196" i="5"/>
  <c r="BI196" i="5"/>
  <c r="BH196" i="5"/>
  <c r="BF196" i="5"/>
  <c r="U196" i="5"/>
  <c r="S196" i="5"/>
  <c r="Q196" i="5"/>
  <c r="BJ195" i="5"/>
  <c r="BI195" i="5"/>
  <c r="BH195" i="5"/>
  <c r="BF195" i="5"/>
  <c r="U195" i="5"/>
  <c r="S195" i="5"/>
  <c r="Q195" i="5"/>
  <c r="BJ194" i="5"/>
  <c r="BI194" i="5"/>
  <c r="BH194" i="5"/>
  <c r="BF194" i="5"/>
  <c r="U194" i="5"/>
  <c r="S194" i="5"/>
  <c r="Q194" i="5"/>
  <c r="BJ193" i="5"/>
  <c r="BI193" i="5"/>
  <c r="BH193" i="5"/>
  <c r="BF193" i="5"/>
  <c r="U193" i="5"/>
  <c r="S193" i="5"/>
  <c r="Q193" i="5"/>
  <c r="BJ192" i="5"/>
  <c r="BI192" i="5"/>
  <c r="BH192" i="5"/>
  <c r="BF192" i="5"/>
  <c r="U192" i="5"/>
  <c r="S192" i="5"/>
  <c r="Q192" i="5"/>
  <c r="BJ191" i="5"/>
  <c r="BI191" i="5"/>
  <c r="BH191" i="5"/>
  <c r="BF191" i="5"/>
  <c r="U191" i="5"/>
  <c r="S191" i="5"/>
  <c r="Q191" i="5"/>
  <c r="BJ190" i="5"/>
  <c r="BI190" i="5"/>
  <c r="BH190" i="5"/>
  <c r="BF190" i="5"/>
  <c r="U190" i="5"/>
  <c r="S190" i="5"/>
  <c r="Q190" i="5"/>
  <c r="BJ189" i="5"/>
  <c r="BI189" i="5"/>
  <c r="BH189" i="5"/>
  <c r="BF189" i="5"/>
  <c r="U189" i="5"/>
  <c r="S189" i="5"/>
  <c r="Q189" i="5"/>
  <c r="BJ188" i="5"/>
  <c r="BI188" i="5"/>
  <c r="BH188" i="5"/>
  <c r="BF188" i="5"/>
  <c r="U188" i="5"/>
  <c r="S188" i="5"/>
  <c r="Q188" i="5"/>
  <c r="BJ187" i="5"/>
  <c r="BI187" i="5"/>
  <c r="BH187" i="5"/>
  <c r="BF187" i="5"/>
  <c r="U187" i="5"/>
  <c r="S187" i="5"/>
  <c r="Q187" i="5"/>
  <c r="BJ186" i="5"/>
  <c r="BI186" i="5"/>
  <c r="BH186" i="5"/>
  <c r="BF186" i="5"/>
  <c r="U186" i="5"/>
  <c r="S186" i="5"/>
  <c r="Q186" i="5"/>
  <c r="BJ185" i="5"/>
  <c r="BI185" i="5"/>
  <c r="BH185" i="5"/>
  <c r="BF185" i="5"/>
  <c r="U185" i="5"/>
  <c r="S185" i="5"/>
  <c r="Q185" i="5"/>
  <c r="BJ184" i="5"/>
  <c r="BI184" i="5"/>
  <c r="BH184" i="5"/>
  <c r="BF184" i="5"/>
  <c r="U184" i="5"/>
  <c r="S184" i="5"/>
  <c r="Q184" i="5"/>
  <c r="BJ183" i="5"/>
  <c r="BI183" i="5"/>
  <c r="BH183" i="5"/>
  <c r="BF183" i="5"/>
  <c r="U183" i="5"/>
  <c r="S183" i="5"/>
  <c r="Q183" i="5"/>
  <c r="BJ182" i="5"/>
  <c r="BI182" i="5"/>
  <c r="BH182" i="5"/>
  <c r="BF182" i="5"/>
  <c r="U182" i="5"/>
  <c r="S182" i="5"/>
  <c r="Q182" i="5"/>
  <c r="BJ181" i="5"/>
  <c r="BI181" i="5"/>
  <c r="BH181" i="5"/>
  <c r="BF181" i="5"/>
  <c r="U181" i="5"/>
  <c r="S181" i="5"/>
  <c r="Q181" i="5"/>
  <c r="BJ180" i="5"/>
  <c r="BI180" i="5"/>
  <c r="BH180" i="5"/>
  <c r="BF180" i="5"/>
  <c r="U180" i="5"/>
  <c r="S180" i="5"/>
  <c r="Q180" i="5"/>
  <c r="BJ179" i="5"/>
  <c r="BI179" i="5"/>
  <c r="BH179" i="5"/>
  <c r="BF179" i="5"/>
  <c r="U179" i="5"/>
  <c r="S179" i="5"/>
  <c r="Q179" i="5"/>
  <c r="BJ177" i="5"/>
  <c r="BI177" i="5"/>
  <c r="BH177" i="5"/>
  <c r="BF177" i="5"/>
  <c r="U177" i="5"/>
  <c r="S177" i="5"/>
  <c r="Q177" i="5"/>
  <c r="BJ176" i="5"/>
  <c r="BI176" i="5"/>
  <c r="BH176" i="5"/>
  <c r="BF176" i="5"/>
  <c r="U176" i="5"/>
  <c r="S176" i="5"/>
  <c r="Q176" i="5"/>
  <c r="BJ175" i="5"/>
  <c r="BI175" i="5"/>
  <c r="BH175" i="5"/>
  <c r="BF175" i="5"/>
  <c r="U175" i="5"/>
  <c r="S175" i="5"/>
  <c r="Q175" i="5"/>
  <c r="BJ174" i="5"/>
  <c r="BI174" i="5"/>
  <c r="BH174" i="5"/>
  <c r="BF174" i="5"/>
  <c r="U174" i="5"/>
  <c r="S174" i="5"/>
  <c r="Q174" i="5"/>
  <c r="BJ173" i="5"/>
  <c r="BI173" i="5"/>
  <c r="BH173" i="5"/>
  <c r="BF173" i="5"/>
  <c r="U173" i="5"/>
  <c r="S173" i="5"/>
  <c r="Q173" i="5"/>
  <c r="BJ172" i="5"/>
  <c r="BI172" i="5"/>
  <c r="BH172" i="5"/>
  <c r="BF172" i="5"/>
  <c r="U172" i="5"/>
  <c r="S172" i="5"/>
  <c r="Q172" i="5"/>
  <c r="BJ171" i="5"/>
  <c r="BI171" i="5"/>
  <c r="BH171" i="5"/>
  <c r="BF171" i="5"/>
  <c r="U171" i="5"/>
  <c r="S171" i="5"/>
  <c r="Q171" i="5"/>
  <c r="BJ170" i="5"/>
  <c r="BI170" i="5"/>
  <c r="BH170" i="5"/>
  <c r="BF170" i="5"/>
  <c r="U170" i="5"/>
  <c r="S170" i="5"/>
  <c r="Q170" i="5"/>
  <c r="BJ169" i="5"/>
  <c r="BI169" i="5"/>
  <c r="BH169" i="5"/>
  <c r="BF169" i="5"/>
  <c r="U169" i="5"/>
  <c r="S169" i="5"/>
  <c r="Q169" i="5"/>
  <c r="BJ168" i="5"/>
  <c r="BI168" i="5"/>
  <c r="BH168" i="5"/>
  <c r="BF168" i="5"/>
  <c r="U168" i="5"/>
  <c r="S168" i="5"/>
  <c r="Q168" i="5"/>
  <c r="BJ167" i="5"/>
  <c r="BI167" i="5"/>
  <c r="BH167" i="5"/>
  <c r="BF167" i="5"/>
  <c r="U167" i="5"/>
  <c r="S167" i="5"/>
  <c r="Q167" i="5"/>
  <c r="BJ166" i="5"/>
  <c r="BI166" i="5"/>
  <c r="BH166" i="5"/>
  <c r="BF166" i="5"/>
  <c r="U166" i="5"/>
  <c r="S166" i="5"/>
  <c r="Q166" i="5"/>
  <c r="BJ165" i="5"/>
  <c r="BI165" i="5"/>
  <c r="BH165" i="5"/>
  <c r="BF165" i="5"/>
  <c r="U165" i="5"/>
  <c r="S165" i="5"/>
  <c r="Q165" i="5"/>
  <c r="BJ164" i="5"/>
  <c r="BI164" i="5"/>
  <c r="BH164" i="5"/>
  <c r="BF164" i="5"/>
  <c r="U164" i="5"/>
  <c r="S164" i="5"/>
  <c r="Q164" i="5"/>
  <c r="BJ163" i="5"/>
  <c r="BI163" i="5"/>
  <c r="BH163" i="5"/>
  <c r="BF163" i="5"/>
  <c r="U163" i="5"/>
  <c r="S163" i="5"/>
  <c r="Q163" i="5"/>
  <c r="BJ162" i="5"/>
  <c r="BI162" i="5"/>
  <c r="BH162" i="5"/>
  <c r="BF162" i="5"/>
  <c r="U162" i="5"/>
  <c r="S162" i="5"/>
  <c r="Q162" i="5"/>
  <c r="BJ161" i="5"/>
  <c r="BI161" i="5"/>
  <c r="BH161" i="5"/>
  <c r="BF161" i="5"/>
  <c r="U161" i="5"/>
  <c r="S161" i="5"/>
  <c r="Q161" i="5"/>
  <c r="BJ160" i="5"/>
  <c r="BI160" i="5"/>
  <c r="BH160" i="5"/>
  <c r="BF160" i="5"/>
  <c r="U160" i="5"/>
  <c r="S160" i="5"/>
  <c r="Q160" i="5"/>
  <c r="BJ159" i="5"/>
  <c r="BI159" i="5"/>
  <c r="BH159" i="5"/>
  <c r="BF159" i="5"/>
  <c r="U159" i="5"/>
  <c r="S159" i="5"/>
  <c r="Q159" i="5"/>
  <c r="BJ158" i="5"/>
  <c r="BI158" i="5"/>
  <c r="BH158" i="5"/>
  <c r="BF158" i="5"/>
  <c r="U158" i="5"/>
  <c r="S158" i="5"/>
  <c r="Q158" i="5"/>
  <c r="BJ157" i="5"/>
  <c r="BI157" i="5"/>
  <c r="BH157" i="5"/>
  <c r="BF157" i="5"/>
  <c r="U157" i="5"/>
  <c r="S157" i="5"/>
  <c r="Q157" i="5"/>
  <c r="BJ156" i="5"/>
  <c r="BI156" i="5"/>
  <c r="BH156" i="5"/>
  <c r="BF156" i="5"/>
  <c r="U156" i="5"/>
  <c r="S156" i="5"/>
  <c r="Q156" i="5"/>
  <c r="BJ155" i="5"/>
  <c r="BI155" i="5"/>
  <c r="BH155" i="5"/>
  <c r="BF155" i="5"/>
  <c r="U155" i="5"/>
  <c r="S155" i="5"/>
  <c r="Q155" i="5"/>
  <c r="BJ154" i="5"/>
  <c r="BI154" i="5"/>
  <c r="BH154" i="5"/>
  <c r="BF154" i="5"/>
  <c r="U154" i="5"/>
  <c r="S154" i="5"/>
  <c r="Q154" i="5"/>
  <c r="BJ153" i="5"/>
  <c r="BI153" i="5"/>
  <c r="BH153" i="5"/>
  <c r="BF153" i="5"/>
  <c r="U153" i="5"/>
  <c r="S153" i="5"/>
  <c r="Q153" i="5"/>
  <c r="BJ152" i="5"/>
  <c r="BI152" i="5"/>
  <c r="BH152" i="5"/>
  <c r="BF152" i="5"/>
  <c r="U152" i="5"/>
  <c r="S152" i="5"/>
  <c r="Q152" i="5"/>
  <c r="BJ151" i="5"/>
  <c r="BI151" i="5"/>
  <c r="BH151" i="5"/>
  <c r="BF151" i="5"/>
  <c r="U151" i="5"/>
  <c r="S151" i="5"/>
  <c r="Q151" i="5"/>
  <c r="BJ150" i="5"/>
  <c r="BI150" i="5"/>
  <c r="BH150" i="5"/>
  <c r="BF150" i="5"/>
  <c r="U150" i="5"/>
  <c r="S150" i="5"/>
  <c r="Q150" i="5"/>
  <c r="BJ149" i="5"/>
  <c r="BI149" i="5"/>
  <c r="BH149" i="5"/>
  <c r="BF149" i="5"/>
  <c r="U149" i="5"/>
  <c r="S149" i="5"/>
  <c r="Q149" i="5"/>
  <c r="BJ148" i="5"/>
  <c r="BI148" i="5"/>
  <c r="BH148" i="5"/>
  <c r="BF148" i="5"/>
  <c r="U148" i="5"/>
  <c r="S148" i="5"/>
  <c r="Q148" i="5"/>
  <c r="BJ147" i="5"/>
  <c r="BI147" i="5"/>
  <c r="BH147" i="5"/>
  <c r="BF147" i="5"/>
  <c r="U147" i="5"/>
  <c r="S147" i="5"/>
  <c r="Q147" i="5"/>
  <c r="BJ146" i="5"/>
  <c r="BI146" i="5"/>
  <c r="BH146" i="5"/>
  <c r="BF146" i="5"/>
  <c r="U146" i="5"/>
  <c r="S146" i="5"/>
  <c r="Q146" i="5"/>
  <c r="BJ145" i="5"/>
  <c r="BI145" i="5"/>
  <c r="BH145" i="5"/>
  <c r="BF145" i="5"/>
  <c r="U145" i="5"/>
  <c r="S145" i="5"/>
  <c r="Q145" i="5"/>
  <c r="BJ144" i="5"/>
  <c r="BI144" i="5"/>
  <c r="BH144" i="5"/>
  <c r="BF144" i="5"/>
  <c r="U144" i="5"/>
  <c r="S144" i="5"/>
  <c r="Q144" i="5"/>
  <c r="BJ143" i="5"/>
  <c r="BI143" i="5"/>
  <c r="BH143" i="5"/>
  <c r="BF143" i="5"/>
  <c r="U143" i="5"/>
  <c r="S143" i="5"/>
  <c r="Q143" i="5"/>
  <c r="BJ142" i="5"/>
  <c r="BI142" i="5"/>
  <c r="BH142" i="5"/>
  <c r="BF142" i="5"/>
  <c r="U142" i="5"/>
  <c r="S142" i="5"/>
  <c r="Q142" i="5"/>
  <c r="BJ141" i="5"/>
  <c r="BI141" i="5"/>
  <c r="BH141" i="5"/>
  <c r="BF141" i="5"/>
  <c r="U141" i="5"/>
  <c r="S141" i="5"/>
  <c r="Q141" i="5"/>
  <c r="BJ140" i="5"/>
  <c r="BI140" i="5"/>
  <c r="BH140" i="5"/>
  <c r="BF140" i="5"/>
  <c r="U140" i="5"/>
  <c r="S140" i="5"/>
  <c r="Q140" i="5"/>
  <c r="BJ139" i="5"/>
  <c r="BI139" i="5"/>
  <c r="BH139" i="5"/>
  <c r="BF139" i="5"/>
  <c r="U139" i="5"/>
  <c r="S139" i="5"/>
  <c r="Q139" i="5"/>
  <c r="BJ138" i="5"/>
  <c r="BI138" i="5"/>
  <c r="BH138" i="5"/>
  <c r="BF138" i="5"/>
  <c r="U138" i="5"/>
  <c r="S138" i="5"/>
  <c r="Q138" i="5"/>
  <c r="BJ137" i="5"/>
  <c r="BI137" i="5"/>
  <c r="BH137" i="5"/>
  <c r="BF137" i="5"/>
  <c r="U137" i="5"/>
  <c r="S137" i="5"/>
  <c r="Q137" i="5"/>
  <c r="BJ136" i="5"/>
  <c r="BI136" i="5"/>
  <c r="BH136" i="5"/>
  <c r="BF136" i="5"/>
  <c r="U136" i="5"/>
  <c r="S136" i="5"/>
  <c r="Q136" i="5"/>
  <c r="BJ135" i="5"/>
  <c r="BI135" i="5"/>
  <c r="BH135" i="5"/>
  <c r="BF135" i="5"/>
  <c r="U135" i="5"/>
  <c r="S135" i="5"/>
  <c r="Q135" i="5"/>
  <c r="BJ134" i="5"/>
  <c r="BI134" i="5"/>
  <c r="BH134" i="5"/>
  <c r="BF134" i="5"/>
  <c r="U134" i="5"/>
  <c r="S134" i="5"/>
  <c r="Q134" i="5"/>
  <c r="BJ132" i="5"/>
  <c r="BI132" i="5"/>
  <c r="BH132" i="5"/>
  <c r="BF132" i="5"/>
  <c r="U132" i="5"/>
  <c r="U131" i="5"/>
  <c r="S132" i="5"/>
  <c r="S131" i="5" s="1"/>
  <c r="Q132" i="5"/>
  <c r="Q131" i="5"/>
  <c r="K126" i="5"/>
  <c r="F124" i="5"/>
  <c r="E122" i="5"/>
  <c r="BJ109" i="5"/>
  <c r="BI109" i="5"/>
  <c r="BH109" i="5"/>
  <c r="BF109" i="5"/>
  <c r="BJ108" i="5"/>
  <c r="BI108" i="5"/>
  <c r="BH108" i="5"/>
  <c r="BG108" i="5"/>
  <c r="BF108" i="5"/>
  <c r="BJ107" i="5"/>
  <c r="BI107" i="5"/>
  <c r="BH107" i="5"/>
  <c r="BG107" i="5"/>
  <c r="BF107" i="5"/>
  <c r="BJ106" i="5"/>
  <c r="BI106" i="5"/>
  <c r="BH106" i="5"/>
  <c r="BG106" i="5"/>
  <c r="BF106" i="5"/>
  <c r="BJ105" i="5"/>
  <c r="BI105" i="5"/>
  <c r="BH105" i="5"/>
  <c r="BG105" i="5"/>
  <c r="BF105" i="5"/>
  <c r="BJ104" i="5"/>
  <c r="BI104" i="5"/>
  <c r="BH104" i="5"/>
  <c r="BG104" i="5"/>
  <c r="BF104" i="5"/>
  <c r="K91" i="5"/>
  <c r="F89" i="5"/>
  <c r="E87" i="5"/>
  <c r="K24" i="5"/>
  <c r="K127" i="5"/>
  <c r="K23" i="5"/>
  <c r="K18" i="5"/>
  <c r="E18" i="5"/>
  <c r="F92" i="5" s="1"/>
  <c r="K17" i="5"/>
  <c r="K15" i="5"/>
  <c r="E15" i="5"/>
  <c r="F91" i="5" s="1"/>
  <c r="K14" i="5"/>
  <c r="K12" i="5"/>
  <c r="K124" i="5" s="1"/>
  <c r="E7" i="5"/>
  <c r="E85" i="5" s="1"/>
  <c r="K39" i="4"/>
  <c r="K38" i="4"/>
  <c r="AY97" i="1" s="1"/>
  <c r="K37" i="4"/>
  <c r="AX97" i="1"/>
  <c r="BJ198" i="4"/>
  <c r="BI198" i="4"/>
  <c r="BH198" i="4"/>
  <c r="BF198" i="4"/>
  <c r="U198" i="4"/>
  <c r="U197" i="4" s="1"/>
  <c r="S198" i="4"/>
  <c r="S197" i="4" s="1"/>
  <c r="Q198" i="4"/>
  <c r="Q197" i="4" s="1"/>
  <c r="BJ196" i="4"/>
  <c r="BI196" i="4"/>
  <c r="BH196" i="4"/>
  <c r="BF196" i="4"/>
  <c r="U196" i="4"/>
  <c r="S196" i="4"/>
  <c r="Q196" i="4"/>
  <c r="BJ195" i="4"/>
  <c r="BI195" i="4"/>
  <c r="BH195" i="4"/>
  <c r="BF195" i="4"/>
  <c r="U195" i="4"/>
  <c r="S195" i="4"/>
  <c r="Q195" i="4"/>
  <c r="BJ194" i="4"/>
  <c r="BI194" i="4"/>
  <c r="BH194" i="4"/>
  <c r="BF194" i="4"/>
  <c r="U194" i="4"/>
  <c r="S194" i="4"/>
  <c r="Q194" i="4"/>
  <c r="BJ193" i="4"/>
  <c r="BI193" i="4"/>
  <c r="BH193" i="4"/>
  <c r="BF193" i="4"/>
  <c r="U193" i="4"/>
  <c r="S193" i="4"/>
  <c r="Q193" i="4"/>
  <c r="BJ192" i="4"/>
  <c r="BI192" i="4"/>
  <c r="BH192" i="4"/>
  <c r="BF192" i="4"/>
  <c r="U192" i="4"/>
  <c r="S192" i="4"/>
  <c r="Q192" i="4"/>
  <c r="BJ191" i="4"/>
  <c r="BI191" i="4"/>
  <c r="BH191" i="4"/>
  <c r="BF191" i="4"/>
  <c r="U191" i="4"/>
  <c r="S191" i="4"/>
  <c r="Q191" i="4"/>
  <c r="BJ189" i="4"/>
  <c r="BI189" i="4"/>
  <c r="BH189" i="4"/>
  <c r="BF189" i="4"/>
  <c r="U189" i="4"/>
  <c r="S189" i="4"/>
  <c r="Q189" i="4"/>
  <c r="BJ188" i="4"/>
  <c r="BI188" i="4"/>
  <c r="BH188" i="4"/>
  <c r="BF188" i="4"/>
  <c r="U188" i="4"/>
  <c r="S188" i="4"/>
  <c r="Q188" i="4"/>
  <c r="BJ187" i="4"/>
  <c r="BI187" i="4"/>
  <c r="BH187" i="4"/>
  <c r="BF187" i="4"/>
  <c r="U187" i="4"/>
  <c r="S187" i="4"/>
  <c r="Q187" i="4"/>
  <c r="BJ185" i="4"/>
  <c r="BI185" i="4"/>
  <c r="BH185" i="4"/>
  <c r="BF185" i="4"/>
  <c r="U185" i="4"/>
  <c r="S185" i="4"/>
  <c r="Q185" i="4"/>
  <c r="BJ184" i="4"/>
  <c r="BI184" i="4"/>
  <c r="BH184" i="4"/>
  <c r="BF184" i="4"/>
  <c r="U184" i="4"/>
  <c r="S184" i="4"/>
  <c r="Q184" i="4"/>
  <c r="BJ183" i="4"/>
  <c r="BI183" i="4"/>
  <c r="BH183" i="4"/>
  <c r="BF183" i="4"/>
  <c r="U183" i="4"/>
  <c r="S183" i="4"/>
  <c r="Q183" i="4"/>
  <c r="BJ182" i="4"/>
  <c r="BI182" i="4"/>
  <c r="BH182" i="4"/>
  <c r="BF182" i="4"/>
  <c r="U182" i="4"/>
  <c r="S182" i="4"/>
  <c r="Q182" i="4"/>
  <c r="BJ181" i="4"/>
  <c r="BI181" i="4"/>
  <c r="BH181" i="4"/>
  <c r="BF181" i="4"/>
  <c r="U181" i="4"/>
  <c r="S181" i="4"/>
  <c r="Q181" i="4"/>
  <c r="BJ180" i="4"/>
  <c r="BI180" i="4"/>
  <c r="BH180" i="4"/>
  <c r="BF180" i="4"/>
  <c r="U180" i="4"/>
  <c r="S180" i="4"/>
  <c r="Q180" i="4"/>
  <c r="BJ179" i="4"/>
  <c r="BI179" i="4"/>
  <c r="BH179" i="4"/>
  <c r="BF179" i="4"/>
  <c r="U179" i="4"/>
  <c r="S179" i="4"/>
  <c r="Q179" i="4"/>
  <c r="BJ177" i="4"/>
  <c r="BI177" i="4"/>
  <c r="BH177" i="4"/>
  <c r="BF177" i="4"/>
  <c r="U177" i="4"/>
  <c r="S177" i="4"/>
  <c r="Q177" i="4"/>
  <c r="BJ176" i="4"/>
  <c r="BI176" i="4"/>
  <c r="BH176" i="4"/>
  <c r="BF176" i="4"/>
  <c r="U176" i="4"/>
  <c r="S176" i="4"/>
  <c r="Q176" i="4"/>
  <c r="BJ175" i="4"/>
  <c r="BI175" i="4"/>
  <c r="BH175" i="4"/>
  <c r="BF175" i="4"/>
  <c r="U175" i="4"/>
  <c r="S175" i="4"/>
  <c r="Q175" i="4"/>
  <c r="BJ174" i="4"/>
  <c r="BI174" i="4"/>
  <c r="BH174" i="4"/>
  <c r="BF174" i="4"/>
  <c r="U174" i="4"/>
  <c r="S174" i="4"/>
  <c r="Q174" i="4"/>
  <c r="BJ173" i="4"/>
  <c r="BI173" i="4"/>
  <c r="BH173" i="4"/>
  <c r="BF173" i="4"/>
  <c r="U173" i="4"/>
  <c r="S173" i="4"/>
  <c r="Q173" i="4"/>
  <c r="BJ172" i="4"/>
  <c r="BI172" i="4"/>
  <c r="BH172" i="4"/>
  <c r="BF172" i="4"/>
  <c r="U172" i="4"/>
  <c r="S172" i="4"/>
  <c r="Q172" i="4"/>
  <c r="BJ171" i="4"/>
  <c r="BI171" i="4"/>
  <c r="BH171" i="4"/>
  <c r="BF171" i="4"/>
  <c r="U171" i="4"/>
  <c r="S171" i="4"/>
  <c r="Q171" i="4"/>
  <c r="BJ170" i="4"/>
  <c r="BI170" i="4"/>
  <c r="BH170" i="4"/>
  <c r="BF170" i="4"/>
  <c r="U170" i="4"/>
  <c r="S170" i="4"/>
  <c r="Q170" i="4"/>
  <c r="BJ169" i="4"/>
  <c r="BI169" i="4"/>
  <c r="BH169" i="4"/>
  <c r="BF169" i="4"/>
  <c r="U169" i="4"/>
  <c r="S169" i="4"/>
  <c r="Q169" i="4"/>
  <c r="BJ168" i="4"/>
  <c r="BI168" i="4"/>
  <c r="BH168" i="4"/>
  <c r="BF168" i="4"/>
  <c r="U168" i="4"/>
  <c r="S168" i="4"/>
  <c r="Q168" i="4"/>
  <c r="BJ166" i="4"/>
  <c r="BI166" i="4"/>
  <c r="BH166" i="4"/>
  <c r="BF166" i="4"/>
  <c r="U166" i="4"/>
  <c r="S166" i="4"/>
  <c r="Q166" i="4"/>
  <c r="BJ165" i="4"/>
  <c r="BI165" i="4"/>
  <c r="BH165" i="4"/>
  <c r="BF165" i="4"/>
  <c r="U165" i="4"/>
  <c r="S165" i="4"/>
  <c r="Q165" i="4"/>
  <c r="BJ164" i="4"/>
  <c r="BI164" i="4"/>
  <c r="BH164" i="4"/>
  <c r="BF164" i="4"/>
  <c r="U164" i="4"/>
  <c r="S164" i="4"/>
  <c r="Q164" i="4"/>
  <c r="BJ163" i="4"/>
  <c r="BI163" i="4"/>
  <c r="BH163" i="4"/>
  <c r="BF163" i="4"/>
  <c r="U163" i="4"/>
  <c r="S163" i="4"/>
  <c r="Q163" i="4"/>
  <c r="BJ162" i="4"/>
  <c r="BI162" i="4"/>
  <c r="BH162" i="4"/>
  <c r="BF162" i="4"/>
  <c r="U162" i="4"/>
  <c r="S162" i="4"/>
  <c r="Q162" i="4"/>
  <c r="BJ161" i="4"/>
  <c r="BI161" i="4"/>
  <c r="BH161" i="4"/>
  <c r="BF161" i="4"/>
  <c r="U161" i="4"/>
  <c r="S161" i="4"/>
  <c r="Q161" i="4"/>
  <c r="BJ160" i="4"/>
  <c r="BI160" i="4"/>
  <c r="BH160" i="4"/>
  <c r="BF160" i="4"/>
  <c r="U160" i="4"/>
  <c r="S160" i="4"/>
  <c r="Q160" i="4"/>
  <c r="BJ159" i="4"/>
  <c r="BI159" i="4"/>
  <c r="BH159" i="4"/>
  <c r="BF159" i="4"/>
  <c r="U159" i="4"/>
  <c r="S159" i="4"/>
  <c r="Q159" i="4"/>
  <c r="BJ157" i="4"/>
  <c r="BI157" i="4"/>
  <c r="BH157" i="4"/>
  <c r="BF157" i="4"/>
  <c r="U157" i="4"/>
  <c r="S157" i="4"/>
  <c r="Q157" i="4"/>
  <c r="BJ156" i="4"/>
  <c r="BI156" i="4"/>
  <c r="BH156" i="4"/>
  <c r="BF156" i="4"/>
  <c r="U156" i="4"/>
  <c r="S156" i="4"/>
  <c r="Q156" i="4"/>
  <c r="BJ155" i="4"/>
  <c r="BI155" i="4"/>
  <c r="BH155" i="4"/>
  <c r="BF155" i="4"/>
  <c r="U155" i="4"/>
  <c r="S155" i="4"/>
  <c r="Q155" i="4"/>
  <c r="BJ154" i="4"/>
  <c r="BI154" i="4"/>
  <c r="BH154" i="4"/>
  <c r="BF154" i="4"/>
  <c r="U154" i="4"/>
  <c r="S154" i="4"/>
  <c r="Q154" i="4"/>
  <c r="BJ153" i="4"/>
  <c r="BI153" i="4"/>
  <c r="BH153" i="4"/>
  <c r="BF153" i="4"/>
  <c r="U153" i="4"/>
  <c r="S153" i="4"/>
  <c r="Q153" i="4"/>
  <c r="BJ152" i="4"/>
  <c r="BI152" i="4"/>
  <c r="BH152" i="4"/>
  <c r="BF152" i="4"/>
  <c r="U152" i="4"/>
  <c r="S152" i="4"/>
  <c r="Q152" i="4"/>
  <c r="BJ151" i="4"/>
  <c r="BI151" i="4"/>
  <c r="BH151" i="4"/>
  <c r="BF151" i="4"/>
  <c r="U151" i="4"/>
  <c r="S151" i="4"/>
  <c r="Q151" i="4"/>
  <c r="BJ150" i="4"/>
  <c r="BI150" i="4"/>
  <c r="BH150" i="4"/>
  <c r="BF150" i="4"/>
  <c r="U150" i="4"/>
  <c r="S150" i="4"/>
  <c r="Q150" i="4"/>
  <c r="BJ148" i="4"/>
  <c r="BI148" i="4"/>
  <c r="BH148" i="4"/>
  <c r="BF148" i="4"/>
  <c r="U148" i="4"/>
  <c r="S148" i="4"/>
  <c r="Q148" i="4"/>
  <c r="BJ147" i="4"/>
  <c r="BI147" i="4"/>
  <c r="BH147" i="4"/>
  <c r="BF147" i="4"/>
  <c r="U147" i="4"/>
  <c r="S147" i="4"/>
  <c r="Q147" i="4"/>
  <c r="BJ146" i="4"/>
  <c r="BI146" i="4"/>
  <c r="BH146" i="4"/>
  <c r="BF146" i="4"/>
  <c r="U146" i="4"/>
  <c r="S146" i="4"/>
  <c r="Q146" i="4"/>
  <c r="BJ145" i="4"/>
  <c r="BI145" i="4"/>
  <c r="BH145" i="4"/>
  <c r="BF145" i="4"/>
  <c r="U145" i="4"/>
  <c r="S145" i="4"/>
  <c r="Q145" i="4"/>
  <c r="BJ144" i="4"/>
  <c r="BI144" i="4"/>
  <c r="BH144" i="4"/>
  <c r="BF144" i="4"/>
  <c r="U144" i="4"/>
  <c r="S144" i="4"/>
  <c r="Q144" i="4"/>
  <c r="BJ143" i="4"/>
  <c r="BI143" i="4"/>
  <c r="BH143" i="4"/>
  <c r="BF143" i="4"/>
  <c r="U143" i="4"/>
  <c r="S143" i="4"/>
  <c r="Q143" i="4"/>
  <c r="BJ142" i="4"/>
  <c r="BI142" i="4"/>
  <c r="BH142" i="4"/>
  <c r="BF142" i="4"/>
  <c r="U142" i="4"/>
  <c r="S142" i="4"/>
  <c r="Q142" i="4"/>
  <c r="BJ141" i="4"/>
  <c r="BI141" i="4"/>
  <c r="BH141" i="4"/>
  <c r="BF141" i="4"/>
  <c r="U141" i="4"/>
  <c r="S141" i="4"/>
  <c r="Q141" i="4"/>
  <c r="BJ140" i="4"/>
  <c r="BI140" i="4"/>
  <c r="BH140" i="4"/>
  <c r="BF140" i="4"/>
  <c r="U140" i="4"/>
  <c r="S140" i="4"/>
  <c r="Q140" i="4"/>
  <c r="BJ139" i="4"/>
  <c r="BI139" i="4"/>
  <c r="BH139" i="4"/>
  <c r="BF139" i="4"/>
  <c r="U139" i="4"/>
  <c r="S139" i="4"/>
  <c r="Q139" i="4"/>
  <c r="BJ138" i="4"/>
  <c r="BI138" i="4"/>
  <c r="BH138" i="4"/>
  <c r="BF138" i="4"/>
  <c r="U138" i="4"/>
  <c r="S138" i="4"/>
  <c r="Q138" i="4"/>
  <c r="K131" i="4"/>
  <c r="F129" i="4"/>
  <c r="E127" i="4"/>
  <c r="BJ114" i="4"/>
  <c r="BI114" i="4"/>
  <c r="BH114" i="4"/>
  <c r="BF114" i="4"/>
  <c r="BJ113" i="4"/>
  <c r="BI113" i="4"/>
  <c r="BH113" i="4"/>
  <c r="BG113" i="4"/>
  <c r="BF113" i="4"/>
  <c r="BJ112" i="4"/>
  <c r="BI112" i="4"/>
  <c r="BH112" i="4"/>
  <c r="BG112" i="4"/>
  <c r="BF112" i="4"/>
  <c r="BJ111" i="4"/>
  <c r="BI111" i="4"/>
  <c r="BH111" i="4"/>
  <c r="BG111" i="4"/>
  <c r="BF111" i="4"/>
  <c r="BJ110" i="4"/>
  <c r="BI110" i="4"/>
  <c r="BH110" i="4"/>
  <c r="BG110" i="4"/>
  <c r="BF110" i="4"/>
  <c r="BJ109" i="4"/>
  <c r="BI109" i="4"/>
  <c r="BH109" i="4"/>
  <c r="BG109" i="4"/>
  <c r="BF109" i="4"/>
  <c r="K91" i="4"/>
  <c r="F89" i="4"/>
  <c r="E87" i="4"/>
  <c r="K24" i="4"/>
  <c r="K92" i="4"/>
  <c r="K23" i="4"/>
  <c r="K18" i="4"/>
  <c r="E18" i="4"/>
  <c r="F132" i="4" s="1"/>
  <c r="K17" i="4"/>
  <c r="K15" i="4"/>
  <c r="E15" i="4"/>
  <c r="F131" i="4" s="1"/>
  <c r="K14" i="4"/>
  <c r="K12" i="4"/>
  <c r="K129" i="4" s="1"/>
  <c r="E7" i="4"/>
  <c r="E125" i="4" s="1"/>
  <c r="K39" i="3"/>
  <c r="K38" i="3"/>
  <c r="AY96" i="1" s="1"/>
  <c r="K37" i="3"/>
  <c r="AX96" i="1"/>
  <c r="BJ223" i="3"/>
  <c r="BI223" i="3"/>
  <c r="BH223" i="3"/>
  <c r="BF223" i="3"/>
  <c r="U223" i="3"/>
  <c r="S223" i="3"/>
  <c r="Q223" i="3"/>
  <c r="BJ222" i="3"/>
  <c r="BI222" i="3"/>
  <c r="BH222" i="3"/>
  <c r="BF222" i="3"/>
  <c r="U222" i="3"/>
  <c r="S222" i="3"/>
  <c r="Q222" i="3"/>
  <c r="BJ221" i="3"/>
  <c r="BI221" i="3"/>
  <c r="BH221" i="3"/>
  <c r="BF221" i="3"/>
  <c r="U221" i="3"/>
  <c r="S221" i="3"/>
  <c r="Q221" i="3"/>
  <c r="BJ220" i="3"/>
  <c r="BI220" i="3"/>
  <c r="BH220" i="3"/>
  <c r="BF220" i="3"/>
  <c r="U220" i="3"/>
  <c r="S220" i="3"/>
  <c r="Q220" i="3"/>
  <c r="BJ219" i="3"/>
  <c r="BI219" i="3"/>
  <c r="BH219" i="3"/>
  <c r="BF219" i="3"/>
  <c r="U219" i="3"/>
  <c r="S219" i="3"/>
  <c r="Q219" i="3"/>
  <c r="BJ218" i="3"/>
  <c r="BI218" i="3"/>
  <c r="BH218" i="3"/>
  <c r="BF218" i="3"/>
  <c r="U218" i="3"/>
  <c r="S218" i="3"/>
  <c r="Q218" i="3"/>
  <c r="BJ217" i="3"/>
  <c r="BI217" i="3"/>
  <c r="BH217" i="3"/>
  <c r="BF217" i="3"/>
  <c r="U217" i="3"/>
  <c r="S217" i="3"/>
  <c r="Q217" i="3"/>
  <c r="BJ216" i="3"/>
  <c r="BI216" i="3"/>
  <c r="BH216" i="3"/>
  <c r="BF216" i="3"/>
  <c r="U216" i="3"/>
  <c r="S216" i="3"/>
  <c r="Q216" i="3"/>
  <c r="BJ215" i="3"/>
  <c r="BI215" i="3"/>
  <c r="BH215" i="3"/>
  <c r="BF215" i="3"/>
  <c r="U215" i="3"/>
  <c r="S215" i="3"/>
  <c r="Q215" i="3"/>
  <c r="BJ213" i="3"/>
  <c r="BI213" i="3"/>
  <c r="BH213" i="3"/>
  <c r="BF213" i="3"/>
  <c r="U213" i="3"/>
  <c r="S213" i="3"/>
  <c r="Q213" i="3"/>
  <c r="BJ212" i="3"/>
  <c r="BI212" i="3"/>
  <c r="BH212" i="3"/>
  <c r="BF212" i="3"/>
  <c r="U212" i="3"/>
  <c r="S212" i="3"/>
  <c r="Q212" i="3"/>
  <c r="BJ211" i="3"/>
  <c r="BI211" i="3"/>
  <c r="BH211" i="3"/>
  <c r="BF211" i="3"/>
  <c r="U211" i="3"/>
  <c r="S211" i="3"/>
  <c r="Q211" i="3"/>
  <c r="BJ210" i="3"/>
  <c r="BI210" i="3"/>
  <c r="BH210" i="3"/>
  <c r="BF210" i="3"/>
  <c r="U210" i="3"/>
  <c r="S210" i="3"/>
  <c r="Q210" i="3"/>
  <c r="BJ209" i="3"/>
  <c r="BI209" i="3"/>
  <c r="BH209" i="3"/>
  <c r="BF209" i="3"/>
  <c r="U209" i="3"/>
  <c r="S209" i="3"/>
  <c r="Q209" i="3"/>
  <c r="BJ208" i="3"/>
  <c r="BI208" i="3"/>
  <c r="BH208" i="3"/>
  <c r="BF208" i="3"/>
  <c r="U208" i="3"/>
  <c r="S208" i="3"/>
  <c r="Q208" i="3"/>
  <c r="BJ207" i="3"/>
  <c r="BI207" i="3"/>
  <c r="BH207" i="3"/>
  <c r="BF207" i="3"/>
  <c r="U207" i="3"/>
  <c r="S207" i="3"/>
  <c r="Q207" i="3"/>
  <c r="BJ205" i="3"/>
  <c r="BI205" i="3"/>
  <c r="BH205" i="3"/>
  <c r="BF205" i="3"/>
  <c r="U205" i="3"/>
  <c r="S205" i="3"/>
  <c r="Q205" i="3"/>
  <c r="BJ204" i="3"/>
  <c r="BI204" i="3"/>
  <c r="BH204" i="3"/>
  <c r="BF204" i="3"/>
  <c r="U204" i="3"/>
  <c r="S204" i="3"/>
  <c r="Q204" i="3"/>
  <c r="BJ203" i="3"/>
  <c r="BI203" i="3"/>
  <c r="BH203" i="3"/>
  <c r="BF203" i="3"/>
  <c r="U203" i="3"/>
  <c r="S203" i="3"/>
  <c r="Q203" i="3"/>
  <c r="BJ202" i="3"/>
  <c r="BI202" i="3"/>
  <c r="BH202" i="3"/>
  <c r="BF202" i="3"/>
  <c r="U202" i="3"/>
  <c r="S202" i="3"/>
  <c r="Q202" i="3"/>
  <c r="BJ201" i="3"/>
  <c r="BI201" i="3"/>
  <c r="BH201" i="3"/>
  <c r="BF201" i="3"/>
  <c r="U201" i="3"/>
  <c r="S201" i="3"/>
  <c r="Q201" i="3"/>
  <c r="BJ200" i="3"/>
  <c r="BI200" i="3"/>
  <c r="BH200" i="3"/>
  <c r="BF200" i="3"/>
  <c r="U200" i="3"/>
  <c r="S200" i="3"/>
  <c r="Q200" i="3"/>
  <c r="BJ199" i="3"/>
  <c r="BI199" i="3"/>
  <c r="BH199" i="3"/>
  <c r="BF199" i="3"/>
  <c r="U199" i="3"/>
  <c r="S199" i="3"/>
  <c r="Q199" i="3"/>
  <c r="BJ198" i="3"/>
  <c r="BI198" i="3"/>
  <c r="BH198" i="3"/>
  <c r="BF198" i="3"/>
  <c r="U198" i="3"/>
  <c r="S198" i="3"/>
  <c r="Q198" i="3"/>
  <c r="BJ197" i="3"/>
  <c r="BI197" i="3"/>
  <c r="BH197" i="3"/>
  <c r="BF197" i="3"/>
  <c r="U197" i="3"/>
  <c r="S197" i="3"/>
  <c r="Q197" i="3"/>
  <c r="BJ196" i="3"/>
  <c r="BI196" i="3"/>
  <c r="BH196" i="3"/>
  <c r="BF196" i="3"/>
  <c r="U196" i="3"/>
  <c r="S196" i="3"/>
  <c r="Q196" i="3"/>
  <c r="BJ195" i="3"/>
  <c r="BI195" i="3"/>
  <c r="BH195" i="3"/>
  <c r="BF195" i="3"/>
  <c r="U195" i="3"/>
  <c r="S195" i="3"/>
  <c r="Q195" i="3"/>
  <c r="BJ194" i="3"/>
  <c r="BI194" i="3"/>
  <c r="BH194" i="3"/>
  <c r="BF194" i="3"/>
  <c r="U194" i="3"/>
  <c r="S194" i="3"/>
  <c r="Q194" i="3"/>
  <c r="BJ192" i="3"/>
  <c r="BI192" i="3"/>
  <c r="BH192" i="3"/>
  <c r="BF192" i="3"/>
  <c r="U192" i="3"/>
  <c r="S192" i="3"/>
  <c r="Q192" i="3"/>
  <c r="BJ191" i="3"/>
  <c r="BI191" i="3"/>
  <c r="BH191" i="3"/>
  <c r="BF191" i="3"/>
  <c r="U191" i="3"/>
  <c r="S191" i="3"/>
  <c r="Q191" i="3"/>
  <c r="BJ190" i="3"/>
  <c r="BI190" i="3"/>
  <c r="BH190" i="3"/>
  <c r="BF190" i="3"/>
  <c r="U190" i="3"/>
  <c r="S190" i="3"/>
  <c r="Q190" i="3"/>
  <c r="BJ189" i="3"/>
  <c r="BI189" i="3"/>
  <c r="BH189" i="3"/>
  <c r="BF189" i="3"/>
  <c r="U189" i="3"/>
  <c r="S189" i="3"/>
  <c r="Q189" i="3"/>
  <c r="BJ188" i="3"/>
  <c r="BI188" i="3"/>
  <c r="BH188" i="3"/>
  <c r="BF188" i="3"/>
  <c r="U188" i="3"/>
  <c r="S188" i="3"/>
  <c r="Q188" i="3"/>
  <c r="BJ187" i="3"/>
  <c r="BI187" i="3"/>
  <c r="BH187" i="3"/>
  <c r="BF187" i="3"/>
  <c r="U187" i="3"/>
  <c r="S187" i="3"/>
  <c r="Q187" i="3"/>
  <c r="BJ186" i="3"/>
  <c r="BI186" i="3"/>
  <c r="BH186" i="3"/>
  <c r="BF186" i="3"/>
  <c r="U186" i="3"/>
  <c r="S186" i="3"/>
  <c r="Q186" i="3"/>
  <c r="BJ185" i="3"/>
  <c r="BI185" i="3"/>
  <c r="BH185" i="3"/>
  <c r="BF185" i="3"/>
  <c r="U185" i="3"/>
  <c r="S185" i="3"/>
  <c r="Q185" i="3"/>
  <c r="BJ184" i="3"/>
  <c r="BI184" i="3"/>
  <c r="BH184" i="3"/>
  <c r="BF184" i="3"/>
  <c r="U184" i="3"/>
  <c r="S184" i="3"/>
  <c r="Q184" i="3"/>
  <c r="BJ183" i="3"/>
  <c r="BI183" i="3"/>
  <c r="BH183" i="3"/>
  <c r="BF183" i="3"/>
  <c r="U183" i="3"/>
  <c r="S183" i="3"/>
  <c r="Q183" i="3"/>
  <c r="BJ182" i="3"/>
  <c r="BI182" i="3"/>
  <c r="BH182" i="3"/>
  <c r="BF182" i="3"/>
  <c r="U182" i="3"/>
  <c r="S182" i="3"/>
  <c r="Q182" i="3"/>
  <c r="BJ181" i="3"/>
  <c r="BI181" i="3"/>
  <c r="BH181" i="3"/>
  <c r="BF181" i="3"/>
  <c r="U181" i="3"/>
  <c r="S181" i="3"/>
  <c r="Q181" i="3"/>
  <c r="BJ180" i="3"/>
  <c r="BI180" i="3"/>
  <c r="BH180" i="3"/>
  <c r="BF180" i="3"/>
  <c r="U180" i="3"/>
  <c r="S180" i="3"/>
  <c r="Q180" i="3"/>
  <c r="BJ179" i="3"/>
  <c r="BI179" i="3"/>
  <c r="BH179" i="3"/>
  <c r="BF179" i="3"/>
  <c r="U179" i="3"/>
  <c r="S179" i="3"/>
  <c r="Q179" i="3"/>
  <c r="BJ178" i="3"/>
  <c r="BI178" i="3"/>
  <c r="BH178" i="3"/>
  <c r="BF178" i="3"/>
  <c r="U178" i="3"/>
  <c r="S178" i="3"/>
  <c r="Q178" i="3"/>
  <c r="BJ177" i="3"/>
  <c r="BI177" i="3"/>
  <c r="BH177" i="3"/>
  <c r="BF177" i="3"/>
  <c r="U177" i="3"/>
  <c r="S177" i="3"/>
  <c r="Q177" i="3"/>
  <c r="BJ176" i="3"/>
  <c r="BI176" i="3"/>
  <c r="BH176" i="3"/>
  <c r="BF176" i="3"/>
  <c r="U176" i="3"/>
  <c r="S176" i="3"/>
  <c r="Q176" i="3"/>
  <c r="BJ175" i="3"/>
  <c r="BI175" i="3"/>
  <c r="BH175" i="3"/>
  <c r="BF175" i="3"/>
  <c r="U175" i="3"/>
  <c r="S175" i="3"/>
  <c r="Q175" i="3"/>
  <c r="BJ174" i="3"/>
  <c r="BI174" i="3"/>
  <c r="BH174" i="3"/>
  <c r="BF174" i="3"/>
  <c r="U174" i="3"/>
  <c r="S174" i="3"/>
  <c r="Q174" i="3"/>
  <c r="BJ173" i="3"/>
  <c r="BI173" i="3"/>
  <c r="BH173" i="3"/>
  <c r="BF173" i="3"/>
  <c r="U173" i="3"/>
  <c r="S173" i="3"/>
  <c r="Q173" i="3"/>
  <c r="BJ170" i="3"/>
  <c r="BI170" i="3"/>
  <c r="BH170" i="3"/>
  <c r="BF170" i="3"/>
  <c r="U170" i="3"/>
  <c r="U169" i="3" s="1"/>
  <c r="S170" i="3"/>
  <c r="S169" i="3" s="1"/>
  <c r="Q170" i="3"/>
  <c r="Q169" i="3" s="1"/>
  <c r="BJ168" i="3"/>
  <c r="BI168" i="3"/>
  <c r="BH168" i="3"/>
  <c r="BF168" i="3"/>
  <c r="U168" i="3"/>
  <c r="S168" i="3"/>
  <c r="Q168" i="3"/>
  <c r="BJ167" i="3"/>
  <c r="BI167" i="3"/>
  <c r="BH167" i="3"/>
  <c r="BF167" i="3"/>
  <c r="U167" i="3"/>
  <c r="S167" i="3"/>
  <c r="Q167" i="3"/>
  <c r="BJ166" i="3"/>
  <c r="BI166" i="3"/>
  <c r="BH166" i="3"/>
  <c r="BF166" i="3"/>
  <c r="U166" i="3"/>
  <c r="S166" i="3"/>
  <c r="Q166" i="3"/>
  <c r="BJ164" i="3"/>
  <c r="BI164" i="3"/>
  <c r="BH164" i="3"/>
  <c r="BF164" i="3"/>
  <c r="U164" i="3"/>
  <c r="S164" i="3"/>
  <c r="Q164" i="3"/>
  <c r="BJ163" i="3"/>
  <c r="BI163" i="3"/>
  <c r="BH163" i="3"/>
  <c r="BF163" i="3"/>
  <c r="U163" i="3"/>
  <c r="S163" i="3"/>
  <c r="Q163" i="3"/>
  <c r="BJ162" i="3"/>
  <c r="BI162" i="3"/>
  <c r="BH162" i="3"/>
  <c r="BF162" i="3"/>
  <c r="U162" i="3"/>
  <c r="S162" i="3"/>
  <c r="Q162" i="3"/>
  <c r="BJ160" i="3"/>
  <c r="BI160" i="3"/>
  <c r="BH160" i="3"/>
  <c r="BF160" i="3"/>
  <c r="U160" i="3"/>
  <c r="S160" i="3"/>
  <c r="Q160" i="3"/>
  <c r="BJ159" i="3"/>
  <c r="BI159" i="3"/>
  <c r="BH159" i="3"/>
  <c r="BF159" i="3"/>
  <c r="U159" i="3"/>
  <c r="S159" i="3"/>
  <c r="Q159" i="3"/>
  <c r="BJ158" i="3"/>
  <c r="BI158" i="3"/>
  <c r="BH158" i="3"/>
  <c r="BF158" i="3"/>
  <c r="U158" i="3"/>
  <c r="S158" i="3"/>
  <c r="Q158" i="3"/>
  <c r="BJ156" i="3"/>
  <c r="BI156" i="3"/>
  <c r="BH156" i="3"/>
  <c r="BF156" i="3"/>
  <c r="U156" i="3"/>
  <c r="S156" i="3"/>
  <c r="Q156" i="3"/>
  <c r="BJ155" i="3"/>
  <c r="BI155" i="3"/>
  <c r="BH155" i="3"/>
  <c r="BF155" i="3"/>
  <c r="U155" i="3"/>
  <c r="S155" i="3"/>
  <c r="Q155" i="3"/>
  <c r="BJ154" i="3"/>
  <c r="BI154" i="3"/>
  <c r="BH154" i="3"/>
  <c r="BF154" i="3"/>
  <c r="U154" i="3"/>
  <c r="S154" i="3"/>
  <c r="Q154" i="3"/>
  <c r="BJ153" i="3"/>
  <c r="BI153" i="3"/>
  <c r="BH153" i="3"/>
  <c r="BF153" i="3"/>
  <c r="U153" i="3"/>
  <c r="S153" i="3"/>
  <c r="Q153" i="3"/>
  <c r="BJ152" i="3"/>
  <c r="BI152" i="3"/>
  <c r="BH152" i="3"/>
  <c r="BF152" i="3"/>
  <c r="U152" i="3"/>
  <c r="S152" i="3"/>
  <c r="Q152" i="3"/>
  <c r="BJ151" i="3"/>
  <c r="BI151" i="3"/>
  <c r="BH151" i="3"/>
  <c r="BF151" i="3"/>
  <c r="U151" i="3"/>
  <c r="S151" i="3"/>
  <c r="Q151" i="3"/>
  <c r="BJ149" i="3"/>
  <c r="BI149" i="3"/>
  <c r="BH149" i="3"/>
  <c r="BF149" i="3"/>
  <c r="U149" i="3"/>
  <c r="S149" i="3"/>
  <c r="Q149" i="3"/>
  <c r="BJ148" i="3"/>
  <c r="BI148" i="3"/>
  <c r="BH148" i="3"/>
  <c r="BF148" i="3"/>
  <c r="U148" i="3"/>
  <c r="S148" i="3"/>
  <c r="Q148" i="3"/>
  <c r="BJ147" i="3"/>
  <c r="BI147" i="3"/>
  <c r="BH147" i="3"/>
  <c r="BF147" i="3"/>
  <c r="U147" i="3"/>
  <c r="S147" i="3"/>
  <c r="Q147" i="3"/>
  <c r="BJ146" i="3"/>
  <c r="BI146" i="3"/>
  <c r="BH146" i="3"/>
  <c r="BF146" i="3"/>
  <c r="U146" i="3"/>
  <c r="S146" i="3"/>
  <c r="Q146" i="3"/>
  <c r="BJ145" i="3"/>
  <c r="BI145" i="3"/>
  <c r="BH145" i="3"/>
  <c r="BF145" i="3"/>
  <c r="U145" i="3"/>
  <c r="S145" i="3"/>
  <c r="Q145" i="3"/>
  <c r="BJ144" i="3"/>
  <c r="BI144" i="3"/>
  <c r="BH144" i="3"/>
  <c r="BF144" i="3"/>
  <c r="U144" i="3"/>
  <c r="S144" i="3"/>
  <c r="Q144" i="3"/>
  <c r="BJ143" i="3"/>
  <c r="BI143" i="3"/>
  <c r="BH143" i="3"/>
  <c r="BF143" i="3"/>
  <c r="U143" i="3"/>
  <c r="S143" i="3"/>
  <c r="Q143" i="3"/>
  <c r="BJ142" i="3"/>
  <c r="BI142" i="3"/>
  <c r="BH142" i="3"/>
  <c r="BF142" i="3"/>
  <c r="U142" i="3"/>
  <c r="S142" i="3"/>
  <c r="Q142" i="3"/>
  <c r="BJ141" i="3"/>
  <c r="BI141" i="3"/>
  <c r="BH141" i="3"/>
  <c r="BF141" i="3"/>
  <c r="U141" i="3"/>
  <c r="S141" i="3"/>
  <c r="Q141" i="3"/>
  <c r="K134" i="3"/>
  <c r="F132" i="3"/>
  <c r="E130" i="3"/>
  <c r="BJ117" i="3"/>
  <c r="BI117" i="3"/>
  <c r="BH117" i="3"/>
  <c r="BF117" i="3"/>
  <c r="BJ116" i="3"/>
  <c r="BI116" i="3"/>
  <c r="BH116" i="3"/>
  <c r="BG116" i="3"/>
  <c r="BF116" i="3"/>
  <c r="BJ115" i="3"/>
  <c r="BI115" i="3"/>
  <c r="BH115" i="3"/>
  <c r="BG115" i="3"/>
  <c r="BF115" i="3"/>
  <c r="BJ114" i="3"/>
  <c r="BI114" i="3"/>
  <c r="BH114" i="3"/>
  <c r="BG114" i="3"/>
  <c r="BF114" i="3"/>
  <c r="BJ113" i="3"/>
  <c r="BI113" i="3"/>
  <c r="BH113" i="3"/>
  <c r="BG113" i="3"/>
  <c r="BF113" i="3"/>
  <c r="BJ112" i="3"/>
  <c r="BI112" i="3"/>
  <c r="BH112" i="3"/>
  <c r="BG112" i="3"/>
  <c r="BF112" i="3"/>
  <c r="K91" i="3"/>
  <c r="F89" i="3"/>
  <c r="E87" i="3"/>
  <c r="K24" i="3"/>
  <c r="K135" i="3"/>
  <c r="K23" i="3"/>
  <c r="K18" i="3"/>
  <c r="E18" i="3"/>
  <c r="F135" i="3" s="1"/>
  <c r="K17" i="3"/>
  <c r="K15" i="3"/>
  <c r="E15" i="3"/>
  <c r="F134" i="3" s="1"/>
  <c r="K14" i="3"/>
  <c r="K12" i="3"/>
  <c r="K132" i="3" s="1"/>
  <c r="E7" i="3"/>
  <c r="E128" i="3" s="1"/>
  <c r="K39" i="2"/>
  <c r="K38" i="2"/>
  <c r="AY95" i="1" s="1"/>
  <c r="K37" i="2"/>
  <c r="AX95" i="1" s="1"/>
  <c r="BJ627" i="2"/>
  <c r="BI627" i="2"/>
  <c r="BH627" i="2"/>
  <c r="BF627" i="2"/>
  <c r="U627" i="2"/>
  <c r="S627" i="2"/>
  <c r="Q627" i="2"/>
  <c r="BJ626" i="2"/>
  <c r="BI626" i="2"/>
  <c r="BH626" i="2"/>
  <c r="BF626" i="2"/>
  <c r="U626" i="2"/>
  <c r="S626" i="2"/>
  <c r="Q626" i="2"/>
  <c r="BJ625" i="2"/>
  <c r="BI625" i="2"/>
  <c r="BH625" i="2"/>
  <c r="BF625" i="2"/>
  <c r="U625" i="2"/>
  <c r="S625" i="2"/>
  <c r="Q625" i="2"/>
  <c r="BJ622" i="2"/>
  <c r="BI622" i="2"/>
  <c r="BH622" i="2"/>
  <c r="BF622" i="2"/>
  <c r="U622" i="2"/>
  <c r="S622" i="2"/>
  <c r="Q622" i="2"/>
  <c r="BJ606" i="2"/>
  <c r="BI606" i="2"/>
  <c r="BH606" i="2"/>
  <c r="BF606" i="2"/>
  <c r="U606" i="2"/>
  <c r="S606" i="2"/>
  <c r="Q606" i="2"/>
  <c r="BJ605" i="2"/>
  <c r="BI605" i="2"/>
  <c r="BH605" i="2"/>
  <c r="BF605" i="2"/>
  <c r="U605" i="2"/>
  <c r="S605" i="2"/>
  <c r="Q605" i="2"/>
  <c r="BJ604" i="2"/>
  <c r="BI604" i="2"/>
  <c r="BH604" i="2"/>
  <c r="BF604" i="2"/>
  <c r="U604" i="2"/>
  <c r="S604" i="2"/>
  <c r="Q604" i="2"/>
  <c r="BJ601" i="2"/>
  <c r="BI601" i="2"/>
  <c r="BH601" i="2"/>
  <c r="BF601" i="2"/>
  <c r="U601" i="2"/>
  <c r="U600" i="2" s="1"/>
  <c r="S601" i="2"/>
  <c r="S600" i="2" s="1"/>
  <c r="Q601" i="2"/>
  <c r="Q600" i="2" s="1"/>
  <c r="BJ599" i="2"/>
  <c r="BI599" i="2"/>
  <c r="BH599" i="2"/>
  <c r="BF599" i="2"/>
  <c r="U599" i="2"/>
  <c r="S599" i="2"/>
  <c r="Q599" i="2"/>
  <c r="BJ598" i="2"/>
  <c r="BI598" i="2"/>
  <c r="BH598" i="2"/>
  <c r="BF598" i="2"/>
  <c r="U598" i="2"/>
  <c r="S598" i="2"/>
  <c r="Q598" i="2"/>
  <c r="BJ597" i="2"/>
  <c r="BI597" i="2"/>
  <c r="BH597" i="2"/>
  <c r="BF597" i="2"/>
  <c r="U597" i="2"/>
  <c r="S597" i="2"/>
  <c r="Q597" i="2"/>
  <c r="BJ596" i="2"/>
  <c r="BI596" i="2"/>
  <c r="BH596" i="2"/>
  <c r="BF596" i="2"/>
  <c r="U596" i="2"/>
  <c r="S596" i="2"/>
  <c r="Q596" i="2"/>
  <c r="BJ595" i="2"/>
  <c r="BI595" i="2"/>
  <c r="BH595" i="2"/>
  <c r="BF595" i="2"/>
  <c r="U595" i="2"/>
  <c r="S595" i="2"/>
  <c r="Q595" i="2"/>
  <c r="BJ594" i="2"/>
  <c r="BI594" i="2"/>
  <c r="BH594" i="2"/>
  <c r="BF594" i="2"/>
  <c r="U594" i="2"/>
  <c r="S594" i="2"/>
  <c r="Q594" i="2"/>
  <c r="BJ592" i="2"/>
  <c r="BI592" i="2"/>
  <c r="BH592" i="2"/>
  <c r="BF592" i="2"/>
  <c r="U592" i="2"/>
  <c r="S592" i="2"/>
  <c r="Q592" i="2"/>
  <c r="BJ584" i="2"/>
  <c r="BI584" i="2"/>
  <c r="BH584" i="2"/>
  <c r="BF584" i="2"/>
  <c r="U584" i="2"/>
  <c r="S584" i="2"/>
  <c r="Q584" i="2"/>
  <c r="BJ583" i="2"/>
  <c r="BI583" i="2"/>
  <c r="BH583" i="2"/>
  <c r="BF583" i="2"/>
  <c r="U583" i="2"/>
  <c r="S583" i="2"/>
  <c r="Q583" i="2"/>
  <c r="BJ582" i="2"/>
  <c r="BI582" i="2"/>
  <c r="BH582" i="2"/>
  <c r="BF582" i="2"/>
  <c r="U582" i="2"/>
  <c r="S582" i="2"/>
  <c r="Q582" i="2"/>
  <c r="BJ581" i="2"/>
  <c r="BI581" i="2"/>
  <c r="BH581" i="2"/>
  <c r="BF581" i="2"/>
  <c r="U581" i="2"/>
  <c r="S581" i="2"/>
  <c r="Q581" i="2"/>
  <c r="BJ580" i="2"/>
  <c r="BI580" i="2"/>
  <c r="BH580" i="2"/>
  <c r="BF580" i="2"/>
  <c r="U580" i="2"/>
  <c r="S580" i="2"/>
  <c r="Q580" i="2"/>
  <c r="BJ579" i="2"/>
  <c r="BI579" i="2"/>
  <c r="BH579" i="2"/>
  <c r="BF579" i="2"/>
  <c r="U579" i="2"/>
  <c r="S579" i="2"/>
  <c r="Q579" i="2"/>
  <c r="BJ578" i="2"/>
  <c r="BI578" i="2"/>
  <c r="BH578" i="2"/>
  <c r="BF578" i="2"/>
  <c r="U578" i="2"/>
  <c r="S578" i="2"/>
  <c r="Q578" i="2"/>
  <c r="BJ577" i="2"/>
  <c r="BI577" i="2"/>
  <c r="BH577" i="2"/>
  <c r="BF577" i="2"/>
  <c r="U577" i="2"/>
  <c r="S577" i="2"/>
  <c r="Q577" i="2"/>
  <c r="BJ576" i="2"/>
  <c r="BI576" i="2"/>
  <c r="BH576" i="2"/>
  <c r="BF576" i="2"/>
  <c r="U576" i="2"/>
  <c r="S576" i="2"/>
  <c r="Q576" i="2"/>
  <c r="BJ568" i="2"/>
  <c r="BI568" i="2"/>
  <c r="BH568" i="2"/>
  <c r="BF568" i="2"/>
  <c r="U568" i="2"/>
  <c r="S568" i="2"/>
  <c r="Q568" i="2"/>
  <c r="BJ559" i="2"/>
  <c r="BI559" i="2"/>
  <c r="BH559" i="2"/>
  <c r="BF559" i="2"/>
  <c r="U559" i="2"/>
  <c r="S559" i="2"/>
  <c r="Q559" i="2"/>
  <c r="BJ541" i="2"/>
  <c r="BI541" i="2"/>
  <c r="BH541" i="2"/>
  <c r="BF541" i="2"/>
  <c r="U541" i="2"/>
  <c r="S541" i="2"/>
  <c r="Q541" i="2"/>
  <c r="BJ539" i="2"/>
  <c r="BI539" i="2"/>
  <c r="BH539" i="2"/>
  <c r="BF539" i="2"/>
  <c r="U539" i="2"/>
  <c r="S539" i="2"/>
  <c r="Q539" i="2"/>
  <c r="BJ537" i="2"/>
  <c r="BI537" i="2"/>
  <c r="BH537" i="2"/>
  <c r="BF537" i="2"/>
  <c r="U537" i="2"/>
  <c r="S537" i="2"/>
  <c r="Q537" i="2"/>
  <c r="BJ535" i="2"/>
  <c r="BI535" i="2"/>
  <c r="BH535" i="2"/>
  <c r="BF535" i="2"/>
  <c r="U535" i="2"/>
  <c r="S535" i="2"/>
  <c r="Q535" i="2"/>
  <c r="BJ534" i="2"/>
  <c r="BI534" i="2"/>
  <c r="BH534" i="2"/>
  <c r="BF534" i="2"/>
  <c r="U534" i="2"/>
  <c r="S534" i="2"/>
  <c r="Q534" i="2"/>
  <c r="BJ533" i="2"/>
  <c r="BI533" i="2"/>
  <c r="BH533" i="2"/>
  <c r="BF533" i="2"/>
  <c r="U533" i="2"/>
  <c r="S533" i="2"/>
  <c r="Q533" i="2"/>
  <c r="BJ532" i="2"/>
  <c r="BI532" i="2"/>
  <c r="BH532" i="2"/>
  <c r="BF532" i="2"/>
  <c r="U532" i="2"/>
  <c r="S532" i="2"/>
  <c r="Q532" i="2"/>
  <c r="BJ531" i="2"/>
  <c r="BI531" i="2"/>
  <c r="BH531" i="2"/>
  <c r="BF531" i="2"/>
  <c r="U531" i="2"/>
  <c r="S531" i="2"/>
  <c r="Q531" i="2"/>
  <c r="BJ530" i="2"/>
  <c r="BI530" i="2"/>
  <c r="BH530" i="2"/>
  <c r="BF530" i="2"/>
  <c r="U530" i="2"/>
  <c r="S530" i="2"/>
  <c r="Q530" i="2"/>
  <c r="BJ529" i="2"/>
  <c r="BI529" i="2"/>
  <c r="BH529" i="2"/>
  <c r="BF529" i="2"/>
  <c r="U529" i="2"/>
  <c r="S529" i="2"/>
  <c r="Q529" i="2"/>
  <c r="BJ528" i="2"/>
  <c r="BI528" i="2"/>
  <c r="BH528" i="2"/>
  <c r="BF528" i="2"/>
  <c r="U528" i="2"/>
  <c r="S528" i="2"/>
  <c r="Q528" i="2"/>
  <c r="BJ527" i="2"/>
  <c r="BI527" i="2"/>
  <c r="BH527" i="2"/>
  <c r="BF527" i="2"/>
  <c r="U527" i="2"/>
  <c r="S527" i="2"/>
  <c r="Q527" i="2"/>
  <c r="BJ526" i="2"/>
  <c r="BI526" i="2"/>
  <c r="BH526" i="2"/>
  <c r="BF526" i="2"/>
  <c r="U526" i="2"/>
  <c r="S526" i="2"/>
  <c r="Q526" i="2"/>
  <c r="BJ525" i="2"/>
  <c r="BI525" i="2"/>
  <c r="BH525" i="2"/>
  <c r="BF525" i="2"/>
  <c r="U525" i="2"/>
  <c r="S525" i="2"/>
  <c r="Q525" i="2"/>
  <c r="BJ524" i="2"/>
  <c r="BI524" i="2"/>
  <c r="BH524" i="2"/>
  <c r="BF524" i="2"/>
  <c r="U524" i="2"/>
  <c r="S524" i="2"/>
  <c r="Q524" i="2"/>
  <c r="BJ520" i="2"/>
  <c r="BI520" i="2"/>
  <c r="BH520" i="2"/>
  <c r="BF520" i="2"/>
  <c r="U520" i="2"/>
  <c r="S520" i="2"/>
  <c r="Q520" i="2"/>
  <c r="BJ519" i="2"/>
  <c r="BI519" i="2"/>
  <c r="BH519" i="2"/>
  <c r="BF519" i="2"/>
  <c r="U519" i="2"/>
  <c r="S519" i="2"/>
  <c r="Q519" i="2"/>
  <c r="BJ517" i="2"/>
  <c r="BI517" i="2"/>
  <c r="BH517" i="2"/>
  <c r="BF517" i="2"/>
  <c r="U517" i="2"/>
  <c r="S517" i="2"/>
  <c r="Q517" i="2"/>
  <c r="BJ514" i="2"/>
  <c r="BI514" i="2"/>
  <c r="BH514" i="2"/>
  <c r="BF514" i="2"/>
  <c r="U514" i="2"/>
  <c r="S514" i="2"/>
  <c r="Q514" i="2"/>
  <c r="BJ506" i="2"/>
  <c r="BI506" i="2"/>
  <c r="BH506" i="2"/>
  <c r="BF506" i="2"/>
  <c r="U506" i="2"/>
  <c r="S506" i="2"/>
  <c r="Q506" i="2"/>
  <c r="BJ504" i="2"/>
  <c r="BI504" i="2"/>
  <c r="BH504" i="2"/>
  <c r="BF504" i="2"/>
  <c r="U504" i="2"/>
  <c r="S504" i="2"/>
  <c r="Q504" i="2"/>
  <c r="BJ501" i="2"/>
  <c r="BI501" i="2"/>
  <c r="BH501" i="2"/>
  <c r="BF501" i="2"/>
  <c r="U501" i="2"/>
  <c r="S501" i="2"/>
  <c r="Q501" i="2"/>
  <c r="BJ499" i="2"/>
  <c r="BI499" i="2"/>
  <c r="BH499" i="2"/>
  <c r="BF499" i="2"/>
  <c r="U499" i="2"/>
  <c r="S499" i="2"/>
  <c r="Q499" i="2"/>
  <c r="BJ497" i="2"/>
  <c r="BI497" i="2"/>
  <c r="BH497" i="2"/>
  <c r="BF497" i="2"/>
  <c r="U497" i="2"/>
  <c r="S497" i="2"/>
  <c r="Q497" i="2"/>
  <c r="BJ495" i="2"/>
  <c r="BI495" i="2"/>
  <c r="BH495" i="2"/>
  <c r="BF495" i="2"/>
  <c r="U495" i="2"/>
  <c r="S495" i="2"/>
  <c r="Q495" i="2"/>
  <c r="BJ493" i="2"/>
  <c r="BI493" i="2"/>
  <c r="BH493" i="2"/>
  <c r="BF493" i="2"/>
  <c r="U493" i="2"/>
  <c r="S493" i="2"/>
  <c r="Q493" i="2"/>
  <c r="BJ489" i="2"/>
  <c r="BI489" i="2"/>
  <c r="BH489" i="2"/>
  <c r="BF489" i="2"/>
  <c r="U489" i="2"/>
  <c r="S489" i="2"/>
  <c r="Q489" i="2"/>
  <c r="BJ485" i="2"/>
  <c r="BI485" i="2"/>
  <c r="BH485" i="2"/>
  <c r="BF485" i="2"/>
  <c r="U485" i="2"/>
  <c r="S485" i="2"/>
  <c r="Q485" i="2"/>
  <c r="BJ483" i="2"/>
  <c r="BI483" i="2"/>
  <c r="BH483" i="2"/>
  <c r="BF483" i="2"/>
  <c r="U483" i="2"/>
  <c r="S483" i="2"/>
  <c r="Q483" i="2"/>
  <c r="BJ481" i="2"/>
  <c r="BI481" i="2"/>
  <c r="BH481" i="2"/>
  <c r="BF481" i="2"/>
  <c r="U481" i="2"/>
  <c r="S481" i="2"/>
  <c r="Q481" i="2"/>
  <c r="BJ477" i="2"/>
  <c r="BI477" i="2"/>
  <c r="BH477" i="2"/>
  <c r="BF477" i="2"/>
  <c r="U477" i="2"/>
  <c r="S477" i="2"/>
  <c r="Q477" i="2"/>
  <c r="BJ475" i="2"/>
  <c r="BI475" i="2"/>
  <c r="BH475" i="2"/>
  <c r="BF475" i="2"/>
  <c r="U475" i="2"/>
  <c r="S475" i="2"/>
  <c r="Q475" i="2"/>
  <c r="BJ471" i="2"/>
  <c r="BI471" i="2"/>
  <c r="BH471" i="2"/>
  <c r="BF471" i="2"/>
  <c r="U471" i="2"/>
  <c r="S471" i="2"/>
  <c r="Q471" i="2"/>
  <c r="BJ466" i="2"/>
  <c r="BI466" i="2"/>
  <c r="BH466" i="2"/>
  <c r="BF466" i="2"/>
  <c r="U466" i="2"/>
  <c r="S466" i="2"/>
  <c r="Q466" i="2"/>
  <c r="BJ462" i="2"/>
  <c r="BI462" i="2"/>
  <c r="BH462" i="2"/>
  <c r="BF462" i="2"/>
  <c r="U462" i="2"/>
  <c r="S462" i="2"/>
  <c r="Q462" i="2"/>
  <c r="BJ460" i="2"/>
  <c r="BI460" i="2"/>
  <c r="BH460" i="2"/>
  <c r="BF460" i="2"/>
  <c r="U460" i="2"/>
  <c r="S460" i="2"/>
  <c r="Q460" i="2"/>
  <c r="BJ456" i="2"/>
  <c r="BI456" i="2"/>
  <c r="BH456" i="2"/>
  <c r="BF456" i="2"/>
  <c r="U456" i="2"/>
  <c r="S456" i="2"/>
  <c r="Q456" i="2"/>
  <c r="BJ453" i="2"/>
  <c r="BI453" i="2"/>
  <c r="BH453" i="2"/>
  <c r="BF453" i="2"/>
  <c r="U453" i="2"/>
  <c r="S453" i="2"/>
  <c r="Q453" i="2"/>
  <c r="BJ446" i="2"/>
  <c r="BI446" i="2"/>
  <c r="BH446" i="2"/>
  <c r="BF446" i="2"/>
  <c r="U446" i="2"/>
  <c r="S446" i="2"/>
  <c r="Q446" i="2"/>
  <c r="BJ441" i="2"/>
  <c r="BI441" i="2"/>
  <c r="BH441" i="2"/>
  <c r="BF441" i="2"/>
  <c r="U441" i="2"/>
  <c r="S441" i="2"/>
  <c r="Q441" i="2"/>
  <c r="BJ436" i="2"/>
  <c r="BI436" i="2"/>
  <c r="BH436" i="2"/>
  <c r="BF436" i="2"/>
  <c r="U436" i="2"/>
  <c r="S436" i="2"/>
  <c r="Q436" i="2"/>
  <c r="BJ431" i="2"/>
  <c r="BI431" i="2"/>
  <c r="BH431" i="2"/>
  <c r="BF431" i="2"/>
  <c r="U431" i="2"/>
  <c r="S431" i="2"/>
  <c r="Q431" i="2"/>
  <c r="BJ426" i="2"/>
  <c r="BI426" i="2"/>
  <c r="BH426" i="2"/>
  <c r="BF426" i="2"/>
  <c r="U426" i="2"/>
  <c r="S426" i="2"/>
  <c r="Q426" i="2"/>
  <c r="BJ421" i="2"/>
  <c r="BI421" i="2"/>
  <c r="BH421" i="2"/>
  <c r="BF421" i="2"/>
  <c r="U421" i="2"/>
  <c r="S421" i="2"/>
  <c r="Q421" i="2"/>
  <c r="BJ417" i="2"/>
  <c r="BI417" i="2"/>
  <c r="BH417" i="2"/>
  <c r="BF417" i="2"/>
  <c r="U417" i="2"/>
  <c r="S417" i="2"/>
  <c r="Q417" i="2"/>
  <c r="BJ415" i="2"/>
  <c r="BI415" i="2"/>
  <c r="BH415" i="2"/>
  <c r="BF415" i="2"/>
  <c r="U415" i="2"/>
  <c r="S415" i="2"/>
  <c r="Q415" i="2"/>
  <c r="BJ412" i="2"/>
  <c r="BI412" i="2"/>
  <c r="BH412" i="2"/>
  <c r="BF412" i="2"/>
  <c r="U412" i="2"/>
  <c r="S412" i="2"/>
  <c r="Q412" i="2"/>
  <c r="BJ409" i="2"/>
  <c r="BI409" i="2"/>
  <c r="BH409" i="2"/>
  <c r="BF409" i="2"/>
  <c r="U409" i="2"/>
  <c r="U408" i="2" s="1"/>
  <c r="S409" i="2"/>
  <c r="S408" i="2" s="1"/>
  <c r="Q409" i="2"/>
  <c r="Q408" i="2" s="1"/>
  <c r="BJ407" i="2"/>
  <c r="BI407" i="2"/>
  <c r="BH407" i="2"/>
  <c r="BF407" i="2"/>
  <c r="U407" i="2"/>
  <c r="S407" i="2"/>
  <c r="Q407" i="2"/>
  <c r="BJ405" i="2"/>
  <c r="BI405" i="2"/>
  <c r="BH405" i="2"/>
  <c r="BF405" i="2"/>
  <c r="U405" i="2"/>
  <c r="S405" i="2"/>
  <c r="Q405" i="2"/>
  <c r="BJ404" i="2"/>
  <c r="BI404" i="2"/>
  <c r="BH404" i="2"/>
  <c r="BF404" i="2"/>
  <c r="U404" i="2"/>
  <c r="S404" i="2"/>
  <c r="Q404" i="2"/>
  <c r="BJ403" i="2"/>
  <c r="BI403" i="2"/>
  <c r="BH403" i="2"/>
  <c r="BF403" i="2"/>
  <c r="U403" i="2"/>
  <c r="S403" i="2"/>
  <c r="Q403" i="2"/>
  <c r="BJ400" i="2"/>
  <c r="BI400" i="2"/>
  <c r="BH400" i="2"/>
  <c r="BF400" i="2"/>
  <c r="U400" i="2"/>
  <c r="S400" i="2"/>
  <c r="Q400" i="2"/>
  <c r="BJ395" i="2"/>
  <c r="BI395" i="2"/>
  <c r="BH395" i="2"/>
  <c r="BF395" i="2"/>
  <c r="U395" i="2"/>
  <c r="S395" i="2"/>
  <c r="Q395" i="2"/>
  <c r="BJ393" i="2"/>
  <c r="BI393" i="2"/>
  <c r="BH393" i="2"/>
  <c r="BF393" i="2"/>
  <c r="U393" i="2"/>
  <c r="S393" i="2"/>
  <c r="Q393" i="2"/>
  <c r="BJ389" i="2"/>
  <c r="BI389" i="2"/>
  <c r="BH389" i="2"/>
  <c r="BF389" i="2"/>
  <c r="U389" i="2"/>
  <c r="S389" i="2"/>
  <c r="Q389" i="2"/>
  <c r="BJ388" i="2"/>
  <c r="BI388" i="2"/>
  <c r="BH388" i="2"/>
  <c r="BF388" i="2"/>
  <c r="U388" i="2"/>
  <c r="S388" i="2"/>
  <c r="Q388" i="2"/>
  <c r="BJ387" i="2"/>
  <c r="BI387" i="2"/>
  <c r="BH387" i="2"/>
  <c r="BF387" i="2"/>
  <c r="U387" i="2"/>
  <c r="S387" i="2"/>
  <c r="Q387" i="2"/>
  <c r="BJ384" i="2"/>
  <c r="BI384" i="2"/>
  <c r="BH384" i="2"/>
  <c r="BF384" i="2"/>
  <c r="U384" i="2"/>
  <c r="S384" i="2"/>
  <c r="Q384" i="2"/>
  <c r="BJ383" i="2"/>
  <c r="BI383" i="2"/>
  <c r="BH383" i="2"/>
  <c r="BF383" i="2"/>
  <c r="U383" i="2"/>
  <c r="S383" i="2"/>
  <c r="Q383" i="2"/>
  <c r="BJ382" i="2"/>
  <c r="BI382" i="2"/>
  <c r="BH382" i="2"/>
  <c r="BF382" i="2"/>
  <c r="U382" i="2"/>
  <c r="S382" i="2"/>
  <c r="Q382" i="2"/>
  <c r="BJ379" i="2"/>
  <c r="BI379" i="2"/>
  <c r="BH379" i="2"/>
  <c r="BF379" i="2"/>
  <c r="U379" i="2"/>
  <c r="S379" i="2"/>
  <c r="Q379" i="2"/>
  <c r="BJ377" i="2"/>
  <c r="BI377" i="2"/>
  <c r="BH377" i="2"/>
  <c r="BF377" i="2"/>
  <c r="U377" i="2"/>
  <c r="S377" i="2"/>
  <c r="Q377" i="2"/>
  <c r="BJ373" i="2"/>
  <c r="BI373" i="2"/>
  <c r="BH373" i="2"/>
  <c r="BF373" i="2"/>
  <c r="U373" i="2"/>
  <c r="S373" i="2"/>
  <c r="Q373" i="2"/>
  <c r="BJ371" i="2"/>
  <c r="BI371" i="2"/>
  <c r="BH371" i="2"/>
  <c r="BF371" i="2"/>
  <c r="U371" i="2"/>
  <c r="S371" i="2"/>
  <c r="Q371" i="2"/>
  <c r="BJ367" i="2"/>
  <c r="BI367" i="2"/>
  <c r="BH367" i="2"/>
  <c r="BF367" i="2"/>
  <c r="U367" i="2"/>
  <c r="S367" i="2"/>
  <c r="Q367" i="2"/>
  <c r="BJ365" i="2"/>
  <c r="BI365" i="2"/>
  <c r="BH365" i="2"/>
  <c r="BF365" i="2"/>
  <c r="U365" i="2"/>
  <c r="S365" i="2"/>
  <c r="Q365" i="2"/>
  <c r="BJ362" i="2"/>
  <c r="BI362" i="2"/>
  <c r="BH362" i="2"/>
  <c r="BF362" i="2"/>
  <c r="U362" i="2"/>
  <c r="S362" i="2"/>
  <c r="Q362" i="2"/>
  <c r="BJ361" i="2"/>
  <c r="BI361" i="2"/>
  <c r="BH361" i="2"/>
  <c r="BF361" i="2"/>
  <c r="U361" i="2"/>
  <c r="S361" i="2"/>
  <c r="Q361" i="2"/>
  <c r="BJ359" i="2"/>
  <c r="BI359" i="2"/>
  <c r="BH359" i="2"/>
  <c r="BF359" i="2"/>
  <c r="U359" i="2"/>
  <c r="S359" i="2"/>
  <c r="Q359" i="2"/>
  <c r="BJ357" i="2"/>
  <c r="BI357" i="2"/>
  <c r="BH357" i="2"/>
  <c r="BF357" i="2"/>
  <c r="U357" i="2"/>
  <c r="S357" i="2"/>
  <c r="Q357" i="2"/>
  <c r="BJ355" i="2"/>
  <c r="BI355" i="2"/>
  <c r="BH355" i="2"/>
  <c r="BF355" i="2"/>
  <c r="U355" i="2"/>
  <c r="S355" i="2"/>
  <c r="Q355" i="2"/>
  <c r="BJ353" i="2"/>
  <c r="BI353" i="2"/>
  <c r="BH353" i="2"/>
  <c r="BF353" i="2"/>
  <c r="U353" i="2"/>
  <c r="S353" i="2"/>
  <c r="Q353" i="2"/>
  <c r="BJ351" i="2"/>
  <c r="BI351" i="2"/>
  <c r="BH351" i="2"/>
  <c r="BF351" i="2"/>
  <c r="U351" i="2"/>
  <c r="S351" i="2"/>
  <c r="Q351" i="2"/>
  <c r="BJ349" i="2"/>
  <c r="BI349" i="2"/>
  <c r="BH349" i="2"/>
  <c r="BF349" i="2"/>
  <c r="U349" i="2"/>
  <c r="S349" i="2"/>
  <c r="Q349" i="2"/>
  <c r="BJ347" i="2"/>
  <c r="BI347" i="2"/>
  <c r="BH347" i="2"/>
  <c r="BF347" i="2"/>
  <c r="U347" i="2"/>
  <c r="S347" i="2"/>
  <c r="Q347" i="2"/>
  <c r="BJ345" i="2"/>
  <c r="BI345" i="2"/>
  <c r="BH345" i="2"/>
  <c r="BF345" i="2"/>
  <c r="U345" i="2"/>
  <c r="S345" i="2"/>
  <c r="Q345" i="2"/>
  <c r="BJ344" i="2"/>
  <c r="BI344" i="2"/>
  <c r="BH344" i="2"/>
  <c r="BF344" i="2"/>
  <c r="U344" i="2"/>
  <c r="S344" i="2"/>
  <c r="Q344" i="2"/>
  <c r="BJ342" i="2"/>
  <c r="BI342" i="2"/>
  <c r="BH342" i="2"/>
  <c r="BF342" i="2"/>
  <c r="U342" i="2"/>
  <c r="S342" i="2"/>
  <c r="Q342" i="2"/>
  <c r="BJ341" i="2"/>
  <c r="BI341" i="2"/>
  <c r="BH341" i="2"/>
  <c r="BF341" i="2"/>
  <c r="U341" i="2"/>
  <c r="S341" i="2"/>
  <c r="Q341" i="2"/>
  <c r="BJ339" i="2"/>
  <c r="BI339" i="2"/>
  <c r="BH339" i="2"/>
  <c r="BF339" i="2"/>
  <c r="U339" i="2"/>
  <c r="S339" i="2"/>
  <c r="Q339" i="2"/>
  <c r="BJ337" i="2"/>
  <c r="BI337" i="2"/>
  <c r="BH337" i="2"/>
  <c r="BF337" i="2"/>
  <c r="U337" i="2"/>
  <c r="S337" i="2"/>
  <c r="Q337" i="2"/>
  <c r="BJ335" i="2"/>
  <c r="BI335" i="2"/>
  <c r="BH335" i="2"/>
  <c r="BF335" i="2"/>
  <c r="U335" i="2"/>
  <c r="S335" i="2"/>
  <c r="Q335" i="2"/>
  <c r="BJ333" i="2"/>
  <c r="BI333" i="2"/>
  <c r="BH333" i="2"/>
  <c r="BF333" i="2"/>
  <c r="U333" i="2"/>
  <c r="S333" i="2"/>
  <c r="Q333" i="2"/>
  <c r="BJ331" i="2"/>
  <c r="BI331" i="2"/>
  <c r="BH331" i="2"/>
  <c r="BF331" i="2"/>
  <c r="U331" i="2"/>
  <c r="S331" i="2"/>
  <c r="Q331" i="2"/>
  <c r="BJ330" i="2"/>
  <c r="BI330" i="2"/>
  <c r="BH330" i="2"/>
  <c r="BF330" i="2"/>
  <c r="U330" i="2"/>
  <c r="S330" i="2"/>
  <c r="Q330" i="2"/>
  <c r="BJ328" i="2"/>
  <c r="BI328" i="2"/>
  <c r="BH328" i="2"/>
  <c r="BF328" i="2"/>
  <c r="U328" i="2"/>
  <c r="S328" i="2"/>
  <c r="Q328" i="2"/>
  <c r="BJ327" i="2"/>
  <c r="BI327" i="2"/>
  <c r="BH327" i="2"/>
  <c r="BF327" i="2"/>
  <c r="U327" i="2"/>
  <c r="S327" i="2"/>
  <c r="Q327" i="2"/>
  <c r="BJ325" i="2"/>
  <c r="BI325" i="2"/>
  <c r="BH325" i="2"/>
  <c r="BF325" i="2"/>
  <c r="U325" i="2"/>
  <c r="S325" i="2"/>
  <c r="Q325" i="2"/>
  <c r="BJ323" i="2"/>
  <c r="BI323" i="2"/>
  <c r="BH323" i="2"/>
  <c r="BF323" i="2"/>
  <c r="U323" i="2"/>
  <c r="S323" i="2"/>
  <c r="Q323" i="2"/>
  <c r="BJ322" i="2"/>
  <c r="BI322" i="2"/>
  <c r="BH322" i="2"/>
  <c r="BF322" i="2"/>
  <c r="U322" i="2"/>
  <c r="S322" i="2"/>
  <c r="Q322" i="2"/>
  <c r="BJ321" i="2"/>
  <c r="BI321" i="2"/>
  <c r="BH321" i="2"/>
  <c r="BF321" i="2"/>
  <c r="U321" i="2"/>
  <c r="S321" i="2"/>
  <c r="Q321" i="2"/>
  <c r="BJ320" i="2"/>
  <c r="BI320" i="2"/>
  <c r="BH320" i="2"/>
  <c r="BF320" i="2"/>
  <c r="U320" i="2"/>
  <c r="S320" i="2"/>
  <c r="Q320" i="2"/>
  <c r="BJ317" i="2"/>
  <c r="BI317" i="2"/>
  <c r="BH317" i="2"/>
  <c r="BF317" i="2"/>
  <c r="U317" i="2"/>
  <c r="S317" i="2"/>
  <c r="Q317" i="2"/>
  <c r="BJ312" i="2"/>
  <c r="BI312" i="2"/>
  <c r="BH312" i="2"/>
  <c r="BF312" i="2"/>
  <c r="U312" i="2"/>
  <c r="S312" i="2"/>
  <c r="Q312" i="2"/>
  <c r="BJ310" i="2"/>
  <c r="BI310" i="2"/>
  <c r="BH310" i="2"/>
  <c r="BF310" i="2"/>
  <c r="U310" i="2"/>
  <c r="S310" i="2"/>
  <c r="Q310" i="2"/>
  <c r="BJ308" i="2"/>
  <c r="BI308" i="2"/>
  <c r="BH308" i="2"/>
  <c r="BF308" i="2"/>
  <c r="U308" i="2"/>
  <c r="S308" i="2"/>
  <c r="Q308" i="2"/>
  <c r="BJ306" i="2"/>
  <c r="BI306" i="2"/>
  <c r="BH306" i="2"/>
  <c r="BF306" i="2"/>
  <c r="U306" i="2"/>
  <c r="S306" i="2"/>
  <c r="Q306" i="2"/>
  <c r="BJ304" i="2"/>
  <c r="BI304" i="2"/>
  <c r="BH304" i="2"/>
  <c r="BF304" i="2"/>
  <c r="U304" i="2"/>
  <c r="S304" i="2"/>
  <c r="Q304" i="2"/>
  <c r="BJ299" i="2"/>
  <c r="BI299" i="2"/>
  <c r="BH299" i="2"/>
  <c r="BF299" i="2"/>
  <c r="U299" i="2"/>
  <c r="S299" i="2"/>
  <c r="Q299" i="2"/>
  <c r="BJ298" i="2"/>
  <c r="BI298" i="2"/>
  <c r="BH298" i="2"/>
  <c r="BF298" i="2"/>
  <c r="U298" i="2"/>
  <c r="S298" i="2"/>
  <c r="Q298" i="2"/>
  <c r="BJ296" i="2"/>
  <c r="BI296" i="2"/>
  <c r="BH296" i="2"/>
  <c r="BF296" i="2"/>
  <c r="U296" i="2"/>
  <c r="S296" i="2"/>
  <c r="Q296" i="2"/>
  <c r="BJ295" i="2"/>
  <c r="BI295" i="2"/>
  <c r="BH295" i="2"/>
  <c r="BF295" i="2"/>
  <c r="U295" i="2"/>
  <c r="S295" i="2"/>
  <c r="Q295" i="2"/>
  <c r="BJ293" i="2"/>
  <c r="BI293" i="2"/>
  <c r="BH293" i="2"/>
  <c r="BF293" i="2"/>
  <c r="U293" i="2"/>
  <c r="S293" i="2"/>
  <c r="Q293" i="2"/>
  <c r="BJ287" i="2"/>
  <c r="BI287" i="2"/>
  <c r="BH287" i="2"/>
  <c r="BF287" i="2"/>
  <c r="U287" i="2"/>
  <c r="S287" i="2"/>
  <c r="Q287" i="2"/>
  <c r="BJ283" i="2"/>
  <c r="BI283" i="2"/>
  <c r="BH283" i="2"/>
  <c r="BF283" i="2"/>
  <c r="U283" i="2"/>
  <c r="S283" i="2"/>
  <c r="Q283" i="2"/>
  <c r="BJ274" i="2"/>
  <c r="BI274" i="2"/>
  <c r="BH274" i="2"/>
  <c r="BF274" i="2"/>
  <c r="U274" i="2"/>
  <c r="S274" i="2"/>
  <c r="Q274" i="2"/>
  <c r="BJ266" i="2"/>
  <c r="BI266" i="2"/>
  <c r="BH266" i="2"/>
  <c r="BF266" i="2"/>
  <c r="U266" i="2"/>
  <c r="S266" i="2"/>
  <c r="Q266" i="2"/>
  <c r="BJ261" i="2"/>
  <c r="BI261" i="2"/>
  <c r="BH261" i="2"/>
  <c r="BF261" i="2"/>
  <c r="U261" i="2"/>
  <c r="S261" i="2"/>
  <c r="Q261" i="2"/>
  <c r="BJ260" i="2"/>
  <c r="BI260" i="2"/>
  <c r="BH260" i="2"/>
  <c r="BF260" i="2"/>
  <c r="U260" i="2"/>
  <c r="S260" i="2"/>
  <c r="Q260" i="2"/>
  <c r="BJ253" i="2"/>
  <c r="BI253" i="2"/>
  <c r="BH253" i="2"/>
  <c r="BF253" i="2"/>
  <c r="U253" i="2"/>
  <c r="S253" i="2"/>
  <c r="Q253" i="2"/>
  <c r="BJ248" i="2"/>
  <c r="BI248" i="2"/>
  <c r="BH248" i="2"/>
  <c r="BF248" i="2"/>
  <c r="U248" i="2"/>
  <c r="S248" i="2"/>
  <c r="Q248" i="2"/>
  <c r="BJ246" i="2"/>
  <c r="BI246" i="2"/>
  <c r="BH246" i="2"/>
  <c r="BF246" i="2"/>
  <c r="U246" i="2"/>
  <c r="S246" i="2"/>
  <c r="Q246" i="2"/>
  <c r="BJ244" i="2"/>
  <c r="BI244" i="2"/>
  <c r="BH244" i="2"/>
  <c r="BF244" i="2"/>
  <c r="U244" i="2"/>
  <c r="S244" i="2"/>
  <c r="Q244" i="2"/>
  <c r="BJ241" i="2"/>
  <c r="BI241" i="2"/>
  <c r="BH241" i="2"/>
  <c r="BF241" i="2"/>
  <c r="U241" i="2"/>
  <c r="S241" i="2"/>
  <c r="Q241" i="2"/>
  <c r="BJ240" i="2"/>
  <c r="BI240" i="2"/>
  <c r="BH240" i="2"/>
  <c r="BF240" i="2"/>
  <c r="U240" i="2"/>
  <c r="S240" i="2"/>
  <c r="Q240" i="2"/>
  <c r="BJ234" i="2"/>
  <c r="BI234" i="2"/>
  <c r="BH234" i="2"/>
  <c r="BF234" i="2"/>
  <c r="U234" i="2"/>
  <c r="S234" i="2"/>
  <c r="Q234" i="2"/>
  <c r="BJ228" i="2"/>
  <c r="BI228" i="2"/>
  <c r="BH228" i="2"/>
  <c r="BF228" i="2"/>
  <c r="U228" i="2"/>
  <c r="S228" i="2"/>
  <c r="Q228" i="2"/>
  <c r="BJ226" i="2"/>
  <c r="BI226" i="2"/>
  <c r="BH226" i="2"/>
  <c r="BF226" i="2"/>
  <c r="U226" i="2"/>
  <c r="S226" i="2"/>
  <c r="Q226" i="2"/>
  <c r="BJ225" i="2"/>
  <c r="BI225" i="2"/>
  <c r="BH225" i="2"/>
  <c r="BF225" i="2"/>
  <c r="U225" i="2"/>
  <c r="S225" i="2"/>
  <c r="Q225" i="2"/>
  <c r="BJ221" i="2"/>
  <c r="BI221" i="2"/>
  <c r="BH221" i="2"/>
  <c r="BF221" i="2"/>
  <c r="U221" i="2"/>
  <c r="S221" i="2"/>
  <c r="Q221" i="2"/>
  <c r="BJ215" i="2"/>
  <c r="BI215" i="2"/>
  <c r="BH215" i="2"/>
  <c r="BF215" i="2"/>
  <c r="U215" i="2"/>
  <c r="S215" i="2"/>
  <c r="Q215" i="2"/>
  <c r="BJ210" i="2"/>
  <c r="BI210" i="2"/>
  <c r="BH210" i="2"/>
  <c r="BF210" i="2"/>
  <c r="U210" i="2"/>
  <c r="S210" i="2"/>
  <c r="Q210" i="2"/>
  <c r="BJ208" i="2"/>
  <c r="BI208" i="2"/>
  <c r="BH208" i="2"/>
  <c r="BF208" i="2"/>
  <c r="U208" i="2"/>
  <c r="S208" i="2"/>
  <c r="Q208" i="2"/>
  <c r="BJ205" i="2"/>
  <c r="BI205" i="2"/>
  <c r="BH205" i="2"/>
  <c r="BF205" i="2"/>
  <c r="U205" i="2"/>
  <c r="S205" i="2"/>
  <c r="Q205" i="2"/>
  <c r="BJ200" i="2"/>
  <c r="BI200" i="2"/>
  <c r="BH200" i="2"/>
  <c r="BF200" i="2"/>
  <c r="U200" i="2"/>
  <c r="S200" i="2"/>
  <c r="Q200" i="2"/>
  <c r="BJ198" i="2"/>
  <c r="BI198" i="2"/>
  <c r="BH198" i="2"/>
  <c r="BF198" i="2"/>
  <c r="U198" i="2"/>
  <c r="S198" i="2"/>
  <c r="Q198" i="2"/>
  <c r="BJ197" i="2"/>
  <c r="BI197" i="2"/>
  <c r="BH197" i="2"/>
  <c r="BF197" i="2"/>
  <c r="U197" i="2"/>
  <c r="S197" i="2"/>
  <c r="Q197" i="2"/>
  <c r="BJ196" i="2"/>
  <c r="BI196" i="2"/>
  <c r="BH196" i="2"/>
  <c r="BF196" i="2"/>
  <c r="U196" i="2"/>
  <c r="S196" i="2"/>
  <c r="Q196" i="2"/>
  <c r="BJ195" i="2"/>
  <c r="BI195" i="2"/>
  <c r="BH195" i="2"/>
  <c r="BF195" i="2"/>
  <c r="U195" i="2"/>
  <c r="S195" i="2"/>
  <c r="Q195" i="2"/>
  <c r="BJ194" i="2"/>
  <c r="BI194" i="2"/>
  <c r="BH194" i="2"/>
  <c r="BF194" i="2"/>
  <c r="U194" i="2"/>
  <c r="S194" i="2"/>
  <c r="Q194" i="2"/>
  <c r="BJ193" i="2"/>
  <c r="BI193" i="2"/>
  <c r="BH193" i="2"/>
  <c r="BF193" i="2"/>
  <c r="U193" i="2"/>
  <c r="S193" i="2"/>
  <c r="Q193" i="2"/>
  <c r="BJ192" i="2"/>
  <c r="BI192" i="2"/>
  <c r="BH192" i="2"/>
  <c r="BF192" i="2"/>
  <c r="U192" i="2"/>
  <c r="S192" i="2"/>
  <c r="Q192" i="2"/>
  <c r="BJ189" i="2"/>
  <c r="BI189" i="2"/>
  <c r="BH189" i="2"/>
  <c r="BF189" i="2"/>
  <c r="U189" i="2"/>
  <c r="S189" i="2"/>
  <c r="Q189" i="2"/>
  <c r="BJ186" i="2"/>
  <c r="BI186" i="2"/>
  <c r="BH186" i="2"/>
  <c r="BF186" i="2"/>
  <c r="U186" i="2"/>
  <c r="S186" i="2"/>
  <c r="Q186" i="2"/>
  <c r="BJ181" i="2"/>
  <c r="BI181" i="2"/>
  <c r="BH181" i="2"/>
  <c r="BF181" i="2"/>
  <c r="U181" i="2"/>
  <c r="S181" i="2"/>
  <c r="Q181" i="2"/>
  <c r="BJ179" i="2"/>
  <c r="BI179" i="2"/>
  <c r="BH179" i="2"/>
  <c r="BF179" i="2"/>
  <c r="U179" i="2"/>
  <c r="S179" i="2"/>
  <c r="Q179" i="2"/>
  <c r="BJ173" i="2"/>
  <c r="BI173" i="2"/>
  <c r="BH173" i="2"/>
  <c r="BF173" i="2"/>
  <c r="U173" i="2"/>
  <c r="S173" i="2"/>
  <c r="Q173" i="2"/>
  <c r="BJ171" i="2"/>
  <c r="BI171" i="2"/>
  <c r="BH171" i="2"/>
  <c r="BF171" i="2"/>
  <c r="U171" i="2"/>
  <c r="S171" i="2"/>
  <c r="Q171" i="2"/>
  <c r="BJ166" i="2"/>
  <c r="BI166" i="2"/>
  <c r="BH166" i="2"/>
  <c r="BF166" i="2"/>
  <c r="U166" i="2"/>
  <c r="S166" i="2"/>
  <c r="Q166" i="2"/>
  <c r="BJ164" i="2"/>
  <c r="BI164" i="2"/>
  <c r="BH164" i="2"/>
  <c r="BF164" i="2"/>
  <c r="U164" i="2"/>
  <c r="S164" i="2"/>
  <c r="Q164" i="2"/>
  <c r="BJ159" i="2"/>
  <c r="BI159" i="2"/>
  <c r="BH159" i="2"/>
  <c r="BF159" i="2"/>
  <c r="U159" i="2"/>
  <c r="S159" i="2"/>
  <c r="Q159" i="2"/>
  <c r="BJ157" i="2"/>
  <c r="BI157" i="2"/>
  <c r="BH157" i="2"/>
  <c r="BF157" i="2"/>
  <c r="U157" i="2"/>
  <c r="S157" i="2"/>
  <c r="Q157" i="2"/>
  <c r="BJ153" i="2"/>
  <c r="BI153" i="2"/>
  <c r="BH153" i="2"/>
  <c r="BF153" i="2"/>
  <c r="U153" i="2"/>
  <c r="S153" i="2"/>
  <c r="Q153" i="2"/>
  <c r="BJ149" i="2"/>
  <c r="BI149" i="2"/>
  <c r="BH149" i="2"/>
  <c r="BF149" i="2"/>
  <c r="U149" i="2"/>
  <c r="S149" i="2"/>
  <c r="Q149" i="2"/>
  <c r="K143" i="2"/>
  <c r="K142" i="2"/>
  <c r="F140" i="2"/>
  <c r="E138" i="2"/>
  <c r="BJ125" i="2"/>
  <c r="BI125" i="2"/>
  <c r="BH125" i="2"/>
  <c r="BF125" i="2"/>
  <c r="BJ124" i="2"/>
  <c r="BI124" i="2"/>
  <c r="BH124" i="2"/>
  <c r="BG124" i="2"/>
  <c r="BF124" i="2"/>
  <c r="BJ123" i="2"/>
  <c r="BI123" i="2"/>
  <c r="BH123" i="2"/>
  <c r="BG123" i="2"/>
  <c r="BF123" i="2"/>
  <c r="BJ122" i="2"/>
  <c r="BI122" i="2"/>
  <c r="BH122" i="2"/>
  <c r="BG122" i="2"/>
  <c r="BF122" i="2"/>
  <c r="BJ121" i="2"/>
  <c r="BI121" i="2"/>
  <c r="BH121" i="2"/>
  <c r="BG121" i="2"/>
  <c r="BF121" i="2"/>
  <c r="BJ120" i="2"/>
  <c r="BI120" i="2"/>
  <c r="BH120" i="2"/>
  <c r="BG120" i="2"/>
  <c r="BF120" i="2"/>
  <c r="K92" i="2"/>
  <c r="K91" i="2"/>
  <c r="F89" i="2"/>
  <c r="E87" i="2"/>
  <c r="K18" i="2"/>
  <c r="E18" i="2"/>
  <c r="F143" i="2" s="1"/>
  <c r="K17" i="2"/>
  <c r="K15" i="2"/>
  <c r="E15" i="2"/>
  <c r="F91" i="2" s="1"/>
  <c r="K14" i="2"/>
  <c r="K12" i="2"/>
  <c r="K140" i="2" s="1"/>
  <c r="E7" i="2"/>
  <c r="E136" i="2" s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L90" i="1"/>
  <c r="AM90" i="1"/>
  <c r="AM89" i="1"/>
  <c r="L89" i="1"/>
  <c r="AM87" i="1"/>
  <c r="L87" i="1"/>
  <c r="L85" i="1"/>
  <c r="BL626" i="2"/>
  <c r="K594" i="2"/>
  <c r="K539" i="2"/>
  <c r="K531" i="2"/>
  <c r="K504" i="2"/>
  <c r="BL475" i="2"/>
  <c r="K446" i="2"/>
  <c r="K426" i="2"/>
  <c r="K400" i="2"/>
  <c r="BL384" i="2"/>
  <c r="BL362" i="2"/>
  <c r="BL349" i="2"/>
  <c r="BL342" i="2"/>
  <c r="K330" i="2"/>
  <c r="K308" i="2"/>
  <c r="K261" i="2"/>
  <c r="BL234" i="2"/>
  <c r="BL221" i="2"/>
  <c r="BL195" i="2"/>
  <c r="BL181" i="2"/>
  <c r="K149" i="2"/>
  <c r="BL622" i="2"/>
  <c r="BL599" i="2"/>
  <c r="BL595" i="2"/>
  <c r="K584" i="2"/>
  <c r="BL579" i="2"/>
  <c r="BL559" i="2"/>
  <c r="K530" i="2"/>
  <c r="K524" i="2"/>
  <c r="K499" i="2"/>
  <c r="K475" i="2"/>
  <c r="BL431" i="2"/>
  <c r="K388" i="2"/>
  <c r="K359" i="2"/>
  <c r="K351" i="2"/>
  <c r="K325" i="2"/>
  <c r="BL321" i="2"/>
  <c r="BL304" i="2"/>
  <c r="BL260" i="2"/>
  <c r="BL240" i="2"/>
  <c r="K210" i="2"/>
  <c r="BL197" i="2"/>
  <c r="K194" i="2"/>
  <c r="K171" i="2"/>
  <c r="K627" i="2"/>
  <c r="K595" i="2"/>
  <c r="K580" i="2"/>
  <c r="BL539" i="2"/>
  <c r="BL535" i="2"/>
  <c r="K528" i="2"/>
  <c r="K519" i="2"/>
  <c r="K497" i="2"/>
  <c r="BL481" i="2"/>
  <c r="BL436" i="2"/>
  <c r="K412" i="2"/>
  <c r="BL400" i="2"/>
  <c r="K383" i="2"/>
  <c r="BL367" i="2"/>
  <c r="BL359" i="2"/>
  <c r="BL347" i="2"/>
  <c r="K339" i="2"/>
  <c r="K327" i="2"/>
  <c r="BL308" i="2"/>
  <c r="BL298" i="2"/>
  <c r="BL261" i="2"/>
  <c r="K225" i="2"/>
  <c r="BL179" i="2"/>
  <c r="BL157" i="2"/>
  <c r="BL592" i="2"/>
  <c r="BL541" i="2"/>
  <c r="BL529" i="2"/>
  <c r="BL517" i="2"/>
  <c r="BL499" i="2"/>
  <c r="BL483" i="2"/>
  <c r="BL466" i="2"/>
  <c r="K453" i="2"/>
  <c r="BL409" i="2"/>
  <c r="BL388" i="2"/>
  <c r="BL383" i="2"/>
  <c r="K373" i="2"/>
  <c r="BL353" i="2"/>
  <c r="BL345" i="2"/>
  <c r="K331" i="2"/>
  <c r="BL327" i="2"/>
  <c r="K312" i="2"/>
  <c r="K298" i="2"/>
  <c r="BL287" i="2"/>
  <c r="K266" i="2"/>
  <c r="K240" i="2"/>
  <c r="K208" i="2"/>
  <c r="K186" i="2"/>
  <c r="BL164" i="2"/>
  <c r="K219" i="3"/>
  <c r="K211" i="3"/>
  <c r="BL205" i="3"/>
  <c r="K197" i="3"/>
  <c r="BL192" i="3"/>
  <c r="BL183" i="3"/>
  <c r="K166" i="3"/>
  <c r="BL160" i="3"/>
  <c r="K145" i="3"/>
  <c r="K220" i="3"/>
  <c r="BL215" i="3"/>
  <c r="K209" i="3"/>
  <c r="BL195" i="3"/>
  <c r="BL184" i="3"/>
  <c r="BL174" i="3"/>
  <c r="BL162" i="3"/>
  <c r="K154" i="3"/>
  <c r="BL152" i="3"/>
  <c r="BL144" i="3"/>
  <c r="K216" i="3"/>
  <c r="BL207" i="3"/>
  <c r="BL202" i="3"/>
  <c r="BL197" i="3"/>
  <c r="K186" i="3"/>
  <c r="K179" i="3"/>
  <c r="BL173" i="3"/>
  <c r="BL155" i="3"/>
  <c r="BL146" i="3"/>
  <c r="K141" i="3"/>
  <c r="K215" i="3"/>
  <c r="BL211" i="3"/>
  <c r="K202" i="3"/>
  <c r="K196" i="3"/>
  <c r="K189" i="3"/>
  <c r="K181" i="3"/>
  <c r="K176" i="3"/>
  <c r="K162" i="3"/>
  <c r="BL153" i="3"/>
  <c r="K143" i="3"/>
  <c r="K192" i="4"/>
  <c r="K184" i="4"/>
  <c r="K176" i="4"/>
  <c r="K173" i="4"/>
  <c r="K166" i="4"/>
  <c r="K161" i="4"/>
  <c r="BL155" i="4"/>
  <c r="BL147" i="4"/>
  <c r="BL139" i="4"/>
  <c r="BL195" i="4"/>
  <c r="K188" i="4"/>
  <c r="K171" i="4"/>
  <c r="K162" i="4"/>
  <c r="BL150" i="4"/>
  <c r="BL191" i="4"/>
  <c r="BL184" i="4"/>
  <c r="K179" i="4"/>
  <c r="K160" i="4"/>
  <c r="K150" i="4"/>
  <c r="BL143" i="4"/>
  <c r="K183" i="4"/>
  <c r="K177" i="4"/>
  <c r="K170" i="4"/>
  <c r="BL160" i="4"/>
  <c r="K151" i="4"/>
  <c r="K221" i="5"/>
  <c r="BL209" i="5"/>
  <c r="BL204" i="5"/>
  <c r="K199" i="5"/>
  <c r="BL192" i="5"/>
  <c r="K179" i="5"/>
  <c r="K163" i="5"/>
  <c r="BL158" i="5"/>
  <c r="BL152" i="5"/>
  <c r="BL186" i="5"/>
  <c r="K175" i="5"/>
  <c r="K167" i="5"/>
  <c r="BL155" i="5"/>
  <c r="BL148" i="5"/>
  <c r="K144" i="5"/>
  <c r="BL224" i="5"/>
  <c r="BL219" i="5"/>
  <c r="BL214" i="5"/>
  <c r="BL208" i="5"/>
  <c r="K190" i="5"/>
  <c r="K183" i="5"/>
  <c r="BL176" i="5"/>
  <c r="BL164" i="5"/>
  <c r="BL157" i="5"/>
  <c r="BL150" i="5"/>
  <c r="BL141" i="5"/>
  <c r="K132" i="5"/>
  <c r="K218" i="5"/>
  <c r="K211" i="5"/>
  <c r="BL200" i="5"/>
  <c r="K192" i="5"/>
  <c r="BL184" i="5"/>
  <c r="BL175" i="5"/>
  <c r="BL166" i="5"/>
  <c r="K157" i="5"/>
  <c r="K141" i="5"/>
  <c r="K138" i="5"/>
  <c r="BL132" i="5"/>
  <c r="K625" i="2"/>
  <c r="BL597" i="2"/>
  <c r="BL577" i="2"/>
  <c r="K533" i="2"/>
  <c r="BL525" i="2"/>
  <c r="K514" i="2"/>
  <c r="K489" i="2"/>
  <c r="K441" i="2"/>
  <c r="BL412" i="2"/>
  <c r="BL389" i="2"/>
  <c r="K382" i="2"/>
  <c r="K357" i="2"/>
  <c r="BL341" i="2"/>
  <c r="BL333" i="2"/>
  <c r="BL325" i="2"/>
  <c r="K260" i="2"/>
  <c r="K228" i="2"/>
  <c r="K205" i="2"/>
  <c r="BL194" i="2"/>
  <c r="K179" i="2"/>
  <c r="BL153" i="2"/>
  <c r="BL625" i="2"/>
  <c r="BL604" i="2"/>
  <c r="K598" i="2"/>
  <c r="BL594" i="2"/>
  <c r="K582" i="2"/>
  <c r="K576" i="2"/>
  <c r="K532" i="2"/>
  <c r="BL526" i="2"/>
  <c r="K493" i="2"/>
  <c r="K460" i="2"/>
  <c r="BL405" i="2"/>
  <c r="BL393" i="2"/>
  <c r="K371" i="2"/>
  <c r="BL355" i="2"/>
  <c r="K335" i="2"/>
  <c r="BL322" i="2"/>
  <c r="K310" i="2"/>
  <c r="K287" i="2"/>
  <c r="BL253" i="2"/>
  <c r="BL241" i="2"/>
  <c r="K200" i="2"/>
  <c r="K193" i="2"/>
  <c r="K166" i="2"/>
  <c r="BL149" i="2"/>
  <c r="K599" i="2"/>
  <c r="BL584" i="2"/>
  <c r="K579" i="2"/>
  <c r="BL568" i="2"/>
  <c r="BL534" i="2"/>
  <c r="K529" i="2"/>
  <c r="BL493" i="2"/>
  <c r="BL462" i="2"/>
  <c r="BL417" i="2"/>
  <c r="K409" i="2"/>
  <c r="BL395" i="2"/>
  <c r="BL379" i="2"/>
  <c r="K365" i="2"/>
  <c r="K355" i="2"/>
  <c r="K337" i="2"/>
  <c r="K323" i="2"/>
  <c r="BL317" i="2"/>
  <c r="BL295" i="2"/>
  <c r="K234" i="2"/>
  <c r="BL189" i="2"/>
  <c r="K164" i="2"/>
  <c r="BL596" i="2"/>
  <c r="K559" i="2"/>
  <c r="K526" i="2"/>
  <c r="BL501" i="2"/>
  <c r="BL485" i="2"/>
  <c r="BL471" i="2"/>
  <c r="BL456" i="2"/>
  <c r="K417" i="2"/>
  <c r="K404" i="2"/>
  <c r="K384" i="2"/>
  <c r="K377" i="2"/>
  <c r="K361" i="2"/>
  <c r="BL344" i="2"/>
  <c r="BL330" i="2"/>
  <c r="K322" i="2"/>
  <c r="BL299" i="2"/>
  <c r="K293" i="2"/>
  <c r="BL283" i="2"/>
  <c r="K253" i="2"/>
  <c r="BL228" i="2"/>
  <c r="BL200" i="2"/>
  <c r="K189" i="2"/>
  <c r="K153" i="2"/>
  <c r="BL220" i="3"/>
  <c r="K210" i="3"/>
  <c r="BL204" i="3"/>
  <c r="BL196" i="3"/>
  <c r="BL186" i="3"/>
  <c r="K177" i="3"/>
  <c r="BL168" i="3"/>
  <c r="K163" i="3"/>
  <c r="K147" i="3"/>
  <c r="K218" i="3"/>
  <c r="BL200" i="3"/>
  <c r="BL190" i="3"/>
  <c r="K175" i="3"/>
  <c r="BL166" i="3"/>
  <c r="BL156" i="3"/>
  <c r="K149" i="3"/>
  <c r="K142" i="3"/>
  <c r="BL210" i="3"/>
  <c r="K204" i="3"/>
  <c r="BL201" i="3"/>
  <c r="BL189" i="3"/>
  <c r="BL180" i="3"/>
  <c r="K174" i="3"/>
  <c r="K156" i="3"/>
  <c r="BL147" i="3"/>
  <c r="BL142" i="3"/>
  <c r="BL216" i="3"/>
  <c r="K207" i="3"/>
  <c r="K200" i="3"/>
  <c r="K195" i="3"/>
  <c r="K190" i="3"/>
  <c r="BL182" i="3"/>
  <c r="BL177" i="3"/>
  <c r="BL167" i="3"/>
  <c r="K155" i="3"/>
  <c r="K146" i="3"/>
  <c r="K195" i="4"/>
  <c r="BL189" i="4"/>
  <c r="K181" i="4"/>
  <c r="BL175" i="4"/>
  <c r="K169" i="4"/>
  <c r="BL164" i="4"/>
  <c r="BL159" i="4"/>
  <c r="BL152" i="4"/>
  <c r="BL145" i="4"/>
  <c r="BL138" i="4"/>
  <c r="BL193" i="4"/>
  <c r="BL181" i="4"/>
  <c r="K165" i="4"/>
  <c r="K153" i="4"/>
  <c r="BL140" i="4"/>
  <c r="BL188" i="4"/>
  <c r="BL183" i="4"/>
  <c r="BL173" i="4"/>
  <c r="K164" i="4"/>
  <c r="BL148" i="4"/>
  <c r="K144" i="4"/>
  <c r="K139" i="4"/>
  <c r="BL182" i="4"/>
  <c r="BL176" i="4"/>
  <c r="BL162" i="4"/>
  <c r="K159" i="4"/>
  <c r="K152" i="4"/>
  <c r="K143" i="4"/>
  <c r="K210" i="5"/>
  <c r="K206" i="5"/>
  <c r="K200" i="5"/>
  <c r="BL194" i="5"/>
  <c r="K186" i="5"/>
  <c r="K173" i="5"/>
  <c r="BL162" i="5"/>
  <c r="K160" i="5"/>
  <c r="K156" i="5"/>
  <c r="BL183" i="5"/>
  <c r="BL173" i="5"/>
  <c r="K170" i="5"/>
  <c r="K164" i="5"/>
  <c r="BL156" i="5"/>
  <c r="BL149" i="5"/>
  <c r="K143" i="5"/>
  <c r="K223" i="5"/>
  <c r="BL216" i="5"/>
  <c r="BL210" i="5"/>
  <c r="K205" i="5"/>
  <c r="BL195" i="5"/>
  <c r="BL188" i="5"/>
  <c r="BL171" i="5"/>
  <c r="K165" i="5"/>
  <c r="BL159" i="5"/>
  <c r="BL154" i="5"/>
  <c r="K145" i="5"/>
  <c r="K140" i="5"/>
  <c r="K222" i="5"/>
  <c r="BL213" i="5"/>
  <c r="BL203" i="5"/>
  <c r="K195" i="5"/>
  <c r="BL187" i="5"/>
  <c r="BL177" i="5"/>
  <c r="K174" i="5"/>
  <c r="K153" i="5"/>
  <c r="K142" i="5"/>
  <c r="BL139" i="5"/>
  <c r="K622" i="2"/>
  <c r="K601" i="2"/>
  <c r="BL581" i="2"/>
  <c r="K534" i="2"/>
  <c r="BL528" i="2"/>
  <c r="BL519" i="2"/>
  <c r="K501" i="2"/>
  <c r="K466" i="2"/>
  <c r="K436" i="2"/>
  <c r="K407" i="2"/>
  <c r="BL387" i="2"/>
  <c r="K367" i="2"/>
  <c r="BL351" i="2"/>
  <c r="K344" i="2"/>
  <c r="BL337" i="2"/>
  <c r="BL331" i="2"/>
  <c r="BL310" i="2"/>
  <c r="K274" i="2"/>
  <c r="K246" i="2"/>
  <c r="K226" i="2"/>
  <c r="K197" i="2"/>
  <c r="BL186" i="2"/>
  <c r="BL159" i="2"/>
  <c r="K626" i="2"/>
  <c r="K606" i="2"/>
  <c r="BL601" i="2"/>
  <c r="K596" i="2"/>
  <c r="K592" i="2"/>
  <c r="K581" i="2"/>
  <c r="K578" i="2"/>
  <c r="K541" i="2"/>
  <c r="K527" i="2"/>
  <c r="BL504" i="2"/>
  <c r="BL495" i="2"/>
  <c r="BL453" i="2"/>
  <c r="K415" i="2"/>
  <c r="K395" i="2"/>
  <c r="BL361" i="2"/>
  <c r="BL339" i="2"/>
  <c r="BL323" i="2"/>
  <c r="BL312" i="2"/>
  <c r="BL293" i="2"/>
  <c r="BL266" i="2"/>
  <c r="BL248" i="2"/>
  <c r="BL226" i="2"/>
  <c r="BL208" i="2"/>
  <c r="BL192" i="2"/>
  <c r="BL166" i="2"/>
  <c r="AS94" i="1"/>
  <c r="BL532" i="2"/>
  <c r="K520" i="2"/>
  <c r="K477" i="2"/>
  <c r="BL421" i="2"/>
  <c r="K393" i="2"/>
  <c r="BL377" i="2"/>
  <c r="K362" i="2"/>
  <c r="K345" i="2"/>
  <c r="K321" i="2"/>
  <c r="K304" i="2"/>
  <c r="K241" i="2"/>
  <c r="K198" i="2"/>
  <c r="K159" i="2"/>
  <c r="BL576" i="2"/>
  <c r="K535" i="2"/>
  <c r="BL524" i="2"/>
  <c r="BL489" i="2"/>
  <c r="BL477" i="2"/>
  <c r="BL460" i="2"/>
  <c r="K421" i="2"/>
  <c r="BL403" i="2"/>
  <c r="BL215" i="2"/>
  <c r="K195" i="2"/>
  <c r="BL222" i="3"/>
  <c r="K217" i="3"/>
  <c r="BL209" i="3"/>
  <c r="K198" i="3"/>
  <c r="K184" i="3"/>
  <c r="BL175" i="3"/>
  <c r="K167" i="3"/>
  <c r="BL148" i="3"/>
  <c r="K222" i="3"/>
  <c r="BL219" i="3"/>
  <c r="K213" i="3"/>
  <c r="K194" i="3"/>
  <c r="K188" i="3"/>
  <c r="K182" i="3"/>
  <c r="K168" i="3"/>
  <c r="K158" i="3"/>
  <c r="K151" i="3"/>
  <c r="BL218" i="3"/>
  <c r="K208" i="3"/>
  <c r="K199" i="3"/>
  <c r="K187" i="3"/>
  <c r="K183" i="3"/>
  <c r="BL176" i="3"/>
  <c r="BL158" i="3"/>
  <c r="K148" i="3"/>
  <c r="K223" i="3"/>
  <c r="BL213" i="3"/>
  <c r="K205" i="3"/>
  <c r="BL198" i="3"/>
  <c r="K191" i="3"/>
  <c r="K180" i="3"/>
  <c r="BL163" i="3"/>
  <c r="K159" i="3"/>
  <c r="K152" i="3"/>
  <c r="BL141" i="3"/>
  <c r="BL194" i="4"/>
  <c r="K187" i="4"/>
  <c r="K180" i="4"/>
  <c r="BL174" i="4"/>
  <c r="BL168" i="4"/>
  <c r="BL163" i="4"/>
  <c r="K157" i="4"/>
  <c r="BL151" i="4"/>
  <c r="BL144" i="4"/>
  <c r="BL196" i="4"/>
  <c r="K189" i="4"/>
  <c r="K172" i="4"/>
  <c r="K163" i="4"/>
  <c r="BL156" i="4"/>
  <c r="K148" i="4"/>
  <c r="K198" i="4"/>
  <c r="BL185" i="4"/>
  <c r="K182" i="4"/>
  <c r="K168" i="4"/>
  <c r="K155" i="4"/>
  <c r="K147" i="4"/>
  <c r="BL141" i="4"/>
  <c r="K191" i="4"/>
  <c r="BL179" i="4"/>
  <c r="BL172" i="4"/>
  <c r="BL161" i="4"/>
  <c r="K156" i="4"/>
  <c r="K145" i="4"/>
  <c r="K224" i="5"/>
  <c r="K212" i="5"/>
  <c r="BL207" i="5"/>
  <c r="BL202" i="5"/>
  <c r="BL198" i="5"/>
  <c r="K189" i="5"/>
  <c r="BL181" i="5"/>
  <c r="BL170" i="5"/>
  <c r="K161" i="5"/>
  <c r="BL151" i="5"/>
  <c r="BL145" i="5"/>
  <c r="BL144" i="5"/>
  <c r="BL143" i="5"/>
  <c r="K139" i="5"/>
  <c r="BL138" i="5"/>
  <c r="BL135" i="5"/>
  <c r="BL134" i="5"/>
  <c r="BL222" i="5"/>
  <c r="K220" i="5"/>
  <c r="BL218" i="5"/>
  <c r="K216" i="5"/>
  <c r="BL215" i="5"/>
  <c r="K207" i="5"/>
  <c r="BL206" i="5"/>
  <c r="K204" i="5"/>
  <c r="K203" i="5"/>
  <c r="BL201" i="5"/>
  <c r="K198" i="5"/>
  <c r="BL197" i="5"/>
  <c r="BL196" i="5"/>
  <c r="K194" i="5"/>
  <c r="BL191" i="5"/>
  <c r="BL189" i="5"/>
  <c r="K188" i="5"/>
  <c r="K185" i="5"/>
  <c r="K180" i="5"/>
  <c r="BL174" i="5"/>
  <c r="K171" i="5"/>
  <c r="BL165" i="5"/>
  <c r="BL160" i="5"/>
  <c r="K150" i="5"/>
  <c r="K146" i="5"/>
  <c r="K134" i="5"/>
  <c r="BL220" i="5"/>
  <c r="K215" i="5"/>
  <c r="K209" i="5"/>
  <c r="K196" i="5"/>
  <c r="K182" i="5"/>
  <c r="BL172" i="5"/>
  <c r="BL168" i="5"/>
  <c r="BL161" i="5"/>
  <c r="K151" i="5"/>
  <c r="BL146" i="5"/>
  <c r="K136" i="5"/>
  <c r="BL223" i="5"/>
  <c r="K214" i="5"/>
  <c r="K208" i="5"/>
  <c r="BL199" i="5"/>
  <c r="BL190" i="5"/>
  <c r="BL179" i="5"/>
  <c r="K168" i="5"/>
  <c r="K155" i="5"/>
  <c r="K148" i="5"/>
  <c r="BL136" i="5"/>
  <c r="K604" i="2"/>
  <c r="BL598" i="2"/>
  <c r="K583" i="2"/>
  <c r="BL530" i="2"/>
  <c r="BL520" i="2"/>
  <c r="BL506" i="2"/>
  <c r="K483" i="2"/>
  <c r="K456" i="2"/>
  <c r="K431" i="2"/>
  <c r="BL404" i="2"/>
  <c r="BL365" i="2"/>
  <c r="K347" i="2"/>
  <c r="BL335" i="2"/>
  <c r="K317" i="2"/>
  <c r="K299" i="2"/>
  <c r="K244" i="2"/>
  <c r="BL225" i="2"/>
  <c r="BL196" i="2"/>
  <c r="BL193" i="2"/>
  <c r="BL173" i="2"/>
  <c r="BL627" i="2"/>
  <c r="K605" i="2"/>
  <c r="K597" i="2"/>
  <c r="BL583" i="2"/>
  <c r="BL580" i="2"/>
  <c r="K568" i="2"/>
  <c r="BL531" i="2"/>
  <c r="K517" i="2"/>
  <c r="BL497" i="2"/>
  <c r="K471" i="2"/>
  <c r="BL441" i="2"/>
  <c r="K403" i="2"/>
  <c r="K379" i="2"/>
  <c r="K353" i="2"/>
  <c r="K328" i="2"/>
  <c r="BL320" i="2"/>
  <c r="BL296" i="2"/>
  <c r="K283" i="2"/>
  <c r="BL244" i="2"/>
  <c r="K215" i="2"/>
  <c r="BL198" i="2"/>
  <c r="K196" i="2"/>
  <c r="K181" i="2"/>
  <c r="K157" i="2"/>
  <c r="BL606" i="2"/>
  <c r="BL582" i="2"/>
  <c r="K577" i="2"/>
  <c r="BL537" i="2"/>
  <c r="BL533" i="2"/>
  <c r="K525" i="2"/>
  <c r="BL514" i="2"/>
  <c r="K485" i="2"/>
  <c r="BL446" i="2"/>
  <c r="BL415" i="2"/>
  <c r="K405" i="2"/>
  <c r="K389" i="2"/>
  <c r="BL373" i="2"/>
  <c r="BL357" i="2"/>
  <c r="K342" i="2"/>
  <c r="K333" i="2"/>
  <c r="BL306" i="2"/>
  <c r="K296" i="2"/>
  <c r="BL246" i="2"/>
  <c r="BL205" i="2"/>
  <c r="BL171" i="2"/>
  <c r="BL605" i="2"/>
  <c r="BL578" i="2"/>
  <c r="K537" i="2"/>
  <c r="BL527" i="2"/>
  <c r="K506" i="2"/>
  <c r="K495" i="2"/>
  <c r="K481" i="2"/>
  <c r="K462" i="2"/>
  <c r="BL426" i="2"/>
  <c r="BL407" i="2"/>
  <c r="K387" i="2"/>
  <c r="BL382" i="2"/>
  <c r="BL371" i="2"/>
  <c r="K349" i="2"/>
  <c r="K341" i="2"/>
  <c r="BL328" i="2"/>
  <c r="K320" i="2"/>
  <c r="K306" i="2"/>
  <c r="K295" i="2"/>
  <c r="BL274" i="2"/>
  <c r="K248" i="2"/>
  <c r="K221" i="2"/>
  <c r="BL210" i="2"/>
  <c r="K192" i="2"/>
  <c r="K173" i="2"/>
  <c r="BL221" i="3"/>
  <c r="BL212" i="3"/>
  <c r="BL208" i="3"/>
  <c r="BL199" i="3"/>
  <c r="BL188" i="3"/>
  <c r="BL181" i="3"/>
  <c r="K173" i="3"/>
  <c r="BL164" i="3"/>
  <c r="BL151" i="3"/>
  <c r="BL143" i="3"/>
  <c r="BL217" i="3"/>
  <c r="K201" i="3"/>
  <c r="BL191" i="3"/>
  <c r="BL185" i="3"/>
  <c r="BL178" i="3"/>
  <c r="K170" i="3"/>
  <c r="BL159" i="3"/>
  <c r="K153" i="3"/>
  <c r="BL145" i="3"/>
  <c r="BL223" i="3"/>
  <c r="K212" i="3"/>
  <c r="K203" i="3"/>
  <c r="K192" i="3"/>
  <c r="K185" i="3"/>
  <c r="K178" i="3"/>
  <c r="K164" i="3"/>
  <c r="BL149" i="3"/>
  <c r="K144" i="3"/>
  <c r="K221" i="3"/>
  <c r="BL203" i="3"/>
  <c r="BL194" i="3"/>
  <c r="BL187" i="3"/>
  <c r="BL179" i="3"/>
  <c r="BL170" i="3"/>
  <c r="K160" i="3"/>
  <c r="BL154" i="3"/>
  <c r="K196" i="4"/>
  <c r="K193" i="4"/>
  <c r="K185" i="4"/>
  <c r="BL177" i="4"/>
  <c r="BL171" i="4"/>
  <c r="BL165" i="4"/>
  <c r="BL154" i="4"/>
  <c r="BL146" i="4"/>
  <c r="BL142" i="4"/>
  <c r="BL198" i="4"/>
  <c r="BL192" i="4"/>
  <c r="BL170" i="4"/>
  <c r="BL157" i="4"/>
  <c r="K142" i="4"/>
  <c r="K194" i="4"/>
  <c r="BL187" i="4"/>
  <c r="K175" i="4"/>
  <c r="BL169" i="4"/>
  <c r="BL153" i="4"/>
  <c r="K146" i="4"/>
  <c r="K140" i="4"/>
  <c r="K138" i="4"/>
  <c r="BL180" i="4"/>
  <c r="K174" i="4"/>
  <c r="BL166" i="4"/>
  <c r="K154" i="4"/>
  <c r="K141" i="4"/>
  <c r="K213" i="5"/>
  <c r="BL205" i="5"/>
  <c r="K201" i="5"/>
  <c r="K193" i="5"/>
  <c r="BL180" i="5"/>
  <c r="K169" i="5"/>
  <c r="K159" i="5"/>
  <c r="K154" i="5"/>
  <c r="K187" i="5"/>
  <c r="BL182" i="5"/>
  <c r="K177" i="5"/>
  <c r="K172" i="5"/>
  <c r="K166" i="5"/>
  <c r="BL163" i="5"/>
  <c r="K152" i="5"/>
  <c r="K147" i="5"/>
  <c r="BL137" i="5"/>
  <c r="BL221" i="5"/>
  <c r="BL211" i="5"/>
  <c r="K197" i="5"/>
  <c r="K191" i="5"/>
  <c r="K184" i="5"/>
  <c r="K181" i="5"/>
  <c r="BL169" i="5"/>
  <c r="K158" i="5"/>
  <c r="BL153" i="5"/>
  <c r="BL147" i="5"/>
  <c r="BL142" i="5"/>
  <c r="K135" i="5"/>
  <c r="K219" i="5"/>
  <c r="BL212" i="5"/>
  <c r="K202" i="5"/>
  <c r="BL193" i="5"/>
  <c r="BL185" i="5"/>
  <c r="K176" i="5"/>
  <c r="BL167" i="5"/>
  <c r="K162" i="5"/>
  <c r="K149" i="5"/>
  <c r="BL140" i="5"/>
  <c r="K137" i="5"/>
  <c r="S148" i="2" l="1"/>
  <c r="Q191" i="2"/>
  <c r="BL247" i="2"/>
  <c r="K247" i="2"/>
  <c r="K100" i="2" s="1"/>
  <c r="S247" i="2"/>
  <c r="U282" i="2"/>
  <c r="Q324" i="2"/>
  <c r="Q336" i="2"/>
  <c r="U336" i="2"/>
  <c r="U364" i="2"/>
  <c r="S411" i="2"/>
  <c r="Q461" i="2"/>
  <c r="BL484" i="2"/>
  <c r="K484" i="2"/>
  <c r="K109" i="2"/>
  <c r="U484" i="2"/>
  <c r="S505" i="2"/>
  <c r="U505" i="2"/>
  <c r="U518" i="2"/>
  <c r="Q536" i="2"/>
  <c r="U536" i="2"/>
  <c r="U540" i="2"/>
  <c r="U603" i="2"/>
  <c r="Q624" i="2"/>
  <c r="BL140" i="3"/>
  <c r="K140" i="3"/>
  <c r="K98" i="3" s="1"/>
  <c r="U140" i="3"/>
  <c r="U150" i="3"/>
  <c r="Q157" i="3"/>
  <c r="BL161" i="3"/>
  <c r="K161" i="3" s="1"/>
  <c r="K101" i="3" s="1"/>
  <c r="U161" i="3"/>
  <c r="S165" i="3"/>
  <c r="Q172" i="3"/>
  <c r="BL193" i="3"/>
  <c r="K193" i="3" s="1"/>
  <c r="K106" i="3" s="1"/>
  <c r="U193" i="3"/>
  <c r="S206" i="3"/>
  <c r="S214" i="3"/>
  <c r="BL137" i="4"/>
  <c r="K137" i="4" s="1"/>
  <c r="K98" i="4" s="1"/>
  <c r="U137" i="4"/>
  <c r="S149" i="4"/>
  <c r="Q158" i="4"/>
  <c r="S158" i="4"/>
  <c r="Q167" i="4"/>
  <c r="BL178" i="4"/>
  <c r="K178" i="4" s="1"/>
  <c r="K102" i="4" s="1"/>
  <c r="U178" i="4"/>
  <c r="U186" i="4"/>
  <c r="Q190" i="4"/>
  <c r="Q133" i="5"/>
  <c r="BL178" i="5"/>
  <c r="K178" i="5" s="1"/>
  <c r="K99" i="5" s="1"/>
  <c r="U178" i="5"/>
  <c r="BL148" i="2"/>
  <c r="BL191" i="2"/>
  <c r="K191" i="2"/>
  <c r="K99" i="2"/>
  <c r="U191" i="2"/>
  <c r="BL282" i="2"/>
  <c r="K282" i="2" s="1"/>
  <c r="K101" i="2" s="1"/>
  <c r="S282" i="2"/>
  <c r="BL324" i="2"/>
  <c r="K324" i="2"/>
  <c r="K102" i="2"/>
  <c r="S324" i="2"/>
  <c r="U324" i="2"/>
  <c r="S336" i="2"/>
  <c r="Q364" i="2"/>
  <c r="BL411" i="2"/>
  <c r="K411" i="2" s="1"/>
  <c r="K107" i="2" s="1"/>
  <c r="U411" i="2"/>
  <c r="S461" i="2"/>
  <c r="Q484" i="2"/>
  <c r="BL505" i="2"/>
  <c r="K505" i="2" s="1"/>
  <c r="K110" i="2" s="1"/>
  <c r="BL518" i="2"/>
  <c r="K518" i="2" s="1"/>
  <c r="K111" i="2" s="1"/>
  <c r="S518" i="2"/>
  <c r="BL536" i="2"/>
  <c r="K536" i="2"/>
  <c r="K112" i="2" s="1"/>
  <c r="S536" i="2"/>
  <c r="Q540" i="2"/>
  <c r="BL603" i="2"/>
  <c r="K603" i="2"/>
  <c r="K115" i="2" s="1"/>
  <c r="S603" i="2"/>
  <c r="U624" i="2"/>
  <c r="Q140" i="3"/>
  <c r="BL150" i="3"/>
  <c r="K150" i="3" s="1"/>
  <c r="K99" i="3" s="1"/>
  <c r="S150" i="3"/>
  <c r="S157" i="3"/>
  <c r="Q161" i="3"/>
  <c r="BL165" i="3"/>
  <c r="K165" i="3" s="1"/>
  <c r="K102" i="3" s="1"/>
  <c r="U165" i="3"/>
  <c r="S172" i="3"/>
  <c r="Q193" i="3"/>
  <c r="Q206" i="3"/>
  <c r="BL214" i="3"/>
  <c r="K214" i="3" s="1"/>
  <c r="K108" i="3" s="1"/>
  <c r="Q214" i="3"/>
  <c r="S137" i="4"/>
  <c r="Q149" i="4"/>
  <c r="U149" i="4"/>
  <c r="U158" i="4"/>
  <c r="S167" i="4"/>
  <c r="Q178" i="4"/>
  <c r="BL186" i="4"/>
  <c r="K186" i="4" s="1"/>
  <c r="K103" i="4" s="1"/>
  <c r="S186" i="4"/>
  <c r="U190" i="4"/>
  <c r="U133" i="5"/>
  <c r="Q178" i="5"/>
  <c r="BL217" i="5"/>
  <c r="K217" i="5" s="1"/>
  <c r="K100" i="5" s="1"/>
  <c r="U217" i="5"/>
  <c r="Q148" i="2"/>
  <c r="U148" i="2"/>
  <c r="S191" i="2"/>
  <c r="Q247" i="2"/>
  <c r="U247" i="2"/>
  <c r="Q282" i="2"/>
  <c r="BL336" i="2"/>
  <c r="K336" i="2"/>
  <c r="K103" i="2" s="1"/>
  <c r="BL364" i="2"/>
  <c r="K364" i="2" s="1"/>
  <c r="K104" i="2" s="1"/>
  <c r="S364" i="2"/>
  <c r="Q411" i="2"/>
  <c r="BL461" i="2"/>
  <c r="K461" i="2"/>
  <c r="K108" i="2"/>
  <c r="U461" i="2"/>
  <c r="S484" i="2"/>
  <c r="Q505" i="2"/>
  <c r="Q518" i="2"/>
  <c r="BL540" i="2"/>
  <c r="K540" i="2" s="1"/>
  <c r="K113" i="2" s="1"/>
  <c r="S540" i="2"/>
  <c r="Q603" i="2"/>
  <c r="BL624" i="2"/>
  <c r="K624" i="2" s="1"/>
  <c r="K116" i="2" s="1"/>
  <c r="S624" i="2"/>
  <c r="S140" i="3"/>
  <c r="Q150" i="3"/>
  <c r="BL157" i="3"/>
  <c r="K157" i="3" s="1"/>
  <c r="K100" i="3" s="1"/>
  <c r="U157" i="3"/>
  <c r="S161" i="3"/>
  <c r="Q165" i="3"/>
  <c r="BL172" i="3"/>
  <c r="BL171" i="3" s="1"/>
  <c r="K171" i="3" s="1"/>
  <c r="K104" i="3" s="1"/>
  <c r="U172" i="3"/>
  <c r="S193" i="3"/>
  <c r="BL206" i="3"/>
  <c r="K206" i="3" s="1"/>
  <c r="K107" i="3" s="1"/>
  <c r="U206" i="3"/>
  <c r="U214" i="3"/>
  <c r="Q137" i="4"/>
  <c r="BL149" i="4"/>
  <c r="K149" i="4" s="1"/>
  <c r="K99" i="4" s="1"/>
  <c r="BL158" i="4"/>
  <c r="K158" i="4" s="1"/>
  <c r="K100" i="4" s="1"/>
  <c r="BL167" i="4"/>
  <c r="K167" i="4" s="1"/>
  <c r="K101" i="4" s="1"/>
  <c r="U167" i="4"/>
  <c r="S178" i="4"/>
  <c r="Q186" i="4"/>
  <c r="BL190" i="4"/>
  <c r="K190" i="4" s="1"/>
  <c r="K104" i="4" s="1"/>
  <c r="S190" i="4"/>
  <c r="BL133" i="5"/>
  <c r="K133" i="5" s="1"/>
  <c r="K98" i="5" s="1"/>
  <c r="S133" i="5"/>
  <c r="S178" i="5"/>
  <c r="Q217" i="5"/>
  <c r="S217" i="5"/>
  <c r="BL408" i="2"/>
  <c r="K408" i="2" s="1"/>
  <c r="K105" i="2" s="1"/>
  <c r="BL169" i="3"/>
  <c r="K169" i="3" s="1"/>
  <c r="K103" i="3" s="1"/>
  <c r="BL131" i="5"/>
  <c r="K131" i="5"/>
  <c r="K97" i="5" s="1"/>
  <c r="BL600" i="2"/>
  <c r="K600" i="2"/>
  <c r="K114" i="2"/>
  <c r="BL197" i="4"/>
  <c r="K197" i="4" s="1"/>
  <c r="K105" i="4" s="1"/>
  <c r="K89" i="5"/>
  <c r="K92" i="5"/>
  <c r="E120" i="5"/>
  <c r="BG136" i="5"/>
  <c r="BG137" i="5"/>
  <c r="BG140" i="5"/>
  <c r="BG141" i="5"/>
  <c r="BG142" i="5"/>
  <c r="BG143" i="5"/>
  <c r="BG154" i="5"/>
  <c r="BG156" i="5"/>
  <c r="BG161" i="5"/>
  <c r="BG171" i="5"/>
  <c r="BG175" i="5"/>
  <c r="BG183" i="5"/>
  <c r="BG191" i="5"/>
  <c r="BG199" i="5"/>
  <c r="BG200" i="5"/>
  <c r="BG202" i="5"/>
  <c r="BG205" i="5"/>
  <c r="BG208" i="5"/>
  <c r="BG210" i="5"/>
  <c r="BG216" i="5"/>
  <c r="BG218" i="5"/>
  <c r="BG219" i="5"/>
  <c r="F126" i="5"/>
  <c r="BG134" i="5"/>
  <c r="BG135" i="5"/>
  <c r="BG139" i="5"/>
  <c r="BG144" i="5"/>
  <c r="BG147" i="5"/>
  <c r="BG148" i="5"/>
  <c r="BG150" i="5"/>
  <c r="BG151" i="5"/>
  <c r="BG153" i="5"/>
  <c r="BG157" i="5"/>
  <c r="BG158" i="5"/>
  <c r="BG159" i="5"/>
  <c r="BG163" i="5"/>
  <c r="BG164" i="5"/>
  <c r="BG172" i="5"/>
  <c r="BG174" i="5"/>
  <c r="BG176" i="5"/>
  <c r="BG180" i="5"/>
  <c r="BG189" i="5"/>
  <c r="BG195" i="5"/>
  <c r="BG196" i="5"/>
  <c r="BG198" i="5"/>
  <c r="BG201" i="5"/>
  <c r="BG203" i="5"/>
  <c r="BG214" i="5"/>
  <c r="BG215" i="5"/>
  <c r="BG222" i="5"/>
  <c r="BG223" i="5"/>
  <c r="F127" i="5"/>
  <c r="BG145" i="5"/>
  <c r="BG165" i="5"/>
  <c r="BG166" i="5"/>
  <c r="BG169" i="5"/>
  <c r="BG170" i="5"/>
  <c r="BG173" i="5"/>
  <c r="BG179" i="5"/>
  <c r="BG181" i="5"/>
  <c r="BG182" i="5"/>
  <c r="BG184" i="5"/>
  <c r="BG185" i="5"/>
  <c r="BG186" i="5"/>
  <c r="BG187" i="5"/>
  <c r="BG193" i="5"/>
  <c r="BG194" i="5"/>
  <c r="BG197" i="5"/>
  <c r="BG206" i="5"/>
  <c r="BG207" i="5"/>
  <c r="BG209" i="5"/>
  <c r="BG212" i="5"/>
  <c r="BG224" i="5"/>
  <c r="BG132" i="5"/>
  <c r="BG138" i="5"/>
  <c r="BG146" i="5"/>
  <c r="BG149" i="5"/>
  <c r="BG152" i="5"/>
  <c r="BG155" i="5"/>
  <c r="BG160" i="5"/>
  <c r="BG162" i="5"/>
  <c r="BG167" i="5"/>
  <c r="BG168" i="5"/>
  <c r="BG177" i="5"/>
  <c r="BG188" i="5"/>
  <c r="BG190" i="5"/>
  <c r="BG192" i="5"/>
  <c r="BG204" i="5"/>
  <c r="BG211" i="5"/>
  <c r="BG213" i="5"/>
  <c r="BG220" i="5"/>
  <c r="BG221" i="5"/>
  <c r="K89" i="4"/>
  <c r="K132" i="4"/>
  <c r="BG140" i="4"/>
  <c r="BG144" i="4"/>
  <c r="BG153" i="4"/>
  <c r="BG154" i="4"/>
  <c r="BG156" i="4"/>
  <c r="BG157" i="4"/>
  <c r="BG164" i="4"/>
  <c r="BG166" i="4"/>
  <c r="BG171" i="4"/>
  <c r="BG173" i="4"/>
  <c r="BG176" i="4"/>
  <c r="BG181" i="4"/>
  <c r="BG187" i="4"/>
  <c r="F91" i="4"/>
  <c r="BG138" i="4"/>
  <c r="BG145" i="4"/>
  <c r="BG146" i="4"/>
  <c r="BG148" i="4"/>
  <c r="BG155" i="4"/>
  <c r="BG165" i="4"/>
  <c r="BG174" i="4"/>
  <c r="BG177" i="4"/>
  <c r="BG180" i="4"/>
  <c r="BG189" i="4"/>
  <c r="BG196" i="4"/>
  <c r="E85" i="4"/>
  <c r="BG141" i="4"/>
  <c r="BG152" i="4"/>
  <c r="BG159" i="4"/>
  <c r="BG161" i="4"/>
  <c r="BG162" i="4"/>
  <c r="BG163" i="4"/>
  <c r="BG170" i="4"/>
  <c r="BG185" i="4"/>
  <c r="BG188" i="4"/>
  <c r="BG192" i="4"/>
  <c r="BG194" i="4"/>
  <c r="BG195" i="4"/>
  <c r="BG198" i="4"/>
  <c r="F92" i="4"/>
  <c r="BG139" i="4"/>
  <c r="BG142" i="4"/>
  <c r="BG143" i="4"/>
  <c r="BG147" i="4"/>
  <c r="BG150" i="4"/>
  <c r="BG151" i="4"/>
  <c r="BG160" i="4"/>
  <c r="BG168" i="4"/>
  <c r="BG169" i="4"/>
  <c r="BG172" i="4"/>
  <c r="BG175" i="4"/>
  <c r="BG179" i="4"/>
  <c r="BG182" i="4"/>
  <c r="BG183" i="4"/>
  <c r="BG184" i="4"/>
  <c r="BG191" i="4"/>
  <c r="BG193" i="4"/>
  <c r="K89" i="3"/>
  <c r="BG151" i="3"/>
  <c r="BG154" i="3"/>
  <c r="BG155" i="3"/>
  <c r="BG158" i="3"/>
  <c r="BG166" i="3"/>
  <c r="BG175" i="3"/>
  <c r="BG178" i="3"/>
  <c r="BG179" i="3"/>
  <c r="BG186" i="3"/>
  <c r="BG189" i="3"/>
  <c r="BG190" i="3"/>
  <c r="BG192" i="3"/>
  <c r="BG194" i="3"/>
  <c r="BG197" i="3"/>
  <c r="BG199" i="3"/>
  <c r="BG200" i="3"/>
  <c r="BG201" i="3"/>
  <c r="BG205" i="3"/>
  <c r="BG207" i="3"/>
  <c r="BG208" i="3"/>
  <c r="BG218" i="3"/>
  <c r="F91" i="3"/>
  <c r="F92" i="3"/>
  <c r="BG143" i="3"/>
  <c r="BG145" i="3"/>
  <c r="BG148" i="3"/>
  <c r="BG163" i="3"/>
  <c r="BG167" i="3"/>
  <c r="BG177" i="3"/>
  <c r="BG191" i="3"/>
  <c r="BG204" i="3"/>
  <c r="BG211" i="3"/>
  <c r="BG215" i="3"/>
  <c r="BG220" i="3"/>
  <c r="K148" i="2"/>
  <c r="K98" i="2"/>
  <c r="E85" i="3"/>
  <c r="K92" i="3"/>
  <c r="BG141" i="3"/>
  <c r="BG142" i="3"/>
  <c r="BG144" i="3"/>
  <c r="BG147" i="3"/>
  <c r="BG152" i="3"/>
  <c r="BG153" i="3"/>
  <c r="BG156" i="3"/>
  <c r="BG160" i="3"/>
  <c r="BG164" i="3"/>
  <c r="BG168" i="3"/>
  <c r="BG173" i="3"/>
  <c r="BG174" i="3"/>
  <c r="BG182" i="3"/>
  <c r="BG195" i="3"/>
  <c r="BG198" i="3"/>
  <c r="BG202" i="3"/>
  <c r="BG203" i="3"/>
  <c r="BG212" i="3"/>
  <c r="BG213" i="3"/>
  <c r="BG216" i="3"/>
  <c r="BG217" i="3"/>
  <c r="BG219" i="3"/>
  <c r="BG221" i="3"/>
  <c r="BG222" i="3"/>
  <c r="BG146" i="3"/>
  <c r="BG149" i="3"/>
  <c r="BG159" i="3"/>
  <c r="BG162" i="3"/>
  <c r="BG170" i="3"/>
  <c r="BG176" i="3"/>
  <c r="BG180" i="3"/>
  <c r="BG181" i="3"/>
  <c r="BG183" i="3"/>
  <c r="BG184" i="3"/>
  <c r="BG185" i="3"/>
  <c r="BG187" i="3"/>
  <c r="BG188" i="3"/>
  <c r="BG196" i="3"/>
  <c r="BG209" i="3"/>
  <c r="BG210" i="3"/>
  <c r="BG223" i="3"/>
  <c r="E85" i="2"/>
  <c r="K89" i="2"/>
  <c r="F92" i="2"/>
  <c r="BG149" i="2"/>
  <c r="BG171" i="2"/>
  <c r="BG194" i="2"/>
  <c r="BG215" i="2"/>
  <c r="BG226" i="2"/>
  <c r="BG261" i="2"/>
  <c r="BG287" i="2"/>
  <c r="BG293" i="2"/>
  <c r="BG299" i="2"/>
  <c r="BG304" i="2"/>
  <c r="BG306" i="2"/>
  <c r="BG310" i="2"/>
  <c r="BG317" i="2"/>
  <c r="BG321" i="2"/>
  <c r="BG339" i="2"/>
  <c r="BG341" i="2"/>
  <c r="BG347" i="2"/>
  <c r="BG353" i="2"/>
  <c r="BG359" i="2"/>
  <c r="BG362" i="2"/>
  <c r="BG371" i="2"/>
  <c r="BG379" i="2"/>
  <c r="BG383" i="2"/>
  <c r="BG384" i="2"/>
  <c r="BG387" i="2"/>
  <c r="BG395" i="2"/>
  <c r="BG403" i="2"/>
  <c r="BG409" i="2"/>
  <c r="BG417" i="2"/>
  <c r="BG426" i="2"/>
  <c r="BG446" i="2"/>
  <c r="BG453" i="2"/>
  <c r="BG504" i="2"/>
  <c r="BG520" i="2"/>
  <c r="BG525" i="2"/>
  <c r="BG534" i="2"/>
  <c r="BG535" i="2"/>
  <c r="BG539" i="2"/>
  <c r="BG576" i="2"/>
  <c r="BG580" i="2"/>
  <c r="BG583" i="2"/>
  <c r="BG584" i="2"/>
  <c r="BG594" i="2"/>
  <c r="BG604" i="2"/>
  <c r="BG622" i="2"/>
  <c r="F142" i="2"/>
  <c r="BG153" i="2"/>
  <c r="BG157" i="2"/>
  <c r="BG186" i="2"/>
  <c r="BG200" i="2"/>
  <c r="BG208" i="2"/>
  <c r="BG210" i="2"/>
  <c r="BG221" i="2"/>
  <c r="BG260" i="2"/>
  <c r="BG283" i="2"/>
  <c r="BG308" i="2"/>
  <c r="BG320" i="2"/>
  <c r="BG322" i="2"/>
  <c r="BG325" i="2"/>
  <c r="BG333" i="2"/>
  <c r="BG337" i="2"/>
  <c r="BG344" i="2"/>
  <c r="BG351" i="2"/>
  <c r="BG361" i="2"/>
  <c r="BG382" i="2"/>
  <c r="BG388" i="2"/>
  <c r="BG389" i="2"/>
  <c r="BG393" i="2"/>
  <c r="BG407" i="2"/>
  <c r="BG441" i="2"/>
  <c r="BG460" i="2"/>
  <c r="BG466" i="2"/>
  <c r="BG483" i="2"/>
  <c r="BG495" i="2"/>
  <c r="BG497" i="2"/>
  <c r="BG517" i="2"/>
  <c r="BG527" i="2"/>
  <c r="BG528" i="2"/>
  <c r="BG598" i="2"/>
  <c r="BG606" i="2"/>
  <c r="BG625" i="2"/>
  <c r="BG164" i="2"/>
  <c r="BG173" i="2"/>
  <c r="BG179" i="2"/>
  <c r="BG189" i="2"/>
  <c r="BG195" i="2"/>
  <c r="BG198" i="2"/>
  <c r="BG205" i="2"/>
  <c r="BG228" i="2"/>
  <c r="BG234" i="2"/>
  <c r="BG244" i="2"/>
  <c r="BG246" i="2"/>
  <c r="BG274" i="2"/>
  <c r="BG295" i="2"/>
  <c r="BG296" i="2"/>
  <c r="BG327" i="2"/>
  <c r="BG330" i="2"/>
  <c r="BG331" i="2"/>
  <c r="BG345" i="2"/>
  <c r="BG349" i="2"/>
  <c r="BG355" i="2"/>
  <c r="BG357" i="2"/>
  <c r="BG367" i="2"/>
  <c r="BG373" i="2"/>
  <c r="BG377" i="2"/>
  <c r="BG404" i="2"/>
  <c r="BG412" i="2"/>
  <c r="BG456" i="2"/>
  <c r="BG485" i="2"/>
  <c r="BG514" i="2"/>
  <c r="BG519" i="2"/>
  <c r="BG526" i="2"/>
  <c r="BG529" i="2"/>
  <c r="BG531" i="2"/>
  <c r="BG533" i="2"/>
  <c r="BG537" i="2"/>
  <c r="BG559" i="2"/>
  <c r="BG568" i="2"/>
  <c r="BG577" i="2"/>
  <c r="BG578" i="2"/>
  <c r="BG581" i="2"/>
  <c r="BG597" i="2"/>
  <c r="BG601" i="2"/>
  <c r="BG605" i="2"/>
  <c r="BG627" i="2"/>
  <c r="BG159" i="2"/>
  <c r="BG166" i="2"/>
  <c r="BG181" i="2"/>
  <c r="BG192" i="2"/>
  <c r="BG193" i="2"/>
  <c r="BG196" i="2"/>
  <c r="BG197" i="2"/>
  <c r="BG225" i="2"/>
  <c r="BG240" i="2"/>
  <c r="BG241" i="2"/>
  <c r="BG248" i="2"/>
  <c r="BG253" i="2"/>
  <c r="BG266" i="2"/>
  <c r="BG298" i="2"/>
  <c r="BG312" i="2"/>
  <c r="BG323" i="2"/>
  <c r="BG328" i="2"/>
  <c r="BG335" i="2"/>
  <c r="BG342" i="2"/>
  <c r="BG365" i="2"/>
  <c r="BG400" i="2"/>
  <c r="BG405" i="2"/>
  <c r="BG415" i="2"/>
  <c r="BG421" i="2"/>
  <c r="BG431" i="2"/>
  <c r="BG436" i="2"/>
  <c r="BG462" i="2"/>
  <c r="BG471" i="2"/>
  <c r="BG475" i="2"/>
  <c r="BG477" i="2"/>
  <c r="BG481" i="2"/>
  <c r="BG489" i="2"/>
  <c r="BG493" i="2"/>
  <c r="BG499" i="2"/>
  <c r="BG501" i="2"/>
  <c r="BG506" i="2"/>
  <c r="BG524" i="2"/>
  <c r="BG530" i="2"/>
  <c r="BG532" i="2"/>
  <c r="BG541" i="2"/>
  <c r="BG579" i="2"/>
  <c r="BG582" i="2"/>
  <c r="BG592" i="2"/>
  <c r="BG595" i="2"/>
  <c r="BG596" i="2"/>
  <c r="BG599" i="2"/>
  <c r="BG626" i="2"/>
  <c r="F35" i="2"/>
  <c r="AZ95" i="1" s="1"/>
  <c r="K35" i="2"/>
  <c r="AV95" i="1" s="1"/>
  <c r="K35" i="3"/>
  <c r="AV96" i="1" s="1"/>
  <c r="F38" i="3"/>
  <c r="BC96" i="1" s="1"/>
  <c r="F37" i="5"/>
  <c r="BB98" i="1" s="1"/>
  <c r="F39" i="4"/>
  <c r="BD97" i="1" s="1"/>
  <c r="K35" i="4"/>
  <c r="AV97" i="1" s="1"/>
  <c r="F39" i="2"/>
  <c r="BD95" i="1" s="1"/>
  <c r="F39" i="3"/>
  <c r="BD96" i="1" s="1"/>
  <c r="F35" i="3"/>
  <c r="AZ96" i="1" s="1"/>
  <c r="F37" i="3"/>
  <c r="BB96" i="1" s="1"/>
  <c r="F35" i="5"/>
  <c r="AZ98" i="1" s="1"/>
  <c r="F35" i="4"/>
  <c r="AZ97" i="1"/>
  <c r="F38" i="5"/>
  <c r="BC98" i="1" s="1"/>
  <c r="F38" i="2"/>
  <c r="BC95" i="1"/>
  <c r="F37" i="2"/>
  <c r="BB95" i="1" s="1"/>
  <c r="F37" i="4"/>
  <c r="BB97" i="1" s="1"/>
  <c r="F39" i="5"/>
  <c r="BD98" i="1" s="1"/>
  <c r="K35" i="5"/>
  <c r="AV98" i="1" s="1"/>
  <c r="F38" i="4"/>
  <c r="BC97" i="1" s="1"/>
  <c r="K172" i="3" l="1"/>
  <c r="K105" i="3" s="1"/>
  <c r="Q130" i="5"/>
  <c r="AU98" i="1" s="1"/>
  <c r="S130" i="5"/>
  <c r="U130" i="5"/>
  <c r="BL139" i="3"/>
  <c r="K139" i="3" s="1"/>
  <c r="K97" i="3" s="1"/>
  <c r="Q410" i="2"/>
  <c r="Q147" i="2"/>
  <c r="S136" i="4"/>
  <c r="S135" i="4" s="1"/>
  <c r="S171" i="3"/>
  <c r="BL147" i="2"/>
  <c r="K147" i="2"/>
  <c r="K97" i="2" s="1"/>
  <c r="U136" i="4"/>
  <c r="U135" i="4" s="1"/>
  <c r="Q136" i="4"/>
  <c r="Q135" i="4" s="1"/>
  <c r="AU97" i="1" s="1"/>
  <c r="U147" i="2"/>
  <c r="Q139" i="3"/>
  <c r="U410" i="2"/>
  <c r="Q171" i="3"/>
  <c r="U139" i="3"/>
  <c r="S410" i="2"/>
  <c r="U171" i="3"/>
  <c r="S139" i="3"/>
  <c r="S147" i="2"/>
  <c r="BL130" i="5"/>
  <c r="K130" i="5" s="1"/>
  <c r="K96" i="5" s="1"/>
  <c r="BL410" i="2"/>
  <c r="K410" i="2" s="1"/>
  <c r="K106" i="2" s="1"/>
  <c r="BL136" i="4"/>
  <c r="BL135" i="4"/>
  <c r="K135" i="4" s="1"/>
  <c r="K96" i="4" s="1"/>
  <c r="BC94" i="1"/>
  <c r="W35" i="1" s="1"/>
  <c r="BB94" i="1"/>
  <c r="W34" i="1" s="1"/>
  <c r="BD94" i="1"/>
  <c r="W36" i="1" s="1"/>
  <c r="AZ94" i="1"/>
  <c r="BL138" i="3" l="1"/>
  <c r="K138" i="3" s="1"/>
  <c r="K96" i="3" s="1"/>
  <c r="K30" i="3" s="1"/>
  <c r="K117" i="3" s="1"/>
  <c r="BG117" i="3" s="1"/>
  <c r="K36" i="3" s="1"/>
  <c r="AW96" i="1" s="1"/>
  <c r="AT96" i="1" s="1"/>
  <c r="S146" i="2"/>
  <c r="Q146" i="2"/>
  <c r="AU95" i="1" s="1"/>
  <c r="S138" i="3"/>
  <c r="K30" i="5"/>
  <c r="K109" i="5" s="1"/>
  <c r="K103" i="5" s="1"/>
  <c r="K111" i="5" s="1"/>
  <c r="K30" i="4"/>
  <c r="K114" i="4" s="1"/>
  <c r="K108" i="4" s="1"/>
  <c r="K116" i="4" s="1"/>
  <c r="U138" i="3"/>
  <c r="Q138" i="3"/>
  <c r="AU96" i="1" s="1"/>
  <c r="U146" i="2"/>
  <c r="K136" i="4"/>
  <c r="K97" i="4"/>
  <c r="BL146" i="2"/>
  <c r="K146" i="2" s="1"/>
  <c r="K96" i="2" s="1"/>
  <c r="K30" i="2" s="1"/>
  <c r="K125" i="2" s="1"/>
  <c r="BG125" i="2" s="1"/>
  <c r="F36" i="2" s="1"/>
  <c r="BA95" i="1" s="1"/>
  <c r="K111" i="3"/>
  <c r="K119" i="3" s="1"/>
  <c r="AV94" i="1"/>
  <c r="F36" i="3"/>
  <c r="BA96" i="1" s="1"/>
  <c r="AY94" i="1"/>
  <c r="AX94" i="1"/>
  <c r="BG109" i="5" l="1"/>
  <c r="F36" i="5" s="1"/>
  <c r="BA98" i="1" s="1"/>
  <c r="K31" i="5"/>
  <c r="K32" i="5"/>
  <c r="AG98" i="1" s="1"/>
  <c r="K31" i="4"/>
  <c r="K32" i="4" s="1"/>
  <c r="AG97" i="1" s="1"/>
  <c r="AU94" i="1"/>
  <c r="BG114" i="4"/>
  <c r="K36" i="4" s="1"/>
  <c r="AW97" i="1" s="1"/>
  <c r="AT97" i="1" s="1"/>
  <c r="AN97" i="1" s="1"/>
  <c r="K36" i="5"/>
  <c r="AW98" i="1" s="1"/>
  <c r="AT98" i="1" s="1"/>
  <c r="AN98" i="1" s="1"/>
  <c r="K31" i="3"/>
  <c r="K32" i="3" s="1"/>
  <c r="AG96" i="1" s="1"/>
  <c r="AN96" i="1" s="1"/>
  <c r="K36" i="2"/>
  <c r="AW95" i="1" s="1"/>
  <c r="AT95" i="1" s="1"/>
  <c r="K119" i="2"/>
  <c r="K31" i="2" s="1"/>
  <c r="K32" i="2" s="1"/>
  <c r="AG95" i="1" s="1"/>
  <c r="AN95" i="1" l="1"/>
  <c r="F36" i="4"/>
  <c r="BA97" i="1" s="1"/>
  <c r="BA94" i="1" s="1"/>
  <c r="W33" i="1" s="1"/>
  <c r="K41" i="4"/>
  <c r="K41" i="5"/>
  <c r="K41" i="2"/>
  <c r="K41" i="3"/>
  <c r="K127" i="2"/>
  <c r="AG94" i="1"/>
  <c r="AK26" i="1" s="1"/>
  <c r="AW94" i="1" l="1"/>
  <c r="AK33" i="1" s="1"/>
  <c r="AG102" i="1"/>
  <c r="AV102" i="1"/>
  <c r="BY102" i="1" s="1"/>
  <c r="AG104" i="1"/>
  <c r="AV104" i="1" s="1"/>
  <c r="BY104" i="1" s="1"/>
  <c r="AG101" i="1"/>
  <c r="AV101" i="1" s="1"/>
  <c r="BY101" i="1" s="1"/>
  <c r="AG103" i="1"/>
  <c r="CD103" i="1" s="1"/>
  <c r="AT94" i="1" l="1"/>
  <c r="AN94" i="1" s="1"/>
  <c r="CD101" i="1"/>
  <c r="CD104" i="1"/>
  <c r="CD102" i="1"/>
  <c r="AG100" i="1"/>
  <c r="AK27" i="1" s="1"/>
  <c r="AK29" i="1" s="1"/>
  <c r="AN101" i="1"/>
  <c r="AN104" i="1"/>
  <c r="AV103" i="1"/>
  <c r="BY103" i="1" s="1"/>
  <c r="AK32" i="1" s="1"/>
  <c r="AN102" i="1"/>
  <c r="W32" i="1" l="1"/>
  <c r="AK38" i="1"/>
  <c r="AN103" i="1"/>
  <c r="AN100" i="1" s="1"/>
  <c r="AN106" i="1" s="1"/>
  <c r="AG106" i="1"/>
</calcChain>
</file>

<file path=xl/sharedStrings.xml><?xml version="1.0" encoding="utf-8"?>
<sst xmlns="http://schemas.openxmlformats.org/spreadsheetml/2006/main" count="9174" uniqueCount="1501">
  <si>
    <t>Export Komplet</t>
  </si>
  <si>
    <t/>
  </si>
  <si>
    <t>2.0</t>
  </si>
  <si>
    <t>False</t>
  </si>
  <si>
    <t>{eaf17ed2-eebd-4cb0-9448-b55c0cdf41c5}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</si>
  <si>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</si>
  <si>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</si>
  <si>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</si>
  <si>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</si>
  <si>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</si>
  <si>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</si>
  <si>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</si>
  <si>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</si>
  <si>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</si>
  <si>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MRAZIARENSKÝ SKLAD EQUUS a.s. VO VINICI</t>
  </si>
  <si>
    <t>JKSO:</t>
  </si>
  <si>
    <t>KS:</t>
  </si>
  <si>
    <t>Miesto:</t>
  </si>
  <si>
    <t>Cesta Slobody 771, Vinica</t>
  </si>
  <si>
    <t>Dátum:</t>
  </si>
  <si>
    <t>31. 1. 2024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</si>
  <si>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</si>
  <si>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</si>
  <si>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</si>
  <si>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</si>
  <si>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</si>
  <si>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</si>
  <si>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</si>
  <si>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Ing. Miloš Janíček</t>
  </si>
  <si>
    <t>True</t>
  </si>
  <si>
    <t>0,01</t>
  </si>
  <si>
    <t>Spracovateľ:</t>
  </si>
  <si>
    <t>Rosoft 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</si>
  <si>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</si>
  <si>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</si>
  <si>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</si>
  <si>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</si>
  <si>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</si>
  <si>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</si>
  <si>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</si>
  <si>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</si>
  <si>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</si>
  <si>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</si>
  <si>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</si>
  <si>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</si>
  <si>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</si>
  <si>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</si>
  <si>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</si>
  <si>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</si>
  <si>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</si>
  <si>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</si>
  <si>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</si>
  <si>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</si>
  <si>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</si>
  <si>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</si>
  <si>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</si>
  <si>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</si>
  <si>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</si>
  <si>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</si>
  <si>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</si>
  <si>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</si>
  <si>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</si>
  <si>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</si>
  <si>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</si>
  <si>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</si>
  <si>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</si>
  <si>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</si>
  <si>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</si>
  <si>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</si>
  <si>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</si>
  <si>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</si>
  <si>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</si>
  <si>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</si>
  <si>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</si>
  <si>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</si>
  <si>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</si>
  <si>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</si>
  <si>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</si>
  <si>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</si>
  <si>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</si>
  <si>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</si>
  <si>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1 SO-20</t>
  </si>
  <si>
    <t>Strojovňa chladenia</t>
  </si>
  <si>
    <t>STA</t>
  </si>
  <si>
    <t>1</t>
  </si>
  <si>
    <t>{76e84d8b-c7a1-46c1-9387-403159605942}</t>
  </si>
  <si>
    <t>2 SO-20</t>
  </si>
  <si>
    <t>ZTI</t>
  </si>
  <si>
    <t>{b575f492-640f-4b17-a537-0e4773ffcc70}</t>
  </si>
  <si>
    <t>3 SO-20</t>
  </si>
  <si>
    <t>VHS</t>
  </si>
  <si>
    <t>{4c01fe67-8309-40ee-8e57-e4ac29426a98}</t>
  </si>
  <si>
    <t>4 SO-20</t>
  </si>
  <si>
    <t>Elektro</t>
  </si>
  <si>
    <t>{98f659ed-f33e-4baa-a429-c084fc53c995}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</si>
  <si>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</si>
  <si>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</si>
  <si>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</si>
  <si>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</si>
  <si>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</si>
  <si>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</si>
  <si>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</si>
  <si>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</si>
  <si>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</si>
  <si>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jamy</t>
  </si>
  <si>
    <t>3,557</t>
  </si>
  <si>
    <t>2</t>
  </si>
  <si>
    <t>odkop</t>
  </si>
  <si>
    <t>64,182</t>
  </si>
  <si>
    <t>KRYCÍ LIST ROZPOČTU</t>
  </si>
  <si>
    <t>ornica</t>
  </si>
  <si>
    <t>35,341</t>
  </si>
  <si>
    <t>ryhy</t>
  </si>
  <si>
    <t>5,267</t>
  </si>
  <si>
    <t>zásyp</t>
  </si>
  <si>
    <t>4,455</t>
  </si>
  <si>
    <t>Objekt:</t>
  </si>
  <si>
    <t>1 SO-20 - Strojovňa chladenia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</si>
  <si>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</si>
  <si>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</si>
  <si>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</si>
  <si>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</si>
  <si>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</si>
  <si>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</si>
  <si>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</si>
  <si>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</si>
  <si>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</si>
  <si>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</si>
  <si>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</si>
  <si>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</si>
  <si>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</si>
  <si>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</si>
  <si>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</si>
  <si>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</si>
  <si>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</si>
  <si>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</si>
  <si>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</si>
  <si>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</si>
  <si>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</si>
  <si>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</si>
  <si>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</si>
  <si>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783 - Nátery</t>
  </si>
  <si>
    <t xml:space="preserve">    784 - Maľby</t>
  </si>
  <si>
    <t>HZS - Hodinové zúčtovacie sadzby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</si>
  <si>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</si>
  <si>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</si>
  <si>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</si>
  <si>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</si>
  <si>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</si>
  <si>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</si>
  <si>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</si>
  <si>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</si>
  <si>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</si>
  <si>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</si>
  <si>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</si>
  <si>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</si>
  <si>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</si>
  <si>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</si>
  <si>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</si>
  <si>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</si>
  <si>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</si>
  <si>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</si>
  <si>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</si>
  <si>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</si>
  <si>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</si>
  <si>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</si>
  <si>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</si>
  <si>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</si>
  <si>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</si>
  <si>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</si>
  <si>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121101111.S</t>
  </si>
  <si>
    <t>Odstránenie ornice s vodor. premiestn. na hromady, so zložením na vzdialenosť do 100 m a do 100m3</t>
  </si>
  <si>
    <t>m3</t>
  </si>
  <si>
    <t>4</t>
  </si>
  <si>
    <t>-1333034453</t>
  </si>
  <si>
    <t>VV</t>
  </si>
  <si>
    <t>0,2*(10,1*18,55+3,3*4,5-6,7*5)</t>
  </si>
  <si>
    <t>0,2*2*4 "sp. plocha</t>
  </si>
  <si>
    <t>Súčet</t>
  </si>
  <si>
    <t>122201101.S</t>
  </si>
  <si>
    <t>Odkopávka a prekopávka nezapažená v hornine 3, do 100 m3</t>
  </si>
  <si>
    <t>1485807594</t>
  </si>
  <si>
    <t>0,4*(10,1*18,55-6,7*5)</t>
  </si>
  <si>
    <t>0,4*4,0*3,3/2</t>
  </si>
  <si>
    <t>3</t>
  </si>
  <si>
    <t>122201109.S</t>
  </si>
  <si>
    <t>Odkopávky a prekopávky nezapažené. Príplatok k cenám za lepivosť horniny 3</t>
  </si>
  <si>
    <t>-1612638419</t>
  </si>
  <si>
    <t>131201101.S</t>
  </si>
  <si>
    <t>Výkop nezapaženej jamy v hornine 3, do 100 m3</t>
  </si>
  <si>
    <t>754357484</t>
  </si>
  <si>
    <t>"pätky</t>
  </si>
  <si>
    <t>(1,3-0,7)*0,5*0,75*0,75*11</t>
  </si>
  <si>
    <t>(1,3-0,7)*0,5*0,9*0,9*7</t>
  </si>
  <si>
    <t>5</t>
  </si>
  <si>
    <t>131201109.S</t>
  </si>
  <si>
    <t>Hĺbenie nezapažených jám a zárezov. Príplatok za lepivosť horniny 3</t>
  </si>
  <si>
    <t>1085334218</t>
  </si>
  <si>
    <t>6</t>
  </si>
  <si>
    <t>132201101.S</t>
  </si>
  <si>
    <t>Výkop ryhy do šírky 600 mm v horn.3 do 100 m3</t>
  </si>
  <si>
    <t>2100575148</t>
  </si>
  <si>
    <t>"pásy</t>
  </si>
  <si>
    <t>(1,05-0,7)*0,4*(3,38+2,1+3,3+2,1+2,58+2,075*2+2,95+2,58+2,1+3,3+1,245+2,075*2)</t>
  </si>
  <si>
    <t>(1,05-0,7)*0,5*2,95</t>
  </si>
  <si>
    <t>7</t>
  </si>
  <si>
    <t>132201109.S</t>
  </si>
  <si>
    <t>Príplatok k cene za lepivosť pri hĺbení rýh šírky do 600 mm zapažených i nezapažených s urovnaním dna v hornine 3</t>
  </si>
  <si>
    <t>428867856</t>
  </si>
  <si>
    <t>8</t>
  </si>
  <si>
    <t>162201102.S</t>
  </si>
  <si>
    <t>Vodorovné premiestnenie výkopku z horniny 1-4 nad 20-50m</t>
  </si>
  <si>
    <t>-1791986849</t>
  </si>
  <si>
    <t>9</t>
  </si>
  <si>
    <t>167101101.S</t>
  </si>
  <si>
    <t>Nakladanie neuľahnutého výkopku z hornín tr.1-4 do 100 m3</t>
  </si>
  <si>
    <t>1611726947</t>
  </si>
  <si>
    <t>10</t>
  </si>
  <si>
    <t>171201201.S</t>
  </si>
  <si>
    <t>Uloženie sypaniny na skládky do 100 m3</t>
  </si>
  <si>
    <t>1401628016</t>
  </si>
  <si>
    <t>11</t>
  </si>
  <si>
    <t>174101102.S</t>
  </si>
  <si>
    <t>Zásyp sypaninou v uzavretých priestoroch s urovnaním povrchu zásypu</t>
  </si>
  <si>
    <t>1985870145</t>
  </si>
  <si>
    <t>(0,7-0,1)/2*4,5*3,3</t>
  </si>
  <si>
    <t>12</t>
  </si>
  <si>
    <t>181301107.S</t>
  </si>
  <si>
    <t>Rozprestretie ornice v rovine, plocha do 500 m2, hr. do 500 mm</t>
  </si>
  <si>
    <t>m2</t>
  </si>
  <si>
    <t>-924671061</t>
  </si>
  <si>
    <t>ornica/0,5</t>
  </si>
  <si>
    <t>Zakladanie</t>
  </si>
  <si>
    <t>13</t>
  </si>
  <si>
    <t>2243112141</t>
  </si>
  <si>
    <t>M+D Pilóta priemeru 600mm, dĺžky 5,7m, betón triedy C25/30 -XC3,XA1, (SK) Cl0,4 - Dmax16 -S4, vrátane vyvŕtania a odstránenia odtečeného výkopku</t>
  </si>
  <si>
    <t>ks</t>
  </si>
  <si>
    <t>1393100620</t>
  </si>
  <si>
    <t>14</t>
  </si>
  <si>
    <t>2243112142</t>
  </si>
  <si>
    <t>M+D Pilóta priemeru 600mm, dĺžky 4,7m, betón triedy C25/30 -XC3,XA1, (SK) Cl0,4 - Dmax16 -S4, vrátane vyvŕtania a odstránenia odtečeného výkopku</t>
  </si>
  <si>
    <t>298736069</t>
  </si>
  <si>
    <t>15</t>
  </si>
  <si>
    <t>2243112143</t>
  </si>
  <si>
    <t>M+D Pilóta priemeru 600mm, dĺžky 3,7m, betón triedy C25/30 -XC3,XA1, (SK) Cl0,4 - Dmax16 -S4, vrátane vyvŕtania a odstránenia odtečeného výkopku</t>
  </si>
  <si>
    <t>931761361</t>
  </si>
  <si>
    <t>16</t>
  </si>
  <si>
    <t>2243112144</t>
  </si>
  <si>
    <t>M+D Pilóta priemeru 600mm, dĺžky 2,7m, betón triedy C25/30 -XC3,XA1, (SK) Cl0,4 - Dmax16 -S4, vrátane vyvŕtania a odstránenia odtečeného výkopku</t>
  </si>
  <si>
    <t>477640550</t>
  </si>
  <si>
    <t>17</t>
  </si>
  <si>
    <t>2243112145</t>
  </si>
  <si>
    <t>M+D Pilóta priemeru 600mm, dĺžky 2,0m, betón triedy C25/30 -XC3,XA1, (SK) Cl0,4 - Dmax16 -S4, vrátane vyvŕtania a odstránenia odtečeného výkopku</t>
  </si>
  <si>
    <t>-331112729</t>
  </si>
  <si>
    <t>18</t>
  </si>
  <si>
    <t>224311216p</t>
  </si>
  <si>
    <t>Pohotovosť pilotážnej sústavy</t>
  </si>
  <si>
    <t>669515313</t>
  </si>
  <si>
    <t>19</t>
  </si>
  <si>
    <t>224361114.S</t>
  </si>
  <si>
    <t>Výstuž pilót betónovaných do zeme, s vytiahnutím pažnice, z ocele B500 (10505)</t>
  </si>
  <si>
    <t>t</t>
  </si>
  <si>
    <t>1625296448</t>
  </si>
  <si>
    <t>1148,6/1000 "S-6</t>
  </si>
  <si>
    <t>271521111.S</t>
  </si>
  <si>
    <t>Vankúše zhutnené pod základy z kameniva hrubého drveného, frakcie 8-63 mm, zhutnenie na Edef  = 45,0 MPa</t>
  </si>
  <si>
    <t>1242337599</t>
  </si>
  <si>
    <t>0,3*151,51 "polocha cad</t>
  </si>
  <si>
    <t>0,05*28,23 "plocha cad žumpa</t>
  </si>
  <si>
    <t>3,05*(4*5,7-0,9*0,8) "zasypaná žumpa</t>
  </si>
  <si>
    <t xml:space="preserve">Súčet </t>
  </si>
  <si>
    <t>21</t>
  </si>
  <si>
    <t>271571111.S</t>
  </si>
  <si>
    <t>Vankúše zhutnené pod základy zo štrkopiesku, fr. 0-32mm, zhutnenie na Edef = 60MPA</t>
  </si>
  <si>
    <t>1957685691</t>
  </si>
  <si>
    <t>0,17*159,97</t>
  </si>
  <si>
    <t>HORNÁ ČASŤ KONSOLIDAČNEJ VRSTVY NAVRHNUTÁ HRÚBKY 120-170 mm</t>
  </si>
  <si>
    <t>22</t>
  </si>
  <si>
    <t>271571111.Sr</t>
  </si>
  <si>
    <t>Ochranný podklad z riečneho jemnozrnného piesku hr. 30mm</t>
  </si>
  <si>
    <t>-514376431</t>
  </si>
  <si>
    <t>0,03*159,97</t>
  </si>
  <si>
    <t>23</t>
  </si>
  <si>
    <t>273313521.S</t>
  </si>
  <si>
    <t>Betón základových dosiek, prostý tr. C 12/15 - X0 (SK) -Cl1,0- Dmax8 -S3 - podkladný betón</t>
  </si>
  <si>
    <t>-585042670</t>
  </si>
  <si>
    <t>0,05*0,4*(3,38+1,8+3,6+2,1+2,58+2,075*2+2,95+2,58+2,1+3,3+1,25+2,075*2)*1,035</t>
  </si>
  <si>
    <t>0,05*0,5*2,95*1,035</t>
  </si>
  <si>
    <t>uvažované stratné na betón priamo do terénu 3,5%</t>
  </si>
  <si>
    <t>24</t>
  </si>
  <si>
    <t>274321411.S</t>
  </si>
  <si>
    <t>Betón základových pásov, železový (bez výstuže), tr. C 25/30 - XC3 (SK) -Cl0,4 -Dmax16 -S4</t>
  </si>
  <si>
    <t>677206791</t>
  </si>
  <si>
    <t>(1-0,4)*0,4*(3,38+1,8+3,6+2,1+2,58+2,075*2+2,95+2,58+2,1+3,3+1,25+2,075*2)*1,035</t>
  </si>
  <si>
    <t>(1-0,4)*0,5*2,95*1,035</t>
  </si>
  <si>
    <t>0,35*0,4*(2,1+2,13)*1,035 "nad žumpou</t>
  </si>
  <si>
    <t>25</t>
  </si>
  <si>
    <t>274351215.S</t>
  </si>
  <si>
    <t>Debnenie stien základových pásov, zhotovenie-dielce</t>
  </si>
  <si>
    <t>1371151586</t>
  </si>
  <si>
    <t>0,3*(3,38+1,8+3,6+2,1+2,58+2,075*2+2,95+2,58+2,1+3,3+1,25+2,075*2+2,95)</t>
  </si>
  <si>
    <t>0,35*(2,1+2,13)*2 "nad žumpou</t>
  </si>
  <si>
    <t>26</t>
  </si>
  <si>
    <t>274351216.S</t>
  </si>
  <si>
    <t>Debnenie stien základových pásov, odstránenie-dielce</t>
  </si>
  <si>
    <t>1453815526</t>
  </si>
  <si>
    <t>27</t>
  </si>
  <si>
    <t>274361821.S</t>
  </si>
  <si>
    <t>Výstuž základových pásov, stien z ocele B500 (10505)</t>
  </si>
  <si>
    <t>875353182</t>
  </si>
  <si>
    <t>1375,26/1000 "S-8</t>
  </si>
  <si>
    <t>28</t>
  </si>
  <si>
    <t>275321411.S</t>
  </si>
  <si>
    <t>Betón základových pätiek, železový (bez výstuže), tr. C 25/30 - XC3 (SK) -Cl0,4 -Dmax16 -S4</t>
  </si>
  <si>
    <t>-828171629</t>
  </si>
  <si>
    <t>(1,3-0,4)*0,75*0,75*11 "H2</t>
  </si>
  <si>
    <t>(1,3-0,4)*0,9*0,9*7 "h1</t>
  </si>
  <si>
    <t>(4,05-0,4)*0,9*0,8 "H3</t>
  </si>
  <si>
    <t>0,35*0,9*0,9 "H3 (nad stropnou doskou)</t>
  </si>
  <si>
    <t>29</t>
  </si>
  <si>
    <t>275351215.S</t>
  </si>
  <si>
    <t>Debnenie stien základových pätiek, zhotovenie-dielce</t>
  </si>
  <si>
    <t>-131423233</t>
  </si>
  <si>
    <t>0,3*(0,15*2*8+0,75*16) "H2</t>
  </si>
  <si>
    <t>0,3*(0,3*2*7+0,9*7) "h1</t>
  </si>
  <si>
    <t>(4,05-0,4)*(0,9+0,8*2) "H3</t>
  </si>
  <si>
    <t>0,35*(0,9*4) "H3 (nad stropnou doskou)</t>
  </si>
  <si>
    <t>30</t>
  </si>
  <si>
    <t>275351216.S</t>
  </si>
  <si>
    <t>Debnenie stien základovýcb pätiek, odstránenie-dielce</t>
  </si>
  <si>
    <t>1669272062</t>
  </si>
  <si>
    <t>31</t>
  </si>
  <si>
    <t>275321411.Sr</t>
  </si>
  <si>
    <t>Obetónovanie kotvenie stĺpa, tr. C 25/30 - XC3 (SK) -Cl0,4 -Dmax16 -S4</t>
  </si>
  <si>
    <t>309492349</t>
  </si>
  <si>
    <t>0,1*0,6*0,6*20</t>
  </si>
  <si>
    <t>32</t>
  </si>
  <si>
    <t>275361821.S</t>
  </si>
  <si>
    <t>Výstuž základových pätiek z ocele B500 (10505)</t>
  </si>
  <si>
    <t>1588136405</t>
  </si>
  <si>
    <t>562,5/1000 "S-8</t>
  </si>
  <si>
    <t>33</t>
  </si>
  <si>
    <t>275902011.S</t>
  </si>
  <si>
    <t>M+D Oceľová dilatačná lišta ref. TERAJOIN TJ6</t>
  </si>
  <si>
    <t>m</t>
  </si>
  <si>
    <t>-1712686063</t>
  </si>
  <si>
    <t>Zvislé a kompletné konštrukcie</t>
  </si>
  <si>
    <t>34</t>
  </si>
  <si>
    <t>341321410.S</t>
  </si>
  <si>
    <t>Betón stien a priečok, železový (bez výstuže) tr. C 25/30 - XC3, XF2 (SK) -Cl0,4 -Dmax16 -S4</t>
  </si>
  <si>
    <t>1464923730</t>
  </si>
  <si>
    <t>"obvod</t>
  </si>
  <si>
    <t>(0,7+0,4)*0,2*(2,9+17,56+9,5+17,56+2,9)-0,4*0,2*1,1</t>
  </si>
  <si>
    <t>(0,7+0,4)*0,1*0,3*8</t>
  </si>
  <si>
    <t>35</t>
  </si>
  <si>
    <t>341351105.S</t>
  </si>
  <si>
    <t>Debnenie stien a priečok obojstranné zhotovenie-dielce</t>
  </si>
  <si>
    <t>-1518002756</t>
  </si>
  <si>
    <t>(0,7+0,4)*(2,9+17,56+9,5+17,56+2,9+0,2)*2-0,4*1,1*2</t>
  </si>
  <si>
    <t>(0,7+0,4)*(0,1*2*8)</t>
  </si>
  <si>
    <t>"prestupy</t>
  </si>
  <si>
    <t>0,2*0,4*4*4</t>
  </si>
  <si>
    <t>36</t>
  </si>
  <si>
    <t>341351106.S</t>
  </si>
  <si>
    <t>Debnenie stien a priečok obojstranné odstránenie-dielce</t>
  </si>
  <si>
    <t>2007275238</t>
  </si>
  <si>
    <t>37</t>
  </si>
  <si>
    <t>311321822.S</t>
  </si>
  <si>
    <t>Príplatok za pohľadový betón nadzákladových múrov triedy SB 2</t>
  </si>
  <si>
    <t>-1128058695</t>
  </si>
  <si>
    <t>(0,7+0,4)*(2,9+17,56+9,5+17,56+2,9+0,2)*2-1,1*0,4*2</t>
  </si>
  <si>
    <t>38</t>
  </si>
  <si>
    <t>317941123.S</t>
  </si>
  <si>
    <t>Osadenie oceľových valcovaných nosníkov, vrátane kotvenia do základov, spojov, zvarov, a potr. príslušenstva</t>
  </si>
  <si>
    <t>517648794</t>
  </si>
  <si>
    <t>"SF</t>
  </si>
  <si>
    <t>12246/1000</t>
  </si>
  <si>
    <t>"zvisle prvky</t>
  </si>
  <si>
    <t>10457,8/1000</t>
  </si>
  <si>
    <t>"platne</t>
  </si>
  <si>
    <t>6519,54/1000</t>
  </si>
  <si>
    <t>39</t>
  </si>
  <si>
    <t>M</t>
  </si>
  <si>
    <t>1338100001</t>
  </si>
  <si>
    <t xml:space="preserve">Oceľ S235, vrátane povrchovej úpravy </t>
  </si>
  <si>
    <t>-1374101368</t>
  </si>
  <si>
    <t>13471/1000</t>
  </si>
  <si>
    <t>11504/1000</t>
  </si>
  <si>
    <t>Vodorovné konštrukcie</t>
  </si>
  <si>
    <t>40</t>
  </si>
  <si>
    <t>411321414.S</t>
  </si>
  <si>
    <t>Betón stropov doskových a trámových,  železový tr. C 25/30 - XC3 (SK) -Cl0,4 -Dmax16 -S4</t>
  </si>
  <si>
    <t>1016238581</t>
  </si>
  <si>
    <t>"žumpa</t>
  </si>
  <si>
    <t>0,25*6,7*5</t>
  </si>
  <si>
    <t>41</t>
  </si>
  <si>
    <t>411321414.Sf</t>
  </si>
  <si>
    <t>Betón stropov doskových a trámových,  železový tr. C 25/30 - XC1 (SK) -Cl0,4 -Dmax16 -S4 - dobetonávka filigránového stropu</t>
  </si>
  <si>
    <t>1123284132</t>
  </si>
  <si>
    <t>"na filigran</t>
  </si>
  <si>
    <t>0,11*9,5*17,96</t>
  </si>
  <si>
    <t>0,05*(0,11*9,5*2+0,2*9,5*4)</t>
  </si>
  <si>
    <t xml:space="preserve">DETAILNEJŠIE BUDE RIEŠENÝ V DIELENSKEJ DOKUMENTÁCII ZHOTOVITELA </t>
  </si>
  <si>
    <t>42</t>
  </si>
  <si>
    <t>411351101.S</t>
  </si>
  <si>
    <t>Debnenie stropov doskových zhotovenie-dielce</t>
  </si>
  <si>
    <t>602545549</t>
  </si>
  <si>
    <t>0,16*(9,5*2+17,96*2)</t>
  </si>
  <si>
    <t>43</t>
  </si>
  <si>
    <t>411351102.S</t>
  </si>
  <si>
    <t>Debnenie stropov doskových odstránenie-dielce</t>
  </si>
  <si>
    <t>-1449870150</t>
  </si>
  <si>
    <t>44</t>
  </si>
  <si>
    <t>411354175.S</t>
  </si>
  <si>
    <t>Podporná konštrukcia stropov výšky do 4 m pre zaťaženie do 20 kPa zhotovenie</t>
  </si>
  <si>
    <t>-1799217558</t>
  </si>
  <si>
    <t>9,5*17,96</t>
  </si>
  <si>
    <t>45</t>
  </si>
  <si>
    <t>411354176.S</t>
  </si>
  <si>
    <t>Podporná konštrukcia stropov výšky do 4 m pre zaťaženie do 20 kPa odstránenie</t>
  </si>
  <si>
    <t>-1196376948</t>
  </si>
  <si>
    <t>46</t>
  </si>
  <si>
    <t>411361821.S</t>
  </si>
  <si>
    <t>Výstuž stropov doskových, trámových, vložkových,konzolových alebo balkónových, B500 (10505)</t>
  </si>
  <si>
    <t>1297450452</t>
  </si>
  <si>
    <t>950,72/1000 "S-9</t>
  </si>
  <si>
    <t>900,52/1000 "S-11</t>
  </si>
  <si>
    <t>675,25/1000 "S-12</t>
  </si>
  <si>
    <t>47</t>
  </si>
  <si>
    <t>411361821.S10</t>
  </si>
  <si>
    <t>M+D Dilatačný pás ref. AVI Dista 100mm</t>
  </si>
  <si>
    <t>1805966259</t>
  </si>
  <si>
    <t>23 "S-9</t>
  </si>
  <si>
    <t>48</t>
  </si>
  <si>
    <t>411361821.Sp2</t>
  </si>
  <si>
    <t>M+D Spriahovací trn ref. HILTI X-HVB 110</t>
  </si>
  <si>
    <t>-1411339967</t>
  </si>
  <si>
    <t>146+492+164 "S-5</t>
  </si>
  <si>
    <t>49</t>
  </si>
  <si>
    <t>411361821.Sr</t>
  </si>
  <si>
    <t xml:space="preserve">M+D Priestorová rebríčková oceľ, výšky 110mm, </t>
  </si>
  <si>
    <t>-1366871511</t>
  </si>
  <si>
    <t>4*15+4,07*15+2,8*30+3,27*15 "S-11</t>
  </si>
  <si>
    <t>50</t>
  </si>
  <si>
    <t>411361821.Sp1</t>
  </si>
  <si>
    <t>M+D Dištančný profil- trojhranná betónová lišta v=60mm - ref. TEBAU BL5010</t>
  </si>
  <si>
    <t>32045750</t>
  </si>
  <si>
    <t>51</t>
  </si>
  <si>
    <t>411362021.S</t>
  </si>
  <si>
    <t>Výstuž stropov doskových, trámových, vložkových,konzolových alebo balkónových, zo zváraných sietí KARI</t>
  </si>
  <si>
    <t>-1607790722</t>
  </si>
  <si>
    <t>"S-12</t>
  </si>
  <si>
    <t xml:space="preserve">(345,8+18,2+40,89)/1000 "KH-20 </t>
  </si>
  <si>
    <t>179,82/1000 "KH-30</t>
  </si>
  <si>
    <t>52</t>
  </si>
  <si>
    <t>423355314.S</t>
  </si>
  <si>
    <t>Montáž strateného debnenia - spriahnutej dosky z filigranového panelu</t>
  </si>
  <si>
    <t>490346993</t>
  </si>
  <si>
    <t>4*1,9*5+4,07*1,9*5+2,8*1,9*10+3,27*1,9*5</t>
  </si>
  <si>
    <t>53</t>
  </si>
  <si>
    <t>5934300001F1</t>
  </si>
  <si>
    <t>Filigránový panel r. 4000x1900x50mm, tr. betónu C25/30-XC1(SK)</t>
  </si>
  <si>
    <t>168182701</t>
  </si>
  <si>
    <t>54</t>
  </si>
  <si>
    <t>5934300001F2</t>
  </si>
  <si>
    <t>Filigránový panel r. 4070x1900x50mm, tr. betónu C25/30-XC1(SK)</t>
  </si>
  <si>
    <t>1551702129</t>
  </si>
  <si>
    <t>55</t>
  </si>
  <si>
    <t>5934300001F3</t>
  </si>
  <si>
    <t>Filigránový panel r. 2800x1900x50mm, tr. betónu C25/30-XC1(SK)</t>
  </si>
  <si>
    <t>-1284972004</t>
  </si>
  <si>
    <t>56</t>
  </si>
  <si>
    <t>5934300001F4</t>
  </si>
  <si>
    <t>Filigránový panel r. 3270x1900x50mm, tr. betónu C25/30-XC1(SK)</t>
  </si>
  <si>
    <t>1788473173</t>
  </si>
  <si>
    <t>Komunikácie</t>
  </si>
  <si>
    <t>57</t>
  </si>
  <si>
    <t>564261115.Sr</t>
  </si>
  <si>
    <t>Podklad alebo podsyp zo štrkodrvy (UM,ŠD 0/45,Gc) s rozprestretím, vlhčením a zhutnením, po zhutnení hr. 240 mm</t>
  </si>
  <si>
    <t>-820041387</t>
  </si>
  <si>
    <t>2,6*4,6</t>
  </si>
  <si>
    <t>58</t>
  </si>
  <si>
    <t>565161212.S</t>
  </si>
  <si>
    <t>Podklad z asfaltového betónu AC 22 P s rozprestretím a zhutnením v pruhu š. do 3 m, po zhutnení hr. 90 mm</t>
  </si>
  <si>
    <t>-1423200745</t>
  </si>
  <si>
    <t>59</t>
  </si>
  <si>
    <t>567123114.S</t>
  </si>
  <si>
    <t>Podklad z kameniva stmeleného cementom, s rozprestrenm a zhutnením CBGM C 5/6, po zhutnení hr. 150 mm</t>
  </si>
  <si>
    <t>-947578244</t>
  </si>
  <si>
    <t>2,4*4,4+0,125*1,75</t>
  </si>
  <si>
    <t>60</t>
  </si>
  <si>
    <t>573111114.S</t>
  </si>
  <si>
    <t>Postrek asfaltový infiltračný s posypom kamenivom z asfaltu cestného v množstve 2,00 kg/m2</t>
  </si>
  <si>
    <t>2125929279</t>
  </si>
  <si>
    <t>61</t>
  </si>
  <si>
    <t>573211108.S</t>
  </si>
  <si>
    <t>Postrek asfaltový spojovací bez posypu kamenivom z asfaltu cestného v množstve 0,50 kg/m2</t>
  </si>
  <si>
    <t>-430173112</t>
  </si>
  <si>
    <t>8,219*2</t>
  </si>
  <si>
    <t>62</t>
  </si>
  <si>
    <t>577134211.S</t>
  </si>
  <si>
    <t>Asfaltový betón vrstva obrusná AC 11 O v pruhu š. do 3 m, tr. I, po zhutnení hr. 40 mm</t>
  </si>
  <si>
    <t>-1434124052</t>
  </si>
  <si>
    <t>2*4+0,125*1,75</t>
  </si>
  <si>
    <t>63</t>
  </si>
  <si>
    <t>577154311.S</t>
  </si>
  <si>
    <t>Asfaltový betón vrstva obrusná alebo ložná AC 16 v pruhu š. do 3 m, tr. I, po zhutnení hr. 60 mm</t>
  </si>
  <si>
    <t>1198207825</t>
  </si>
  <si>
    <t>Úpravy povrchov, podlahy, osadenie</t>
  </si>
  <si>
    <t>64</t>
  </si>
  <si>
    <t>631316033.S</t>
  </si>
  <si>
    <t>Mazanina z betónu s polypropylénovými vláknami ref. fy BEKAERT DRAMIX RL (m3) tr.C25/30 -XC3,XF2(SK)-Cl0,4-Dmax16-S3, hr. nad 120 do 240 mm, vrátane spádovania</t>
  </si>
  <si>
    <t>-85539643</t>
  </si>
  <si>
    <t>0,2*159,97 "plocha cad</t>
  </si>
  <si>
    <t>65</t>
  </si>
  <si>
    <t>631316242.S</t>
  </si>
  <si>
    <t>Povrchová úprava poterovou zmesou pre priemyselné (pancierové) podlahy, cementom, stredne ťažká prevádzka, hr. poteru 5 mm</t>
  </si>
  <si>
    <t>-694778818</t>
  </si>
  <si>
    <t>159,97 "plocha cad</t>
  </si>
  <si>
    <t>66</t>
  </si>
  <si>
    <t>631319155.S</t>
  </si>
  <si>
    <t>Príplatok za prehlad. povrchu betónovej mazaniny min. tr.C 8/10 oceľ. hlad. hr. 120-240 mm</t>
  </si>
  <si>
    <t>493636699</t>
  </si>
  <si>
    <t>67</t>
  </si>
  <si>
    <t>631351101.S</t>
  </si>
  <si>
    <t>Debnenie stien, rýh a otvorov v podlahách zhotovenie</t>
  </si>
  <si>
    <t>53642144</t>
  </si>
  <si>
    <t>0,2*(3,7+1,1)</t>
  </si>
  <si>
    <t>68</t>
  </si>
  <si>
    <t>631351102.S</t>
  </si>
  <si>
    <t>Debnenie stien, rýh a otvorov v podlahách odstránenie</t>
  </si>
  <si>
    <t>295405873</t>
  </si>
  <si>
    <t>69</t>
  </si>
  <si>
    <t>631361821.S</t>
  </si>
  <si>
    <t>Výstuž mazanín z betónov (z kameniva) a z ľahkých betónov z betonárskej ocele B500 (10505)</t>
  </si>
  <si>
    <t>-1014921480</t>
  </si>
  <si>
    <t>47,39/1000 "výkres S-10</t>
  </si>
  <si>
    <t>70</t>
  </si>
  <si>
    <t>631361821.S12</t>
  </si>
  <si>
    <t>M+D Dilatačný pás ref. AVI Dista 120mm</t>
  </si>
  <si>
    <t>628340708</t>
  </si>
  <si>
    <t>12 "výkres S-10</t>
  </si>
  <si>
    <t>71</t>
  </si>
  <si>
    <t>631361821.Sp1</t>
  </si>
  <si>
    <t>M+D Dištančný profil- trojhranná betónová lišta v=60mm - ref. TEBAU BL6010</t>
  </si>
  <si>
    <t>1107172225</t>
  </si>
  <si>
    <t>6 "výkres S-10</t>
  </si>
  <si>
    <t>72</t>
  </si>
  <si>
    <t>631362021.S</t>
  </si>
  <si>
    <t>Výstuž mazanín z betónov (z kameniva) a z ľahkých betónov zo zváraných sietí z drôtov typu KARI</t>
  </si>
  <si>
    <t>1207409002</t>
  </si>
  <si>
    <t>48,57/1000 "S-10</t>
  </si>
  <si>
    <t>73</t>
  </si>
  <si>
    <t>632001011.S</t>
  </si>
  <si>
    <t>Zhotovenie separačnej fólie v podlahových vrstvách z PE</t>
  </si>
  <si>
    <t>-1146078336</t>
  </si>
  <si>
    <t>159,97</t>
  </si>
  <si>
    <t>74</t>
  </si>
  <si>
    <t>283230007500.S</t>
  </si>
  <si>
    <t>Oddeľovacia PE fólia na potery, hr. 0,2mm</t>
  </si>
  <si>
    <t>1841395862</t>
  </si>
  <si>
    <t>159,97*1,15</t>
  </si>
  <si>
    <t>75</t>
  </si>
  <si>
    <t>632001021.Sr1</t>
  </si>
  <si>
    <t>Zhotovenie okrajovej dilatačnej pásky z XPS</t>
  </si>
  <si>
    <t>-1211958999</t>
  </si>
  <si>
    <t>2,64*2+17,61*2+0,1*2*8</t>
  </si>
  <si>
    <t>76</t>
  </si>
  <si>
    <t>283750000400</t>
  </si>
  <si>
    <t>Doska XPS ref. STYRODUR SB, hr. 20 mm</t>
  </si>
  <si>
    <t>1964752441</t>
  </si>
  <si>
    <t>(2,64*2+17,61*2+0,1*2*8)*1,1</t>
  </si>
  <si>
    <t>77</t>
  </si>
  <si>
    <t>634601521.S</t>
  </si>
  <si>
    <t>Zaplnenie dilatačných škár v mazaninách tmelom pružným, šírky škáry do 10 mm</t>
  </si>
  <si>
    <t>-1631180889</t>
  </si>
  <si>
    <t>78</t>
  </si>
  <si>
    <t>634920032.S</t>
  </si>
  <si>
    <t>Rezanie dilatačných škár v čiastočne zatvrdnutej betónovej mazanine alebo poteru hĺbky nad 50 do 80 mm, šírky nad 5 do 10 mm</t>
  </si>
  <si>
    <t>-318215894</t>
  </si>
  <si>
    <t>0,62*8+0,72*8+4,6*4</t>
  </si>
  <si>
    <t>Ostatné konštrukcie a práce-búranie</t>
  </si>
  <si>
    <t>79</t>
  </si>
  <si>
    <t>917832112.S</t>
  </si>
  <si>
    <t>Osadenie chodník. obrubníka betónového stojatého do lôžka z betónu prosteho tr. C 16/20 bez bočnej opory, vrátane zaliatia špár cementovou maltou</t>
  </si>
  <si>
    <t>-1261481684</t>
  </si>
  <si>
    <t>2*2+4</t>
  </si>
  <si>
    <t>80</t>
  </si>
  <si>
    <t>592170001000.S</t>
  </si>
  <si>
    <t>Betónový obrubník ref. AB0-1-15-250, rozmeru 150/250/1000mm</t>
  </si>
  <si>
    <t>-789127170</t>
  </si>
  <si>
    <t>(2*2+4)*1,1</t>
  </si>
  <si>
    <t>81</t>
  </si>
  <si>
    <t>918101112.S</t>
  </si>
  <si>
    <t>Lôžko pod obrubníky, krajníky alebo obruby z dlažobných kociek z betónu prostého tr. C 16/20</t>
  </si>
  <si>
    <t>959644176</t>
  </si>
  <si>
    <t>0,275*0,12*(2*2+4)</t>
  </si>
  <si>
    <t>82</t>
  </si>
  <si>
    <t>941955002.S</t>
  </si>
  <si>
    <t>Lešenie ľahké pracovné pomocné s výškou lešeňovej podlahy nad 1,20 do 1,90 m</t>
  </si>
  <si>
    <t>1183973471</t>
  </si>
  <si>
    <t>74,42+8,34+8,34 "1NP plocha cad</t>
  </si>
  <si>
    <t>73,17+9,53+13,95 "2NP plocha cad</t>
  </si>
  <si>
    <t>83</t>
  </si>
  <si>
    <t>941955102.S</t>
  </si>
  <si>
    <t>Lešenie ľahké pracovné v schodisku plochy do 6 m2, s výškou lešeňovej podlahy nad 1,50 do 3,5 m</t>
  </si>
  <si>
    <t>-975534173</t>
  </si>
  <si>
    <t>1,9*2,26</t>
  </si>
  <si>
    <t>84</t>
  </si>
  <si>
    <t>943943221.S</t>
  </si>
  <si>
    <t>Montáž lešenia priestorového ľahkého bez podláh pri zaťaženie do 2 kPa, výšky do 10 m</t>
  </si>
  <si>
    <t>1653275455</t>
  </si>
  <si>
    <t>"interier hala</t>
  </si>
  <si>
    <t>7,39*7,13*9,5</t>
  </si>
  <si>
    <t>85</t>
  </si>
  <si>
    <t>943943292.S</t>
  </si>
  <si>
    <t>Príplatok za prvý a každý ďalší i začatý mesiac používania lešenia priestorového ľahkého bez podláh výšky do 10 m a nad 10 do 22 m</t>
  </si>
  <si>
    <t>-190381876</t>
  </si>
  <si>
    <t>86</t>
  </si>
  <si>
    <t>943943821.S</t>
  </si>
  <si>
    <t>Demontáž lešenia priestorového ľahkého bez podláh pri zaťažení do 2 kPa, výšky do 10 m</t>
  </si>
  <si>
    <t>-2015512220</t>
  </si>
  <si>
    <t>87</t>
  </si>
  <si>
    <t>943955021.S</t>
  </si>
  <si>
    <t>Montáž lešeňovej podlahy s priečnikmi alebo pozdĺžnikmi výšky do do 10 m</t>
  </si>
  <si>
    <t>-1517886134</t>
  </si>
  <si>
    <t>7,13*9,5*3</t>
  </si>
  <si>
    <t>88</t>
  </si>
  <si>
    <t>943955191.S</t>
  </si>
  <si>
    <t>Príplatok za prvý a každý i začatý mesiac použitia lešeňovej podlahy pre všetky výšky do 40 m</t>
  </si>
  <si>
    <t>-604294800</t>
  </si>
  <si>
    <t>89</t>
  </si>
  <si>
    <t>943955821.S</t>
  </si>
  <si>
    <t>Demontáž lešeňovej podlahy s priečnikmi alebo pozdľžnikmi výšky do 10 m</t>
  </si>
  <si>
    <t>464504088</t>
  </si>
  <si>
    <t>90</t>
  </si>
  <si>
    <t>952901111.S</t>
  </si>
  <si>
    <t>Vyčistenie budov pri výške podlaží do 4 m</t>
  </si>
  <si>
    <t>-1868654199</t>
  </si>
  <si>
    <t>18,16*9,7 "1NP</t>
  </si>
  <si>
    <t>10,93*9,7 "2NP</t>
  </si>
  <si>
    <t>91</t>
  </si>
  <si>
    <t>961055111.S</t>
  </si>
  <si>
    <t>Búranie základov alebo vybúranie otvorov plochy nad 4 m2 v základoch železobetónových,  -2,40000t</t>
  </si>
  <si>
    <t>-633951678</t>
  </si>
  <si>
    <t>0,5*0,6*0,6 "v žumpe pre pilotu</t>
  </si>
  <si>
    <t>92</t>
  </si>
  <si>
    <t>962042321.S</t>
  </si>
  <si>
    <t>Búranie muriva alebo vybúranie otvorov plochy nad 4 m2 z betónu prostého nadzákladného,  -2,20000t</t>
  </si>
  <si>
    <t>1650595907</t>
  </si>
  <si>
    <t>(1+0,05)*0,5*(6,7*2+4*2)</t>
  </si>
  <si>
    <t>0,3*(0,17*0,9+0,1*0,9) "pre pätky</t>
  </si>
  <si>
    <t>93</t>
  </si>
  <si>
    <t>963012520.S</t>
  </si>
  <si>
    <t>Búranie stropov z dosiek alebo panelov zo železobetónu prefabrikovaných s dutinami hr. nad 140 mm,  -1,60000t</t>
  </si>
  <si>
    <t>-1353955466</t>
  </si>
  <si>
    <t>0,2*4*5,7</t>
  </si>
  <si>
    <t>94</t>
  </si>
  <si>
    <t>979082111.S</t>
  </si>
  <si>
    <t>Vnútrostavenisková doprava sutiny a vybúraných hmôt do 10 m</t>
  </si>
  <si>
    <t>-263443512</t>
  </si>
  <si>
    <t>95</t>
  </si>
  <si>
    <t>979081111.S</t>
  </si>
  <si>
    <t>Odvoz sutiny a vybúraných hmôt na skládku do 1 km</t>
  </si>
  <si>
    <t>-543052781</t>
  </si>
  <si>
    <t>96</t>
  </si>
  <si>
    <t>979081121.S</t>
  </si>
  <si>
    <t>Odvoz sutiny a vybúraných hmôt na skládku za každý ďalší 1 km, uvažujeme do 20km dodávateľ si ocení podľa svojich možnosí</t>
  </si>
  <si>
    <t>-1417579536</t>
  </si>
  <si>
    <t>32,606*20 'Prepočítané koeficientom množstva</t>
  </si>
  <si>
    <t>97</t>
  </si>
  <si>
    <t>979089012.S</t>
  </si>
  <si>
    <t>Poplatok za skladovanie - betón, tehly, dlaždice (17 01) ostatné</t>
  </si>
  <si>
    <t>-473844352</t>
  </si>
  <si>
    <t>99</t>
  </si>
  <si>
    <t>Presun hmôt HSV</t>
  </si>
  <si>
    <t>98</t>
  </si>
  <si>
    <t>998011002.S</t>
  </si>
  <si>
    <t>Presun hmôt pre budovy (801, 803, 812), zvislá konštr. z tehál, tvárnic, z kovu výšky do 12 m</t>
  </si>
  <si>
    <t>-1659623850</t>
  </si>
  <si>
    <t>PSV</t>
  </si>
  <si>
    <t>Práce a dodávky PSV</t>
  </si>
  <si>
    <t>711</t>
  </si>
  <si>
    <t>Izolácie proti vode a vlhkosti</t>
  </si>
  <si>
    <t>711131103.S</t>
  </si>
  <si>
    <t>Zhotovenie izolácie proti zemnej vlhkosti vodorovne, separačná fólia na sucho</t>
  </si>
  <si>
    <t>330261230</t>
  </si>
  <si>
    <t>159,97*2</t>
  </si>
  <si>
    <t>100</t>
  </si>
  <si>
    <t>711132103.S</t>
  </si>
  <si>
    <t>Zhotovenie izolácie proti zemnej vlhkosti zvislo, separačná fólia na sucho</t>
  </si>
  <si>
    <t>70893563</t>
  </si>
  <si>
    <t>0,2*(2,64*2+17,61*2+0,1*2*8)*2 "vytiahnutie</t>
  </si>
  <si>
    <t>101</t>
  </si>
  <si>
    <t>693110004500.S</t>
  </si>
  <si>
    <t>Geotextília napr. GEOTEXT 300 g/m2</t>
  </si>
  <si>
    <t>1322383250</t>
  </si>
  <si>
    <t>159,97*2*1,15</t>
  </si>
  <si>
    <t>0,2*(2,64*2+17,61*2+0,1*2*8)*2*1,15 "vytiahnutie</t>
  </si>
  <si>
    <t>102</t>
  </si>
  <si>
    <t>711132107.S</t>
  </si>
  <si>
    <t>Zhotovenie izolácie proti zemnej vlhkosti nopovou fóloiu položenou voľne na ploche zvislej</t>
  </si>
  <si>
    <t>1845749070</t>
  </si>
  <si>
    <t>0,3*(2,98+17,96+9,5+17,96+2,98) "sokel ext.</t>
  </si>
  <si>
    <t>0,1*(3,38+1,8+3,6+2,1+2,58+2,075*2+2,95+2,58+2,1+3,3+1,25+2,075*2+2,1+2,13) "na pásy</t>
  </si>
  <si>
    <t>0,3*0,75*11+0,3*0,9*8 "na pätky</t>
  </si>
  <si>
    <t>103</t>
  </si>
  <si>
    <t>283230002700.S</t>
  </si>
  <si>
    <t>Nopová HDPE fólia</t>
  </si>
  <si>
    <t>2136969328</t>
  </si>
  <si>
    <t>0,3*(2,98+17,96+9,5+17,96+2,98)*1,15 "sokel ext.</t>
  </si>
  <si>
    <t>0,1*(3,38+1,8+3,6+2,1+2,58+2,075*2+2,95+2,58+2,1+3,3+1,25+2,075*2+2,1+2,13)*1,15 "na pásy</t>
  </si>
  <si>
    <t>(0,3*0,75*11+0,3*0,9*8)*1,15 "na pätky</t>
  </si>
  <si>
    <t>104</t>
  </si>
  <si>
    <t>711133001.S</t>
  </si>
  <si>
    <t>Zhotovenie izolácie proti zemnej vlhkosti PVC fóliou položenou voľne na vodorovnej ploche so zvarením spoju, vrátane všetkých systémových prvkov HI systému, riešenia detailov apod.</t>
  </si>
  <si>
    <t>-770295697</t>
  </si>
  <si>
    <t>159,97 "vodorovne</t>
  </si>
  <si>
    <t>0,4*(3,38+1,8+3,6+2,1+2,58+2,075*2+2,95+2,58+2,1+3,3+1,25+2,075*2+2,1+2,13) "na pásy</t>
  </si>
  <si>
    <t>0,75*0,75*11+0,9*0,9*7+0,9*0,9 "na pätky</t>
  </si>
  <si>
    <t>105</t>
  </si>
  <si>
    <t>711133010.S</t>
  </si>
  <si>
    <t>Zhotovenie izolácie proti zemnej vlhkosti PVC fóliou položenou voľne na zvislej ploche so zvarením spoju, vrátane všetkých systémových prvkov HI systému, riešenia detailov apod.</t>
  </si>
  <si>
    <t>-694895617</t>
  </si>
  <si>
    <t>0,2*(2,64*2+17,61*2+0,1*2*8) "vytiahnutie ZD</t>
  </si>
  <si>
    <t>0,4*(17,56*2+9,1*2+0,1*2*8) "sokel int.</t>
  </si>
  <si>
    <t>106</t>
  </si>
  <si>
    <t>283220000200</t>
  </si>
  <si>
    <t>Hydroizolačná fólia PVC-P ref. FATRAFOL 803, hr. 1 mm</t>
  </si>
  <si>
    <t>1913222540</t>
  </si>
  <si>
    <t>P</t>
  </si>
  <si>
    <t>Poznámka k položke:_x000D_
FATRAFOL 803 je hydroizolačná fólia z mPVC pre izoláciu základov proti vlhkosti, radónu, odolná agresívnym spodným vodám, zväčša hnedej farby, zvára sa horúcim vzduchom</t>
  </si>
  <si>
    <t>107</t>
  </si>
  <si>
    <t>283220000201</t>
  </si>
  <si>
    <t>Hydroizolačná fólia PVC-P ref. STAFOL</t>
  </si>
  <si>
    <t>540977690</t>
  </si>
  <si>
    <t>0,4*(3,38+1,8+3,6+2,1+2,58+2,075*2+2,95+2,58+2,1+3,3+1,25+2,075*2+2,1+2,13)*1,15 "na pásy</t>
  </si>
  <si>
    <t>(0,75*0,75*11+0,9*0,9*7+0,9*0,9)*1,15 "na pätky</t>
  </si>
  <si>
    <t>0,4*(17,56*2+9,1*2+0,1*2*8)*1,15 "sokel int.</t>
  </si>
  <si>
    <t>108</t>
  </si>
  <si>
    <t>711462301.S</t>
  </si>
  <si>
    <t>Izolácia proti povrchovej a podpovrchovej tlakovej vode 2-zložkovou stierkou hydroizolačnou minerálnou pružnou hr. 2,5 mm na ploche vodorovnej</t>
  </si>
  <si>
    <t>230053793</t>
  </si>
  <si>
    <t>1,25*1,25</t>
  </si>
  <si>
    <t>spotebu si dodávateľ upresní podľa technologického návrhu výrobcu</t>
  </si>
  <si>
    <t>109</t>
  </si>
  <si>
    <t>711463301.S</t>
  </si>
  <si>
    <t>Izolácia proti povrchovej a podpovrchovej tlakovej vode 2-zložkovou stierkou hydroizolačnou minerálnou pružnou hr. 2,5 mm na ploche zvislej</t>
  </si>
  <si>
    <t>-743206872</t>
  </si>
  <si>
    <t>2*(1,1*2+1,25) "sprcha</t>
  </si>
  <si>
    <t>110</t>
  </si>
  <si>
    <t>998711202.S</t>
  </si>
  <si>
    <t>Presun hmôt pre izoláciu proti vode v objektoch výšky nad 6 do 12 m</t>
  </si>
  <si>
    <t>%</t>
  </si>
  <si>
    <t>1557137880</t>
  </si>
  <si>
    <t>712</t>
  </si>
  <si>
    <t>Izolácie striech, povlakové krytiny</t>
  </si>
  <si>
    <t>111</t>
  </si>
  <si>
    <t>712290010.S</t>
  </si>
  <si>
    <t>Zhotovenie parozábrany pre strechy ploché do 10°</t>
  </si>
  <si>
    <t>-1726547216</t>
  </si>
  <si>
    <t>18,1*9,7</t>
  </si>
  <si>
    <t>((0,195+0,25)/2+0,1)*9,7*2</t>
  </si>
  <si>
    <t>112</t>
  </si>
  <si>
    <t>283230007300</t>
  </si>
  <si>
    <t>Parozábrana ref. Fatrapar 200</t>
  </si>
  <si>
    <t>-1825048375</t>
  </si>
  <si>
    <t>Poznámka k položke:_x000D_
Fólia parotesná homogénny vytláčaná a vyfukovaná z modifikovaného polyetylénu pre parotesnú zábranu plochých striech a pod. Aj pre poistnú a dočasnú hydroizoláciu šikmých striech a striech so spádom min. 3°.</t>
  </si>
  <si>
    <t>18,1*9,7*1,15</t>
  </si>
  <si>
    <t>((0,195+0,25)/2+0,1)*9,7*2*1,15</t>
  </si>
  <si>
    <t>113</t>
  </si>
  <si>
    <t>712370060.S</t>
  </si>
  <si>
    <t>Zhotovenie povlakovej krytiny striech plochých do 10° PVC-P fóliou celoplošne lepenou so zvarením spoju, vrátane všetkých systémových prvkov HI systému, riešenia detailov apod.</t>
  </si>
  <si>
    <t>671497668</t>
  </si>
  <si>
    <t>18,1*9,7 "strecha</t>
  </si>
  <si>
    <t>8,93*15,08-5,36*3,78*2 "pochôdzna plocha na streche medzi zábradlím a vzt konštrukcie</t>
  </si>
  <si>
    <t>114</t>
  </si>
  <si>
    <t>712873240.S</t>
  </si>
  <si>
    <t>Zhotovenie povlakovej krytiny vytiahnutím izol. povlaku  PVC-P na konštrukcie prevyšujúce úroveň strechy nad 50 cm prikotvením so zváraným spojom, vrátane všetkých systémových prvkov HI systému, riešenia detailov apod.</t>
  </si>
  <si>
    <t>-1444397403</t>
  </si>
  <si>
    <t>115</t>
  </si>
  <si>
    <t>283220002000.S</t>
  </si>
  <si>
    <t>Hydroizolačná fólia PVC-P ref. Fatrafol 807/V, hr. 1,5 mm</t>
  </si>
  <si>
    <t>911377428</t>
  </si>
  <si>
    <t>116</t>
  </si>
  <si>
    <t>283220002000.Sr</t>
  </si>
  <si>
    <t>Hydroizolačná fólia PVC-P ref. Fatrafol 814, hr. 1,5 mm</t>
  </si>
  <si>
    <t>1445355085</t>
  </si>
  <si>
    <t>(8,93*15,08-5,36*3,78*2)*1,15 "pochôdzna plocha na streche medzi zábradlím a vzt konštrukcie</t>
  </si>
  <si>
    <t>117</t>
  </si>
  <si>
    <t>998712202.S</t>
  </si>
  <si>
    <t>Presun hmôt pre izoláciu povlakovej krytiny v objektoch výšky nad 6 do 12 m</t>
  </si>
  <si>
    <t>1936272679</t>
  </si>
  <si>
    <t>713</t>
  </si>
  <si>
    <t>Izolácie tepelné</t>
  </si>
  <si>
    <t>118</t>
  </si>
  <si>
    <t>713132202.S</t>
  </si>
  <si>
    <t>Montáž tepelnej izolácie podzemných stien a základov polystyrénom celoplošným prilepením</t>
  </si>
  <si>
    <t>-533239110</t>
  </si>
  <si>
    <t>0,95*(17,96*2+9,5*2)</t>
  </si>
  <si>
    <t>-0,65*(1,1+3,43)</t>
  </si>
  <si>
    <t>119</t>
  </si>
  <si>
    <t>283750001800</t>
  </si>
  <si>
    <t>Doska XPS hr. 50 mm</t>
  </si>
  <si>
    <t>189057101</t>
  </si>
  <si>
    <t>0,95*(17,96*2+9,5*2)*1,1</t>
  </si>
  <si>
    <t>-0,65*(1,1+3,43)*1,1</t>
  </si>
  <si>
    <t>120</t>
  </si>
  <si>
    <t>713142111.S</t>
  </si>
  <si>
    <t>Montáž tepelnej izolácie striech plochých do 10° polystyrénom,  jednovrstvová prilep. asfaltom</t>
  </si>
  <si>
    <t>-682519518</t>
  </si>
  <si>
    <t>121</t>
  </si>
  <si>
    <t>713142160.S</t>
  </si>
  <si>
    <t>Montáž tepelnej izolácie striech plochých do 10° spádovými doskami z polystyrénu v jednej vrstve</t>
  </si>
  <si>
    <t>-1742309113</t>
  </si>
  <si>
    <t>122</t>
  </si>
  <si>
    <t>283760013600.S</t>
  </si>
  <si>
    <t>Doska ref. Austrotherm GrEPS 100, sivá, hr. 60 mm</t>
  </si>
  <si>
    <t>655086225</t>
  </si>
  <si>
    <t>18,1*9,7*1,02</t>
  </si>
  <si>
    <t>123</t>
  </si>
  <si>
    <t>283760013600.Ss</t>
  </si>
  <si>
    <t>Doska v spáde ref. Austrotherm GrEPS, sivá, hr. 40-90mm</t>
  </si>
  <si>
    <t>481232597</t>
  </si>
  <si>
    <t>(0,04+0,09)/2*18,1*9,7*1,02</t>
  </si>
  <si>
    <t>124</t>
  </si>
  <si>
    <t>713142165.S</t>
  </si>
  <si>
    <t>M+D napojenie strecha na obvodový plášť - Austrotherm GtEPS 100 r. 100x120, vrátane kotvenia, príslušenstva, detailov</t>
  </si>
  <si>
    <t>-378390911</t>
  </si>
  <si>
    <t xml:space="preserve">Napojenie strechy na obv.plášť </t>
  </si>
  <si>
    <t>125</t>
  </si>
  <si>
    <t>998713202.S</t>
  </si>
  <si>
    <t>Presun hmôt pre izolácie tepelné v objektoch výšky nad 6 m do 12 m</t>
  </si>
  <si>
    <t>-856728024</t>
  </si>
  <si>
    <t>763</t>
  </si>
  <si>
    <t>Konštrukcie - drevostavby</t>
  </si>
  <si>
    <t>126</t>
  </si>
  <si>
    <t>763113124</t>
  </si>
  <si>
    <t xml:space="preserve">Priečka SDK ref. KNAUF W131, obojstranne opláštenie 3x12,5+0,5plech CW-UW 75, pož. odolnosť EI60, GKF/RED, vrátane rohových a ukončovacích líšt, presieťkovania a prebrúsenia </t>
  </si>
  <si>
    <t>-204640293</t>
  </si>
  <si>
    <t>"1NP</t>
  </si>
  <si>
    <t>3,69*(2,98+3,33+2,43+3,33+2,98)</t>
  </si>
  <si>
    <t>-1*2,15*2</t>
  </si>
  <si>
    <t>"2NP</t>
  </si>
  <si>
    <t>3,39*(3,11+4,9+3,2*2)</t>
  </si>
  <si>
    <t>-0,9*2,1*5</t>
  </si>
  <si>
    <t>127</t>
  </si>
  <si>
    <t>763138220.S</t>
  </si>
  <si>
    <t xml:space="preserve">Podhľad SDK závesný na dvojúrovňovej oceľovej podkonštrukcií CD+UD, doska štandardná A 12.5 mm s TI hr. 60mm, , vrátane rohových a ukončovacích líšt, presieťkovania a prebrúsenia </t>
  </si>
  <si>
    <t>-1010802576</t>
  </si>
  <si>
    <t>"velín</t>
  </si>
  <si>
    <t>2,98*3,2</t>
  </si>
  <si>
    <t>128</t>
  </si>
  <si>
    <t>998763403.S</t>
  </si>
  <si>
    <t>Presun hmôt pre sádrokartónové konštrukcie v stavbách (objektoch) výšky od 7 do 24 m</t>
  </si>
  <si>
    <t>-1756941355</t>
  </si>
  <si>
    <t>764</t>
  </si>
  <si>
    <t>Konštrukcie klampiarske</t>
  </si>
  <si>
    <t>129</t>
  </si>
  <si>
    <t>764323220.Sg</t>
  </si>
  <si>
    <t>Oplechovanie ostenia z pozinkovaného PZ plechu, r.š. 120 mm - systémové riešenie, vrátane kotvenia, príslušenstva - podrobný popis viď. PD ozn. g</t>
  </si>
  <si>
    <t>740724236</t>
  </si>
  <si>
    <t>130</t>
  </si>
  <si>
    <t>764323220.Sh</t>
  </si>
  <si>
    <t>Oplechovanie ostenia z pozinkovaného PZ plechu, r.š. 170 mm, hr. 3mm - systémové riešenie, vrátane kotvenia, príslušenstva - podrobný popis viď. PD ozn. h</t>
  </si>
  <si>
    <t>768060728</t>
  </si>
  <si>
    <t>24,6*2</t>
  </si>
  <si>
    <t>131</t>
  </si>
  <si>
    <t>764323220.Si</t>
  </si>
  <si>
    <t>Oplechovanie ostenia z pozinkovaného PZ plechu, š.20 mm, hr. 3mm - systémové riešenie, vrátane kotvenia, príslušenstva - podrobný popis viď. PD ozn. i</t>
  </si>
  <si>
    <t>-212963211</t>
  </si>
  <si>
    <t>132</t>
  </si>
  <si>
    <t>764323220.Sj</t>
  </si>
  <si>
    <t>Oplechovanie ostenia z pozinkovaného PZ plechu, r.š.250 mm - systémové riešenie, vrátane kotvenia, príslušenstva - podrobný popis viď. PD ozn. j</t>
  </si>
  <si>
    <t>-871194045</t>
  </si>
  <si>
    <t>133</t>
  </si>
  <si>
    <t>764323230.Sd</t>
  </si>
  <si>
    <t>Oplechovanie okapu z pozinkovaného PZ plechu, odkvapov na strechách s lepenkovou krytinou r.š. 320 mm - systémové riešenie, vrátane kotvenia, príslušenstva - podrobný popis viď. PD ozn. d</t>
  </si>
  <si>
    <t>-932879077</t>
  </si>
  <si>
    <t>134</t>
  </si>
  <si>
    <t>764323230.Se</t>
  </si>
  <si>
    <t>Oplechovanie okapu z pozinkovaného PZ plechu, odkvapov na strechách s lepenkovou krytinou r.š. 320 mm - systémové riešenie, vrátane kotvenia, príslušenstva - podrobný popis viď. PD ozn. e</t>
  </si>
  <si>
    <t>-606800639</t>
  </si>
  <si>
    <t>135</t>
  </si>
  <si>
    <t>764323230.Sf</t>
  </si>
  <si>
    <t>Pásik tvaru L pre oplechovanie z pozinkovaného PZ plechu, 50x3x330mm - systémové riešenie, vrátane kotvenia, príslušenstva - podrobný popis viď. PD ozn. f</t>
  </si>
  <si>
    <t>-452657007</t>
  </si>
  <si>
    <t>136</t>
  </si>
  <si>
    <t>764352227.S</t>
  </si>
  <si>
    <t>Žľaby z pozinkovaného PZ plechu, pododkvapové polkruhové r.š. 330 mm, vrátane čiel, hákov - ref. K&amp;J&amp;G</t>
  </si>
  <si>
    <t>-1840452813</t>
  </si>
  <si>
    <t>137</t>
  </si>
  <si>
    <t>764359212.S</t>
  </si>
  <si>
    <t>Kotlík kónický z pozinkovaného PZ plechu, pre rúry s priemerom od 100 do 125 mm - ref. K&amp;J&amp;G</t>
  </si>
  <si>
    <t>-1158027347</t>
  </si>
  <si>
    <t>138</t>
  </si>
  <si>
    <t>764430220.Sb</t>
  </si>
  <si>
    <t>Stykovanie panelov z pozinkovaného PZ plechu, r.š. 320 mm - systémové riešenie, vrátane kotvenia, príslušenstva - podrobný popis viď. PD ozn. b</t>
  </si>
  <si>
    <t>978891956</t>
  </si>
  <si>
    <t>139</t>
  </si>
  <si>
    <t>764430240.Sa</t>
  </si>
  <si>
    <t>Sytkovanie rohov objektu z pozinkovaného PZ plechu, r.š. 500 mm - systémové riešenie, vrátane kotvenia, príslušenstva - podrobný popis viď. PD ozn. a</t>
  </si>
  <si>
    <t>-1694336993</t>
  </si>
  <si>
    <t>140</t>
  </si>
  <si>
    <t>764430240.Sc</t>
  </si>
  <si>
    <t>Oplechovanie atiky z pozinkovaného PZ plechu, r.š. 500 mm - systémové riešenie, vrátane kotvenia, príslušenstva - podrobný popis viď. PD ozn. c</t>
  </si>
  <si>
    <t>1215152314</t>
  </si>
  <si>
    <t>141</t>
  </si>
  <si>
    <t>764454253.S</t>
  </si>
  <si>
    <t>Zvodové rúry z pozinkovaného PZ plechu, kruhové priemer 100 mm, vrátane kolien, objímok - ref. K&amp;J&amp;G</t>
  </si>
  <si>
    <t>391370210</t>
  </si>
  <si>
    <t>142</t>
  </si>
  <si>
    <t>998764202.S</t>
  </si>
  <si>
    <t>Presun hmôt pre konštrukcie klampiarske v objektoch výšky nad 6 do 12 m</t>
  </si>
  <si>
    <t>-619543971</t>
  </si>
  <si>
    <t>766</t>
  </si>
  <si>
    <t>Konštrukcie stolárske</t>
  </si>
  <si>
    <t>143</t>
  </si>
  <si>
    <t>766121220P</t>
  </si>
  <si>
    <t>M+D HPL laminát hr. 12mm na stenu, vrátane uchytenia a potrebných prvkov</t>
  </si>
  <si>
    <t>-1750059989</t>
  </si>
  <si>
    <t>2,1*(2,43+1,25+2,23)</t>
  </si>
  <si>
    <t>144</t>
  </si>
  <si>
    <t>998766202.S</t>
  </si>
  <si>
    <t>Presun hmot pre konštrukcie stolárske v objektoch výšky nad 6 do 12 m</t>
  </si>
  <si>
    <t>161676288</t>
  </si>
  <si>
    <t>767</t>
  </si>
  <si>
    <t>Konštrukcie doplnkové kovové</t>
  </si>
  <si>
    <t>145</t>
  </si>
  <si>
    <t>767411122.S</t>
  </si>
  <si>
    <t>Montáž opláštenia sendvičovými stenovými panelmi pre chladiarenské objekty na OK, hrúbky do 150 mm, vrátane detailov, rezania, príslušenstva, preplechovania mimo vykázaných v projekte</t>
  </si>
  <si>
    <t>-1429043046</t>
  </si>
  <si>
    <t>"pohlad východ</t>
  </si>
  <si>
    <t xml:space="preserve">18,1*7 </t>
  </si>
  <si>
    <t>-(0,6*2,4+0,9*3*4+0,9*1,2+0,9*1,55)</t>
  </si>
  <si>
    <t>"pohlad juh</t>
  </si>
  <si>
    <t>9,7*7</t>
  </si>
  <si>
    <t>-2,4*3,19</t>
  </si>
  <si>
    <t>Medzisúčet</t>
  </si>
  <si>
    <t>"pohlad západ</t>
  </si>
  <si>
    <t>"pohlad sever</t>
  </si>
  <si>
    <t>-0,6*0,9*2</t>
  </si>
  <si>
    <t>"vratane lesenia resp. montaznej plosiny !</t>
  </si>
  <si>
    <t>"pozn. vrátane potrebných úprav panelov výrezom</t>
  </si>
  <si>
    <t>"vratane potrebnych systemovych prvkov fasady ( oplechovania, lemovania, dilatacia,...)</t>
  </si>
  <si>
    <t>146</t>
  </si>
  <si>
    <t>553260000100r</t>
  </si>
  <si>
    <t>Panel sendvičový PUR š.1000mm, panel hr. 100mm</t>
  </si>
  <si>
    <t>2132154767</t>
  </si>
  <si>
    <t>Poznámka k položke:_x000D_
Určenie: - pre strešnú krytinu. Použitie: -obchodné a priemyselné objekty so zvýšenými požiadavkami ohňovzdornosti - logistické objekty - kancelárske objekty - poľnohospodárske objekty. Jadro: tvrdá minerálna vlna - zdanlivá hustota 110 kg/m3. Dĺžka panelov: 2,5-18m.</t>
  </si>
  <si>
    <t>147</t>
  </si>
  <si>
    <t>553260000100f</t>
  </si>
  <si>
    <t>Panel sendvičový PUR š.1000mm, panel hr. 100mm, s protipožiarnou odolnosťou 60min.</t>
  </si>
  <si>
    <t>743372861</t>
  </si>
  <si>
    <t>148</t>
  </si>
  <si>
    <t>7674231110</t>
  </si>
  <si>
    <t>M+D Hliníkové okno, s pevným zasklením, izol. dvojsklo, 3000x900mm, vrátane príslušných prvkov -ozn. 10</t>
  </si>
  <si>
    <t>99324852</t>
  </si>
  <si>
    <t>149</t>
  </si>
  <si>
    <t>7674231111</t>
  </si>
  <si>
    <t>M+D Hliníkové okno, s pevným zasklením, izol. dvojsklo, 2400x600mm, vrátane príslušných prvkov -ozn. 11</t>
  </si>
  <si>
    <t>1790082483</t>
  </si>
  <si>
    <t>150</t>
  </si>
  <si>
    <t>7674231112</t>
  </si>
  <si>
    <t>M+D Hliníkové okno, sklopné, izol. dvojsklo, 900x1200mm, vrátane príslušných prvkov -ozn. 12</t>
  </si>
  <si>
    <t>-1051106872</t>
  </si>
  <si>
    <t>151</t>
  </si>
  <si>
    <t>7674231113</t>
  </si>
  <si>
    <t>M+D Hliníkové okno, s pevným zasklením, izol. dvojsklo, 600x900mm, vrátane príslušných prvkov -ozn. 13</t>
  </si>
  <si>
    <t>637088308</t>
  </si>
  <si>
    <t>152</t>
  </si>
  <si>
    <t>7674231120</t>
  </si>
  <si>
    <t>M+D Sekcionálna brána, exteriérová, rozmeru 3500x3000mm, otváratelné krídlo 600x1970mm v bráne, vrátane nosnej konštrukcie a príslušných prvkov -ozn. 1</t>
  </si>
  <si>
    <t>209815515</t>
  </si>
  <si>
    <t>153</t>
  </si>
  <si>
    <t>7674231130</t>
  </si>
  <si>
    <t>M+D Interiérové dvere 900x2100mm, protipožiarne EI60, jednokrídlové, vrátane zárubne, samozatváraču, kovania, klučky, zámku a príslušných prvkov -ozn. 2</t>
  </si>
  <si>
    <t>-139350798</t>
  </si>
  <si>
    <t>154</t>
  </si>
  <si>
    <t>7674231131</t>
  </si>
  <si>
    <t>M+D Interiérové dvere 800x2100mm, protipožiarne EI60, jednokrídlové, vrátane zárubne, samozatváraču, kovania, klučky, zámku a príslušných prvkov -ozn. 3</t>
  </si>
  <si>
    <t>-1946522732</t>
  </si>
  <si>
    <t>155</t>
  </si>
  <si>
    <t>7674231132</t>
  </si>
  <si>
    <t>M+D Exteriérové dvere 800x2100mm, jednokrídlové, vrátane zárubne, samozatváraču, kovania, klučky, zámku a príslušných prvkov -ozn. 4</t>
  </si>
  <si>
    <t>457983630</t>
  </si>
  <si>
    <t>156</t>
  </si>
  <si>
    <t>767995101.Sr</t>
  </si>
  <si>
    <t xml:space="preserve">M+D Oceľová konštrukcia pre uchytenie zábradlia na streche, vrátane kotvenia do žb. dosky, povrchovej úpravy aj náterom ref. Triflex ProFibre do v. 150mm </t>
  </si>
  <si>
    <t>kg</t>
  </si>
  <si>
    <t>-1270946365</t>
  </si>
  <si>
    <t>P30-200/200</t>
  </si>
  <si>
    <t>14*0,95</t>
  </si>
  <si>
    <t>tr88,9x3,2</t>
  </si>
  <si>
    <t>14*2,02</t>
  </si>
  <si>
    <t>C120x60-15 hr3</t>
  </si>
  <si>
    <t>49*5,84</t>
  </si>
  <si>
    <t>157</t>
  </si>
  <si>
    <t>767161220.S</t>
  </si>
  <si>
    <t>Montáž zábradlia rovného z rúrok na oceľovú konštrukciu, s hmotnosťou 1 m zábradlia do 30 kg</t>
  </si>
  <si>
    <t>821957973</t>
  </si>
  <si>
    <t>4,3*2+6*4+3*7+1,5</t>
  </si>
  <si>
    <t>158</t>
  </si>
  <si>
    <t>767220092</t>
  </si>
  <si>
    <t>Odnímatelné nerezové zábradlie na streche atyp ref. AISI304, rozmeru 4300x1000mm</t>
  </si>
  <si>
    <t>-1928582598</t>
  </si>
  <si>
    <t>159</t>
  </si>
  <si>
    <t>767220093</t>
  </si>
  <si>
    <t>Odnímatelné nerezové zábradlie na streche ref. AISI304, rozmeru 6000x900mm</t>
  </si>
  <si>
    <t>-1493831439</t>
  </si>
  <si>
    <t>160</t>
  </si>
  <si>
    <t>767220094</t>
  </si>
  <si>
    <t>Odnímatelné nerezové zábradlie na streche ref. AISI304, rozmeru 3000x900mm</t>
  </si>
  <si>
    <t>-1977821686</t>
  </si>
  <si>
    <t>161</t>
  </si>
  <si>
    <t>767220095</t>
  </si>
  <si>
    <t>Odnímatelné nerezové zábradlie na streche ref. AISI304, rozmeru 1500x900mm</t>
  </si>
  <si>
    <t>111508826</t>
  </si>
  <si>
    <t>162</t>
  </si>
  <si>
    <t>767220096</t>
  </si>
  <si>
    <t>M+D Rebrík s ochranným košom, oceľový profily trubka 102/4mm, trubka priem20mm, tyč plochá 50/8mm, uchytenie L 80/80/6mm, vrátane objímok, kotvania, povrchovej úpravy, celková váha 346,6kg, výška 8,4m</t>
  </si>
  <si>
    <t>1683841797</t>
  </si>
  <si>
    <t>163</t>
  </si>
  <si>
    <t>998767202.S</t>
  </si>
  <si>
    <t>Presun hmôt pre kovové stavebné doplnkové konštrukcie v objektoch výšky nad 6 do 12 m</t>
  </si>
  <si>
    <t>2124354510</t>
  </si>
  <si>
    <t>783</t>
  </si>
  <si>
    <t>Nátery</t>
  </si>
  <si>
    <t>164</t>
  </si>
  <si>
    <t>783891210.Sr2</t>
  </si>
  <si>
    <t>Protiprašný náter stien na betón</t>
  </si>
  <si>
    <t>-49797706</t>
  </si>
  <si>
    <t>(0,7+0,2)*(17,56*2+2,62*2+9,1)</t>
  </si>
  <si>
    <t>784</t>
  </si>
  <si>
    <t>Maľby</t>
  </si>
  <si>
    <t>165</t>
  </si>
  <si>
    <t>784410100.S</t>
  </si>
  <si>
    <t>Penetrovanie jednonásobné jemnozrnných podkladov výšky do 3,80 m</t>
  </si>
  <si>
    <t>-1711212625</t>
  </si>
  <si>
    <t>166</t>
  </si>
  <si>
    <t>784410110.S</t>
  </si>
  <si>
    <t>Penetrovanie jednonásobné jemnozrnných podkladov výšky nad 3,80 m</t>
  </si>
  <si>
    <t>1366977914</t>
  </si>
  <si>
    <t>167</t>
  </si>
  <si>
    <t>784452271</t>
  </si>
  <si>
    <t>Maľby z maliarskych zmesí Primalex Polar, ručne nanášané dvojnásobné základné na podklad jemnozrnný výšky do 3,80 m</t>
  </si>
  <si>
    <t>849299191</t>
  </si>
  <si>
    <t>3,69*(3,2+2,98)*2</t>
  </si>
  <si>
    <t>3,69*(2,81+1,1+2,81+1,1+0,17+0,13)</t>
  </si>
  <si>
    <t>(3,69-2,1)*(2,43+1,25+2,23) "nad HPL</t>
  </si>
  <si>
    <t>"strop SDK velín</t>
  </si>
  <si>
    <t>3,54*(3,2+2,98+3,2+4,36)</t>
  </si>
  <si>
    <t>3,54*(2,813+1,07+1,07+0,41+4,3)</t>
  </si>
  <si>
    <t>-0,9*2,15*4</t>
  </si>
  <si>
    <t>168</t>
  </si>
  <si>
    <t>784452272.S</t>
  </si>
  <si>
    <t>Maľby z maliarskych zmesí na vodnej báze, ručne nanášané dvojnásobné základné na podklad jemnozrnný výšky nad 3,80 m</t>
  </si>
  <si>
    <t>1091393242</t>
  </si>
  <si>
    <t>7,4*2,26*2 "schodisko</t>
  </si>
  <si>
    <t>HZS</t>
  </si>
  <si>
    <t>Hodinové zúčtovacie sadzby</t>
  </si>
  <si>
    <t>169</t>
  </si>
  <si>
    <t>HZS000111.S1</t>
  </si>
  <si>
    <t>Požiarne značenie v objekte s dodávkou materiálu</t>
  </si>
  <si>
    <t>hod</t>
  </si>
  <si>
    <t>512</t>
  </si>
  <si>
    <t>-1335098134</t>
  </si>
  <si>
    <t>170</t>
  </si>
  <si>
    <t>HZS000112.S1</t>
  </si>
  <si>
    <t>Stavebné úpravy ako vŕtania, rezania, stierkovania a pod., vrátane likvidácie a odvozu sute, s dodávkou materiálu</t>
  </si>
  <si>
    <t>-590805500</t>
  </si>
  <si>
    <t>171</t>
  </si>
  <si>
    <t>HZS000113.S1</t>
  </si>
  <si>
    <t>Požiarne prestupy, výplň podľa predpísanej pož. odolnosti, vrátane materiálu a pretmelenia otvoru a pod.</t>
  </si>
  <si>
    <t>1916761461</t>
  </si>
  <si>
    <t>2 SO-20 - ZTI</t>
  </si>
  <si>
    <t>- - HSV - Práce a dodávky HSV</t>
  </si>
  <si>
    <t xml:space="preserve">    D1 - Zemné práce</t>
  </si>
  <si>
    <t xml:space="preserve">    D2 - Základové konštrukcie</t>
  </si>
  <si>
    <t xml:space="preserve">    D3 - Rúrové vedenie - kanalizácia</t>
  </si>
  <si>
    <t xml:space="preserve">    D4 - Rúrové vedenie - vodovod</t>
  </si>
  <si>
    <t xml:space="preserve">    D5 - Skúšky a preplachy </t>
  </si>
  <si>
    <t xml:space="preserve">    D6 - Presun hmôt HSV</t>
  </si>
  <si>
    <t>D7 - PSV - Práce a dodávky PSV</t>
  </si>
  <si>
    <t xml:space="preserve">    D8 - Zdravotechnika - vnútorný vodovod</t>
  </si>
  <si>
    <t xml:space="preserve">    D9 - Zdravotechnika - vnútorná kanalizácia</t>
  </si>
  <si>
    <t xml:space="preserve">    D10 -  Zdravotechnika - izolácie tepelné</t>
  </si>
  <si>
    <t xml:space="preserve">    D11 - Zdravotechnika - zariaďovacie predmety</t>
  </si>
  <si>
    <t>-</t>
  </si>
  <si>
    <t>D1</t>
  </si>
  <si>
    <t>110011010</t>
  </si>
  <si>
    <t>Vytýčenie trasy vodovodu, kanalizácie a plynovodu v rovine</t>
  </si>
  <si>
    <t>km</t>
  </si>
  <si>
    <t>132201200</t>
  </si>
  <si>
    <t>Hĺbenie rýh šírka do 2 m v horn. tr. 3 nad 100 m3</t>
  </si>
  <si>
    <t>132201209</t>
  </si>
  <si>
    <t>Príplatok za lepivosť horniny tr.3 v rýhach š. do 200 cm</t>
  </si>
  <si>
    <t>132211101</t>
  </si>
  <si>
    <t>Hĺbenie rýh šírka do 60 cm v hornine 3 ručne</t>
  </si>
  <si>
    <t>174101001</t>
  </si>
  <si>
    <t>Zásyp zhutnený jám, šachiet, rýh, zárezov alebo okolo objektov do 100 m3</t>
  </si>
  <si>
    <t>162201102</t>
  </si>
  <si>
    <t>Vodorovné premiestnenie výkopu do 50 m horn. tr. 1-4</t>
  </si>
  <si>
    <t>979081111</t>
  </si>
  <si>
    <t>Odvoz sute a vybúraných hmôt na skládku do 1 km</t>
  </si>
  <si>
    <t>979081121</t>
  </si>
  <si>
    <t>Odvoz sute a vybúraných hmôt na skládku každý ďalší 1 km</t>
  </si>
  <si>
    <t>171201202</t>
  </si>
  <si>
    <t>Uloženie sypaniny na skládky nad 100 do 1 000 m3</t>
  </si>
  <si>
    <t>D2</t>
  </si>
  <si>
    <t>Základové konštrukcie</t>
  </si>
  <si>
    <t>583371010</t>
  </si>
  <si>
    <t>Štrk triedený frakie 0/8 mm - podsyp pod zvodové potrubie, hr. 150 mm</t>
  </si>
  <si>
    <t>451573111</t>
  </si>
  <si>
    <t>Lôžko pod potrubie, stoky v otvorenom výkope z piesku a štrkopiesku</t>
  </si>
  <si>
    <t>583371010.1</t>
  </si>
  <si>
    <t>Štrk triedený frakie 0/8 mm - obsyp nad zvodové potrubie, hr. 300mm</t>
  </si>
  <si>
    <t>175101101</t>
  </si>
  <si>
    <t>Obsyp a potrubia bez prehodenia sypaniny</t>
  </si>
  <si>
    <t>175101109</t>
  </si>
  <si>
    <t>Obsyp potrubia príplatok za prehodenie sypaniny</t>
  </si>
  <si>
    <t>215901101</t>
  </si>
  <si>
    <t>Zhutnenie podložia z hor. súdr. do 92%PS a nesúdr. Id do 0,8</t>
  </si>
  <si>
    <t>D3</t>
  </si>
  <si>
    <t>Rúrové vedenie - kanalizácia</t>
  </si>
  <si>
    <t>2863K7312</t>
  </si>
  <si>
    <t>Rúra kanalizačná hladká KGEM, SN 4, DN 110, dĺžka 1000</t>
  </si>
  <si>
    <t>871383120</t>
  </si>
  <si>
    <t>Montáž potrubia z kan. rúr korugovaných PVC-U v otvor. výkope 100 % DN 200, tesnenie gum. krúžkami</t>
  </si>
  <si>
    <t>999000270</t>
  </si>
  <si>
    <t>Pomocný materiál - pripojovacie armatúry, redukcie, odbočky, kolená - upresnenie pri realizácii dodávateľom, momentálne cca 40% z ceny montáže a dodávky materiálu potrubných rozvodov</t>
  </si>
  <si>
    <t>1548684864</t>
  </si>
  <si>
    <t>D4</t>
  </si>
  <si>
    <t>Rúrové vedenie - vodovod</t>
  </si>
  <si>
    <t>2861D0204</t>
  </si>
  <si>
    <t>Potrubie vodovodné PE100, PN16, SDR11 - 50 x 4,6</t>
  </si>
  <si>
    <t>871252111</t>
  </si>
  <si>
    <t>Montáž kanal. potrubia z rúr HDPE zvár. elektrotv. elektrof. SDR11/PN16 D 110x10,0</t>
  </si>
  <si>
    <t>-1645758583</t>
  </si>
  <si>
    <t>D5</t>
  </si>
  <si>
    <t xml:space="preserve">Skúšky a preplachy </t>
  </si>
  <si>
    <t>892241111</t>
  </si>
  <si>
    <t>Tlaková skúška vodovodného potrubia DN do 80</t>
  </si>
  <si>
    <t>892233111</t>
  </si>
  <si>
    <t>Preplachovanie a dezinfekcia vodovodného potrubia DN 40-70</t>
  </si>
  <si>
    <t>892101111</t>
  </si>
  <si>
    <t>Skúška tesnosti kanalizačného potrubia DN do 200 vodou</t>
  </si>
  <si>
    <t>D6</t>
  </si>
  <si>
    <t>E99801</t>
  </si>
  <si>
    <t>Presun hmôt pre budovy - HSV</t>
  </si>
  <si>
    <t>D7</t>
  </si>
  <si>
    <t>D8</t>
  </si>
  <si>
    <t>Zdravotechnika - vnútorný vodovod</t>
  </si>
  <si>
    <t>615 007</t>
  </si>
  <si>
    <t>Nerezové vodovodné potrubie ref.Sanpress-rúra 1.4521 (AISI 444), 18x1,0mm/DN15 - pripájacie potrubie</t>
  </si>
  <si>
    <t>722173312</t>
  </si>
  <si>
    <t>Montáž potrubia z nerezových rúr, DN15 - zavesené potrubie</t>
  </si>
  <si>
    <t>615 014</t>
  </si>
  <si>
    <t>Nerezové vodovodné potrubie ref.Sanpress-rúra 1.4521 (AISI 444), 22x1,2mm/DN20 - zavesené potrubie</t>
  </si>
  <si>
    <t>722173313</t>
  </si>
  <si>
    <t>Montáž potrubia z nerezových rúr, DN20 - zavesené potrubie</t>
  </si>
  <si>
    <t>615 045</t>
  </si>
  <si>
    <t>Nerezové vodovodné potrubie ref.Sanpress-rúra 1.4521 (AISI 444), 42x1,5mm/DN40 - pripájacie potrubie</t>
  </si>
  <si>
    <t>722173316</t>
  </si>
  <si>
    <t>Montáž potrubia z nerezových rúr, DN40 - zavesené potrubie</t>
  </si>
  <si>
    <t>3191A0101</t>
  </si>
  <si>
    <t>Potrubné podpery s (obijímkami s 2 skrutkami a pomocným materiálom) pre potrubie DN15 - pripájacie potrubie</t>
  </si>
  <si>
    <t>3191A0103</t>
  </si>
  <si>
    <t>Potrubné podpery s (obijímkami s 2 skrutkami a pomocným materiálom)  pre potrubie  DN40  - pripájacie potrubie</t>
  </si>
  <si>
    <t>229492</t>
  </si>
  <si>
    <t>Malý elektrický závesný tlakový ohrievač vody, 10l pod umývadlo, 230V, 2kW</t>
  </si>
  <si>
    <t>725539108</t>
  </si>
  <si>
    <t>Montáž elektrických ohrievačov ostatných do 30l</t>
  </si>
  <si>
    <t>5512H1974</t>
  </si>
  <si>
    <t>Bezpečnostná skupina k zásobníkom ref. TV IIVAR.G501</t>
  </si>
  <si>
    <t>722230103</t>
  </si>
  <si>
    <t>Montáž poistného ventila k elektr. zásobníkom</t>
  </si>
  <si>
    <t>722230105</t>
  </si>
  <si>
    <t>Uzatvárací ventil pre pitnú vodu, DN 40 max 16bar</t>
  </si>
  <si>
    <t>Armat. vodov. s 2 závitmi,  G 6/4</t>
  </si>
  <si>
    <t>77-11/2A</t>
  </si>
  <si>
    <t>Kontrolovateľný spätný ventil, typ EA, ref. Braukmann RV277-11/2A</t>
  </si>
  <si>
    <t>722230105.1</t>
  </si>
  <si>
    <t>Armat. vodov. s 2 závitmi, G 6/4</t>
  </si>
  <si>
    <t>998722202</t>
  </si>
  <si>
    <t>Presun hmôt pre vnút. vodovod v objektoch výšky do 12 m</t>
  </si>
  <si>
    <t>D9</t>
  </si>
  <si>
    <t>Zdravotechnika - vnútorná kanalizácia</t>
  </si>
  <si>
    <t>2865A8016</t>
  </si>
  <si>
    <t>PP-HT kanalizačné potrubie, 50 mm - pripojovacie potrubie</t>
  </si>
  <si>
    <t>721171621</t>
  </si>
  <si>
    <t>Montáž odpadového pripojovacieho potrubia  DN 50</t>
  </si>
  <si>
    <t>2863K7000</t>
  </si>
  <si>
    <t>Odbočky, redukcie, kolená, presný rozsah bude upresnený pri realizácii, momentálne odhad 100% z ceny potrubia</t>
  </si>
  <si>
    <t>626934900</t>
  </si>
  <si>
    <t>3191A0104</t>
  </si>
  <si>
    <t>Potrubné podpery s obijímkami s 2 skrutkami pre potrubie DN50 - pripojovacie potrubie</t>
  </si>
  <si>
    <t>HL903</t>
  </si>
  <si>
    <t>Privzdušňovacia hlavica DN 50</t>
  </si>
  <si>
    <t>721178213</t>
  </si>
  <si>
    <t>Montáž tvarovky potrubia PP-HT systém DN 50</t>
  </si>
  <si>
    <t>HL310NPr</t>
  </si>
  <si>
    <t>Podlahový vpust DN50/75/110 vertikálny, so zápachovým uzáverom PRIMUS, kruhový d 133/112mm</t>
  </si>
  <si>
    <t>721211913</t>
  </si>
  <si>
    <t>Montáž vpustí podlahových DN 110</t>
  </si>
  <si>
    <t>HL600</t>
  </si>
  <si>
    <t>Lapač strešných naplavenín DN 110/125 s otočným kĺbom, záchytným košom, zápachovou klapkou, čistiacim otvorom a nadstavcami</t>
  </si>
  <si>
    <t>721242211</t>
  </si>
  <si>
    <t>Montáž -  Univerzálny lapač strešných splavenín z PVC, priamy 300x155/110</t>
  </si>
  <si>
    <t>998721201</t>
  </si>
  <si>
    <t>Presun hmôt pre vnút. kanalizáciu v objektoch výšky do 6 m</t>
  </si>
  <si>
    <t>D10</t>
  </si>
  <si>
    <t xml:space="preserve"> Zdravotechnika - izolácie tepelné</t>
  </si>
  <si>
    <t>1000011</t>
  </si>
  <si>
    <t>Tepelná izolácia nerezového potrubia SV, kaučuková pena, uzavretá bunková štruktúra pre 18x1,0mm/DN15,  hr.9x18mm, (napr. Kaiflex ST) - pripojovacie potruibie</t>
  </si>
  <si>
    <t>713463116</t>
  </si>
  <si>
    <t>Montáž tepelnej izolácie potrubia, penový polyetylén, priemer do 50 mm</t>
  </si>
  <si>
    <t>1000012</t>
  </si>
  <si>
    <t>Tepelná izolácia nerezového potrubia SV, kaučuková pena, uzavretá bunková štruktúra pre 22x1,2mm/DN20 ,  hr.9x22mm, (napr. Kaiflex ST) - pripojovacie potruibie</t>
  </si>
  <si>
    <t>1000013</t>
  </si>
  <si>
    <t>Tepelná izolácia nerezového potrubia SV, kaučuková pena, uzavretá bunková štruktúra pre 42x1,5mm/DN40 ,  hr.13x42mm, (napr. Kaiflex ST)- pripojovacie potruibie</t>
  </si>
  <si>
    <t>713463116.1</t>
  </si>
  <si>
    <t>Montáž tepelnej izolácie potrubia, priemer do 50 mm</t>
  </si>
  <si>
    <t>998713102</t>
  </si>
  <si>
    <t>Presun hmôt pre izolácie tepelné v objektoch výšky do 12 m</t>
  </si>
  <si>
    <t>D11</t>
  </si>
  <si>
    <t>Zdravotechnika - zariaďovacie predmety</t>
  </si>
  <si>
    <t>umyvadlo_U1</t>
  </si>
  <si>
    <t>Umývadlo 600mm zavesené na dvoch kotveniach, s otvorom pre batériu uprostred (podľa špecifikácie)</t>
  </si>
  <si>
    <t>725211613</t>
  </si>
  <si>
    <t>Montáž - Umývadlo keram pripev. na stenu skrutk biele bez krytu na sifón 600mmm</t>
  </si>
  <si>
    <t>sifón_U1</t>
  </si>
  <si>
    <t>Umyvadlový a bidetový sifón DN40x5/4' s čistiacim kusom a rozetou, otočný odtok (podľa špecifikácie)</t>
  </si>
  <si>
    <t>721226312</t>
  </si>
  <si>
    <t>Montáž - Zápachová uzávierka pre umývadlá DN 40</t>
  </si>
  <si>
    <t>BEZ122L</t>
  </si>
  <si>
    <t>Umyvadlová batéria KOHÚTIK NA STUDENÚ VODU S AERATOR 1/2 DEANTE pre sprchu</t>
  </si>
  <si>
    <t>725829201</t>
  </si>
  <si>
    <t>Montáž batérií umýv. a drez. ostatných typov nást. chromov.</t>
  </si>
  <si>
    <t>551925190</t>
  </si>
  <si>
    <t>Umývadlová sprcha chróm</t>
  </si>
  <si>
    <t>725800938</t>
  </si>
  <si>
    <t>Opr. zar. armatúr, výmena ručnej sprchy s hadicou T 2805 A</t>
  </si>
  <si>
    <t>998725202</t>
  </si>
  <si>
    <t>Presun hmôt pre zariaď. predmety v objektoch výšky do 12 m</t>
  </si>
  <si>
    <t>3 SO-20 - VHS</t>
  </si>
  <si>
    <t xml:space="preserve">    D4 - Objekty - kanalizácia</t>
  </si>
  <si>
    <t xml:space="preserve">    D5 - Rúrové vedenie - vodovod</t>
  </si>
  <si>
    <t xml:space="preserve">    D6 - Skúšky a preplachy </t>
  </si>
  <si>
    <t xml:space="preserve">    D7 - Ostatné práce  a práce búracie</t>
  </si>
  <si>
    <t xml:space="preserve">    D8 - Presun hmôt HSV</t>
  </si>
  <si>
    <t>131030001</t>
  </si>
  <si>
    <t>Hĺbenie jám nezapažených strojne do 100 m3</t>
  </si>
  <si>
    <t>131020000</t>
  </si>
  <si>
    <t>Hĺbenie jám ručne</t>
  </si>
  <si>
    <t>Odvoz sute a vybúraných hmôt na skládku každý ďalší 1 km, (20km)</t>
  </si>
  <si>
    <t>583371010.2</t>
  </si>
  <si>
    <t>Štrk triedený frakie 0/8 mm -podsyp pod jednotlivé objekty vodného hospodárstva hr. 200mm</t>
  </si>
  <si>
    <t>2863K7322</t>
  </si>
  <si>
    <t>Rúra kanalizačná hladká KGEM, SN 4, DN 160, dĺžka 1000</t>
  </si>
  <si>
    <t>-1726003279</t>
  </si>
  <si>
    <t>899739101</t>
  </si>
  <si>
    <t>Montáž výstražnej PVC fólie- hnedá kanalizácia hr.0,2-0,3 mm, š.200 do 300 mm na obsyp</t>
  </si>
  <si>
    <t>721170977</t>
  </si>
  <si>
    <t>Opr. PVC potrubia, krátenie rúr D 160</t>
  </si>
  <si>
    <t>721170967</t>
  </si>
  <si>
    <t>Opr. PVC potrubia, prepojenie existujúceho potrubia D 160</t>
  </si>
  <si>
    <t>Objekty - kanalizácia</t>
  </si>
  <si>
    <t>100001</t>
  </si>
  <si>
    <t>Kanalizačný poklop liatinový kruhový DN600/D400, výška 100mm</t>
  </si>
  <si>
    <t>894402111</t>
  </si>
  <si>
    <t>Osadenie poklopov liatinových, oceľových s rámom nad 100 do 150 kg</t>
  </si>
  <si>
    <t>100002</t>
  </si>
  <si>
    <t>Vyrovnávací prstenec, DN 600mm, výška 40mm</t>
  </si>
  <si>
    <t>452386151</t>
  </si>
  <si>
    <t>Vyrovnávací prstenec z prostého betónu tr. C 12/15 pod poklopy a mreže, v. do 100 mm</t>
  </si>
  <si>
    <t>100003</t>
  </si>
  <si>
    <t>Betónový kónus, DN 1000mm, výška 600mm</t>
  </si>
  <si>
    <t>894402111.1</t>
  </si>
  <si>
    <t>Osadenie betónových dielcov šachiet, skruže prechodové TBS 59/80/60/9</t>
  </si>
  <si>
    <t>100004</t>
  </si>
  <si>
    <t>Šachtové dno 1000, výška 600mm  - 3 krížové (DN160/110/160- (0°-90°-270°)</t>
  </si>
  <si>
    <t>894403021</t>
  </si>
  <si>
    <t>Osadenie betónového dielca pre šachty pre dno akéhokoľvek druhu</t>
  </si>
  <si>
    <t>0006 002</t>
  </si>
  <si>
    <t>Tesnenie na spojoch betónových dielcov - Elastomérne tesnenie</t>
  </si>
  <si>
    <t>627991003</t>
  </si>
  <si>
    <t>Tesnenie škár obvod plášťa z prefa dielcov mikroporéznou gumou</t>
  </si>
  <si>
    <t>-708854013</t>
  </si>
  <si>
    <t>899739101.1</t>
  </si>
  <si>
    <t>Montáž výstražnej PVC fólie-biela vodovod hr.0,2-0,3 mm, š.200 do 300 mm na obsyp</t>
  </si>
  <si>
    <t>803221010</t>
  </si>
  <si>
    <t>Vyhľadávací vodič na potrubí z PE D do 150</t>
  </si>
  <si>
    <t>2863P1305</t>
  </si>
  <si>
    <t>T-kus elektrofúzny ETCE d 50 - 12ETCE050</t>
  </si>
  <si>
    <t>877252411</t>
  </si>
  <si>
    <t>Montáž tvarovky, T-kus PE100 SDR11/PN16 Elofit ETCE, D 110</t>
  </si>
  <si>
    <t>Ostatné práce  a práce búracie</t>
  </si>
  <si>
    <t>961044111</t>
  </si>
  <si>
    <t>Búranie základov z betónu prostého alebo otvorov nad 4 m2  - cestná komunikácia pre osadenie potrubia do základových konštrukcií</t>
  </si>
  <si>
    <t>979081121.1</t>
  </si>
  <si>
    <t>389381001</t>
  </si>
  <si>
    <t>Dobetónovanie prefabrik. konštrukcií</t>
  </si>
  <si>
    <t>4 SO-20 - Elektro</t>
  </si>
  <si>
    <t xml:space="preserve">D1 - Rozvádzač </t>
  </si>
  <si>
    <t>D3 - Stavebná inštalácia</t>
  </si>
  <si>
    <t>D4 - Bleskozvod a uzemnenie</t>
  </si>
  <si>
    <t>D2 - Montážne práce</t>
  </si>
  <si>
    <t xml:space="preserve">Rozvádzač </t>
  </si>
  <si>
    <t>001</t>
  </si>
  <si>
    <t>Ističové vývody pre elektroinštaláciu v rozvádzači RCH sú predmetom riešenia v technologickej časti projektu</t>
  </si>
  <si>
    <t>-4330942</t>
  </si>
  <si>
    <t>Stavebná inštalácia</t>
  </si>
  <si>
    <t>Pol1</t>
  </si>
  <si>
    <t>A- svietidlo ref.PRIMA Ex236 PCc, 2x36W, IP66 - montáž</t>
  </si>
  <si>
    <t>Pol2</t>
  </si>
  <si>
    <t>A- svietidlo ref.PRIMA Ex236 PCc, 2x36W, IP66 - dodávka</t>
  </si>
  <si>
    <t>Pol3</t>
  </si>
  <si>
    <t>N- svietidlo ref.PRIMA Ex136 PCc, 1x36W, IP66      vč. Invertora - núdzovej jednotky 3SE - montáž</t>
  </si>
  <si>
    <t>Pol4</t>
  </si>
  <si>
    <t>N- svietidlo ref.PRIMA Ex136 PCc, 1x36W, IP66     vč. Invertora - núdzovej jednotky 3SE - dodávka</t>
  </si>
  <si>
    <t>Pol5</t>
  </si>
  <si>
    <t>B- svietidlo ref.iLUX-LED, ILD-ILUXCC30W-64, 1x30W, IP66 - montáž</t>
  </si>
  <si>
    <t>Pol6</t>
  </si>
  <si>
    <t>B- svietidlo ref.iLUX-LED, ILD-ILUXCC30W-64, 1x30W, IP66 - dodávka</t>
  </si>
  <si>
    <t>Pol7</t>
  </si>
  <si>
    <t>C- svietidlo ref.PEPS T8, A2360 PC, 2x24W LED, IP66 - montáž</t>
  </si>
  <si>
    <t>Pol8</t>
  </si>
  <si>
    <t>C- svietidlo ref.PEPS T8, A2360 PC, 2x24W LED, IP66 - dodávka</t>
  </si>
  <si>
    <t>Pol9</t>
  </si>
  <si>
    <t>CN- svietidlo ref.PEPS T8, A2360 PC, 2x24W LED, IP66     vč. Invertora - núdzovej jednotky 3SE - montáž</t>
  </si>
  <si>
    <t>Pol10</t>
  </si>
  <si>
    <t>CN- svietidlo ref.PEPS T8, A2360 PC, 2x24W LED, IP66     vč. Invertora - núdzovej jednotky 3SE - dodávka</t>
  </si>
  <si>
    <t>Pol11</t>
  </si>
  <si>
    <t>Trubica T8, 1x24W LED - montáž</t>
  </si>
  <si>
    <t>Pol12</t>
  </si>
  <si>
    <t>Trubica T8, 1x24W LED - dodávka</t>
  </si>
  <si>
    <t>Pol13</t>
  </si>
  <si>
    <t>Spínač ref.PLEXO IP55 č.5, 230V, 10A - montáž</t>
  </si>
  <si>
    <t>Pol14</t>
  </si>
  <si>
    <t>Spínač ref.PLEXO IP55 č.5, 230V, 10A - dodávka</t>
  </si>
  <si>
    <t>Pol15</t>
  </si>
  <si>
    <t>Spínač ref.PLEXO IP55 č.6, 230V, 10A - montáž</t>
  </si>
  <si>
    <t>Pol16</t>
  </si>
  <si>
    <t>Spínač ref.PLEXO IP55 č.6, 230V, 10A - dodávka</t>
  </si>
  <si>
    <t>Pol17</t>
  </si>
  <si>
    <t>Spínač S16-JPU, 400V, 16A,  - montáž</t>
  </si>
  <si>
    <t>Pol18</t>
  </si>
  <si>
    <t>Spínač S16-JPU, 400V, 16A,  - dodávka</t>
  </si>
  <si>
    <t>Pol19</t>
  </si>
  <si>
    <t>Krabica Ex typ X20X1 OS05 - montáž</t>
  </si>
  <si>
    <t>Pol20</t>
  </si>
  <si>
    <t>Krabica Ex typ X20X1 OS05 - dodávka</t>
  </si>
  <si>
    <t>Pol21</t>
  </si>
  <si>
    <t>Krabica 6455-11 ref.Acedur - montáž</t>
  </si>
  <si>
    <t>Pol22</t>
  </si>
  <si>
    <t>Krabica 6455-11 ref.Acedur - dodávka</t>
  </si>
  <si>
    <t>Pol23</t>
  </si>
  <si>
    <t>Kábel CYKY-0 2x2,5 - montáž</t>
  </si>
  <si>
    <t>Pol24</t>
  </si>
  <si>
    <t>Kábel CYKY-0 2x2,5 - dodávka</t>
  </si>
  <si>
    <t>Pol25</t>
  </si>
  <si>
    <t>Kábel CYKY-0 3x2,5 - montáž</t>
  </si>
  <si>
    <t>Pol26</t>
  </si>
  <si>
    <t>Kábel CYKY-0 3x2,5 - dodávka</t>
  </si>
  <si>
    <t>Pol27</t>
  </si>
  <si>
    <t>Kábel CYKY-J 3x2,5 - montáž</t>
  </si>
  <si>
    <t>Pol28</t>
  </si>
  <si>
    <t>Kábel CYKY-J 3x2,5 - dodávka</t>
  </si>
  <si>
    <t>Pol29</t>
  </si>
  <si>
    <t>Kábel CYKY-J 5x2,5 - montáž</t>
  </si>
  <si>
    <t>Pol30</t>
  </si>
  <si>
    <t>Kábel CYKY-J 5x2,5 - dodávka</t>
  </si>
  <si>
    <t>Pol31</t>
  </si>
  <si>
    <t>Kábel CYKY-J 5x6 - montáž</t>
  </si>
  <si>
    <t>Pol32</t>
  </si>
  <si>
    <t>Kábel CYKY-J 5x6 - dodávka</t>
  </si>
  <si>
    <t>Pol33</t>
  </si>
  <si>
    <t>Skriňa ROS11/FI-14, 1x32A/400V, 2x16A/400V, 2x16A/230V - montáž</t>
  </si>
  <si>
    <t>Pol34</t>
  </si>
  <si>
    <t>Skriňa ROS11/FI-14, 1x32A/400V, 2x16A/400V, 2x16A/230V - dodávka</t>
  </si>
  <si>
    <t>Pol35</t>
  </si>
  <si>
    <t>Ekvipotenciálna zbernica ref.OBO 1809 - montáž</t>
  </si>
  <si>
    <t>Pol36</t>
  </si>
  <si>
    <t>Ekvipotenciálna zbernica ref.OBO 1809 - dodávka</t>
  </si>
  <si>
    <t>Pol37</t>
  </si>
  <si>
    <t>Rúrka plastová ref.PIPE-LIFE 16 vč. klipov - montáž</t>
  </si>
  <si>
    <t>Pol38</t>
  </si>
  <si>
    <t>Rúrka plastová ref.PIPE-LIFE 16 vč. klipov - dodávka</t>
  </si>
  <si>
    <t>Pol39</t>
  </si>
  <si>
    <t>Rúrka plastová ref.PIPE-LIFE 29 vč. klipov - montáž</t>
  </si>
  <si>
    <t>Pol40</t>
  </si>
  <si>
    <t>Rúrka plastová ref.PIPE-LIFE 29 vč. klipov - dodávka</t>
  </si>
  <si>
    <t>Pol41</t>
  </si>
  <si>
    <t>Žlab ref.OBO MKS 810 vč konzol - montáž</t>
  </si>
  <si>
    <t>Pol42</t>
  </si>
  <si>
    <t>Žlab ref.OBO MKS 810 vč konzol - dodávka</t>
  </si>
  <si>
    <t>Pol43</t>
  </si>
  <si>
    <t>Oceľová konštrukcia všeobecná, pozink. - montáž</t>
  </si>
  <si>
    <t>Pol44</t>
  </si>
  <si>
    <t>Oceľová konštrukcia všeobecná, pozink. - dodávka</t>
  </si>
  <si>
    <t>Bleskozvod a uzemnenie</t>
  </si>
  <si>
    <t>Pol45</t>
  </si>
  <si>
    <t>Lapač ref.FLASHCAPTOR FC+30 - montáž</t>
  </si>
  <si>
    <t>Pol46</t>
  </si>
  <si>
    <t>Lapač ref.FLASHCAPTOR FC+30 - dodávka</t>
  </si>
  <si>
    <t>Pol47</t>
  </si>
  <si>
    <t>Nástavná tyč HRI 3503, L=3,0m - montáž</t>
  </si>
  <si>
    <t>Pol48</t>
  </si>
  <si>
    <t>Nástavná tyč HRI 3503, L=3,0m - dodávka</t>
  </si>
  <si>
    <t>Pol49</t>
  </si>
  <si>
    <t>Nástavná tyč HRI 3504, L=4,0m - montáž</t>
  </si>
  <si>
    <t>Pol50</t>
  </si>
  <si>
    <t>Nástavná tyč HRI 3504, L=4,0m - dodávka</t>
  </si>
  <si>
    <t>Pol51</t>
  </si>
  <si>
    <t>Trojnožka TSH 4525, L=0,85m - montáž</t>
  </si>
  <si>
    <t>Pol52</t>
  </si>
  <si>
    <t>Trojnožka TSH 4525, L=0,85m - dodávka</t>
  </si>
  <si>
    <t>Pol53</t>
  </si>
  <si>
    <t>Počítadlo zásahov  IF 30002  - montáž</t>
  </si>
  <si>
    <t>Pol54</t>
  </si>
  <si>
    <t>Počítadlo zásahov  IF 30002  - dodávka</t>
  </si>
  <si>
    <t>Pol55</t>
  </si>
  <si>
    <t>Skrinka ATS 237 pre počítadlo zásahov - montáž</t>
  </si>
  <si>
    <t>Pol56</t>
  </si>
  <si>
    <t>Skrinka ATS 237 pre počítadlo zásahov - dodávka</t>
  </si>
  <si>
    <t>Pol57</t>
  </si>
  <si>
    <t>Betónová dlaždica PLA 5055, 60/60/5cm ( v cene trojnožky) - montáž</t>
  </si>
  <si>
    <t>Pol58</t>
  </si>
  <si>
    <t>Betónová dlaždica PLA 5055, 60/60/5cm ( v cene trojnožky) - dodávka</t>
  </si>
  <si>
    <t>Pol59</t>
  </si>
  <si>
    <t>Svorka spojovacia SS - montáž</t>
  </si>
  <si>
    <t>Pol60</t>
  </si>
  <si>
    <t>Svorka spojovacia SS - dodávka</t>
  </si>
  <si>
    <t>Pol61</t>
  </si>
  <si>
    <t>Svorka skúšobná SZ - montáž</t>
  </si>
  <si>
    <t>Pol62</t>
  </si>
  <si>
    <t>Svorka skúšobná SZ - dodávka</t>
  </si>
  <si>
    <t>Pol63</t>
  </si>
  <si>
    <t>Svorka pripojovacia SP - montáž</t>
  </si>
  <si>
    <t>Pol64</t>
  </si>
  <si>
    <t>Svorka pripojovacia SP - dodávka</t>
  </si>
  <si>
    <t>Pol65</t>
  </si>
  <si>
    <t>Svorka spojovacia SR01 - montáž</t>
  </si>
  <si>
    <t>Pol66</t>
  </si>
  <si>
    <t>Svorka spojovacia SR01 - dodávka</t>
  </si>
  <si>
    <t>Pol67</t>
  </si>
  <si>
    <t>Svorka spojovacia SR02 - montáž</t>
  </si>
  <si>
    <t>Pol68</t>
  </si>
  <si>
    <t>Svorka spojovacia SR02 - dodávka</t>
  </si>
  <si>
    <t>Pol69</t>
  </si>
  <si>
    <t>Vodič FeZn D8mm - montáž</t>
  </si>
  <si>
    <t>Pol70</t>
  </si>
  <si>
    <t>Vodič FeZn D8mm - dodávka</t>
  </si>
  <si>
    <t>Pol71</t>
  </si>
  <si>
    <t>Vodič ALMgSi D8mm - montáž</t>
  </si>
  <si>
    <t>Pol72</t>
  </si>
  <si>
    <t>Vodič ALMgSi D8mm - dodávka</t>
  </si>
  <si>
    <t>Pol73</t>
  </si>
  <si>
    <t>Vodič FeZn 30/4mm - montáž</t>
  </si>
  <si>
    <t>Pol74</t>
  </si>
  <si>
    <t>Vodič FeZn 30/4mm - dodávka</t>
  </si>
  <si>
    <t>Pol75</t>
  </si>
  <si>
    <t>Podpera PV21 nalepovacia - montáž</t>
  </si>
  <si>
    <t>Pol76</t>
  </si>
  <si>
    <t>Podpera PV21 nalepovacia - dodávka</t>
  </si>
  <si>
    <t>Pol77</t>
  </si>
  <si>
    <t>Podpera PV17 /100 - montáž</t>
  </si>
  <si>
    <t>Pol78</t>
  </si>
  <si>
    <t>Podpera PV17 /100 - dodávka</t>
  </si>
  <si>
    <t>Pol79</t>
  </si>
  <si>
    <t>Ochranný uholník OU - montáž</t>
  </si>
  <si>
    <t>Pol80</t>
  </si>
  <si>
    <t>Ochranný uholník OU - dodávka</t>
  </si>
  <si>
    <t>Pol81</t>
  </si>
  <si>
    <t>Držiak ochr. Uholníka Duz - montáž</t>
  </si>
  <si>
    <t>Pol82</t>
  </si>
  <si>
    <t>Držiak ochr. Uholníka Duz - dodávka</t>
  </si>
  <si>
    <t>Montážne práce</t>
  </si>
  <si>
    <t>Pol83</t>
  </si>
  <si>
    <t>Podružný materiál  pre montáž</t>
  </si>
  <si>
    <t>Pol84</t>
  </si>
  <si>
    <t>Prevádzkové vplyvy  (z ceny montáže)</t>
  </si>
  <si>
    <t>Pol85</t>
  </si>
  <si>
    <t>Zariadenie staveniska  (z ceny dodávky)</t>
  </si>
  <si>
    <t>Pol86</t>
  </si>
  <si>
    <t>Presun hmôt v rámci stavby  (z ceny dodávky)</t>
  </si>
  <si>
    <t>172</t>
  </si>
  <si>
    <t>Pol87</t>
  </si>
  <si>
    <t>Kompletácia dodávky  (z ceny dodávky)</t>
  </si>
  <si>
    <t>174</t>
  </si>
  <si>
    <t>Pol88</t>
  </si>
  <si>
    <t>Dopravné   (z ceny dodávky)</t>
  </si>
  <si>
    <t>176</t>
  </si>
  <si>
    <t>Pol89</t>
  </si>
  <si>
    <t>Pomocné montážne práce ocenené HZS</t>
  </si>
  <si>
    <t>-1978242273</t>
  </si>
  <si>
    <t>K správnemu naceneniu výkazu výmer je potrebné naštudovanie PD. Naceniť je potrebné jestvujúci výkaz výmer podľa pokynov tendrového zadávateľa, resp. navrhu zmluvy o dielo.Výkaz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dokumentácie.Výmery položiek presunov hmot PSV vyjadrených mernými jednotkami v percentách % si uchádzač výpĺna sám podla metodiky rozpočtárskych programov napr. Cenkros, ODIS.Dodávateľ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odpadu.Navrhované materiály a výrobky sú referenčné a je možné ich nahradiť materiálmi a výrobkami s rovnocennými alebo lepšími technickými prarametrami, podľa pravidla pre ekvivalent, uvedeného v súťažných podkladov.Vedľajšie rozpočtové náklady sú súčasťou jednotkových cien.</t>
  </si>
  <si>
    <t>Poznámky</t>
  </si>
  <si>
    <t>Popis položky (minimálna technická špecifikácia)</t>
  </si>
  <si>
    <t>Ekvivalent požadovanej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</si>
</sst>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6" fillId="5" borderId="0" xfId="0" applyFont="1" applyFill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3" fillId="0" borderId="14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4" fontId="3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3" fillId="0" borderId="19" xfId="0" applyNumberFormat="1" applyFont="1" applyBorder="1" applyAlignment="1">
      <alignment vertical="center"/>
    </xf>
    <xf numFmtId="4" fontId="33" fillId="0" borderId="20" xfId="0" applyNumberFormat="1" applyFont="1" applyBorder="1" applyAlignment="1">
      <alignment vertical="center"/>
    </xf>
    <xf numFmtId="166" fontId="33" fillId="0" borderId="20" xfId="0" applyNumberFormat="1" applyFont="1" applyBorder="1" applyAlignment="1">
      <alignment vertical="center"/>
    </xf>
    <xf numFmtId="4" fontId="33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8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28" fillId="5" borderId="0" xfId="0" applyNumberFormat="1" applyFont="1" applyFill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6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167" fontId="28" fillId="0" borderId="0" xfId="0" applyNumberFormat="1" applyFont="1"/>
    <xf numFmtId="166" fontId="37" fillId="0" borderId="12" xfId="0" applyNumberFormat="1" applyFont="1" applyBorder="1"/>
    <xf numFmtId="166" fontId="37" fillId="0" borderId="13" xfId="0" applyNumberFormat="1" applyFont="1" applyBorder="1"/>
    <xf numFmtId="167" fontId="3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6" fillId="0" borderId="23" xfId="0" applyFont="1" applyBorder="1" applyAlignment="1" applyProtection="1">
      <alignment horizontal="center" vertical="center"/>
      <protection locked="0"/>
    </xf>
    <xf numFmtId="49" fontId="26" fillId="0" borderId="23" xfId="0" applyNumberFormat="1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67" fontId="26" fillId="0" borderId="23" xfId="0" applyNumberFormat="1" applyFont="1" applyBorder="1" applyAlignment="1" applyProtection="1">
      <alignment vertical="center"/>
      <protection locked="0"/>
    </xf>
    <xf numFmtId="167" fontId="26" fillId="3" borderId="23" xfId="0" applyNumberFormat="1" applyFont="1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166" fontId="27" fillId="0" borderId="0" xfId="0" applyNumberFormat="1" applyFont="1" applyAlignment="1">
      <alignment vertical="center"/>
    </xf>
    <xf numFmtId="166" fontId="27" fillId="0" borderId="15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67" fontId="40" fillId="0" borderId="23" xfId="0" applyNumberFormat="1" applyFont="1" applyBorder="1" applyAlignment="1" applyProtection="1">
      <alignment vertical="center"/>
      <protection locked="0"/>
    </xf>
    <xf numFmtId="167" fontId="40" fillId="3" borderId="23" xfId="0" applyNumberFormat="1" applyFont="1" applyFill="1" applyBorder="1" applyAlignment="1" applyProtection="1">
      <alignment vertical="center"/>
      <protection locked="0"/>
    </xf>
    <xf numFmtId="0" fontId="41" fillId="0" borderId="23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7" fillId="3" borderId="19" xfId="0" applyFont="1" applyFill="1" applyBorder="1" applyAlignment="1" applyProtection="1">
      <alignment horizontal="left" vertical="center"/>
      <protection locked="0"/>
    </xf>
    <xf numFmtId="0" fontId="27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0" fontId="26" fillId="0" borderId="0" xfId="0" applyFont="1" applyAlignment="1" applyProtection="1">
      <alignment horizontal="center" vertical="center"/>
      <protection locked="0"/>
    </xf>
    <xf numFmtId="49" fontId="26" fillId="0" borderId="0" xfId="0" applyNumberFormat="1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67" fontId="26" fillId="0" borderId="0" xfId="0" applyNumberFormat="1" applyFont="1" applyAlignment="1" applyProtection="1">
      <alignment vertical="center"/>
      <protection locked="0"/>
    </xf>
    <xf numFmtId="0" fontId="27" fillId="3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left" vertical="center"/>
    </xf>
    <xf numFmtId="0" fontId="26" fillId="5" borderId="7" xfId="0" applyFont="1" applyFill="1" applyBorder="1" applyAlignment="1">
      <alignment horizontal="right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left" vertical="center"/>
    </xf>
    <xf numFmtId="4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4" fontId="28" fillId="5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6" fillId="0" borderId="0" xfId="0" applyFont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workbookViewId="0">
      <selection activeCell="C2" sqref="C2"/>
    </sheetView>
  </sheetViews>
  <sheetFormatPr defaultRowHeight="10.3"/>
  <cols>
    <col min="1" max="1" width="8.36328125" customWidth="1"/>
    <col min="2" max="2" width="1.6328125" customWidth="1"/>
    <col min="3" max="3" width="4.1796875" customWidth="1"/>
    <col min="4" max="33" width="2.6328125" customWidth="1"/>
    <col min="34" max="34" width="3.36328125" customWidth="1"/>
    <col min="35" max="35" width="31.6328125" customWidth="1"/>
    <col min="36" max="37" width="2.453125" customWidth="1"/>
    <col min="38" max="38" width="8.36328125" customWidth="1"/>
    <col min="39" max="39" width="3.36328125" customWidth="1"/>
    <col min="40" max="40" width="13.36328125" customWidth="1"/>
    <col min="41" max="41" width="7.453125" customWidth="1"/>
    <col min="42" max="42" width="4.1796875" customWidth="1"/>
    <col min="43" max="43" width="15.6328125" hidden="1" customWidth="1"/>
    <col min="44" max="44" width="13.6328125" customWidth="1"/>
    <col min="45" max="47" width="25.81640625" hidden="1" customWidth="1"/>
    <col min="48" max="49" width="21.6328125" hidden="1" customWidth="1"/>
    <col min="50" max="51" width="25" hidden="1" customWidth="1"/>
    <col min="52" max="52" width="21.6328125" hidden="1" customWidth="1"/>
    <col min="53" max="53" width="19.1796875" hidden="1" customWidth="1"/>
    <col min="54" max="54" width="25" hidden="1" customWidth="1"/>
    <col min="55" max="55" width="21.6328125" hidden="1" customWidth="1"/>
    <col min="56" max="56" width="19.1796875" hidden="1" customWidth="1"/>
    <col min="57" max="57" width="66.453125" customWidth="1"/>
    <col min="71" max="91" width="9.36328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7" customHeight="1">
      <c r="AR2" s="269" t="s">
        <v>5</v>
      </c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6</v>
      </c>
    </row>
    <row r="5" spans="1:74" ht="12" customHeight="1">
      <c r="B5" s="20"/>
      <c r="D5" s="24" t="s">
        <v>11</v>
      </c>
      <c r="K5" s="252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R5" s="20"/>
      <c r="BE5" s="249" t="s">
        <v>12</v>
      </c>
      <c r="BS5" s="17" t="s">
        <v>6</v>
      </c>
    </row>
    <row r="6" spans="1:74" ht="37" customHeight="1">
      <c r="B6" s="20"/>
      <c r="D6" s="26" t="s">
        <v>13</v>
      </c>
      <c r="K6" s="254" t="s">
        <v>14</v>
      </c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R6" s="20"/>
      <c r="BE6" s="250"/>
      <c r="BS6" s="17" t="s">
        <v>6</v>
      </c>
    </row>
    <row r="7" spans="1:74" ht="12" customHeight="1">
      <c r="B7" s="20"/>
      <c r="D7" s="27" t="s">
        <v>15</v>
      </c>
      <c r="K7" s="25" t="s">
        <v>1</v>
      </c>
      <c r="AK7" s="27" t="s">
        <v>16</v>
      </c>
      <c r="AN7" s="25" t="s">
        <v>1</v>
      </c>
      <c r="AR7" s="20"/>
      <c r="BE7" s="250"/>
      <c r="BS7" s="17" t="s">
        <v>6</v>
      </c>
    </row>
    <row r="8" spans="1:74" ht="12" customHeight="1">
      <c r="B8" s="20"/>
      <c r="D8" s="27" t="s">
        <v>17</v>
      </c>
      <c r="K8" s="25" t="s">
        <v>18</v>
      </c>
      <c r="AK8" s="27" t="s">
        <v>19</v>
      </c>
      <c r="AN8" s="28" t="s">
        <v>20</v>
      </c>
      <c r="AR8" s="20"/>
      <c r="BE8" s="250"/>
      <c r="BS8" s="17" t="s">
        <v>6</v>
      </c>
    </row>
    <row r="9" spans="1:74" ht="14.5" customHeight="1">
      <c r="B9" s="20"/>
      <c r="AR9" s="20"/>
      <c r="BE9" s="250"/>
      <c r="BS9" s="17" t="s">
        <v>6</v>
      </c>
    </row>
    <row r="10" spans="1:74" ht="12" customHeight="1">
      <c r="B10" s="20"/>
      <c r="D10" s="27" t="s">
        <v>21</v>
      </c>
      <c r="AK10" s="27" t="s">
        <v>22</v>
      </c>
      <c r="AN10" s="25" t="s">
        <v>1</v>
      </c>
      <c r="AR10" s="20"/>
      <c r="BE10" s="250"/>
      <c r="BS10" s="17" t="s">
        <v>6</v>
      </c>
    </row>
    <row r="11" spans="1:74" ht="18.45" customHeight="1">
      <c r="B11" s="20"/>
      <c r="E11" s="25" t="s">
        <v>23</v>
      </c>
      <c r="AK11" s="27" t="s">
        <v>24</v>
      </c>
      <c r="AN11" s="25" t="s">
        <v>1</v>
      </c>
      <c r="AR11" s="20"/>
      <c r="BE11" s="250"/>
      <c r="BS11" s="17" t="s">
        <v>6</v>
      </c>
    </row>
    <row r="12" spans="1:74" ht="7" customHeight="1">
      <c r="B12" s="20"/>
      <c r="AR12" s="20"/>
      <c r="BE12" s="250"/>
      <c r="BS12" s="17" t="s">
        <v>6</v>
      </c>
    </row>
    <row r="13" spans="1:74" ht="12" customHeight="1">
      <c r="B13" s="20"/>
      <c r="D13" s="27" t="s">
        <v>25</v>
      </c>
      <c r="AK13" s="27" t="s">
        <v>22</v>
      </c>
      <c r="AN13" s="29" t="s">
        <v>26</v>
      </c>
      <c r="AR13" s="20"/>
      <c r="BE13" s="250"/>
      <c r="BS13" s="17" t="s">
        <v>6</v>
      </c>
    </row>
    <row r="14" spans="1:74" ht="12.45">
      <c r="B14" s="20"/>
      <c r="E14" s="255" t="s">
        <v>26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7" t="s">
        <v>24</v>
      </c>
      <c r="AN14" s="29" t="s">
        <v>26</v>
      </c>
      <c r="AR14" s="20"/>
      <c r="BE14" s="250"/>
      <c r="BS14" s="17" t="s">
        <v>6</v>
      </c>
    </row>
    <row r="15" spans="1:74" ht="7" customHeight="1">
      <c r="B15" s="20"/>
      <c r="AR15" s="20"/>
      <c r="BE15" s="250"/>
      <c r="BS15" s="17" t="s">
        <v>3</v>
      </c>
    </row>
    <row r="16" spans="1:74" ht="12" customHeight="1">
      <c r="B16" s="20"/>
      <c r="D16" s="27" t="s">
        <v>27</v>
      </c>
      <c r="AK16" s="27" t="s">
        <v>22</v>
      </c>
      <c r="AN16" s="25" t="s">
        <v>1</v>
      </c>
      <c r="AR16" s="20"/>
      <c r="BE16" s="250"/>
      <c r="BS16" s="17" t="s">
        <v>3</v>
      </c>
    </row>
    <row r="17" spans="2:71" ht="18.45" customHeight="1">
      <c r="B17" s="20"/>
      <c r="E17" s="25" t="s">
        <v>28</v>
      </c>
      <c r="AK17" s="27" t="s">
        <v>24</v>
      </c>
      <c r="AN17" s="25" t="s">
        <v>1</v>
      </c>
      <c r="AR17" s="20"/>
      <c r="BE17" s="250"/>
      <c r="BS17" s="17" t="s">
        <v>29</v>
      </c>
    </row>
    <row r="18" spans="2:71" ht="7" customHeight="1">
      <c r="B18" s="20"/>
      <c r="AR18" s="20"/>
      <c r="BE18" s="250"/>
      <c r="BS18" s="17" t="s">
        <v>30</v>
      </c>
    </row>
    <row r="19" spans="2:71" ht="12" customHeight="1">
      <c r="B19" s="20"/>
      <c r="D19" s="27" t="s">
        <v>31</v>
      </c>
      <c r="AK19" s="27" t="s">
        <v>22</v>
      </c>
      <c r="AN19" s="25" t="s">
        <v>1</v>
      </c>
      <c r="AR19" s="20"/>
      <c r="BE19" s="250"/>
      <c r="BS19" s="17" t="s">
        <v>30</v>
      </c>
    </row>
    <row r="20" spans="2:71" ht="18.45" customHeight="1">
      <c r="B20" s="20"/>
      <c r="E20" s="25" t="s">
        <v>32</v>
      </c>
      <c r="AK20" s="27" t="s">
        <v>24</v>
      </c>
      <c r="AN20" s="25" t="s">
        <v>1</v>
      </c>
      <c r="AR20" s="20"/>
      <c r="BE20" s="250"/>
      <c r="BS20" s="17" t="s">
        <v>29</v>
      </c>
    </row>
    <row r="21" spans="2:71" ht="7" customHeight="1">
      <c r="B21" s="20"/>
      <c r="AR21" s="20"/>
      <c r="BE21" s="250"/>
    </row>
    <row r="22" spans="2:71" ht="12" customHeight="1">
      <c r="B22" s="20"/>
      <c r="D22" s="27" t="s">
        <v>33</v>
      </c>
      <c r="AR22" s="20"/>
      <c r="BE22" s="250"/>
    </row>
    <row r="23" spans="2:71" ht="16.5" customHeight="1">
      <c r="B23" s="20"/>
      <c r="E23" s="257" t="s">
        <v>1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R23" s="20"/>
      <c r="BE23" s="250"/>
    </row>
    <row r="24" spans="2:71" ht="7" customHeight="1">
      <c r="B24" s="20"/>
      <c r="AR24" s="20"/>
      <c r="BE24" s="250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0"/>
    </row>
    <row r="26" spans="2:71" ht="14.5" customHeight="1">
      <c r="B26" s="20"/>
      <c r="D26" s="32" t="s">
        <v>34</v>
      </c>
      <c r="AK26" s="258">
        <f>ROUND(AG94,2)</f>
        <v>0</v>
      </c>
      <c r="AL26" s="253"/>
      <c r="AM26" s="253"/>
      <c r="AN26" s="253"/>
      <c r="AO26" s="253"/>
      <c r="AR26" s="20"/>
      <c r="BE26" s="250"/>
    </row>
    <row r="27" spans="2:71" ht="14.5" customHeight="1">
      <c r="B27" s="20"/>
      <c r="D27" s="32" t="s">
        <v>35</v>
      </c>
      <c r="AK27" s="258">
        <f>ROUND(AG100, 2)</f>
        <v>0</v>
      </c>
      <c r="AL27" s="258"/>
      <c r="AM27" s="258"/>
      <c r="AN27" s="258"/>
      <c r="AO27" s="258"/>
      <c r="AR27" s="20"/>
      <c r="BE27" s="250"/>
    </row>
    <row r="28" spans="2:71" s="1" customFormat="1" ht="7" customHeight="1">
      <c r="B28" s="34"/>
      <c r="AR28" s="34"/>
      <c r="BE28" s="250"/>
    </row>
    <row r="29" spans="2:71" s="1" customFormat="1" ht="25.95" customHeight="1">
      <c r="B29" s="34"/>
      <c r="D29" s="35" t="s">
        <v>36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59">
        <f>ROUND(AK26 + AK27, 2)</f>
        <v>0</v>
      </c>
      <c r="AL29" s="260"/>
      <c r="AM29" s="260"/>
      <c r="AN29" s="260"/>
      <c r="AO29" s="260"/>
      <c r="AR29" s="34"/>
      <c r="BE29" s="250"/>
    </row>
    <row r="30" spans="2:71" s="1" customFormat="1" ht="7" customHeight="1">
      <c r="B30" s="34"/>
      <c r="AR30" s="34"/>
      <c r="BE30" s="250"/>
    </row>
    <row r="31" spans="2:71" s="1" customFormat="1" ht="12.45">
      <c r="B31" s="34"/>
      <c r="L31" s="261" t="s">
        <v>37</v>
      </c>
      <c r="M31" s="261"/>
      <c r="N31" s="261"/>
      <c r="O31" s="261"/>
      <c r="P31" s="261"/>
      <c r="W31" s="261" t="s">
        <v>38</v>
      </c>
      <c r="X31" s="261"/>
      <c r="Y31" s="261"/>
      <c r="Z31" s="261"/>
      <c r="AA31" s="261"/>
      <c r="AB31" s="261"/>
      <c r="AC31" s="261"/>
      <c r="AD31" s="261"/>
      <c r="AE31" s="261"/>
      <c r="AK31" s="261" t="s">
        <v>39</v>
      </c>
      <c r="AL31" s="261"/>
      <c r="AM31" s="261"/>
      <c r="AN31" s="261"/>
      <c r="AO31" s="261"/>
      <c r="AR31" s="34"/>
      <c r="BE31" s="250"/>
    </row>
    <row r="32" spans="2:71" s="2" customFormat="1" ht="14.5" customHeight="1">
      <c r="B32" s="38"/>
      <c r="D32" s="27" t="s">
        <v>40</v>
      </c>
      <c r="F32" s="39" t="s">
        <v>41</v>
      </c>
      <c r="L32" s="264">
        <v>0.2</v>
      </c>
      <c r="M32" s="263"/>
      <c r="N32" s="263"/>
      <c r="O32" s="263"/>
      <c r="P32" s="263"/>
      <c r="Q32" s="40"/>
      <c r="R32" s="40"/>
      <c r="S32" s="40"/>
      <c r="T32" s="40"/>
      <c r="U32" s="40"/>
      <c r="V32" s="40"/>
      <c r="W32" s="262">
        <f>ROUND(AZ94 + SUM(CD100:CD104), 2)</f>
        <v>0</v>
      </c>
      <c r="X32" s="263"/>
      <c r="Y32" s="263"/>
      <c r="Z32" s="263"/>
      <c r="AA32" s="263"/>
      <c r="AB32" s="263"/>
      <c r="AC32" s="263"/>
      <c r="AD32" s="263"/>
      <c r="AE32" s="263"/>
      <c r="AF32" s="40"/>
      <c r="AG32" s="40"/>
      <c r="AH32" s="40"/>
      <c r="AI32" s="40"/>
      <c r="AJ32" s="40"/>
      <c r="AK32" s="262">
        <f>ROUND(AV94 + SUM(BY100:BY104), 2)</f>
        <v>0</v>
      </c>
      <c r="AL32" s="263"/>
      <c r="AM32" s="263"/>
      <c r="AN32" s="263"/>
      <c r="AO32" s="263"/>
      <c r="AP32" s="40"/>
      <c r="AQ32" s="40"/>
      <c r="AR32" s="41"/>
      <c r="AS32" s="40"/>
      <c r="AT32" s="40"/>
      <c r="AU32" s="40"/>
      <c r="AV32" s="40"/>
      <c r="AW32" s="40"/>
      <c r="AX32" s="40"/>
      <c r="AY32" s="40"/>
      <c r="AZ32" s="40"/>
      <c r="BE32" s="251"/>
    </row>
    <row r="33" spans="2:57" s="2" customFormat="1" ht="14.5" customHeight="1">
      <c r="B33" s="38"/>
      <c r="F33" s="39" t="s">
        <v>42</v>
      </c>
      <c r="L33" s="264">
        <v>0.2</v>
      </c>
      <c r="M33" s="263"/>
      <c r="N33" s="263"/>
      <c r="O33" s="263"/>
      <c r="P33" s="263"/>
      <c r="Q33" s="40"/>
      <c r="R33" s="40"/>
      <c r="S33" s="40"/>
      <c r="T33" s="40"/>
      <c r="U33" s="40"/>
      <c r="V33" s="40"/>
      <c r="W33" s="262">
        <f>ROUND(BA94 + SUM(CE100:CE104), 2)</f>
        <v>0</v>
      </c>
      <c r="X33" s="263"/>
      <c r="Y33" s="263"/>
      <c r="Z33" s="263"/>
      <c r="AA33" s="263"/>
      <c r="AB33" s="263"/>
      <c r="AC33" s="263"/>
      <c r="AD33" s="263"/>
      <c r="AE33" s="263"/>
      <c r="AF33" s="40"/>
      <c r="AG33" s="40"/>
      <c r="AH33" s="40"/>
      <c r="AI33" s="40"/>
      <c r="AJ33" s="40"/>
      <c r="AK33" s="262">
        <f>ROUND(AW94 + SUM(BZ100:BZ104), 2)</f>
        <v>0</v>
      </c>
      <c r="AL33" s="263"/>
      <c r="AM33" s="263"/>
      <c r="AN33" s="263"/>
      <c r="AO33" s="263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51"/>
    </row>
    <row r="34" spans="2:57" s="2" customFormat="1" ht="14.5" hidden="1" customHeight="1">
      <c r="B34" s="38"/>
      <c r="F34" s="27" t="s">
        <v>43</v>
      </c>
      <c r="L34" s="272">
        <v>0.2</v>
      </c>
      <c r="M34" s="271"/>
      <c r="N34" s="271"/>
      <c r="O34" s="271"/>
      <c r="P34" s="271"/>
      <c r="W34" s="270">
        <f>ROUND(BB94 + SUM(CF100:CF104), 2)</f>
        <v>0</v>
      </c>
      <c r="X34" s="271"/>
      <c r="Y34" s="271"/>
      <c r="Z34" s="271"/>
      <c r="AA34" s="271"/>
      <c r="AB34" s="271"/>
      <c r="AC34" s="271"/>
      <c r="AD34" s="271"/>
      <c r="AE34" s="271"/>
      <c r="AK34" s="270">
        <v>0</v>
      </c>
      <c r="AL34" s="271"/>
      <c r="AM34" s="271"/>
      <c r="AN34" s="271"/>
      <c r="AO34" s="271"/>
      <c r="AR34" s="38"/>
      <c r="BE34" s="251"/>
    </row>
    <row r="35" spans="2:57" s="2" customFormat="1" ht="14.5" hidden="1" customHeight="1">
      <c r="B35" s="38"/>
      <c r="F35" s="27" t="s">
        <v>44</v>
      </c>
      <c r="L35" s="272">
        <v>0.2</v>
      </c>
      <c r="M35" s="271"/>
      <c r="N35" s="271"/>
      <c r="O35" s="271"/>
      <c r="P35" s="271"/>
      <c r="W35" s="270">
        <f>ROUND(BC94 + SUM(CG100:CG104), 2)</f>
        <v>0</v>
      </c>
      <c r="X35" s="271"/>
      <c r="Y35" s="271"/>
      <c r="Z35" s="271"/>
      <c r="AA35" s="271"/>
      <c r="AB35" s="271"/>
      <c r="AC35" s="271"/>
      <c r="AD35" s="271"/>
      <c r="AE35" s="271"/>
      <c r="AK35" s="270">
        <v>0</v>
      </c>
      <c r="AL35" s="271"/>
      <c r="AM35" s="271"/>
      <c r="AN35" s="271"/>
      <c r="AO35" s="271"/>
      <c r="AR35" s="38"/>
    </row>
    <row r="36" spans="2:57" s="2" customFormat="1" ht="14.5" hidden="1" customHeight="1">
      <c r="B36" s="38"/>
      <c r="F36" s="39" t="s">
        <v>45</v>
      </c>
      <c r="L36" s="264">
        <v>0</v>
      </c>
      <c r="M36" s="263"/>
      <c r="N36" s="263"/>
      <c r="O36" s="263"/>
      <c r="P36" s="263"/>
      <c r="Q36" s="40"/>
      <c r="R36" s="40"/>
      <c r="S36" s="40"/>
      <c r="T36" s="40"/>
      <c r="U36" s="40"/>
      <c r="V36" s="40"/>
      <c r="W36" s="262">
        <f>ROUND(BD94 + SUM(CH100:CH104), 2)</f>
        <v>0</v>
      </c>
      <c r="X36" s="263"/>
      <c r="Y36" s="263"/>
      <c r="Z36" s="263"/>
      <c r="AA36" s="263"/>
      <c r="AB36" s="263"/>
      <c r="AC36" s="263"/>
      <c r="AD36" s="263"/>
      <c r="AE36" s="263"/>
      <c r="AF36" s="40"/>
      <c r="AG36" s="40"/>
      <c r="AH36" s="40"/>
      <c r="AI36" s="40"/>
      <c r="AJ36" s="40"/>
      <c r="AK36" s="262">
        <v>0</v>
      </c>
      <c r="AL36" s="263"/>
      <c r="AM36" s="263"/>
      <c r="AN36" s="263"/>
      <c r="AO36" s="263"/>
      <c r="AP36" s="40"/>
      <c r="AQ36" s="40"/>
      <c r="AR36" s="41"/>
      <c r="AS36" s="40"/>
      <c r="AT36" s="40"/>
      <c r="AU36" s="40"/>
      <c r="AV36" s="40"/>
      <c r="AW36" s="40"/>
      <c r="AX36" s="40"/>
      <c r="AY36" s="40"/>
      <c r="AZ36" s="40"/>
    </row>
    <row r="37" spans="2:57" s="1" customFormat="1" ht="7" customHeight="1">
      <c r="B37" s="34"/>
      <c r="AR37" s="34"/>
    </row>
    <row r="38" spans="2:57" s="1" customFormat="1" ht="25.95" customHeight="1">
      <c r="B38" s="34"/>
      <c r="C38" s="42"/>
      <c r="D38" s="43" t="s">
        <v>46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 t="s">
        <v>47</v>
      </c>
      <c r="U38" s="44"/>
      <c r="V38" s="44"/>
      <c r="W38" s="44"/>
      <c r="X38" s="268" t="s">
        <v>48</v>
      </c>
      <c r="Y38" s="266"/>
      <c r="Z38" s="266"/>
      <c r="AA38" s="266"/>
      <c r="AB38" s="266"/>
      <c r="AC38" s="44"/>
      <c r="AD38" s="44"/>
      <c r="AE38" s="44"/>
      <c r="AF38" s="44"/>
      <c r="AG38" s="44"/>
      <c r="AH38" s="44"/>
      <c r="AI38" s="44"/>
      <c r="AJ38" s="44"/>
      <c r="AK38" s="265">
        <f>SUM(AK29:AK36)</f>
        <v>0</v>
      </c>
      <c r="AL38" s="266"/>
      <c r="AM38" s="266"/>
      <c r="AN38" s="266"/>
      <c r="AO38" s="267"/>
      <c r="AP38" s="42"/>
      <c r="AQ38" s="42"/>
      <c r="AR38" s="34"/>
    </row>
    <row r="39" spans="2:57" s="1" customFormat="1" ht="7" customHeight="1">
      <c r="B39" s="34"/>
      <c r="AR39" s="34"/>
    </row>
    <row r="40" spans="2:57" s="1" customFormat="1" ht="14.5" customHeight="1">
      <c r="B40" s="34"/>
      <c r="AR40" s="34"/>
    </row>
    <row r="41" spans="2:57" ht="14.5" customHeight="1">
      <c r="B41" s="20"/>
      <c r="AR41" s="20"/>
    </row>
    <row r="42" spans="2:57" ht="14.5" customHeight="1">
      <c r="B42" s="20"/>
      <c r="AR42" s="20"/>
    </row>
    <row r="43" spans="2:57" ht="14.5" customHeight="1">
      <c r="B43" s="20"/>
      <c r="AR43" s="20"/>
    </row>
    <row r="44" spans="2:57" ht="14.5" customHeight="1">
      <c r="B44" s="20"/>
      <c r="AR44" s="20"/>
    </row>
    <row r="45" spans="2:57" ht="14.5" customHeight="1">
      <c r="B45" s="20"/>
      <c r="AR45" s="20"/>
    </row>
    <row r="46" spans="2:57" ht="14.5" customHeight="1">
      <c r="B46" s="20"/>
      <c r="AR46" s="20"/>
    </row>
    <row r="47" spans="2:57" ht="14.5" customHeight="1">
      <c r="B47" s="20"/>
      <c r="AR47" s="20"/>
    </row>
    <row r="48" spans="2:57" ht="14.5" customHeight="1">
      <c r="B48" s="20"/>
      <c r="AR48" s="20"/>
    </row>
    <row r="49" spans="2:44" s="1" customFormat="1" ht="14.5" customHeight="1">
      <c r="B49" s="34"/>
      <c r="D49" s="46" t="s">
        <v>49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50</v>
      </c>
      <c r="AI49" s="47"/>
      <c r="AJ49" s="47"/>
      <c r="AK49" s="47"/>
      <c r="AL49" s="47"/>
      <c r="AM49" s="47"/>
      <c r="AN49" s="47"/>
      <c r="AO49" s="47"/>
      <c r="AR49" s="34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45">
      <c r="B60" s="34"/>
      <c r="D60" s="48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8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8" t="s">
        <v>51</v>
      </c>
      <c r="AI60" s="36"/>
      <c r="AJ60" s="36"/>
      <c r="AK60" s="36"/>
      <c r="AL60" s="36"/>
      <c r="AM60" s="48" t="s">
        <v>52</v>
      </c>
      <c r="AN60" s="36"/>
      <c r="AO60" s="36"/>
      <c r="AR60" s="34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45">
      <c r="B64" s="34"/>
      <c r="D64" s="46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6" t="s">
        <v>54</v>
      </c>
      <c r="AI64" s="47"/>
      <c r="AJ64" s="47"/>
      <c r="AK64" s="47"/>
      <c r="AL64" s="47"/>
      <c r="AM64" s="47"/>
      <c r="AN64" s="47"/>
      <c r="AO64" s="47"/>
      <c r="AR64" s="34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45">
      <c r="B75" s="34"/>
      <c r="D75" s="48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8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8" t="s">
        <v>51</v>
      </c>
      <c r="AI75" s="36"/>
      <c r="AJ75" s="36"/>
      <c r="AK75" s="36"/>
      <c r="AL75" s="36"/>
      <c r="AM75" s="48" t="s">
        <v>52</v>
      </c>
      <c r="AN75" s="36"/>
      <c r="AO75" s="36"/>
      <c r="AR75" s="34"/>
    </row>
    <row r="76" spans="2:44" s="1" customFormat="1">
      <c r="B76" s="34"/>
      <c r="AR76" s="34"/>
    </row>
    <row r="77" spans="2:44" s="1" customFormat="1" ht="7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4"/>
    </row>
    <row r="81" spans="1:91" s="1" customFormat="1" ht="7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4"/>
    </row>
    <row r="82" spans="1:91" s="1" customFormat="1" ht="25" customHeight="1">
      <c r="B82" s="34"/>
      <c r="C82" s="21" t="s">
        <v>55</v>
      </c>
      <c r="AR82" s="34"/>
    </row>
    <row r="83" spans="1:91" s="1" customFormat="1" ht="7" customHeight="1">
      <c r="B83" s="34"/>
      <c r="AR83" s="34"/>
    </row>
    <row r="84" spans="1:91" s="3" customFormat="1" ht="12" customHeight="1">
      <c r="B84" s="53"/>
      <c r="C84" s="27" t="s">
        <v>11</v>
      </c>
      <c r="AR84" s="53"/>
    </row>
    <row r="85" spans="1:91" s="4" customFormat="1" ht="37" customHeight="1">
      <c r="B85" s="54"/>
      <c r="C85" s="55" t="s">
        <v>13</v>
      </c>
      <c r="L85" s="225" t="str">
        <f>K6</f>
        <v>MRAZIARENSKÝ SKLAD EQUUS a.s. VO VINICI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R85" s="54"/>
    </row>
    <row r="86" spans="1:91" s="1" customFormat="1" ht="7" customHeight="1">
      <c r="B86" s="34"/>
      <c r="AR86" s="34"/>
    </row>
    <row r="87" spans="1:91" s="1" customFormat="1" ht="12" customHeight="1">
      <c r="B87" s="34"/>
      <c r="C87" s="27" t="s">
        <v>17</v>
      </c>
      <c r="L87" s="56" t="str">
        <f>IF(K8="","",K8)</f>
        <v>Cesta Slobody 771, Vinica</v>
      </c>
      <c r="AI87" s="27" t="s">
        <v>19</v>
      </c>
      <c r="AM87" s="227" t="str">
        <f>IF(AN8= "","",AN8)</f>
        <v>31. 1. 2024</v>
      </c>
      <c r="AN87" s="227"/>
      <c r="AR87" s="34"/>
    </row>
    <row r="88" spans="1:91" s="1" customFormat="1" ht="7" customHeight="1">
      <c r="B88" s="34"/>
      <c r="AR88" s="34"/>
    </row>
    <row r="89" spans="1:91" s="1" customFormat="1" ht="15.25" customHeight="1">
      <c r="B89" s="34"/>
      <c r="C89" s="27" t="s">
        <v>21</v>
      </c>
      <c r="L89" s="3" t="str">
        <f>IF(E11= "","",E11)</f>
        <v xml:space="preserve"> </v>
      </c>
      <c r="AI89" s="27" t="s">
        <v>27</v>
      </c>
      <c r="AM89" s="232" t="str">
        <f>IF(E17="","",E17)</f>
        <v>Ing. Miloš Janíček</v>
      </c>
      <c r="AN89" s="233"/>
      <c r="AO89" s="233"/>
      <c r="AP89" s="233"/>
      <c r="AR89" s="34"/>
      <c r="AS89" s="228" t="s">
        <v>56</v>
      </c>
      <c r="AT89" s="229"/>
      <c r="AU89" s="58"/>
      <c r="AV89" s="58"/>
      <c r="AW89" s="58"/>
      <c r="AX89" s="58"/>
      <c r="AY89" s="58"/>
      <c r="AZ89" s="58"/>
      <c r="BA89" s="58"/>
      <c r="BB89" s="58"/>
      <c r="BC89" s="58"/>
      <c r="BD89" s="59"/>
    </row>
    <row r="90" spans="1:91" s="1" customFormat="1" ht="15.25" customHeight="1">
      <c r="B90" s="34"/>
      <c r="C90" s="27" t="s">
        <v>25</v>
      </c>
      <c r="L90" s="3" t="str">
        <f>IF(E14= "Vyplň údaj","",E14)</f>
        <v/>
      </c>
      <c r="AI90" s="27" t="s">
        <v>31</v>
      </c>
      <c r="AM90" s="232" t="str">
        <f>IF(E20="","",E20)</f>
        <v>Rosoft s.r.o.</v>
      </c>
      <c r="AN90" s="233"/>
      <c r="AO90" s="233"/>
      <c r="AP90" s="233"/>
      <c r="AR90" s="34"/>
      <c r="AS90" s="230"/>
      <c r="AT90" s="231"/>
      <c r="BD90" s="60"/>
    </row>
    <row r="91" spans="1:91" s="1" customFormat="1" ht="10.95" customHeight="1">
      <c r="B91" s="34"/>
      <c r="AR91" s="34"/>
      <c r="AS91" s="230"/>
      <c r="AT91" s="231"/>
      <c r="BD91" s="60"/>
    </row>
    <row r="92" spans="1:91" s="1" customFormat="1" ht="29.25" customHeight="1">
      <c r="B92" s="34"/>
      <c r="C92" s="234" t="s">
        <v>57</v>
      </c>
      <c r="D92" s="235"/>
      <c r="E92" s="235"/>
      <c r="F92" s="235"/>
      <c r="G92" s="235"/>
      <c r="H92" s="61"/>
      <c r="I92" s="237" t="s">
        <v>58</v>
      </c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6" t="s">
        <v>59</v>
      </c>
      <c r="AH92" s="235"/>
      <c r="AI92" s="235"/>
      <c r="AJ92" s="235"/>
      <c r="AK92" s="235"/>
      <c r="AL92" s="235"/>
      <c r="AM92" s="235"/>
      <c r="AN92" s="237" t="s">
        <v>60</v>
      </c>
      <c r="AO92" s="235"/>
      <c r="AP92" s="238"/>
      <c r="AQ92" s="62" t="s">
        <v>61</v>
      </c>
      <c r="AR92" s="34"/>
      <c r="AS92" s="63" t="s">
        <v>62</v>
      </c>
      <c r="AT92" s="64" t="s">
        <v>63</v>
      </c>
      <c r="AU92" s="64" t="s">
        <v>64</v>
      </c>
      <c r="AV92" s="64" t="s">
        <v>65</v>
      </c>
      <c r="AW92" s="64" t="s">
        <v>66</v>
      </c>
      <c r="AX92" s="64" t="s">
        <v>67</v>
      </c>
      <c r="AY92" s="64" t="s">
        <v>68</v>
      </c>
      <c r="AZ92" s="64" t="s">
        <v>69</v>
      </c>
      <c r="BA92" s="64" t="s">
        <v>70</v>
      </c>
      <c r="BB92" s="64" t="s">
        <v>71</v>
      </c>
      <c r="BC92" s="64" t="s">
        <v>72</v>
      </c>
      <c r="BD92" s="65" t="s">
        <v>73</v>
      </c>
    </row>
    <row r="93" spans="1:91" s="1" customFormat="1" ht="10.95" customHeight="1">
      <c r="B93" s="34"/>
      <c r="AR93" s="34"/>
      <c r="AS93" s="66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9"/>
    </row>
    <row r="94" spans="1:91" s="5" customFormat="1" ht="32.5" customHeight="1">
      <c r="B94" s="67"/>
      <c r="C94" s="68" t="s">
        <v>74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46">
        <f>ROUND(SUM(AG95:AG98),2)</f>
        <v>0</v>
      </c>
      <c r="AH94" s="246"/>
      <c r="AI94" s="246"/>
      <c r="AJ94" s="246"/>
      <c r="AK94" s="246"/>
      <c r="AL94" s="246"/>
      <c r="AM94" s="246"/>
      <c r="AN94" s="247">
        <f>SUM(AG94,AT94)</f>
        <v>0</v>
      </c>
      <c r="AO94" s="247"/>
      <c r="AP94" s="247"/>
      <c r="AQ94" s="71" t="s">
        <v>1</v>
      </c>
      <c r="AR94" s="67"/>
      <c r="AS94" s="72">
        <f>ROUND(SUM(AS95:AS98),2)</f>
        <v>0</v>
      </c>
      <c r="AT94" s="73">
        <f>ROUND(SUM(AV94:AW94),2)</f>
        <v>0</v>
      </c>
      <c r="AU94" s="74">
        <f>ROUND(SUM(AU95:AU98),5)</f>
        <v>0</v>
      </c>
      <c r="AV94" s="73">
        <f>ROUND(AZ94*L32,2)</f>
        <v>0</v>
      </c>
      <c r="AW94" s="73">
        <f>ROUND(BA94*L33,2)</f>
        <v>0</v>
      </c>
      <c r="AX94" s="73">
        <f>ROUND(BB94*L32,2)</f>
        <v>0</v>
      </c>
      <c r="AY94" s="73">
        <f>ROUND(BC94*L33,2)</f>
        <v>0</v>
      </c>
      <c r="AZ94" s="73">
        <f>ROUND(SUM(AZ95:AZ98),2)</f>
        <v>0</v>
      </c>
      <c r="BA94" s="73">
        <f>ROUND(SUM(BA95:BA98),2)</f>
        <v>0</v>
      </c>
      <c r="BB94" s="73">
        <f>ROUND(SUM(BB95:BB98),2)</f>
        <v>0</v>
      </c>
      <c r="BC94" s="73">
        <f>ROUND(SUM(BC95:BC98),2)</f>
        <v>0</v>
      </c>
      <c r="BD94" s="75">
        <f>ROUND(SUM(BD95:BD98),2)</f>
        <v>0</v>
      </c>
      <c r="BS94" s="76" t="s">
        <v>75</v>
      </c>
      <c r="BT94" s="76" t="s">
        <v>76</v>
      </c>
      <c r="BU94" s="77" t="s">
        <v>77</v>
      </c>
      <c r="BV94" s="76" t="s">
        <v>78</v>
      </c>
      <c r="BW94" s="76" t="s">
        <v>4</v>
      </c>
      <c r="BX94" s="76" t="s">
        <v>79</v>
      </c>
      <c r="CL94" s="76" t="s">
        <v>1</v>
      </c>
    </row>
    <row r="95" spans="1:91" s="6" customFormat="1" ht="24.75" customHeight="1">
      <c r="A95" s="78" t="s">
        <v>80</v>
      </c>
      <c r="B95" s="79"/>
      <c r="C95" s="80"/>
      <c r="D95" s="241" t="s">
        <v>81</v>
      </c>
      <c r="E95" s="241"/>
      <c r="F95" s="241"/>
      <c r="G95" s="241"/>
      <c r="H95" s="241"/>
      <c r="I95" s="81"/>
      <c r="J95" s="241" t="s">
        <v>82</v>
      </c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39">
        <f>'1 SO-20 - Strojovňa chlad...'!K32</f>
        <v>0</v>
      </c>
      <c r="AH95" s="240"/>
      <c r="AI95" s="240"/>
      <c r="AJ95" s="240"/>
      <c r="AK95" s="240"/>
      <c r="AL95" s="240"/>
      <c r="AM95" s="240"/>
      <c r="AN95" s="239">
        <f>SUM(AG95,AT95)</f>
        <v>0</v>
      </c>
      <c r="AO95" s="240"/>
      <c r="AP95" s="240"/>
      <c r="AQ95" s="82" t="s">
        <v>83</v>
      </c>
      <c r="AR95" s="79"/>
      <c r="AS95" s="83">
        <v>0</v>
      </c>
      <c r="AT95" s="84">
        <f>ROUND(SUM(AV95:AW95),2)</f>
        <v>0</v>
      </c>
      <c r="AU95" s="85">
        <f>'1 SO-20 - Strojovňa chlad...'!Q146</f>
        <v>0</v>
      </c>
      <c r="AV95" s="84">
        <f>'1 SO-20 - Strojovňa chlad...'!K35</f>
        <v>0</v>
      </c>
      <c r="AW95" s="84">
        <f>'1 SO-20 - Strojovňa chlad...'!K36</f>
        <v>0</v>
      </c>
      <c r="AX95" s="84">
        <f>'1 SO-20 - Strojovňa chlad...'!K37</f>
        <v>0</v>
      </c>
      <c r="AY95" s="84">
        <f>'1 SO-20 - Strojovňa chlad...'!K38</f>
        <v>0</v>
      </c>
      <c r="AZ95" s="84">
        <f>'1 SO-20 - Strojovňa chlad...'!F35</f>
        <v>0</v>
      </c>
      <c r="BA95" s="84">
        <f>'1 SO-20 - Strojovňa chlad...'!F36</f>
        <v>0</v>
      </c>
      <c r="BB95" s="84">
        <f>'1 SO-20 - Strojovňa chlad...'!F37</f>
        <v>0</v>
      </c>
      <c r="BC95" s="84">
        <f>'1 SO-20 - Strojovňa chlad...'!F38</f>
        <v>0</v>
      </c>
      <c r="BD95" s="86">
        <f>'1 SO-20 - Strojovňa chlad...'!F39</f>
        <v>0</v>
      </c>
      <c r="BT95" s="87" t="s">
        <v>84</v>
      </c>
      <c r="BV95" s="87" t="s">
        <v>78</v>
      </c>
      <c r="BW95" s="87" t="s">
        <v>85</v>
      </c>
      <c r="BX95" s="87" t="s">
        <v>4</v>
      </c>
      <c r="CL95" s="87" t="s">
        <v>1</v>
      </c>
      <c r="CM95" s="87" t="s">
        <v>76</v>
      </c>
    </row>
    <row r="96" spans="1:91" s="6" customFormat="1" ht="24.75" customHeight="1">
      <c r="A96" s="78" t="s">
        <v>80</v>
      </c>
      <c r="B96" s="79"/>
      <c r="C96" s="80"/>
      <c r="D96" s="241" t="s">
        <v>86</v>
      </c>
      <c r="E96" s="241"/>
      <c r="F96" s="241"/>
      <c r="G96" s="241"/>
      <c r="H96" s="241"/>
      <c r="I96" s="81"/>
      <c r="J96" s="241" t="s">
        <v>87</v>
      </c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39">
        <f>'2 SO-20 - ZTI'!K32</f>
        <v>0</v>
      </c>
      <c r="AH96" s="240"/>
      <c r="AI96" s="240"/>
      <c r="AJ96" s="240"/>
      <c r="AK96" s="240"/>
      <c r="AL96" s="240"/>
      <c r="AM96" s="240"/>
      <c r="AN96" s="239">
        <f>SUM(AG96,AT96)</f>
        <v>0</v>
      </c>
      <c r="AO96" s="240"/>
      <c r="AP96" s="240"/>
      <c r="AQ96" s="82" t="s">
        <v>83</v>
      </c>
      <c r="AR96" s="79"/>
      <c r="AS96" s="83">
        <v>0</v>
      </c>
      <c r="AT96" s="84">
        <f>ROUND(SUM(AV96:AW96),2)</f>
        <v>0</v>
      </c>
      <c r="AU96" s="85">
        <f>'2 SO-20 - ZTI'!Q138</f>
        <v>0</v>
      </c>
      <c r="AV96" s="84">
        <f>'2 SO-20 - ZTI'!K35</f>
        <v>0</v>
      </c>
      <c r="AW96" s="84">
        <f>'2 SO-20 - ZTI'!K36</f>
        <v>0</v>
      </c>
      <c r="AX96" s="84">
        <f>'2 SO-20 - ZTI'!K37</f>
        <v>0</v>
      </c>
      <c r="AY96" s="84">
        <f>'2 SO-20 - ZTI'!K38</f>
        <v>0</v>
      </c>
      <c r="AZ96" s="84">
        <f>'2 SO-20 - ZTI'!F35</f>
        <v>0</v>
      </c>
      <c r="BA96" s="84">
        <f>'2 SO-20 - ZTI'!F36</f>
        <v>0</v>
      </c>
      <c r="BB96" s="84">
        <f>'2 SO-20 - ZTI'!F37</f>
        <v>0</v>
      </c>
      <c r="BC96" s="84">
        <f>'2 SO-20 - ZTI'!F38</f>
        <v>0</v>
      </c>
      <c r="BD96" s="86">
        <f>'2 SO-20 - ZTI'!F39</f>
        <v>0</v>
      </c>
      <c r="BT96" s="87" t="s">
        <v>84</v>
      </c>
      <c r="BV96" s="87" t="s">
        <v>78</v>
      </c>
      <c r="BW96" s="87" t="s">
        <v>88</v>
      </c>
      <c r="BX96" s="87" t="s">
        <v>4</v>
      </c>
      <c r="CL96" s="87" t="s">
        <v>1</v>
      </c>
      <c r="CM96" s="87" t="s">
        <v>76</v>
      </c>
    </row>
    <row r="97" spans="1:91" s="6" customFormat="1" ht="24.75" customHeight="1">
      <c r="A97" s="78" t="s">
        <v>80</v>
      </c>
      <c r="B97" s="79"/>
      <c r="C97" s="80"/>
      <c r="D97" s="241" t="s">
        <v>89</v>
      </c>
      <c r="E97" s="241"/>
      <c r="F97" s="241"/>
      <c r="G97" s="241"/>
      <c r="H97" s="241"/>
      <c r="I97" s="81"/>
      <c r="J97" s="241" t="s">
        <v>90</v>
      </c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39">
        <f>'3 SO-20 - VHS'!K32</f>
        <v>0</v>
      </c>
      <c r="AH97" s="240"/>
      <c r="AI97" s="240"/>
      <c r="AJ97" s="240"/>
      <c r="AK97" s="240"/>
      <c r="AL97" s="240"/>
      <c r="AM97" s="240"/>
      <c r="AN97" s="239">
        <f>SUM(AG97,AT97)</f>
        <v>0</v>
      </c>
      <c r="AO97" s="240"/>
      <c r="AP97" s="240"/>
      <c r="AQ97" s="82" t="s">
        <v>83</v>
      </c>
      <c r="AR97" s="79"/>
      <c r="AS97" s="83">
        <v>0</v>
      </c>
      <c r="AT97" s="84">
        <f>ROUND(SUM(AV97:AW97),2)</f>
        <v>0</v>
      </c>
      <c r="AU97" s="85">
        <f>'3 SO-20 - VHS'!Q135</f>
        <v>0</v>
      </c>
      <c r="AV97" s="84">
        <f>'3 SO-20 - VHS'!K35</f>
        <v>0</v>
      </c>
      <c r="AW97" s="84">
        <f>'3 SO-20 - VHS'!K36</f>
        <v>0</v>
      </c>
      <c r="AX97" s="84">
        <f>'3 SO-20 - VHS'!K37</f>
        <v>0</v>
      </c>
      <c r="AY97" s="84">
        <f>'3 SO-20 - VHS'!K38</f>
        <v>0</v>
      </c>
      <c r="AZ97" s="84">
        <f>'3 SO-20 - VHS'!F35</f>
        <v>0</v>
      </c>
      <c r="BA97" s="84">
        <f>'3 SO-20 - VHS'!F36</f>
        <v>0</v>
      </c>
      <c r="BB97" s="84">
        <f>'3 SO-20 - VHS'!F37</f>
        <v>0</v>
      </c>
      <c r="BC97" s="84">
        <f>'3 SO-20 - VHS'!F38</f>
        <v>0</v>
      </c>
      <c r="BD97" s="86">
        <f>'3 SO-20 - VHS'!F39</f>
        <v>0</v>
      </c>
      <c r="BT97" s="87" t="s">
        <v>84</v>
      </c>
      <c r="BV97" s="87" t="s">
        <v>78</v>
      </c>
      <c r="BW97" s="87" t="s">
        <v>91</v>
      </c>
      <c r="BX97" s="87" t="s">
        <v>4</v>
      </c>
      <c r="CL97" s="87" t="s">
        <v>1</v>
      </c>
      <c r="CM97" s="87" t="s">
        <v>76</v>
      </c>
    </row>
    <row r="98" spans="1:91" s="6" customFormat="1" ht="24.75" customHeight="1">
      <c r="A98" s="78" t="s">
        <v>80</v>
      </c>
      <c r="B98" s="79"/>
      <c r="C98" s="80"/>
      <c r="D98" s="241" t="s">
        <v>92</v>
      </c>
      <c r="E98" s="241"/>
      <c r="F98" s="241"/>
      <c r="G98" s="241"/>
      <c r="H98" s="241"/>
      <c r="I98" s="81"/>
      <c r="J98" s="241" t="s">
        <v>93</v>
      </c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39">
        <f>'4 SO-20 - Elektro'!K32</f>
        <v>0</v>
      </c>
      <c r="AH98" s="240"/>
      <c r="AI98" s="240"/>
      <c r="AJ98" s="240"/>
      <c r="AK98" s="240"/>
      <c r="AL98" s="240"/>
      <c r="AM98" s="240"/>
      <c r="AN98" s="239">
        <f>SUM(AG98,AT98)</f>
        <v>0</v>
      </c>
      <c r="AO98" s="240"/>
      <c r="AP98" s="240"/>
      <c r="AQ98" s="82" t="s">
        <v>83</v>
      </c>
      <c r="AR98" s="79"/>
      <c r="AS98" s="88">
        <v>0</v>
      </c>
      <c r="AT98" s="89">
        <f>ROUND(SUM(AV98:AW98),2)</f>
        <v>0</v>
      </c>
      <c r="AU98" s="90">
        <f>'4 SO-20 - Elektro'!Q130</f>
        <v>0</v>
      </c>
      <c r="AV98" s="89">
        <f>'4 SO-20 - Elektro'!K35</f>
        <v>0</v>
      </c>
      <c r="AW98" s="89">
        <f>'4 SO-20 - Elektro'!K36</f>
        <v>0</v>
      </c>
      <c r="AX98" s="89">
        <f>'4 SO-20 - Elektro'!K37</f>
        <v>0</v>
      </c>
      <c r="AY98" s="89">
        <f>'4 SO-20 - Elektro'!K38</f>
        <v>0</v>
      </c>
      <c r="AZ98" s="89">
        <f>'4 SO-20 - Elektro'!F35</f>
        <v>0</v>
      </c>
      <c r="BA98" s="89">
        <f>'4 SO-20 - Elektro'!F36</f>
        <v>0</v>
      </c>
      <c r="BB98" s="89">
        <f>'4 SO-20 - Elektro'!F37</f>
        <v>0</v>
      </c>
      <c r="BC98" s="89">
        <f>'4 SO-20 - Elektro'!F38</f>
        <v>0</v>
      </c>
      <c r="BD98" s="91">
        <f>'4 SO-20 - Elektro'!F39</f>
        <v>0</v>
      </c>
      <c r="BT98" s="87" t="s">
        <v>84</v>
      </c>
      <c r="BV98" s="87" t="s">
        <v>78</v>
      </c>
      <c r="BW98" s="87" t="s">
        <v>94</v>
      </c>
      <c r="BX98" s="87" t="s">
        <v>4</v>
      </c>
      <c r="CL98" s="87" t="s">
        <v>1</v>
      </c>
      <c r="CM98" s="87" t="s">
        <v>76</v>
      </c>
    </row>
    <row r="99" spans="1:91">
      <c r="B99" s="20"/>
      <c r="AR99" s="20"/>
    </row>
    <row r="100" spans="1:91" s="1" customFormat="1" ht="30" customHeight="1">
      <c r="B100" s="34"/>
      <c r="C100" s="68" t="s">
        <v>95</v>
      </c>
      <c r="AG100" s="247">
        <f>ROUND(SUM(AG101:AG104), 2)</f>
        <v>0</v>
      </c>
      <c r="AH100" s="247"/>
      <c r="AI100" s="247"/>
      <c r="AJ100" s="247"/>
      <c r="AK100" s="247"/>
      <c r="AL100" s="247"/>
      <c r="AM100" s="247"/>
      <c r="AN100" s="247">
        <f>ROUND(SUM(AN101:AN104), 2)</f>
        <v>0</v>
      </c>
      <c r="AO100" s="247"/>
      <c r="AP100" s="247"/>
      <c r="AQ100" s="92"/>
      <c r="AR100" s="34"/>
      <c r="AS100" s="63" t="s">
        <v>96</v>
      </c>
      <c r="AT100" s="64" t="s">
        <v>97</v>
      </c>
      <c r="AU100" s="64" t="s">
        <v>40</v>
      </c>
      <c r="AV100" s="65" t="s">
        <v>63</v>
      </c>
    </row>
    <row r="101" spans="1:91" s="1" customFormat="1" ht="19.95" customHeight="1">
      <c r="B101" s="34"/>
      <c r="D101" s="242" t="s">
        <v>98</v>
      </c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G101" s="243">
        <f>ROUND(AG94 * AS101, 2)</f>
        <v>0</v>
      </c>
      <c r="AH101" s="244"/>
      <c r="AI101" s="244"/>
      <c r="AJ101" s="244"/>
      <c r="AK101" s="244"/>
      <c r="AL101" s="244"/>
      <c r="AM101" s="244"/>
      <c r="AN101" s="244">
        <f>ROUND(AG101 + AV101, 2)</f>
        <v>0</v>
      </c>
      <c r="AO101" s="244"/>
      <c r="AP101" s="244"/>
      <c r="AR101" s="34"/>
      <c r="AS101" s="94">
        <v>0</v>
      </c>
      <c r="AT101" s="95" t="s">
        <v>99</v>
      </c>
      <c r="AU101" s="95" t="s">
        <v>41</v>
      </c>
      <c r="AV101" s="96">
        <f>ROUND(IF(AU101="základná",AG101*L32,IF(AU101="znížená",AG101*L33,0)), 2)</f>
        <v>0</v>
      </c>
      <c r="BV101" s="17" t="s">
        <v>100</v>
      </c>
      <c r="BY101" s="97">
        <f>IF(AU101="základná",AV101,0)</f>
        <v>0</v>
      </c>
      <c r="BZ101" s="97">
        <f>IF(AU101="znížená",AV101,0)</f>
        <v>0</v>
      </c>
      <c r="CA101" s="97">
        <v>0</v>
      </c>
      <c r="CB101" s="97">
        <v>0</v>
      </c>
      <c r="CC101" s="97">
        <v>0</v>
      </c>
      <c r="CD101" s="97">
        <f>IF(AU101="základná",AG101,0)</f>
        <v>0</v>
      </c>
      <c r="CE101" s="97">
        <f>IF(AU101="znížená",AG101,0)</f>
        <v>0</v>
      </c>
      <c r="CF101" s="97">
        <f>IF(AU101="zákl. prenesená",AG101,0)</f>
        <v>0</v>
      </c>
      <c r="CG101" s="97">
        <f>IF(AU101="zníž. prenesená",AG101,0)</f>
        <v>0</v>
      </c>
      <c r="CH101" s="97">
        <f>IF(AU101="nulová",AG101,0)</f>
        <v>0</v>
      </c>
      <c r="CI101" s="17">
        <f>IF(AU101="základná",1,IF(AU101="znížená",2,IF(AU101="zákl. prenesená",4,IF(AU101="zníž. prenesená",5,3))))</f>
        <v>1</v>
      </c>
      <c r="CJ101" s="17">
        <f>IF(AT101="stavebná časť",1,IF(AT101="investičná časť",2,3))</f>
        <v>1</v>
      </c>
      <c r="CK101" s="17" t="str">
        <f>IF(D101="Vyplň vlastné","","x")</f>
        <v>x</v>
      </c>
    </row>
    <row r="102" spans="1:91" s="1" customFormat="1" ht="19.95" customHeight="1">
      <c r="B102" s="34"/>
      <c r="D102" s="245" t="s">
        <v>101</v>
      </c>
      <c r="E102" s="242"/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G102" s="243">
        <f>ROUND(AG94 * AS102, 2)</f>
        <v>0</v>
      </c>
      <c r="AH102" s="244"/>
      <c r="AI102" s="244"/>
      <c r="AJ102" s="244"/>
      <c r="AK102" s="244"/>
      <c r="AL102" s="244"/>
      <c r="AM102" s="244"/>
      <c r="AN102" s="244">
        <f>ROUND(AG102 + AV102, 2)</f>
        <v>0</v>
      </c>
      <c r="AO102" s="244"/>
      <c r="AP102" s="244"/>
      <c r="AR102" s="34"/>
      <c r="AS102" s="94">
        <v>0</v>
      </c>
      <c r="AT102" s="95" t="s">
        <v>99</v>
      </c>
      <c r="AU102" s="95" t="s">
        <v>41</v>
      </c>
      <c r="AV102" s="96">
        <f>ROUND(IF(AU102="základná",AG102*L32,IF(AU102="znížená",AG102*L33,0)), 2)</f>
        <v>0</v>
      </c>
      <c r="BV102" s="17" t="s">
        <v>102</v>
      </c>
      <c r="BY102" s="97">
        <f>IF(AU102="základná",AV102,0)</f>
        <v>0</v>
      </c>
      <c r="BZ102" s="97">
        <f>IF(AU102="znížená",AV102,0)</f>
        <v>0</v>
      </c>
      <c r="CA102" s="97">
        <v>0</v>
      </c>
      <c r="CB102" s="97">
        <v>0</v>
      </c>
      <c r="CC102" s="97">
        <v>0</v>
      </c>
      <c r="CD102" s="97">
        <f>IF(AU102="základná",AG102,0)</f>
        <v>0</v>
      </c>
      <c r="CE102" s="97">
        <f>IF(AU102="znížená",AG102,0)</f>
        <v>0</v>
      </c>
      <c r="CF102" s="97">
        <f>IF(AU102="zákl. prenesená",AG102,0)</f>
        <v>0</v>
      </c>
      <c r="CG102" s="97">
        <f>IF(AU102="zníž. prenesená",AG102,0)</f>
        <v>0</v>
      </c>
      <c r="CH102" s="97">
        <f>IF(AU102="nulová",AG102,0)</f>
        <v>0</v>
      </c>
      <c r="CI102" s="17">
        <f>IF(AU102="základná",1,IF(AU102="znížená",2,IF(AU102="zákl. prenesená",4,IF(AU102="zníž. prenesená",5,3))))</f>
        <v>1</v>
      </c>
      <c r="CJ102" s="17">
        <f>IF(AT102="stavebná časť",1,IF(AT102="investičná časť",2,3))</f>
        <v>1</v>
      </c>
      <c r="CK102" s="17" t="str">
        <f>IF(D102="Vyplň vlastné","","x")</f>
        <v/>
      </c>
    </row>
    <row r="103" spans="1:91" s="1" customFormat="1" ht="19.95" customHeight="1">
      <c r="B103" s="34"/>
      <c r="D103" s="245" t="s">
        <v>101</v>
      </c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G103" s="243">
        <f>ROUND(AG94 * AS103, 2)</f>
        <v>0</v>
      </c>
      <c r="AH103" s="244"/>
      <c r="AI103" s="244"/>
      <c r="AJ103" s="244"/>
      <c r="AK103" s="244"/>
      <c r="AL103" s="244"/>
      <c r="AM103" s="244"/>
      <c r="AN103" s="244">
        <f>ROUND(AG103 + AV103, 2)</f>
        <v>0</v>
      </c>
      <c r="AO103" s="244"/>
      <c r="AP103" s="244"/>
      <c r="AR103" s="34"/>
      <c r="AS103" s="94">
        <v>0</v>
      </c>
      <c r="AT103" s="95" t="s">
        <v>99</v>
      </c>
      <c r="AU103" s="95" t="s">
        <v>41</v>
      </c>
      <c r="AV103" s="96">
        <f>ROUND(IF(AU103="základná",AG103*L32,IF(AU103="znížená",AG103*L33,0)), 2)</f>
        <v>0</v>
      </c>
      <c r="BV103" s="17" t="s">
        <v>102</v>
      </c>
      <c r="BY103" s="97">
        <f>IF(AU103="základná",AV103,0)</f>
        <v>0</v>
      </c>
      <c r="BZ103" s="97">
        <f>IF(AU103="znížená",AV103,0)</f>
        <v>0</v>
      </c>
      <c r="CA103" s="97">
        <v>0</v>
      </c>
      <c r="CB103" s="97">
        <v>0</v>
      </c>
      <c r="CC103" s="97">
        <v>0</v>
      </c>
      <c r="CD103" s="97">
        <f>IF(AU103="základná",AG103,0)</f>
        <v>0</v>
      </c>
      <c r="CE103" s="97">
        <f>IF(AU103="znížená",AG103,0)</f>
        <v>0</v>
      </c>
      <c r="CF103" s="97">
        <f>IF(AU103="zákl. prenesená",AG103,0)</f>
        <v>0</v>
      </c>
      <c r="CG103" s="97">
        <f>IF(AU103="zníž. prenesená",AG103,0)</f>
        <v>0</v>
      </c>
      <c r="CH103" s="97">
        <f>IF(AU103="nulová",AG103,0)</f>
        <v>0</v>
      </c>
      <c r="CI103" s="17">
        <f>IF(AU103="základná",1,IF(AU103="znížená",2,IF(AU103="zákl. prenesená",4,IF(AU103="zníž. prenesená",5,3))))</f>
        <v>1</v>
      </c>
      <c r="CJ103" s="17">
        <f>IF(AT103="stavebná časť",1,IF(AT103="investičná časť",2,3))</f>
        <v>1</v>
      </c>
      <c r="CK103" s="17" t="str">
        <f>IF(D103="Vyplň vlastné","","x")</f>
        <v/>
      </c>
    </row>
    <row r="104" spans="1:91" s="1" customFormat="1" ht="19.95" customHeight="1">
      <c r="B104" s="34"/>
      <c r="D104" s="245" t="s">
        <v>101</v>
      </c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G104" s="243">
        <f>ROUND(AG94 * AS104, 2)</f>
        <v>0</v>
      </c>
      <c r="AH104" s="244"/>
      <c r="AI104" s="244"/>
      <c r="AJ104" s="244"/>
      <c r="AK104" s="244"/>
      <c r="AL104" s="244"/>
      <c r="AM104" s="244"/>
      <c r="AN104" s="244">
        <f>ROUND(AG104 + AV104, 2)</f>
        <v>0</v>
      </c>
      <c r="AO104" s="244"/>
      <c r="AP104" s="244"/>
      <c r="AR104" s="34"/>
      <c r="AS104" s="98">
        <v>0</v>
      </c>
      <c r="AT104" s="99" t="s">
        <v>99</v>
      </c>
      <c r="AU104" s="99" t="s">
        <v>41</v>
      </c>
      <c r="AV104" s="100">
        <f>ROUND(IF(AU104="základná",AG104*L32,IF(AU104="znížená",AG104*L33,0)), 2)</f>
        <v>0</v>
      </c>
      <c r="BV104" s="17" t="s">
        <v>102</v>
      </c>
      <c r="BY104" s="97">
        <f>IF(AU104="základná",AV104,0)</f>
        <v>0</v>
      </c>
      <c r="BZ104" s="97">
        <f>IF(AU104="znížená",AV104,0)</f>
        <v>0</v>
      </c>
      <c r="CA104" s="97">
        <v>0</v>
      </c>
      <c r="CB104" s="97">
        <v>0</v>
      </c>
      <c r="CC104" s="97">
        <v>0</v>
      </c>
      <c r="CD104" s="97">
        <f>IF(AU104="základná",AG104,0)</f>
        <v>0</v>
      </c>
      <c r="CE104" s="97">
        <f>IF(AU104="znížená",AG104,0)</f>
        <v>0</v>
      </c>
      <c r="CF104" s="97">
        <f>IF(AU104="zákl. prenesená",AG104,0)</f>
        <v>0</v>
      </c>
      <c r="CG104" s="97">
        <f>IF(AU104="zníž. prenesená",AG104,0)</f>
        <v>0</v>
      </c>
      <c r="CH104" s="97">
        <f>IF(AU104="nulová",AG104,0)</f>
        <v>0</v>
      </c>
      <c r="CI104" s="17">
        <f>IF(AU104="základná",1,IF(AU104="znížená",2,IF(AU104="zákl. prenesená",4,IF(AU104="zníž. prenesená",5,3))))</f>
        <v>1</v>
      </c>
      <c r="CJ104" s="17">
        <f>IF(AT104="stavebná časť",1,IF(AT104="investičná časť",2,3))</f>
        <v>1</v>
      </c>
      <c r="CK104" s="17" t="str">
        <f>IF(D104="Vyplň vlastné","","x")</f>
        <v/>
      </c>
    </row>
    <row r="105" spans="1:91" s="1" customFormat="1" ht="10.95" customHeight="1">
      <c r="B105" s="34"/>
      <c r="AR105" s="34"/>
    </row>
    <row r="106" spans="1:91" s="1" customFormat="1" ht="30" customHeight="1">
      <c r="B106" s="34"/>
      <c r="C106" s="101" t="s">
        <v>103</v>
      </c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248">
        <f>ROUND(AG94 + AG100, 2)</f>
        <v>0</v>
      </c>
      <c r="AH106" s="248"/>
      <c r="AI106" s="248"/>
      <c r="AJ106" s="248"/>
      <c r="AK106" s="248"/>
      <c r="AL106" s="248"/>
      <c r="AM106" s="248"/>
      <c r="AN106" s="248">
        <f>ROUND(AN94 + AN100, 2)</f>
        <v>0</v>
      </c>
      <c r="AO106" s="248"/>
      <c r="AP106" s="248"/>
      <c r="AQ106" s="102"/>
      <c r="AR106" s="34"/>
    </row>
    <row r="107" spans="1:91" s="1" customFormat="1" ht="7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34"/>
    </row>
  </sheetData>
  <mergeCells count="72">
    <mergeCell ref="AK38:AO38"/>
    <mergeCell ref="X38:AB38"/>
    <mergeCell ref="AR2:BE2"/>
    <mergeCell ref="W35:AE35"/>
    <mergeCell ref="L35:P35"/>
    <mergeCell ref="AK35:AO35"/>
    <mergeCell ref="AK36:AO36"/>
    <mergeCell ref="W36:AE36"/>
    <mergeCell ref="L36:P36"/>
    <mergeCell ref="W33:AE33"/>
    <mergeCell ref="AK33:AO33"/>
    <mergeCell ref="L33:P33"/>
    <mergeCell ref="AK34:AO34"/>
    <mergeCell ref="L34:P34"/>
    <mergeCell ref="W34:AE34"/>
    <mergeCell ref="AG106:AM106"/>
    <mergeCell ref="AN106:AP106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D104:AB104"/>
    <mergeCell ref="AG104:AM104"/>
    <mergeCell ref="AN104:AP104"/>
    <mergeCell ref="AG94:AM94"/>
    <mergeCell ref="AN94:AP94"/>
    <mergeCell ref="AG100:AM100"/>
    <mergeCell ref="AN100:AP100"/>
    <mergeCell ref="D102:AB102"/>
    <mergeCell ref="AG102:AM102"/>
    <mergeCell ref="AN102:AP102"/>
    <mergeCell ref="D103:AB103"/>
    <mergeCell ref="AG103:AM103"/>
    <mergeCell ref="AN103:AP103"/>
    <mergeCell ref="AN98:AP98"/>
    <mergeCell ref="AG98:AM98"/>
    <mergeCell ref="D98:H98"/>
    <mergeCell ref="J98:AF98"/>
    <mergeCell ref="D101:AB101"/>
    <mergeCell ref="AG101:AM101"/>
    <mergeCell ref="AN101:AP101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L85:AJ85"/>
    <mergeCell ref="AM87:AN87"/>
    <mergeCell ref="AS89:AT91"/>
    <mergeCell ref="AM89:AP89"/>
    <mergeCell ref="AM90:AP90"/>
  </mergeCells>
  <dataValidations count="2">
    <dataValidation type="list" allowBlank="1" showInputMessage="1" showErrorMessage="1" error="Povolené sú hodnoty základná, znížená, nulová." sqref="AU100:AU104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0:AT104" xr:uid="{00000000-0002-0000-0000-000001000000}">
      <formula1>"stavebná časť, technologická časť, investičná časť"</formula1>
    </dataValidation>
  </dataValidations>
  <hyperlinks>
    <hyperlink ref="A95" location="'1 SO-20 - Strojovňa chlad...'!C2" display="/" xr:uid="{00000000-0004-0000-0000-000000000000}"/>
    <hyperlink ref="A96" location="'2 SO-20 - ZTI'!C2" display="/" xr:uid="{00000000-0004-0000-0000-000001000000}"/>
    <hyperlink ref="A97" location="'3 SO-20 - VHS'!C2" display="/" xr:uid="{00000000-0004-0000-0000-000002000000}"/>
    <hyperlink ref="A98" location="'4 SO-20 - Elektro'!C2" display="/" xr:uid="{00000000-0004-0000-0000-000003000000}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N630"/>
  <sheetViews>
    <sheetView showGridLines="0" topLeftCell="A133" workbookViewId="0">
      <selection activeCell="G150" sqref="G150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57" ht="37" customHeight="1">
      <c r="M2" s="269" t="s">
        <v>5</v>
      </c>
      <c r="N2" s="253"/>
      <c r="O2" s="253"/>
      <c r="P2" s="253"/>
      <c r="Q2" s="253"/>
      <c r="R2" s="253"/>
      <c r="S2" s="253"/>
      <c r="T2" s="253"/>
      <c r="U2" s="253"/>
      <c r="V2" s="253"/>
      <c r="W2" s="253"/>
      <c r="AU2" s="17" t="s">
        <v>85</v>
      </c>
      <c r="BA2" s="104" t="s">
        <v>104</v>
      </c>
      <c r="BB2" s="104" t="s">
        <v>1</v>
      </c>
      <c r="BC2" s="104" t="s">
        <v>1</v>
      </c>
      <c r="BD2" s="104" t="s">
        <v>105</v>
      </c>
      <c r="BE2" s="104" t="s">
        <v>106</v>
      </c>
    </row>
    <row r="3" spans="2:57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76</v>
      </c>
      <c r="BA3" s="104" t="s">
        <v>107</v>
      </c>
      <c r="BB3" s="104" t="s">
        <v>1</v>
      </c>
      <c r="BC3" s="104" t="s">
        <v>1</v>
      </c>
      <c r="BD3" s="104" t="s">
        <v>108</v>
      </c>
      <c r="BE3" s="104" t="s">
        <v>106</v>
      </c>
    </row>
    <row r="4" spans="2:57" ht="25" customHeight="1">
      <c r="B4" s="20"/>
      <c r="D4" s="21" t="s">
        <v>109</v>
      </c>
      <c r="M4" s="20"/>
      <c r="N4" s="105" t="s">
        <v>9</v>
      </c>
      <c r="AU4" s="17" t="s">
        <v>3</v>
      </c>
      <c r="BA4" s="104" t="s">
        <v>110</v>
      </c>
      <c r="BB4" s="104" t="s">
        <v>1</v>
      </c>
      <c r="BC4" s="104" t="s">
        <v>1</v>
      </c>
      <c r="BD4" s="104" t="s">
        <v>111</v>
      </c>
      <c r="BE4" s="104" t="s">
        <v>106</v>
      </c>
    </row>
    <row r="5" spans="2:57" ht="7" customHeight="1">
      <c r="B5" s="20"/>
      <c r="M5" s="20"/>
      <c r="BA5" s="104" t="s">
        <v>112</v>
      </c>
      <c r="BB5" s="104" t="s">
        <v>1</v>
      </c>
      <c r="BC5" s="104" t="s">
        <v>1</v>
      </c>
      <c r="BD5" s="104" t="s">
        <v>113</v>
      </c>
      <c r="BE5" s="104" t="s">
        <v>106</v>
      </c>
    </row>
    <row r="6" spans="2:57" ht="12" customHeight="1">
      <c r="B6" s="20"/>
      <c r="D6" s="27" t="s">
        <v>13</v>
      </c>
      <c r="M6" s="20"/>
      <c r="BA6" s="104" t="s">
        <v>114</v>
      </c>
      <c r="BB6" s="104" t="s">
        <v>1</v>
      </c>
      <c r="BC6" s="104" t="s">
        <v>1</v>
      </c>
      <c r="BD6" s="104" t="s">
        <v>115</v>
      </c>
      <c r="BE6" s="104" t="s">
        <v>106</v>
      </c>
    </row>
    <row r="7" spans="2:57" ht="16.5" customHeight="1">
      <c r="B7" s="20"/>
      <c r="E7" s="274" t="str">
        <f>'Rekapitulácia stavby'!K6</f>
        <v>MRAZIARENSKÝ SKLAD EQUUS a.s. VO VINICI</v>
      </c>
      <c r="F7" s="275"/>
      <c r="G7" s="275"/>
      <c r="H7" s="275"/>
      <c r="I7" s="275"/>
      <c r="M7" s="20"/>
    </row>
    <row r="8" spans="2:57" s="1" customFormat="1" ht="12" customHeight="1">
      <c r="B8" s="34"/>
      <c r="D8" s="27" t="s">
        <v>116</v>
      </c>
      <c r="M8" s="34"/>
    </row>
    <row r="9" spans="2:57" s="1" customFormat="1" ht="16.5" customHeight="1">
      <c r="B9" s="34"/>
      <c r="E9" s="225" t="s">
        <v>117</v>
      </c>
      <c r="F9" s="276"/>
      <c r="G9" s="276"/>
      <c r="H9" s="276"/>
      <c r="I9" s="276"/>
      <c r="M9" s="34"/>
    </row>
    <row r="10" spans="2:57" s="1" customFormat="1">
      <c r="B10" s="34"/>
      <c r="M10" s="34"/>
    </row>
    <row r="11" spans="2:57" s="1" customFormat="1" ht="12" customHeight="1">
      <c r="B11" s="34"/>
      <c r="D11" s="27" t="s">
        <v>15</v>
      </c>
      <c r="F11" s="25" t="s">
        <v>1</v>
      </c>
      <c r="G11" s="25"/>
      <c r="J11" s="27" t="s">
        <v>16</v>
      </c>
      <c r="K11" s="25" t="s">
        <v>1</v>
      </c>
      <c r="M11" s="34"/>
    </row>
    <row r="12" spans="2:57" s="1" customFormat="1" ht="12" customHeight="1">
      <c r="B12" s="34"/>
      <c r="D12" s="27" t="s">
        <v>17</v>
      </c>
      <c r="F12" s="25" t="s">
        <v>18</v>
      </c>
      <c r="G12" s="25"/>
      <c r="J12" s="27" t="s">
        <v>19</v>
      </c>
      <c r="K12" s="57" t="str">
        <f>'Rekapitulácia stavby'!AN8</f>
        <v>31. 1. 2024</v>
      </c>
      <c r="M12" s="34"/>
    </row>
    <row r="13" spans="2:57" s="1" customFormat="1" ht="10.95" customHeight="1">
      <c r="B13" s="34"/>
      <c r="M13" s="34"/>
    </row>
    <row r="14" spans="2:57" s="1" customFormat="1" ht="12" customHeight="1">
      <c r="B14" s="34"/>
      <c r="D14" s="27" t="s">
        <v>21</v>
      </c>
      <c r="J14" s="27" t="s">
        <v>22</v>
      </c>
      <c r="K14" s="25" t="str">
        <f>IF('Rekapitulácia stavby'!AN10="","",'Rekapitulácia stavby'!AN10)</f>
        <v/>
      </c>
      <c r="M14" s="34"/>
    </row>
    <row r="15" spans="2:57" s="1" customFormat="1" ht="18" customHeight="1">
      <c r="B15" s="34"/>
      <c r="E15" s="25" t="str">
        <f>IF('Rekapitulácia stavby'!E11="","",'Rekapitulácia stavby'!E11)</f>
        <v xml:space="preserve"> </v>
      </c>
      <c r="J15" s="27" t="s">
        <v>24</v>
      </c>
      <c r="K15" s="25" t="str">
        <f>IF('Rekapitulácia stavby'!AN11="","",'Rekapitulácia stavby'!AN11)</f>
        <v/>
      </c>
      <c r="M15" s="34"/>
    </row>
    <row r="16" spans="2:57" s="1" customFormat="1" ht="7" customHeight="1">
      <c r="B16" s="34"/>
      <c r="M16" s="34"/>
    </row>
    <row r="17" spans="2:13" s="1" customFormat="1" ht="12" customHeight="1">
      <c r="B17" s="34"/>
      <c r="D17" s="27" t="s">
        <v>25</v>
      </c>
      <c r="J17" s="27" t="s">
        <v>22</v>
      </c>
      <c r="K17" s="28" t="str">
        <f>'Rekapitulácia stavby'!AN13</f>
        <v>Vyplň údaj</v>
      </c>
      <c r="M17" s="34"/>
    </row>
    <row r="18" spans="2:13" s="1" customFormat="1" ht="18" customHeight="1">
      <c r="B18" s="34"/>
      <c r="E18" s="278" t="str">
        <f>'Rekapitulácia stavby'!E14</f>
        <v>Vyplň údaj</v>
      </c>
      <c r="F18" s="252"/>
      <c r="G18" s="252"/>
      <c r="H18" s="252"/>
      <c r="I18" s="252"/>
      <c r="J18" s="27" t="s">
        <v>24</v>
      </c>
      <c r="K18" s="28" t="str">
        <f>'Rekapitulácia stavby'!AN14</f>
        <v>Vyplň údaj</v>
      </c>
      <c r="M18" s="34"/>
    </row>
    <row r="19" spans="2:13" s="1" customFormat="1" ht="7" customHeight="1">
      <c r="B19" s="34"/>
      <c r="M19" s="34"/>
    </row>
    <row r="20" spans="2:13" s="1" customFormat="1" ht="12" customHeight="1">
      <c r="B20" s="34"/>
      <c r="D20" s="27" t="s">
        <v>27</v>
      </c>
      <c r="J20" s="27" t="s">
        <v>22</v>
      </c>
      <c r="K20" s="25" t="s">
        <v>1</v>
      </c>
      <c r="M20" s="34"/>
    </row>
    <row r="21" spans="2:13" s="1" customFormat="1" ht="18" customHeight="1">
      <c r="B21" s="34"/>
      <c r="E21" s="25" t="s">
        <v>28</v>
      </c>
      <c r="J21" s="27" t="s">
        <v>24</v>
      </c>
      <c r="K21" s="25" t="s">
        <v>1</v>
      </c>
      <c r="M21" s="34"/>
    </row>
    <row r="22" spans="2:13" s="1" customFormat="1" ht="7" customHeight="1">
      <c r="B22" s="34"/>
      <c r="M22" s="34"/>
    </row>
    <row r="23" spans="2:13" s="1" customFormat="1" ht="12" customHeight="1">
      <c r="B23" s="34"/>
      <c r="D23" s="27" t="s">
        <v>31</v>
      </c>
      <c r="J23" s="27" t="s">
        <v>22</v>
      </c>
      <c r="K23" s="25" t="s">
        <v>1</v>
      </c>
      <c r="M23" s="34"/>
    </row>
    <row r="24" spans="2:13" s="1" customFormat="1" ht="18" customHeight="1">
      <c r="B24" s="34"/>
      <c r="E24" s="25" t="s">
        <v>32</v>
      </c>
      <c r="J24" s="27" t="s">
        <v>24</v>
      </c>
      <c r="K24" s="25" t="s">
        <v>1</v>
      </c>
      <c r="M24" s="34"/>
    </row>
    <row r="25" spans="2:13" s="1" customFormat="1" ht="7" customHeight="1">
      <c r="B25" s="34"/>
      <c r="M25" s="34"/>
    </row>
    <row r="26" spans="2:13" s="1" customFormat="1" ht="12" customHeight="1">
      <c r="B26" s="34"/>
      <c r="D26" s="27" t="s">
        <v>33</v>
      </c>
      <c r="M26" s="34"/>
    </row>
    <row r="27" spans="2:13" s="7" customFormat="1" ht="16.5" customHeight="1">
      <c r="B27" s="106"/>
      <c r="E27" s="257" t="s">
        <v>1</v>
      </c>
      <c r="F27" s="257"/>
      <c r="G27" s="257"/>
      <c r="H27" s="257"/>
      <c r="I27" s="257"/>
      <c r="M27" s="106"/>
    </row>
    <row r="28" spans="2:13" s="1" customFormat="1" ht="7" customHeight="1">
      <c r="B28" s="34"/>
      <c r="M28" s="34"/>
    </row>
    <row r="29" spans="2:13" s="1" customFormat="1" ht="7" customHeight="1">
      <c r="B29" s="34"/>
      <c r="D29" s="58"/>
      <c r="E29" s="58"/>
      <c r="F29" s="58"/>
      <c r="G29" s="58"/>
      <c r="H29" s="58"/>
      <c r="I29" s="58"/>
      <c r="J29" s="58"/>
      <c r="K29" s="58"/>
      <c r="L29" s="58"/>
      <c r="M29" s="34"/>
    </row>
    <row r="30" spans="2:13" s="1" customFormat="1" ht="14.5" customHeight="1">
      <c r="B30" s="34"/>
      <c r="D30" s="25" t="s">
        <v>118</v>
      </c>
      <c r="K30" s="33">
        <f>K96</f>
        <v>0</v>
      </c>
      <c r="M30" s="34"/>
    </row>
    <row r="31" spans="2:13" s="1" customFormat="1" ht="14.5" customHeight="1">
      <c r="B31" s="34"/>
      <c r="D31" s="32" t="s">
        <v>98</v>
      </c>
      <c r="K31" s="33">
        <f>K119</f>
        <v>0</v>
      </c>
      <c r="M31" s="34"/>
    </row>
    <row r="32" spans="2:13" s="1" customFormat="1" ht="25.4" customHeight="1">
      <c r="B32" s="34"/>
      <c r="D32" s="107" t="s">
        <v>36</v>
      </c>
      <c r="K32" s="70">
        <f>ROUND(K30 + K31, 2)</f>
        <v>0</v>
      </c>
      <c r="M32" s="34"/>
    </row>
    <row r="33" spans="2:13" s="1" customFormat="1" ht="7" customHeight="1">
      <c r="B33" s="34"/>
      <c r="D33" s="58"/>
      <c r="E33" s="58"/>
      <c r="F33" s="58"/>
      <c r="G33" s="58"/>
      <c r="H33" s="58"/>
      <c r="I33" s="58"/>
      <c r="J33" s="58"/>
      <c r="K33" s="58"/>
      <c r="L33" s="58"/>
      <c r="M33" s="34"/>
    </row>
    <row r="34" spans="2:13" s="1" customFormat="1" ht="14.5" customHeight="1">
      <c r="B34" s="34"/>
      <c r="F34" s="37" t="s">
        <v>38</v>
      </c>
      <c r="G34" s="37"/>
      <c r="J34" s="37" t="s">
        <v>37</v>
      </c>
      <c r="K34" s="37" t="s">
        <v>39</v>
      </c>
      <c r="M34" s="34"/>
    </row>
    <row r="35" spans="2:13" s="1" customFormat="1" ht="14.5" customHeight="1">
      <c r="B35" s="34"/>
      <c r="D35" s="108" t="s">
        <v>40</v>
      </c>
      <c r="E35" s="39" t="s">
        <v>41</v>
      </c>
      <c r="F35" s="109">
        <f>ROUND((SUM(BF119:BF126) + SUM(BF146:BF627)),  2)</f>
        <v>0</v>
      </c>
      <c r="G35" s="109"/>
      <c r="H35" s="110"/>
      <c r="I35" s="110"/>
      <c r="J35" s="111">
        <v>0.2</v>
      </c>
      <c r="K35" s="109">
        <f>ROUND(((SUM(BF119:BF126) + SUM(BF146:BF627))*J35),  2)</f>
        <v>0</v>
      </c>
      <c r="M35" s="34"/>
    </row>
    <row r="36" spans="2:13" s="1" customFormat="1" ht="14.5" customHeight="1">
      <c r="B36" s="34"/>
      <c r="E36" s="39" t="s">
        <v>42</v>
      </c>
      <c r="F36" s="109">
        <f>ROUND((SUM(BG119:BG126) + SUM(BG146:BG627)),  2)</f>
        <v>0</v>
      </c>
      <c r="G36" s="109"/>
      <c r="H36" s="110"/>
      <c r="I36" s="110"/>
      <c r="J36" s="111">
        <v>0.2</v>
      </c>
      <c r="K36" s="109">
        <f>ROUND(((SUM(BG119:BG126) + SUM(BG146:BG627))*J36),  2)</f>
        <v>0</v>
      </c>
      <c r="M36" s="34"/>
    </row>
    <row r="37" spans="2:13" s="1" customFormat="1" ht="14.5" hidden="1" customHeight="1">
      <c r="B37" s="34"/>
      <c r="E37" s="27" t="s">
        <v>43</v>
      </c>
      <c r="F37" s="112">
        <f>ROUND((SUM(BH119:BH126) + SUM(BH146:BH627)),  2)</f>
        <v>0</v>
      </c>
      <c r="G37" s="112"/>
      <c r="J37" s="113">
        <v>0.2</v>
      </c>
      <c r="K37" s="112">
        <f>0</f>
        <v>0</v>
      </c>
      <c r="M37" s="34"/>
    </row>
    <row r="38" spans="2:13" s="1" customFormat="1" ht="14.5" hidden="1" customHeight="1">
      <c r="B38" s="34"/>
      <c r="E38" s="27" t="s">
        <v>44</v>
      </c>
      <c r="F38" s="112">
        <f>ROUND((SUM(BI119:BI126) + SUM(BI146:BI627)),  2)</f>
        <v>0</v>
      </c>
      <c r="G38" s="112"/>
      <c r="J38" s="113">
        <v>0.2</v>
      </c>
      <c r="K38" s="112">
        <f>0</f>
        <v>0</v>
      </c>
      <c r="M38" s="34"/>
    </row>
    <row r="39" spans="2:13" s="1" customFormat="1" ht="14.5" hidden="1" customHeight="1">
      <c r="B39" s="34"/>
      <c r="E39" s="39" t="s">
        <v>45</v>
      </c>
      <c r="F39" s="109">
        <f>ROUND((SUM(BJ119:BJ126) + SUM(BJ146:BJ627)),  2)</f>
        <v>0</v>
      </c>
      <c r="G39" s="109"/>
      <c r="H39" s="110"/>
      <c r="I39" s="110"/>
      <c r="J39" s="111">
        <v>0</v>
      </c>
      <c r="K39" s="109">
        <f>0</f>
        <v>0</v>
      </c>
      <c r="M39" s="34"/>
    </row>
    <row r="40" spans="2:13" s="1" customFormat="1" ht="7" customHeight="1">
      <c r="B40" s="34"/>
      <c r="M40" s="34"/>
    </row>
    <row r="41" spans="2:13" s="1" customFormat="1" ht="25.4" customHeight="1">
      <c r="B41" s="34"/>
      <c r="C41" s="102"/>
      <c r="D41" s="114" t="s">
        <v>46</v>
      </c>
      <c r="E41" s="61"/>
      <c r="F41" s="61"/>
      <c r="G41" s="61"/>
      <c r="H41" s="115" t="s">
        <v>47</v>
      </c>
      <c r="I41" s="116" t="s">
        <v>48</v>
      </c>
      <c r="J41" s="61"/>
      <c r="K41" s="117">
        <f>SUM(K32:K39)</f>
        <v>0</v>
      </c>
      <c r="L41" s="118"/>
      <c r="M41" s="34"/>
    </row>
    <row r="42" spans="2:13" s="1" customFormat="1" ht="14.5" customHeight="1">
      <c r="B42" s="34"/>
      <c r="M42" s="34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4"/>
      <c r="D50" s="46" t="s">
        <v>49</v>
      </c>
      <c r="E50" s="47"/>
      <c r="F50" s="47"/>
      <c r="G50" s="47"/>
      <c r="H50" s="46" t="s">
        <v>50</v>
      </c>
      <c r="I50" s="47"/>
      <c r="J50" s="47"/>
      <c r="K50" s="47"/>
      <c r="L50" s="47"/>
      <c r="M50" s="34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45">
      <c r="B61" s="34"/>
      <c r="D61" s="48" t="s">
        <v>51</v>
      </c>
      <c r="E61" s="36"/>
      <c r="F61" s="119" t="s">
        <v>52</v>
      </c>
      <c r="G61" s="119"/>
      <c r="H61" s="48" t="s">
        <v>51</v>
      </c>
      <c r="I61" s="36"/>
      <c r="J61" s="36"/>
      <c r="K61" s="120" t="s">
        <v>52</v>
      </c>
      <c r="L61" s="36"/>
      <c r="M61" s="34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45">
      <c r="B65" s="34"/>
      <c r="D65" s="46" t="s">
        <v>53</v>
      </c>
      <c r="E65" s="47"/>
      <c r="F65" s="47"/>
      <c r="G65" s="47"/>
      <c r="H65" s="46" t="s">
        <v>54</v>
      </c>
      <c r="I65" s="47"/>
      <c r="J65" s="47"/>
      <c r="K65" s="47"/>
      <c r="L65" s="47"/>
      <c r="M65" s="34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45">
      <c r="B76" s="34"/>
      <c r="D76" s="48" t="s">
        <v>51</v>
      </c>
      <c r="E76" s="36"/>
      <c r="F76" s="119" t="s">
        <v>52</v>
      </c>
      <c r="G76" s="119"/>
      <c r="H76" s="48" t="s">
        <v>51</v>
      </c>
      <c r="I76" s="36"/>
      <c r="J76" s="36"/>
      <c r="K76" s="120" t="s">
        <v>52</v>
      </c>
      <c r="L76" s="36"/>
      <c r="M76" s="34"/>
    </row>
    <row r="77" spans="2:13" s="1" customFormat="1" ht="14.5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34"/>
    </row>
    <row r="81" spans="2:48" s="1" customFormat="1" ht="7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34"/>
    </row>
    <row r="82" spans="2:48" s="1" customFormat="1" ht="25" customHeight="1">
      <c r="B82" s="34"/>
      <c r="C82" s="21" t="s">
        <v>119</v>
      </c>
      <c r="M82" s="34"/>
    </row>
    <row r="83" spans="2:48" s="1" customFormat="1" ht="7" customHeight="1">
      <c r="B83" s="34"/>
      <c r="M83" s="34"/>
    </row>
    <row r="84" spans="2:48" s="1" customFormat="1" ht="12" customHeight="1">
      <c r="B84" s="34"/>
      <c r="C84" s="27" t="s">
        <v>13</v>
      </c>
      <c r="M84" s="34"/>
    </row>
    <row r="85" spans="2:48" s="1" customFormat="1" ht="16.5" customHeight="1">
      <c r="B85" s="34"/>
      <c r="E85" s="274" t="str">
        <f>E7</f>
        <v>MRAZIARENSKÝ SKLAD EQUUS a.s. VO VINICI</v>
      </c>
      <c r="F85" s="275"/>
      <c r="G85" s="275"/>
      <c r="H85" s="275"/>
      <c r="I85" s="275"/>
      <c r="M85" s="34"/>
    </row>
    <row r="86" spans="2:48" s="1" customFormat="1" ht="12" customHeight="1">
      <c r="B86" s="34"/>
      <c r="C86" s="27" t="s">
        <v>116</v>
      </c>
      <c r="M86" s="34"/>
    </row>
    <row r="87" spans="2:48" s="1" customFormat="1" ht="16.5" customHeight="1">
      <c r="B87" s="34"/>
      <c r="E87" s="225" t="str">
        <f>E9</f>
        <v>1 SO-20 - Strojovňa chladenia</v>
      </c>
      <c r="F87" s="276"/>
      <c r="G87" s="276"/>
      <c r="H87" s="276"/>
      <c r="I87" s="276"/>
      <c r="M87" s="34"/>
    </row>
    <row r="88" spans="2:48" s="1" customFormat="1" ht="7" customHeight="1">
      <c r="B88" s="34"/>
      <c r="M88" s="34"/>
    </row>
    <row r="89" spans="2:48" s="1" customFormat="1" ht="12" customHeight="1">
      <c r="B89" s="34"/>
      <c r="C89" s="27" t="s">
        <v>17</v>
      </c>
      <c r="F89" s="25" t="str">
        <f>F12</f>
        <v>Cesta Slobody 771, Vinica</v>
      </c>
      <c r="G89" s="25"/>
      <c r="J89" s="27" t="s">
        <v>19</v>
      </c>
      <c r="K89" s="57" t="str">
        <f>IF(K12="","",K12)</f>
        <v>31. 1. 2024</v>
      </c>
      <c r="M89" s="34"/>
    </row>
    <row r="90" spans="2:48" s="1" customFormat="1" ht="7" customHeight="1">
      <c r="B90" s="34"/>
      <c r="M90" s="34"/>
    </row>
    <row r="91" spans="2:48" s="1" customFormat="1" ht="15.25" customHeight="1">
      <c r="B91" s="34"/>
      <c r="C91" s="27" t="s">
        <v>21</v>
      </c>
      <c r="F91" s="25" t="str">
        <f>E15</f>
        <v xml:space="preserve"> </v>
      </c>
      <c r="G91" s="25"/>
      <c r="J91" s="27" t="s">
        <v>27</v>
      </c>
      <c r="K91" s="30" t="str">
        <f>E21</f>
        <v>Ing. Miloš Janíček</v>
      </c>
      <c r="M91" s="34"/>
    </row>
    <row r="92" spans="2:48" s="1" customFormat="1" ht="15.25" customHeight="1">
      <c r="B92" s="34"/>
      <c r="C92" s="27" t="s">
        <v>25</v>
      </c>
      <c r="F92" s="25" t="str">
        <f>IF(E18="","",E18)</f>
        <v>Vyplň údaj</v>
      </c>
      <c r="G92" s="25"/>
      <c r="J92" s="27" t="s">
        <v>31</v>
      </c>
      <c r="K92" s="30" t="str">
        <f>E24</f>
        <v>Rosoft s.r.o.</v>
      </c>
      <c r="M92" s="34"/>
    </row>
    <row r="93" spans="2:48" s="1" customFormat="1" ht="10.4" customHeight="1">
      <c r="B93" s="34"/>
      <c r="M93" s="34"/>
    </row>
    <row r="94" spans="2:48" s="1" customFormat="1" ht="29.25" customHeight="1">
      <c r="B94" s="34"/>
      <c r="C94" s="121" t="s">
        <v>120</v>
      </c>
      <c r="D94" s="102"/>
      <c r="E94" s="102"/>
      <c r="F94" s="102"/>
      <c r="G94" s="102"/>
      <c r="H94" s="102"/>
      <c r="I94" s="102"/>
      <c r="J94" s="102"/>
      <c r="K94" s="122" t="s">
        <v>121</v>
      </c>
      <c r="L94" s="102"/>
      <c r="M94" s="34"/>
    </row>
    <row r="95" spans="2:48" s="1" customFormat="1" ht="10.4" customHeight="1">
      <c r="B95" s="34"/>
      <c r="M95" s="34"/>
    </row>
    <row r="96" spans="2:48" s="1" customFormat="1" ht="22.95" customHeight="1">
      <c r="B96" s="34"/>
      <c r="C96" s="123" t="s">
        <v>122</v>
      </c>
      <c r="K96" s="70">
        <f>K146</f>
        <v>0</v>
      </c>
      <c r="M96" s="34"/>
      <c r="AV96" s="17" t="s">
        <v>123</v>
      </c>
    </row>
    <row r="97" spans="2:13" s="8" customFormat="1" ht="25" customHeight="1">
      <c r="B97" s="124"/>
      <c r="D97" s="125" t="s">
        <v>124</v>
      </c>
      <c r="E97" s="126"/>
      <c r="F97" s="126"/>
      <c r="G97" s="126"/>
      <c r="H97" s="126"/>
      <c r="I97" s="126"/>
      <c r="J97" s="126"/>
      <c r="K97" s="127">
        <f>K147</f>
        <v>0</v>
      </c>
      <c r="M97" s="124"/>
    </row>
    <row r="98" spans="2:13" s="9" customFormat="1" ht="19.95" customHeight="1">
      <c r="B98" s="128"/>
      <c r="D98" s="129" t="s">
        <v>125</v>
      </c>
      <c r="E98" s="130"/>
      <c r="F98" s="130"/>
      <c r="G98" s="130"/>
      <c r="H98" s="130"/>
      <c r="I98" s="130"/>
      <c r="J98" s="130"/>
      <c r="K98" s="131">
        <f>K148</f>
        <v>0</v>
      </c>
      <c r="M98" s="128"/>
    </row>
    <row r="99" spans="2:13" s="9" customFormat="1" ht="19.95" customHeight="1">
      <c r="B99" s="128"/>
      <c r="D99" s="129" t="s">
        <v>126</v>
      </c>
      <c r="E99" s="130"/>
      <c r="F99" s="130"/>
      <c r="G99" s="130"/>
      <c r="H99" s="130"/>
      <c r="I99" s="130"/>
      <c r="J99" s="130"/>
      <c r="K99" s="131">
        <f>K191</f>
        <v>0</v>
      </c>
      <c r="M99" s="128"/>
    </row>
    <row r="100" spans="2:13" s="9" customFormat="1" ht="19.95" customHeight="1">
      <c r="B100" s="128"/>
      <c r="D100" s="129" t="s">
        <v>127</v>
      </c>
      <c r="E100" s="130"/>
      <c r="F100" s="130"/>
      <c r="G100" s="130"/>
      <c r="H100" s="130"/>
      <c r="I100" s="130"/>
      <c r="J100" s="130"/>
      <c r="K100" s="131">
        <f>K247</f>
        <v>0</v>
      </c>
      <c r="M100" s="128"/>
    </row>
    <row r="101" spans="2:13" s="9" customFormat="1" ht="19.95" customHeight="1">
      <c r="B101" s="128"/>
      <c r="D101" s="129" t="s">
        <v>128</v>
      </c>
      <c r="E101" s="130"/>
      <c r="F101" s="130"/>
      <c r="G101" s="130"/>
      <c r="H101" s="130"/>
      <c r="I101" s="130"/>
      <c r="J101" s="130"/>
      <c r="K101" s="131">
        <f>K282</f>
        <v>0</v>
      </c>
      <c r="M101" s="128"/>
    </row>
    <row r="102" spans="2:13" s="9" customFormat="1" ht="19.95" customHeight="1">
      <c r="B102" s="128"/>
      <c r="D102" s="129" t="s">
        <v>129</v>
      </c>
      <c r="E102" s="130"/>
      <c r="F102" s="130"/>
      <c r="G102" s="130"/>
      <c r="H102" s="130"/>
      <c r="I102" s="130"/>
      <c r="J102" s="130"/>
      <c r="K102" s="131">
        <f>K324</f>
        <v>0</v>
      </c>
      <c r="M102" s="128"/>
    </row>
    <row r="103" spans="2:13" s="9" customFormat="1" ht="19.95" customHeight="1">
      <c r="B103" s="128"/>
      <c r="D103" s="129" t="s">
        <v>130</v>
      </c>
      <c r="E103" s="130"/>
      <c r="F103" s="130"/>
      <c r="G103" s="130"/>
      <c r="H103" s="130"/>
      <c r="I103" s="130"/>
      <c r="J103" s="130"/>
      <c r="K103" s="131">
        <f>K336</f>
        <v>0</v>
      </c>
      <c r="M103" s="128"/>
    </row>
    <row r="104" spans="2:13" s="9" customFormat="1" ht="19.95" customHeight="1">
      <c r="B104" s="128"/>
      <c r="D104" s="129" t="s">
        <v>131</v>
      </c>
      <c r="E104" s="130"/>
      <c r="F104" s="130"/>
      <c r="G104" s="130"/>
      <c r="H104" s="130"/>
      <c r="I104" s="130"/>
      <c r="J104" s="130"/>
      <c r="K104" s="131">
        <f>K364</f>
        <v>0</v>
      </c>
      <c r="M104" s="128"/>
    </row>
    <row r="105" spans="2:13" s="9" customFormat="1" ht="19.95" customHeight="1">
      <c r="B105" s="128"/>
      <c r="D105" s="129" t="s">
        <v>132</v>
      </c>
      <c r="E105" s="130"/>
      <c r="F105" s="130"/>
      <c r="G105" s="130"/>
      <c r="H105" s="130"/>
      <c r="I105" s="130"/>
      <c r="J105" s="130"/>
      <c r="K105" s="131">
        <f>K408</f>
        <v>0</v>
      </c>
      <c r="M105" s="128"/>
    </row>
    <row r="106" spans="2:13" s="8" customFormat="1" ht="25" customHeight="1">
      <c r="B106" s="124"/>
      <c r="D106" s="125" t="s">
        <v>133</v>
      </c>
      <c r="E106" s="126"/>
      <c r="F106" s="126"/>
      <c r="G106" s="126"/>
      <c r="H106" s="126"/>
      <c r="I106" s="126"/>
      <c r="J106" s="126"/>
      <c r="K106" s="127">
        <f>K410</f>
        <v>0</v>
      </c>
      <c r="M106" s="124"/>
    </row>
    <row r="107" spans="2:13" s="9" customFormat="1" ht="19.95" customHeight="1">
      <c r="B107" s="128"/>
      <c r="D107" s="129" t="s">
        <v>134</v>
      </c>
      <c r="E107" s="130"/>
      <c r="F107" s="130"/>
      <c r="G107" s="130"/>
      <c r="H107" s="130"/>
      <c r="I107" s="130"/>
      <c r="J107" s="130"/>
      <c r="K107" s="131">
        <f>K411</f>
        <v>0</v>
      </c>
      <c r="M107" s="128"/>
    </row>
    <row r="108" spans="2:13" s="9" customFormat="1" ht="19.95" customHeight="1">
      <c r="B108" s="128"/>
      <c r="D108" s="129" t="s">
        <v>135</v>
      </c>
      <c r="E108" s="130"/>
      <c r="F108" s="130"/>
      <c r="G108" s="130"/>
      <c r="H108" s="130"/>
      <c r="I108" s="130"/>
      <c r="J108" s="130"/>
      <c r="K108" s="131">
        <f>K461</f>
        <v>0</v>
      </c>
      <c r="M108" s="128"/>
    </row>
    <row r="109" spans="2:13" s="9" customFormat="1" ht="19.95" customHeight="1">
      <c r="B109" s="128"/>
      <c r="D109" s="129" t="s">
        <v>136</v>
      </c>
      <c r="E109" s="130"/>
      <c r="F109" s="130"/>
      <c r="G109" s="130"/>
      <c r="H109" s="130"/>
      <c r="I109" s="130"/>
      <c r="J109" s="130"/>
      <c r="K109" s="131">
        <f>K484</f>
        <v>0</v>
      </c>
      <c r="M109" s="128"/>
    </row>
    <row r="110" spans="2:13" s="9" customFormat="1" ht="19.95" customHeight="1">
      <c r="B110" s="128"/>
      <c r="D110" s="129" t="s">
        <v>137</v>
      </c>
      <c r="E110" s="130"/>
      <c r="F110" s="130"/>
      <c r="G110" s="130"/>
      <c r="H110" s="130"/>
      <c r="I110" s="130"/>
      <c r="J110" s="130"/>
      <c r="K110" s="131">
        <f>K505</f>
        <v>0</v>
      </c>
      <c r="M110" s="128"/>
    </row>
    <row r="111" spans="2:13" s="9" customFormat="1" ht="19.95" customHeight="1">
      <c r="B111" s="128"/>
      <c r="D111" s="129" t="s">
        <v>138</v>
      </c>
      <c r="E111" s="130"/>
      <c r="F111" s="130"/>
      <c r="G111" s="130"/>
      <c r="H111" s="130"/>
      <c r="I111" s="130"/>
      <c r="J111" s="130"/>
      <c r="K111" s="131">
        <f>K518</f>
        <v>0</v>
      </c>
      <c r="M111" s="128"/>
    </row>
    <row r="112" spans="2:13" s="9" customFormat="1" ht="19.95" customHeight="1">
      <c r="B112" s="128"/>
      <c r="D112" s="129" t="s">
        <v>139</v>
      </c>
      <c r="E112" s="130"/>
      <c r="F112" s="130"/>
      <c r="G112" s="130"/>
      <c r="H112" s="130"/>
      <c r="I112" s="130"/>
      <c r="J112" s="130"/>
      <c r="K112" s="131">
        <f>K536</f>
        <v>0</v>
      </c>
      <c r="M112" s="128"/>
    </row>
    <row r="113" spans="2:66" s="9" customFormat="1" ht="19.95" customHeight="1">
      <c r="B113" s="128"/>
      <c r="D113" s="129" t="s">
        <v>140</v>
      </c>
      <c r="E113" s="130"/>
      <c r="F113" s="130"/>
      <c r="G113" s="130"/>
      <c r="H113" s="130"/>
      <c r="I113" s="130"/>
      <c r="J113" s="130"/>
      <c r="K113" s="131">
        <f>K540</f>
        <v>0</v>
      </c>
      <c r="M113" s="128"/>
    </row>
    <row r="114" spans="2:66" s="9" customFormat="1" ht="19.95" customHeight="1">
      <c r="B114" s="128"/>
      <c r="D114" s="129" t="s">
        <v>141</v>
      </c>
      <c r="E114" s="130"/>
      <c r="F114" s="130"/>
      <c r="G114" s="130"/>
      <c r="H114" s="130"/>
      <c r="I114" s="130"/>
      <c r="J114" s="130"/>
      <c r="K114" s="131">
        <f>K600</f>
        <v>0</v>
      </c>
      <c r="M114" s="128"/>
    </row>
    <row r="115" spans="2:66" s="9" customFormat="1" ht="19.95" customHeight="1">
      <c r="B115" s="128"/>
      <c r="D115" s="129" t="s">
        <v>142</v>
      </c>
      <c r="E115" s="130"/>
      <c r="F115" s="130"/>
      <c r="G115" s="130"/>
      <c r="H115" s="130"/>
      <c r="I115" s="130"/>
      <c r="J115" s="130"/>
      <c r="K115" s="131">
        <f>K603</f>
        <v>0</v>
      </c>
      <c r="M115" s="128"/>
    </row>
    <row r="116" spans="2:66" s="8" customFormat="1" ht="25" customHeight="1">
      <c r="B116" s="124"/>
      <c r="D116" s="125" t="s">
        <v>143</v>
      </c>
      <c r="E116" s="126"/>
      <c r="F116" s="126"/>
      <c r="G116" s="126"/>
      <c r="H116" s="126"/>
      <c r="I116" s="126"/>
      <c r="J116" s="126"/>
      <c r="K116" s="127">
        <f>K624</f>
        <v>0</v>
      </c>
      <c r="M116" s="124"/>
    </row>
    <row r="117" spans="2:66" s="1" customFormat="1" ht="21.75" customHeight="1">
      <c r="B117" s="34"/>
      <c r="M117" s="34"/>
    </row>
    <row r="118" spans="2:66" s="1" customFormat="1" ht="7" customHeight="1">
      <c r="B118" s="34"/>
      <c r="M118" s="34"/>
    </row>
    <row r="119" spans="2:66" s="1" customFormat="1" ht="29.25" customHeight="1">
      <c r="B119" s="34"/>
      <c r="C119" s="123" t="s">
        <v>144</v>
      </c>
      <c r="K119" s="132">
        <f>ROUND(K120 + K121 + K122 + K123 + K124 + K125,2)</f>
        <v>0</v>
      </c>
      <c r="M119" s="34"/>
      <c r="O119" s="133" t="s">
        <v>40</v>
      </c>
    </row>
    <row r="120" spans="2:66" s="1" customFormat="1" ht="18" customHeight="1">
      <c r="B120" s="134"/>
      <c r="C120" s="135"/>
      <c r="D120" s="245" t="s">
        <v>145</v>
      </c>
      <c r="E120" s="273"/>
      <c r="F120" s="273"/>
      <c r="G120" s="136"/>
      <c r="H120" s="135"/>
      <c r="I120" s="135"/>
      <c r="J120" s="135"/>
      <c r="K120" s="93">
        <v>0</v>
      </c>
      <c r="L120" s="135"/>
      <c r="M120" s="134"/>
      <c r="N120" s="135"/>
      <c r="O120" s="137" t="s">
        <v>42</v>
      </c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8" t="s">
        <v>146</v>
      </c>
      <c r="BA120" s="135"/>
      <c r="BB120" s="135"/>
      <c r="BC120" s="135"/>
      <c r="BD120" s="135"/>
      <c r="BE120" s="135"/>
      <c r="BF120" s="139">
        <f t="shared" ref="BF120:BF125" si="0">IF(O120="základná",K120,0)</f>
        <v>0</v>
      </c>
      <c r="BG120" s="139">
        <f t="shared" ref="BG120:BG125" si="1">IF(O120="znížená",K120,0)</f>
        <v>0</v>
      </c>
      <c r="BH120" s="139">
        <f t="shared" ref="BH120:BH125" si="2">IF(O120="zákl. prenesená",K120,0)</f>
        <v>0</v>
      </c>
      <c r="BI120" s="139">
        <f t="shared" ref="BI120:BI125" si="3">IF(O120="zníž. prenesená",K120,0)</f>
        <v>0</v>
      </c>
      <c r="BJ120" s="139">
        <f t="shared" ref="BJ120:BJ125" si="4">IF(O120="nulová",K120,0)</f>
        <v>0</v>
      </c>
      <c r="BK120" s="138" t="s">
        <v>106</v>
      </c>
      <c r="BL120" s="135"/>
      <c r="BM120" s="135"/>
      <c r="BN120" s="135"/>
    </row>
    <row r="121" spans="2:66" s="1" customFormat="1" ht="18" customHeight="1">
      <c r="B121" s="134"/>
      <c r="C121" s="135"/>
      <c r="D121" s="245" t="s">
        <v>147</v>
      </c>
      <c r="E121" s="273"/>
      <c r="F121" s="273"/>
      <c r="G121" s="136"/>
      <c r="H121" s="135"/>
      <c r="I121" s="135"/>
      <c r="J121" s="135"/>
      <c r="K121" s="93">
        <v>0</v>
      </c>
      <c r="L121" s="135"/>
      <c r="M121" s="134"/>
      <c r="N121" s="135"/>
      <c r="O121" s="137" t="s">
        <v>42</v>
      </c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5"/>
      <c r="AJ121" s="135"/>
      <c r="AK121" s="135"/>
      <c r="AL121" s="135"/>
      <c r="AM121" s="135"/>
      <c r="AN121" s="135"/>
      <c r="AO121" s="135"/>
      <c r="AP121" s="135"/>
      <c r="AQ121" s="135"/>
      <c r="AR121" s="135"/>
      <c r="AS121" s="135"/>
      <c r="AT121" s="135"/>
      <c r="AU121" s="135"/>
      <c r="AV121" s="135"/>
      <c r="AW121" s="135"/>
      <c r="AX121" s="135"/>
      <c r="AY121" s="135"/>
      <c r="AZ121" s="138" t="s">
        <v>146</v>
      </c>
      <c r="BA121" s="135"/>
      <c r="BB121" s="135"/>
      <c r="BC121" s="135"/>
      <c r="BD121" s="135"/>
      <c r="BE121" s="135"/>
      <c r="BF121" s="139">
        <f t="shared" si="0"/>
        <v>0</v>
      </c>
      <c r="BG121" s="139">
        <f t="shared" si="1"/>
        <v>0</v>
      </c>
      <c r="BH121" s="139">
        <f t="shared" si="2"/>
        <v>0</v>
      </c>
      <c r="BI121" s="139">
        <f t="shared" si="3"/>
        <v>0</v>
      </c>
      <c r="BJ121" s="139">
        <f t="shared" si="4"/>
        <v>0</v>
      </c>
      <c r="BK121" s="138" t="s">
        <v>106</v>
      </c>
      <c r="BL121" s="135"/>
      <c r="BM121" s="135"/>
      <c r="BN121" s="135"/>
    </row>
    <row r="122" spans="2:66" s="1" customFormat="1" ht="18" customHeight="1">
      <c r="B122" s="134"/>
      <c r="C122" s="135"/>
      <c r="D122" s="245" t="s">
        <v>148</v>
      </c>
      <c r="E122" s="273"/>
      <c r="F122" s="273"/>
      <c r="G122" s="136"/>
      <c r="H122" s="135"/>
      <c r="I122" s="135"/>
      <c r="J122" s="135"/>
      <c r="K122" s="93">
        <v>0</v>
      </c>
      <c r="L122" s="135"/>
      <c r="M122" s="134"/>
      <c r="N122" s="135"/>
      <c r="O122" s="137" t="s">
        <v>42</v>
      </c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5"/>
      <c r="AO122" s="135"/>
      <c r="AP122" s="135"/>
      <c r="AQ122" s="135"/>
      <c r="AR122" s="135"/>
      <c r="AS122" s="135"/>
      <c r="AT122" s="135"/>
      <c r="AU122" s="135"/>
      <c r="AV122" s="135"/>
      <c r="AW122" s="135"/>
      <c r="AX122" s="135"/>
      <c r="AY122" s="135"/>
      <c r="AZ122" s="138" t="s">
        <v>146</v>
      </c>
      <c r="BA122" s="135"/>
      <c r="BB122" s="135"/>
      <c r="BC122" s="135"/>
      <c r="BD122" s="135"/>
      <c r="BE122" s="135"/>
      <c r="BF122" s="139">
        <f t="shared" si="0"/>
        <v>0</v>
      </c>
      <c r="BG122" s="139">
        <f t="shared" si="1"/>
        <v>0</v>
      </c>
      <c r="BH122" s="139">
        <f t="shared" si="2"/>
        <v>0</v>
      </c>
      <c r="BI122" s="139">
        <f t="shared" si="3"/>
        <v>0</v>
      </c>
      <c r="BJ122" s="139">
        <f t="shared" si="4"/>
        <v>0</v>
      </c>
      <c r="BK122" s="138" t="s">
        <v>106</v>
      </c>
      <c r="BL122" s="135"/>
      <c r="BM122" s="135"/>
      <c r="BN122" s="135"/>
    </row>
    <row r="123" spans="2:66" s="1" customFormat="1" ht="18" customHeight="1">
      <c r="B123" s="134"/>
      <c r="C123" s="135"/>
      <c r="D123" s="245" t="s">
        <v>149</v>
      </c>
      <c r="E123" s="273"/>
      <c r="F123" s="273"/>
      <c r="G123" s="136"/>
      <c r="H123" s="135"/>
      <c r="I123" s="135"/>
      <c r="J123" s="135"/>
      <c r="K123" s="93">
        <v>0</v>
      </c>
      <c r="L123" s="135"/>
      <c r="M123" s="134"/>
      <c r="N123" s="135"/>
      <c r="O123" s="137" t="s">
        <v>42</v>
      </c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5"/>
      <c r="AO123" s="135"/>
      <c r="AP123" s="135"/>
      <c r="AQ123" s="135"/>
      <c r="AR123" s="135"/>
      <c r="AS123" s="135"/>
      <c r="AT123" s="135"/>
      <c r="AU123" s="135"/>
      <c r="AV123" s="135"/>
      <c r="AW123" s="135"/>
      <c r="AX123" s="135"/>
      <c r="AY123" s="135"/>
      <c r="AZ123" s="138" t="s">
        <v>146</v>
      </c>
      <c r="BA123" s="135"/>
      <c r="BB123" s="135"/>
      <c r="BC123" s="135"/>
      <c r="BD123" s="135"/>
      <c r="BE123" s="135"/>
      <c r="BF123" s="139">
        <f t="shared" si="0"/>
        <v>0</v>
      </c>
      <c r="BG123" s="139">
        <f t="shared" si="1"/>
        <v>0</v>
      </c>
      <c r="BH123" s="139">
        <f t="shared" si="2"/>
        <v>0</v>
      </c>
      <c r="BI123" s="139">
        <f t="shared" si="3"/>
        <v>0</v>
      </c>
      <c r="BJ123" s="139">
        <f t="shared" si="4"/>
        <v>0</v>
      </c>
      <c r="BK123" s="138" t="s">
        <v>106</v>
      </c>
      <c r="BL123" s="135"/>
      <c r="BM123" s="135"/>
      <c r="BN123" s="135"/>
    </row>
    <row r="124" spans="2:66" s="1" customFormat="1" ht="18" customHeight="1">
      <c r="B124" s="134"/>
      <c r="C124" s="135"/>
      <c r="D124" s="245" t="s">
        <v>150</v>
      </c>
      <c r="E124" s="273"/>
      <c r="F124" s="273"/>
      <c r="G124" s="136"/>
      <c r="H124" s="135"/>
      <c r="I124" s="135"/>
      <c r="J124" s="135"/>
      <c r="K124" s="93">
        <v>0</v>
      </c>
      <c r="L124" s="135"/>
      <c r="M124" s="134"/>
      <c r="N124" s="135"/>
      <c r="O124" s="137" t="s">
        <v>42</v>
      </c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135"/>
      <c r="AV124" s="135"/>
      <c r="AW124" s="135"/>
      <c r="AX124" s="135"/>
      <c r="AY124" s="135"/>
      <c r="AZ124" s="138" t="s">
        <v>146</v>
      </c>
      <c r="BA124" s="135"/>
      <c r="BB124" s="135"/>
      <c r="BC124" s="135"/>
      <c r="BD124" s="135"/>
      <c r="BE124" s="135"/>
      <c r="BF124" s="139">
        <f t="shared" si="0"/>
        <v>0</v>
      </c>
      <c r="BG124" s="139">
        <f t="shared" si="1"/>
        <v>0</v>
      </c>
      <c r="BH124" s="139">
        <f t="shared" si="2"/>
        <v>0</v>
      </c>
      <c r="BI124" s="139">
        <f t="shared" si="3"/>
        <v>0</v>
      </c>
      <c r="BJ124" s="139">
        <f t="shared" si="4"/>
        <v>0</v>
      </c>
      <c r="BK124" s="138" t="s">
        <v>106</v>
      </c>
      <c r="BL124" s="135"/>
      <c r="BM124" s="135"/>
      <c r="BN124" s="135"/>
    </row>
    <row r="125" spans="2:66" s="1" customFormat="1" ht="18" customHeight="1">
      <c r="B125" s="134"/>
      <c r="C125" s="135"/>
      <c r="D125" s="136" t="s">
        <v>151</v>
      </c>
      <c r="E125" s="135"/>
      <c r="F125" s="135"/>
      <c r="G125" s="135"/>
      <c r="H125" s="135"/>
      <c r="I125" s="135"/>
      <c r="J125" s="135"/>
      <c r="K125" s="93">
        <f>ROUND(K30*U125,2)</f>
        <v>0</v>
      </c>
      <c r="L125" s="135"/>
      <c r="M125" s="134"/>
      <c r="N125" s="135"/>
      <c r="O125" s="137" t="s">
        <v>42</v>
      </c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5"/>
      <c r="AS125" s="135"/>
      <c r="AT125" s="135"/>
      <c r="AU125" s="135"/>
      <c r="AV125" s="135"/>
      <c r="AW125" s="135"/>
      <c r="AX125" s="135"/>
      <c r="AY125" s="135"/>
      <c r="AZ125" s="138" t="s">
        <v>152</v>
      </c>
      <c r="BA125" s="135"/>
      <c r="BB125" s="135"/>
      <c r="BC125" s="135"/>
      <c r="BD125" s="135"/>
      <c r="BE125" s="135"/>
      <c r="BF125" s="139">
        <f t="shared" si="0"/>
        <v>0</v>
      </c>
      <c r="BG125" s="139">
        <f t="shared" si="1"/>
        <v>0</v>
      </c>
      <c r="BH125" s="139">
        <f t="shared" si="2"/>
        <v>0</v>
      </c>
      <c r="BI125" s="139">
        <f t="shared" si="3"/>
        <v>0</v>
      </c>
      <c r="BJ125" s="139">
        <f t="shared" si="4"/>
        <v>0</v>
      </c>
      <c r="BK125" s="138" t="s">
        <v>106</v>
      </c>
      <c r="BL125" s="135"/>
      <c r="BM125" s="135"/>
      <c r="BN125" s="135"/>
    </row>
    <row r="126" spans="2:66" s="1" customFormat="1">
      <c r="B126" s="34"/>
      <c r="M126" s="34"/>
    </row>
    <row r="127" spans="2:66" s="1" customFormat="1" ht="29.25" customHeight="1">
      <c r="B127" s="34"/>
      <c r="C127" s="101" t="s">
        <v>103</v>
      </c>
      <c r="D127" s="102"/>
      <c r="E127" s="102"/>
      <c r="F127" s="102"/>
      <c r="G127" s="102"/>
      <c r="H127" s="102"/>
      <c r="I127" s="102"/>
      <c r="J127" s="102"/>
      <c r="K127" s="103">
        <f>ROUND(K96+K119,2)</f>
        <v>0</v>
      </c>
      <c r="L127" s="102"/>
      <c r="M127" s="34"/>
    </row>
    <row r="128" spans="2:66" s="1" customFormat="1" ht="7" customHeight="1"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34"/>
    </row>
    <row r="132" spans="2:13" s="1" customFormat="1" ht="7" customHeight="1">
      <c r="B132" s="51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34"/>
    </row>
    <row r="133" spans="2:13" s="1" customFormat="1" ht="25" customHeight="1">
      <c r="B133" s="34"/>
      <c r="C133" s="21" t="s">
        <v>153</v>
      </c>
      <c r="M133" s="34"/>
    </row>
    <row r="134" spans="2:13" s="1" customFormat="1" ht="7" customHeight="1">
      <c r="B134" s="34"/>
      <c r="M134" s="34"/>
    </row>
    <row r="135" spans="2:13" s="1" customFormat="1" ht="12" customHeight="1">
      <c r="B135" s="34"/>
      <c r="C135" s="27" t="s">
        <v>13</v>
      </c>
      <c r="M135" s="34"/>
    </row>
    <row r="136" spans="2:13" s="1" customFormat="1" ht="16.5" customHeight="1">
      <c r="B136" s="34"/>
      <c r="E136" s="274" t="str">
        <f>E7</f>
        <v>MRAZIARENSKÝ SKLAD EQUUS a.s. VO VINICI</v>
      </c>
      <c r="F136" s="275"/>
      <c r="G136" s="275"/>
      <c r="H136" s="275"/>
      <c r="I136" s="275"/>
      <c r="M136" s="34"/>
    </row>
    <row r="137" spans="2:13" s="1" customFormat="1" ht="12" customHeight="1">
      <c r="B137" s="34"/>
      <c r="C137" s="27" t="s">
        <v>116</v>
      </c>
      <c r="M137" s="34"/>
    </row>
    <row r="138" spans="2:13" s="1" customFormat="1" ht="16.5" customHeight="1">
      <c r="B138" s="34"/>
      <c r="E138" s="225" t="str">
        <f>E9</f>
        <v>1 SO-20 - Strojovňa chladenia</v>
      </c>
      <c r="F138" s="276"/>
      <c r="G138" s="276"/>
      <c r="H138" s="276"/>
      <c r="I138" s="276"/>
      <c r="M138" s="34"/>
    </row>
    <row r="139" spans="2:13" s="1" customFormat="1" ht="7" customHeight="1">
      <c r="B139" s="34"/>
      <c r="M139" s="34"/>
    </row>
    <row r="140" spans="2:13" s="1" customFormat="1" ht="12" customHeight="1">
      <c r="B140" s="34"/>
      <c r="C140" s="27" t="s">
        <v>17</v>
      </c>
      <c r="F140" s="25" t="str">
        <f>F12</f>
        <v>Cesta Slobody 771, Vinica</v>
      </c>
      <c r="G140" s="25"/>
      <c r="J140" s="27" t="s">
        <v>19</v>
      </c>
      <c r="K140" s="57" t="str">
        <f>IF(K12="","",K12)</f>
        <v>31. 1. 2024</v>
      </c>
      <c r="M140" s="34"/>
    </row>
    <row r="141" spans="2:13" s="1" customFormat="1" ht="7" customHeight="1">
      <c r="B141" s="34"/>
      <c r="M141" s="34"/>
    </row>
    <row r="142" spans="2:13" s="1" customFormat="1" ht="15.25" customHeight="1">
      <c r="B142" s="34"/>
      <c r="C142" s="27" t="s">
        <v>21</v>
      </c>
      <c r="F142" s="25" t="str">
        <f>E15</f>
        <v xml:space="preserve"> </v>
      </c>
      <c r="G142" s="25"/>
      <c r="J142" s="27" t="s">
        <v>27</v>
      </c>
      <c r="K142" s="30" t="str">
        <f>E21</f>
        <v>Ing. Miloš Janíček</v>
      </c>
      <c r="M142" s="34"/>
    </row>
    <row r="143" spans="2:13" s="1" customFormat="1" ht="15.25" customHeight="1">
      <c r="B143" s="34"/>
      <c r="C143" s="27" t="s">
        <v>25</v>
      </c>
      <c r="F143" s="25" t="str">
        <f>IF(E18="","",E18)</f>
        <v>Vyplň údaj</v>
      </c>
      <c r="G143" s="25"/>
      <c r="J143" s="27" t="s">
        <v>31</v>
      </c>
      <c r="K143" s="30" t="str">
        <f>E24</f>
        <v>Rosoft s.r.o.</v>
      </c>
      <c r="M143" s="34"/>
    </row>
    <row r="144" spans="2:13" s="1" customFormat="1" ht="10.4" customHeight="1">
      <c r="B144" s="34"/>
      <c r="M144" s="34"/>
    </row>
    <row r="145" spans="2:66" s="10" customFormat="1" ht="29.25" customHeight="1">
      <c r="B145" s="140"/>
      <c r="C145" s="141" t="s">
        <v>154</v>
      </c>
      <c r="D145" s="142" t="s">
        <v>61</v>
      </c>
      <c r="E145" s="142" t="s">
        <v>57</v>
      </c>
      <c r="F145" s="142" t="s">
        <v>1499</v>
      </c>
      <c r="G145" s="142" t="s">
        <v>1500</v>
      </c>
      <c r="H145" s="142" t="s">
        <v>155</v>
      </c>
      <c r="I145" s="142" t="s">
        <v>156</v>
      </c>
      <c r="J145" s="142" t="s">
        <v>157</v>
      </c>
      <c r="K145" s="143" t="s">
        <v>121</v>
      </c>
      <c r="L145" s="144" t="s">
        <v>158</v>
      </c>
      <c r="M145" s="140"/>
      <c r="N145" s="63" t="s">
        <v>1</v>
      </c>
      <c r="O145" s="64" t="s">
        <v>40</v>
      </c>
      <c r="P145" s="64" t="s">
        <v>159</v>
      </c>
      <c r="Q145" s="64" t="s">
        <v>160</v>
      </c>
      <c r="R145" s="64" t="s">
        <v>161</v>
      </c>
      <c r="S145" s="64" t="s">
        <v>162</v>
      </c>
      <c r="T145" s="64" t="s">
        <v>163</v>
      </c>
      <c r="U145" s="65" t="s">
        <v>164</v>
      </c>
    </row>
    <row r="146" spans="2:66" s="1" customFormat="1" ht="22.95" customHeight="1">
      <c r="B146" s="34"/>
      <c r="C146" s="68" t="s">
        <v>118</v>
      </c>
      <c r="K146" s="145">
        <f>BL146</f>
        <v>0</v>
      </c>
      <c r="M146" s="34"/>
      <c r="N146" s="66"/>
      <c r="O146" s="58"/>
      <c r="P146" s="58"/>
      <c r="Q146" s="146">
        <f>Q147+Q410+Q624</f>
        <v>0</v>
      </c>
      <c r="R146" s="58"/>
      <c r="S146" s="146">
        <f>S147+S410+S624</f>
        <v>702.29446313999983</v>
      </c>
      <c r="T146" s="58"/>
      <c r="U146" s="147">
        <f>U147+U410+U624</f>
        <v>32.605599999999995</v>
      </c>
      <c r="AU146" s="17" t="s">
        <v>75</v>
      </c>
      <c r="AV146" s="17" t="s">
        <v>123</v>
      </c>
      <c r="BL146" s="148">
        <f>BL147+BL410+BL624</f>
        <v>0</v>
      </c>
    </row>
    <row r="147" spans="2:66" s="11" customFormat="1" ht="25.95" customHeight="1">
      <c r="B147" s="149"/>
      <c r="D147" s="150" t="s">
        <v>75</v>
      </c>
      <c r="E147" s="151" t="s">
        <v>165</v>
      </c>
      <c r="F147" s="151" t="s">
        <v>166</v>
      </c>
      <c r="G147" s="151"/>
      <c r="J147" s="152"/>
      <c r="K147" s="153">
        <f>BL147</f>
        <v>0</v>
      </c>
      <c r="M147" s="149"/>
      <c r="N147" s="154"/>
      <c r="Q147" s="155">
        <f>Q148+Q191+Q247+Q282+Q324+Q336+Q364+Q408</f>
        <v>0</v>
      </c>
      <c r="S147" s="155">
        <f>S148+S191+S247+S282+S324+S336+S364+S408</f>
        <v>686.82503775999987</v>
      </c>
      <c r="U147" s="156">
        <f>U148+U191+U247+U282+U324+U336+U364+U408</f>
        <v>32.605599999999995</v>
      </c>
      <c r="AS147" s="150" t="s">
        <v>84</v>
      </c>
      <c r="AU147" s="157" t="s">
        <v>75</v>
      </c>
      <c r="AV147" s="157" t="s">
        <v>76</v>
      </c>
      <c r="AZ147" s="150" t="s">
        <v>167</v>
      </c>
      <c r="BL147" s="158">
        <f>BL148+BL191+BL247+BL282+BL324+BL336+BL364+BL408</f>
        <v>0</v>
      </c>
    </row>
    <row r="148" spans="2:66" s="11" customFormat="1" ht="22.95" customHeight="1">
      <c r="B148" s="149"/>
      <c r="D148" s="150" t="s">
        <v>75</v>
      </c>
      <c r="E148" s="159" t="s">
        <v>84</v>
      </c>
      <c r="F148" s="159" t="s">
        <v>168</v>
      </c>
      <c r="G148" s="159"/>
      <c r="J148" s="152"/>
      <c r="K148" s="160">
        <f>BL148</f>
        <v>0</v>
      </c>
      <c r="M148" s="149"/>
      <c r="N148" s="154"/>
      <c r="Q148" s="155">
        <f>SUM(Q149:Q190)</f>
        <v>0</v>
      </c>
      <c r="S148" s="155">
        <f>SUM(S149:S190)</f>
        <v>0</v>
      </c>
      <c r="U148" s="156">
        <f>SUM(U149:U190)</f>
        <v>0</v>
      </c>
      <c r="AS148" s="150" t="s">
        <v>84</v>
      </c>
      <c r="AU148" s="157" t="s">
        <v>75</v>
      </c>
      <c r="AV148" s="157" t="s">
        <v>84</v>
      </c>
      <c r="AZ148" s="150" t="s">
        <v>167</v>
      </c>
      <c r="BL148" s="158">
        <f>SUM(BL149:BL190)</f>
        <v>0</v>
      </c>
    </row>
    <row r="149" spans="2:66" s="1" customFormat="1" ht="33" customHeight="1">
      <c r="B149" s="134"/>
      <c r="C149" s="161" t="s">
        <v>84</v>
      </c>
      <c r="D149" s="161" t="s">
        <v>169</v>
      </c>
      <c r="E149" s="162" t="s">
        <v>170</v>
      </c>
      <c r="F149" s="163" t="s">
        <v>171</v>
      </c>
      <c r="G149" s="163"/>
      <c r="H149" s="164" t="s">
        <v>172</v>
      </c>
      <c r="I149" s="165">
        <v>35.341000000000001</v>
      </c>
      <c r="J149" s="166"/>
      <c r="K149" s="165">
        <f>ROUND(J149*I149,3)</f>
        <v>0</v>
      </c>
      <c r="L149" s="167"/>
      <c r="M149" s="34"/>
      <c r="N149" s="168" t="s">
        <v>1</v>
      </c>
      <c r="O149" s="133" t="s">
        <v>42</v>
      </c>
      <c r="Q149" s="169">
        <f>P149*I149</f>
        <v>0</v>
      </c>
      <c r="R149" s="169">
        <v>0</v>
      </c>
      <c r="S149" s="169">
        <f>R149*I149</f>
        <v>0</v>
      </c>
      <c r="T149" s="169">
        <v>0</v>
      </c>
      <c r="U149" s="170">
        <f>T149*I149</f>
        <v>0</v>
      </c>
      <c r="AS149" s="171" t="s">
        <v>173</v>
      </c>
      <c r="AU149" s="171" t="s">
        <v>169</v>
      </c>
      <c r="AV149" s="171" t="s">
        <v>106</v>
      </c>
      <c r="AZ149" s="17" t="s">
        <v>167</v>
      </c>
      <c r="BF149" s="97">
        <f>IF(O149="základná",K149,0)</f>
        <v>0</v>
      </c>
      <c r="BG149" s="97">
        <f>IF(O149="znížená",K149,0)</f>
        <v>0</v>
      </c>
      <c r="BH149" s="97">
        <f>IF(O149="zákl. prenesená",K149,0)</f>
        <v>0</v>
      </c>
      <c r="BI149" s="97">
        <f>IF(O149="zníž. prenesená",K149,0)</f>
        <v>0</v>
      </c>
      <c r="BJ149" s="97">
        <f>IF(O149="nulová",K149,0)</f>
        <v>0</v>
      </c>
      <c r="BK149" s="17" t="s">
        <v>106</v>
      </c>
      <c r="BL149" s="172">
        <f>ROUND(J149*I149,3)</f>
        <v>0</v>
      </c>
      <c r="BM149" s="17" t="s">
        <v>173</v>
      </c>
      <c r="BN149" s="171" t="s">
        <v>174</v>
      </c>
    </row>
    <row r="150" spans="2:66" s="12" customFormat="1">
      <c r="B150" s="173"/>
      <c r="D150" s="174" t="s">
        <v>175</v>
      </c>
      <c r="E150" s="175" t="s">
        <v>1</v>
      </c>
      <c r="F150" s="176" t="s">
        <v>176</v>
      </c>
      <c r="G150" s="176"/>
      <c r="I150" s="177">
        <v>33.741</v>
      </c>
      <c r="J150" s="178"/>
      <c r="M150" s="173"/>
      <c r="N150" s="179"/>
      <c r="U150" s="180"/>
      <c r="AU150" s="175" t="s">
        <v>175</v>
      </c>
      <c r="AV150" s="175" t="s">
        <v>106</v>
      </c>
      <c r="AW150" s="12" t="s">
        <v>106</v>
      </c>
      <c r="AX150" s="12" t="s">
        <v>29</v>
      </c>
      <c r="AY150" s="12" t="s">
        <v>76</v>
      </c>
      <c r="AZ150" s="175" t="s">
        <v>167</v>
      </c>
    </row>
    <row r="151" spans="2:66" s="12" customFormat="1">
      <c r="B151" s="173"/>
      <c r="D151" s="174" t="s">
        <v>175</v>
      </c>
      <c r="E151" s="175" t="s">
        <v>1</v>
      </c>
      <c r="F151" s="176" t="s">
        <v>177</v>
      </c>
      <c r="G151" s="176"/>
      <c r="I151" s="177">
        <v>1.6</v>
      </c>
      <c r="J151" s="178"/>
      <c r="M151" s="173"/>
      <c r="N151" s="179"/>
      <c r="U151" s="180"/>
      <c r="AU151" s="175" t="s">
        <v>175</v>
      </c>
      <c r="AV151" s="175" t="s">
        <v>106</v>
      </c>
      <c r="AW151" s="12" t="s">
        <v>106</v>
      </c>
      <c r="AX151" s="12" t="s">
        <v>29</v>
      </c>
      <c r="AY151" s="12" t="s">
        <v>76</v>
      </c>
      <c r="AZ151" s="175" t="s">
        <v>167</v>
      </c>
    </row>
    <row r="152" spans="2:66" s="13" customFormat="1">
      <c r="B152" s="181"/>
      <c r="D152" s="174" t="s">
        <v>175</v>
      </c>
      <c r="E152" s="182" t="s">
        <v>110</v>
      </c>
      <c r="F152" s="183" t="s">
        <v>178</v>
      </c>
      <c r="G152" s="183"/>
      <c r="I152" s="184">
        <v>35.341000000000001</v>
      </c>
      <c r="J152" s="185"/>
      <c r="M152" s="181"/>
      <c r="N152" s="186"/>
      <c r="U152" s="187"/>
      <c r="AU152" s="182" t="s">
        <v>175</v>
      </c>
      <c r="AV152" s="182" t="s">
        <v>106</v>
      </c>
      <c r="AW152" s="13" t="s">
        <v>173</v>
      </c>
      <c r="AX152" s="13" t="s">
        <v>29</v>
      </c>
      <c r="AY152" s="13" t="s">
        <v>84</v>
      </c>
      <c r="AZ152" s="182" t="s">
        <v>167</v>
      </c>
    </row>
    <row r="153" spans="2:66" s="1" customFormat="1" ht="24.25" customHeight="1">
      <c r="B153" s="134"/>
      <c r="C153" s="161" t="s">
        <v>106</v>
      </c>
      <c r="D153" s="161" t="s">
        <v>169</v>
      </c>
      <c r="E153" s="162" t="s">
        <v>179</v>
      </c>
      <c r="F153" s="163" t="s">
        <v>180</v>
      </c>
      <c r="G153" s="163"/>
      <c r="H153" s="164" t="s">
        <v>172</v>
      </c>
      <c r="I153" s="165">
        <v>64.182000000000002</v>
      </c>
      <c r="J153" s="166"/>
      <c r="K153" s="165">
        <f>ROUND(J153*I153,3)</f>
        <v>0</v>
      </c>
      <c r="L153" s="167"/>
      <c r="M153" s="34"/>
      <c r="N153" s="168" t="s">
        <v>1</v>
      </c>
      <c r="O153" s="133" t="s">
        <v>42</v>
      </c>
      <c r="Q153" s="169">
        <f>P153*I153</f>
        <v>0</v>
      </c>
      <c r="R153" s="169">
        <v>0</v>
      </c>
      <c r="S153" s="169">
        <f>R153*I153</f>
        <v>0</v>
      </c>
      <c r="T153" s="169">
        <v>0</v>
      </c>
      <c r="U153" s="170">
        <f>T153*I153</f>
        <v>0</v>
      </c>
      <c r="AS153" s="171" t="s">
        <v>173</v>
      </c>
      <c r="AU153" s="171" t="s">
        <v>169</v>
      </c>
      <c r="AV153" s="171" t="s">
        <v>106</v>
      </c>
      <c r="AZ153" s="17" t="s">
        <v>167</v>
      </c>
      <c r="BF153" s="97">
        <f>IF(O153="základná",K153,0)</f>
        <v>0</v>
      </c>
      <c r="BG153" s="97">
        <f>IF(O153="znížená",K153,0)</f>
        <v>0</v>
      </c>
      <c r="BH153" s="97">
        <f>IF(O153="zákl. prenesená",K153,0)</f>
        <v>0</v>
      </c>
      <c r="BI153" s="97">
        <f>IF(O153="zníž. prenesená",K153,0)</f>
        <v>0</v>
      </c>
      <c r="BJ153" s="97">
        <f>IF(O153="nulová",K153,0)</f>
        <v>0</v>
      </c>
      <c r="BK153" s="17" t="s">
        <v>106</v>
      </c>
      <c r="BL153" s="172">
        <f>ROUND(J153*I153,3)</f>
        <v>0</v>
      </c>
      <c r="BM153" s="17" t="s">
        <v>173</v>
      </c>
      <c r="BN153" s="171" t="s">
        <v>181</v>
      </c>
    </row>
    <row r="154" spans="2:66" s="12" customFormat="1">
      <c r="B154" s="173"/>
      <c r="D154" s="174" t="s">
        <v>175</v>
      </c>
      <c r="E154" s="175" t="s">
        <v>1</v>
      </c>
      <c r="F154" s="176" t="s">
        <v>182</v>
      </c>
      <c r="G154" s="176"/>
      <c r="I154" s="177">
        <v>61.542000000000002</v>
      </c>
      <c r="J154" s="178"/>
      <c r="M154" s="173"/>
      <c r="N154" s="179"/>
      <c r="U154" s="180"/>
      <c r="AU154" s="175" t="s">
        <v>175</v>
      </c>
      <c r="AV154" s="175" t="s">
        <v>106</v>
      </c>
      <c r="AW154" s="12" t="s">
        <v>106</v>
      </c>
      <c r="AX154" s="12" t="s">
        <v>29</v>
      </c>
      <c r="AY154" s="12" t="s">
        <v>76</v>
      </c>
      <c r="AZ154" s="175" t="s">
        <v>167</v>
      </c>
    </row>
    <row r="155" spans="2:66" s="12" customFormat="1">
      <c r="B155" s="173"/>
      <c r="D155" s="174" t="s">
        <v>175</v>
      </c>
      <c r="E155" s="175" t="s">
        <v>1</v>
      </c>
      <c r="F155" s="176" t="s">
        <v>183</v>
      </c>
      <c r="G155" s="176"/>
      <c r="I155" s="177">
        <v>2.64</v>
      </c>
      <c r="J155" s="178"/>
      <c r="M155" s="173"/>
      <c r="N155" s="179"/>
      <c r="U155" s="180"/>
      <c r="AU155" s="175" t="s">
        <v>175</v>
      </c>
      <c r="AV155" s="175" t="s">
        <v>106</v>
      </c>
      <c r="AW155" s="12" t="s">
        <v>106</v>
      </c>
      <c r="AX155" s="12" t="s">
        <v>29</v>
      </c>
      <c r="AY155" s="12" t="s">
        <v>76</v>
      </c>
      <c r="AZ155" s="175" t="s">
        <v>167</v>
      </c>
    </row>
    <row r="156" spans="2:66" s="13" customFormat="1">
      <c r="B156" s="181"/>
      <c r="D156" s="174" t="s">
        <v>175</v>
      </c>
      <c r="E156" s="182" t="s">
        <v>107</v>
      </c>
      <c r="F156" s="183" t="s">
        <v>178</v>
      </c>
      <c r="G156" s="183"/>
      <c r="I156" s="184">
        <v>64.182000000000002</v>
      </c>
      <c r="J156" s="185"/>
      <c r="M156" s="181"/>
      <c r="N156" s="186"/>
      <c r="U156" s="187"/>
      <c r="AU156" s="182" t="s">
        <v>175</v>
      </c>
      <c r="AV156" s="182" t="s">
        <v>106</v>
      </c>
      <c r="AW156" s="13" t="s">
        <v>173</v>
      </c>
      <c r="AX156" s="13" t="s">
        <v>29</v>
      </c>
      <c r="AY156" s="13" t="s">
        <v>84</v>
      </c>
      <c r="AZ156" s="182" t="s">
        <v>167</v>
      </c>
    </row>
    <row r="157" spans="2:66" s="1" customFormat="1" ht="24.25" customHeight="1">
      <c r="B157" s="134"/>
      <c r="C157" s="161" t="s">
        <v>184</v>
      </c>
      <c r="D157" s="161" t="s">
        <v>169</v>
      </c>
      <c r="E157" s="162" t="s">
        <v>185</v>
      </c>
      <c r="F157" s="163" t="s">
        <v>186</v>
      </c>
      <c r="G157" s="163"/>
      <c r="H157" s="164" t="s">
        <v>172</v>
      </c>
      <c r="I157" s="165">
        <v>64.182000000000002</v>
      </c>
      <c r="J157" s="166"/>
      <c r="K157" s="165">
        <f>ROUND(J157*I157,3)</f>
        <v>0</v>
      </c>
      <c r="L157" s="167"/>
      <c r="M157" s="34"/>
      <c r="N157" s="168" t="s">
        <v>1</v>
      </c>
      <c r="O157" s="133" t="s">
        <v>42</v>
      </c>
      <c r="Q157" s="169">
        <f>P157*I157</f>
        <v>0</v>
      </c>
      <c r="R157" s="169">
        <v>0</v>
      </c>
      <c r="S157" s="169">
        <f>R157*I157</f>
        <v>0</v>
      </c>
      <c r="T157" s="169">
        <v>0</v>
      </c>
      <c r="U157" s="170">
        <f>T157*I157</f>
        <v>0</v>
      </c>
      <c r="AS157" s="171" t="s">
        <v>173</v>
      </c>
      <c r="AU157" s="171" t="s">
        <v>169</v>
      </c>
      <c r="AV157" s="171" t="s">
        <v>106</v>
      </c>
      <c r="AZ157" s="17" t="s">
        <v>167</v>
      </c>
      <c r="BF157" s="97">
        <f>IF(O157="základná",K157,0)</f>
        <v>0</v>
      </c>
      <c r="BG157" s="97">
        <f>IF(O157="znížená",K157,0)</f>
        <v>0</v>
      </c>
      <c r="BH157" s="97">
        <f>IF(O157="zákl. prenesená",K157,0)</f>
        <v>0</v>
      </c>
      <c r="BI157" s="97">
        <f>IF(O157="zníž. prenesená",K157,0)</f>
        <v>0</v>
      </c>
      <c r="BJ157" s="97">
        <f>IF(O157="nulová",K157,0)</f>
        <v>0</v>
      </c>
      <c r="BK157" s="17" t="s">
        <v>106</v>
      </c>
      <c r="BL157" s="172">
        <f>ROUND(J157*I157,3)</f>
        <v>0</v>
      </c>
      <c r="BM157" s="17" t="s">
        <v>173</v>
      </c>
      <c r="BN157" s="171" t="s">
        <v>187</v>
      </c>
    </row>
    <row r="158" spans="2:66" s="12" customFormat="1">
      <c r="B158" s="173"/>
      <c r="D158" s="174" t="s">
        <v>175</v>
      </c>
      <c r="E158" s="175" t="s">
        <v>1</v>
      </c>
      <c r="F158" s="176" t="s">
        <v>107</v>
      </c>
      <c r="G158" s="176"/>
      <c r="I158" s="177">
        <v>64.182000000000002</v>
      </c>
      <c r="J158" s="178"/>
      <c r="M158" s="173"/>
      <c r="N158" s="179"/>
      <c r="U158" s="180"/>
      <c r="AU158" s="175" t="s">
        <v>175</v>
      </c>
      <c r="AV158" s="175" t="s">
        <v>106</v>
      </c>
      <c r="AW158" s="12" t="s">
        <v>106</v>
      </c>
      <c r="AX158" s="12" t="s">
        <v>29</v>
      </c>
      <c r="AY158" s="12" t="s">
        <v>84</v>
      </c>
      <c r="AZ158" s="175" t="s">
        <v>167</v>
      </c>
    </row>
    <row r="159" spans="2:66" s="1" customFormat="1" ht="21.75" customHeight="1">
      <c r="B159" s="134"/>
      <c r="C159" s="161" t="s">
        <v>173</v>
      </c>
      <c r="D159" s="161" t="s">
        <v>169</v>
      </c>
      <c r="E159" s="162" t="s">
        <v>188</v>
      </c>
      <c r="F159" s="163" t="s">
        <v>189</v>
      </c>
      <c r="G159" s="163"/>
      <c r="H159" s="164" t="s">
        <v>172</v>
      </c>
      <c r="I159" s="165">
        <v>3.5569999999999999</v>
      </c>
      <c r="J159" s="166"/>
      <c r="K159" s="165">
        <f>ROUND(J159*I159,3)</f>
        <v>0</v>
      </c>
      <c r="L159" s="167"/>
      <c r="M159" s="34"/>
      <c r="N159" s="168" t="s">
        <v>1</v>
      </c>
      <c r="O159" s="133" t="s">
        <v>42</v>
      </c>
      <c r="Q159" s="169">
        <f>P159*I159</f>
        <v>0</v>
      </c>
      <c r="R159" s="169">
        <v>0</v>
      </c>
      <c r="S159" s="169">
        <f>R159*I159</f>
        <v>0</v>
      </c>
      <c r="T159" s="169">
        <v>0</v>
      </c>
      <c r="U159" s="170">
        <f>T159*I159</f>
        <v>0</v>
      </c>
      <c r="AS159" s="171" t="s">
        <v>173</v>
      </c>
      <c r="AU159" s="171" t="s">
        <v>169</v>
      </c>
      <c r="AV159" s="171" t="s">
        <v>106</v>
      </c>
      <c r="AZ159" s="17" t="s">
        <v>167</v>
      </c>
      <c r="BF159" s="97">
        <f>IF(O159="základná",K159,0)</f>
        <v>0</v>
      </c>
      <c r="BG159" s="97">
        <f>IF(O159="znížená",K159,0)</f>
        <v>0</v>
      </c>
      <c r="BH159" s="97">
        <f>IF(O159="zákl. prenesená",K159,0)</f>
        <v>0</v>
      </c>
      <c r="BI159" s="97">
        <f>IF(O159="zníž. prenesená",K159,0)</f>
        <v>0</v>
      </c>
      <c r="BJ159" s="97">
        <f>IF(O159="nulová",K159,0)</f>
        <v>0</v>
      </c>
      <c r="BK159" s="17" t="s">
        <v>106</v>
      </c>
      <c r="BL159" s="172">
        <f>ROUND(J159*I159,3)</f>
        <v>0</v>
      </c>
      <c r="BM159" s="17" t="s">
        <v>173</v>
      </c>
      <c r="BN159" s="171" t="s">
        <v>190</v>
      </c>
    </row>
    <row r="160" spans="2:66" s="14" customFormat="1">
      <c r="B160" s="188"/>
      <c r="D160" s="174" t="s">
        <v>175</v>
      </c>
      <c r="E160" s="189" t="s">
        <v>1</v>
      </c>
      <c r="F160" s="190" t="s">
        <v>191</v>
      </c>
      <c r="G160" s="190"/>
      <c r="I160" s="189" t="s">
        <v>1</v>
      </c>
      <c r="J160" s="191"/>
      <c r="M160" s="188"/>
      <c r="N160" s="192"/>
      <c r="U160" s="193"/>
      <c r="AU160" s="189" t="s">
        <v>175</v>
      </c>
      <c r="AV160" s="189" t="s">
        <v>106</v>
      </c>
      <c r="AW160" s="14" t="s">
        <v>84</v>
      </c>
      <c r="AX160" s="14" t="s">
        <v>29</v>
      </c>
      <c r="AY160" s="14" t="s">
        <v>76</v>
      </c>
      <c r="AZ160" s="189" t="s">
        <v>167</v>
      </c>
    </row>
    <row r="161" spans="2:66" s="12" customFormat="1">
      <c r="B161" s="173"/>
      <c r="D161" s="174" t="s">
        <v>175</v>
      </c>
      <c r="E161" s="175" t="s">
        <v>1</v>
      </c>
      <c r="F161" s="176" t="s">
        <v>192</v>
      </c>
      <c r="G161" s="176"/>
      <c r="I161" s="177">
        <v>1.8560000000000001</v>
      </c>
      <c r="J161" s="178"/>
      <c r="M161" s="173"/>
      <c r="N161" s="179"/>
      <c r="U161" s="180"/>
      <c r="AU161" s="175" t="s">
        <v>175</v>
      </c>
      <c r="AV161" s="175" t="s">
        <v>106</v>
      </c>
      <c r="AW161" s="12" t="s">
        <v>106</v>
      </c>
      <c r="AX161" s="12" t="s">
        <v>29</v>
      </c>
      <c r="AY161" s="12" t="s">
        <v>76</v>
      </c>
      <c r="AZ161" s="175" t="s">
        <v>167</v>
      </c>
    </row>
    <row r="162" spans="2:66" s="12" customFormat="1">
      <c r="B162" s="173"/>
      <c r="D162" s="174" t="s">
        <v>175</v>
      </c>
      <c r="E162" s="175" t="s">
        <v>1</v>
      </c>
      <c r="F162" s="176" t="s">
        <v>193</v>
      </c>
      <c r="G162" s="176"/>
      <c r="I162" s="177">
        <v>1.7010000000000001</v>
      </c>
      <c r="J162" s="178"/>
      <c r="M162" s="173"/>
      <c r="N162" s="179"/>
      <c r="U162" s="180"/>
      <c r="AU162" s="175" t="s">
        <v>175</v>
      </c>
      <c r="AV162" s="175" t="s">
        <v>106</v>
      </c>
      <c r="AW162" s="12" t="s">
        <v>106</v>
      </c>
      <c r="AX162" s="12" t="s">
        <v>29</v>
      </c>
      <c r="AY162" s="12" t="s">
        <v>76</v>
      </c>
      <c r="AZ162" s="175" t="s">
        <v>167</v>
      </c>
    </row>
    <row r="163" spans="2:66" s="13" customFormat="1">
      <c r="B163" s="181"/>
      <c r="D163" s="174" t="s">
        <v>175</v>
      </c>
      <c r="E163" s="182" t="s">
        <v>104</v>
      </c>
      <c r="F163" s="183" t="s">
        <v>178</v>
      </c>
      <c r="G163" s="183"/>
      <c r="I163" s="184">
        <v>3.5569999999999999</v>
      </c>
      <c r="J163" s="185"/>
      <c r="M163" s="181"/>
      <c r="N163" s="186"/>
      <c r="U163" s="187"/>
      <c r="AU163" s="182" t="s">
        <v>175</v>
      </c>
      <c r="AV163" s="182" t="s">
        <v>106</v>
      </c>
      <c r="AW163" s="13" t="s">
        <v>173</v>
      </c>
      <c r="AX163" s="13" t="s">
        <v>29</v>
      </c>
      <c r="AY163" s="13" t="s">
        <v>84</v>
      </c>
      <c r="AZ163" s="182" t="s">
        <v>167</v>
      </c>
    </row>
    <row r="164" spans="2:66" s="1" customFormat="1" ht="24.25" customHeight="1">
      <c r="B164" s="134"/>
      <c r="C164" s="161" t="s">
        <v>194</v>
      </c>
      <c r="D164" s="161" t="s">
        <v>169</v>
      </c>
      <c r="E164" s="162" t="s">
        <v>195</v>
      </c>
      <c r="F164" s="163" t="s">
        <v>196</v>
      </c>
      <c r="G164" s="163"/>
      <c r="H164" s="164" t="s">
        <v>172</v>
      </c>
      <c r="I164" s="165">
        <v>3.5569999999999999</v>
      </c>
      <c r="J164" s="166"/>
      <c r="K164" s="165">
        <f>ROUND(J164*I164,3)</f>
        <v>0</v>
      </c>
      <c r="L164" s="167"/>
      <c r="M164" s="34"/>
      <c r="N164" s="168" t="s">
        <v>1</v>
      </c>
      <c r="O164" s="133" t="s">
        <v>42</v>
      </c>
      <c r="Q164" s="169">
        <f>P164*I164</f>
        <v>0</v>
      </c>
      <c r="R164" s="169">
        <v>0</v>
      </c>
      <c r="S164" s="169">
        <f>R164*I164</f>
        <v>0</v>
      </c>
      <c r="T164" s="169">
        <v>0</v>
      </c>
      <c r="U164" s="170">
        <f>T164*I164</f>
        <v>0</v>
      </c>
      <c r="AS164" s="171" t="s">
        <v>173</v>
      </c>
      <c r="AU164" s="171" t="s">
        <v>169</v>
      </c>
      <c r="AV164" s="171" t="s">
        <v>106</v>
      </c>
      <c r="AZ164" s="17" t="s">
        <v>167</v>
      </c>
      <c r="BF164" s="97">
        <f>IF(O164="základná",K164,0)</f>
        <v>0</v>
      </c>
      <c r="BG164" s="97">
        <f>IF(O164="znížená",K164,0)</f>
        <v>0</v>
      </c>
      <c r="BH164" s="97">
        <f>IF(O164="zákl. prenesená",K164,0)</f>
        <v>0</v>
      </c>
      <c r="BI164" s="97">
        <f>IF(O164="zníž. prenesená",K164,0)</f>
        <v>0</v>
      </c>
      <c r="BJ164" s="97">
        <f>IF(O164="nulová",K164,0)</f>
        <v>0</v>
      </c>
      <c r="BK164" s="17" t="s">
        <v>106</v>
      </c>
      <c r="BL164" s="172">
        <f>ROUND(J164*I164,3)</f>
        <v>0</v>
      </c>
      <c r="BM164" s="17" t="s">
        <v>173</v>
      </c>
      <c r="BN164" s="171" t="s">
        <v>197</v>
      </c>
    </row>
    <row r="165" spans="2:66" s="12" customFormat="1">
      <c r="B165" s="173"/>
      <c r="D165" s="174" t="s">
        <v>175</v>
      </c>
      <c r="E165" s="175" t="s">
        <v>1</v>
      </c>
      <c r="F165" s="176" t="s">
        <v>104</v>
      </c>
      <c r="G165" s="176"/>
      <c r="I165" s="177">
        <v>3.5569999999999999</v>
      </c>
      <c r="J165" s="178"/>
      <c r="M165" s="173"/>
      <c r="N165" s="179"/>
      <c r="U165" s="180"/>
      <c r="AU165" s="175" t="s">
        <v>175</v>
      </c>
      <c r="AV165" s="175" t="s">
        <v>106</v>
      </c>
      <c r="AW165" s="12" t="s">
        <v>106</v>
      </c>
      <c r="AX165" s="12" t="s">
        <v>29</v>
      </c>
      <c r="AY165" s="12" t="s">
        <v>84</v>
      </c>
      <c r="AZ165" s="175" t="s">
        <v>167</v>
      </c>
    </row>
    <row r="166" spans="2:66" s="1" customFormat="1" ht="21.75" customHeight="1">
      <c r="B166" s="134"/>
      <c r="C166" s="161" t="s">
        <v>198</v>
      </c>
      <c r="D166" s="161" t="s">
        <v>169</v>
      </c>
      <c r="E166" s="162" t="s">
        <v>199</v>
      </c>
      <c r="F166" s="163" t="s">
        <v>200</v>
      </c>
      <c r="G166" s="163"/>
      <c r="H166" s="164" t="s">
        <v>172</v>
      </c>
      <c r="I166" s="165">
        <v>5.2670000000000003</v>
      </c>
      <c r="J166" s="166"/>
      <c r="K166" s="165">
        <f>ROUND(J166*I166,3)</f>
        <v>0</v>
      </c>
      <c r="L166" s="167"/>
      <c r="M166" s="34"/>
      <c r="N166" s="168" t="s">
        <v>1</v>
      </c>
      <c r="O166" s="133" t="s">
        <v>42</v>
      </c>
      <c r="Q166" s="169">
        <f>P166*I166</f>
        <v>0</v>
      </c>
      <c r="R166" s="169">
        <v>0</v>
      </c>
      <c r="S166" s="169">
        <f>R166*I166</f>
        <v>0</v>
      </c>
      <c r="T166" s="169">
        <v>0</v>
      </c>
      <c r="U166" s="170">
        <f>T166*I166</f>
        <v>0</v>
      </c>
      <c r="AS166" s="171" t="s">
        <v>173</v>
      </c>
      <c r="AU166" s="171" t="s">
        <v>169</v>
      </c>
      <c r="AV166" s="171" t="s">
        <v>106</v>
      </c>
      <c r="AZ166" s="17" t="s">
        <v>167</v>
      </c>
      <c r="BF166" s="97">
        <f>IF(O166="základná",K166,0)</f>
        <v>0</v>
      </c>
      <c r="BG166" s="97">
        <f>IF(O166="znížená",K166,0)</f>
        <v>0</v>
      </c>
      <c r="BH166" s="97">
        <f>IF(O166="zákl. prenesená",K166,0)</f>
        <v>0</v>
      </c>
      <c r="BI166" s="97">
        <f>IF(O166="zníž. prenesená",K166,0)</f>
        <v>0</v>
      </c>
      <c r="BJ166" s="97">
        <f>IF(O166="nulová",K166,0)</f>
        <v>0</v>
      </c>
      <c r="BK166" s="17" t="s">
        <v>106</v>
      </c>
      <c r="BL166" s="172">
        <f>ROUND(J166*I166,3)</f>
        <v>0</v>
      </c>
      <c r="BM166" s="17" t="s">
        <v>173</v>
      </c>
      <c r="BN166" s="171" t="s">
        <v>201</v>
      </c>
    </row>
    <row r="167" spans="2:66" s="14" customFormat="1">
      <c r="B167" s="188"/>
      <c r="D167" s="174" t="s">
        <v>175</v>
      </c>
      <c r="E167" s="189" t="s">
        <v>1</v>
      </c>
      <c r="F167" s="190" t="s">
        <v>202</v>
      </c>
      <c r="G167" s="190"/>
      <c r="I167" s="189" t="s">
        <v>1</v>
      </c>
      <c r="J167" s="191"/>
      <c r="M167" s="188"/>
      <c r="N167" s="192"/>
      <c r="U167" s="193"/>
      <c r="AU167" s="189" t="s">
        <v>175</v>
      </c>
      <c r="AV167" s="189" t="s">
        <v>106</v>
      </c>
      <c r="AW167" s="14" t="s">
        <v>84</v>
      </c>
      <c r="AX167" s="14" t="s">
        <v>29</v>
      </c>
      <c r="AY167" s="14" t="s">
        <v>76</v>
      </c>
      <c r="AZ167" s="189" t="s">
        <v>167</v>
      </c>
    </row>
    <row r="168" spans="2:66" s="12" customFormat="1" ht="30.9">
      <c r="B168" s="173"/>
      <c r="D168" s="174" t="s">
        <v>175</v>
      </c>
      <c r="E168" s="175" t="s">
        <v>1</v>
      </c>
      <c r="F168" s="176" t="s">
        <v>203</v>
      </c>
      <c r="G168" s="176"/>
      <c r="I168" s="177">
        <v>4.7510000000000003</v>
      </c>
      <c r="J168" s="178"/>
      <c r="M168" s="173"/>
      <c r="N168" s="179"/>
      <c r="U168" s="180"/>
      <c r="AU168" s="175" t="s">
        <v>175</v>
      </c>
      <c r="AV168" s="175" t="s">
        <v>106</v>
      </c>
      <c r="AW168" s="12" t="s">
        <v>106</v>
      </c>
      <c r="AX168" s="12" t="s">
        <v>29</v>
      </c>
      <c r="AY168" s="12" t="s">
        <v>76</v>
      </c>
      <c r="AZ168" s="175" t="s">
        <v>167</v>
      </c>
    </row>
    <row r="169" spans="2:66" s="12" customFormat="1">
      <c r="B169" s="173"/>
      <c r="D169" s="174" t="s">
        <v>175</v>
      </c>
      <c r="E169" s="175" t="s">
        <v>1</v>
      </c>
      <c r="F169" s="176" t="s">
        <v>204</v>
      </c>
      <c r="G169" s="176"/>
      <c r="I169" s="177">
        <v>0.51600000000000001</v>
      </c>
      <c r="J169" s="178"/>
      <c r="M169" s="173"/>
      <c r="N169" s="179"/>
      <c r="U169" s="180"/>
      <c r="AU169" s="175" t="s">
        <v>175</v>
      </c>
      <c r="AV169" s="175" t="s">
        <v>106</v>
      </c>
      <c r="AW169" s="12" t="s">
        <v>106</v>
      </c>
      <c r="AX169" s="12" t="s">
        <v>29</v>
      </c>
      <c r="AY169" s="12" t="s">
        <v>76</v>
      </c>
      <c r="AZ169" s="175" t="s">
        <v>167</v>
      </c>
    </row>
    <row r="170" spans="2:66" s="13" customFormat="1">
      <c r="B170" s="181"/>
      <c r="D170" s="174" t="s">
        <v>175</v>
      </c>
      <c r="E170" s="182" t="s">
        <v>112</v>
      </c>
      <c r="F170" s="183" t="s">
        <v>178</v>
      </c>
      <c r="G170" s="183"/>
      <c r="I170" s="184">
        <v>5.2670000000000003</v>
      </c>
      <c r="J170" s="185"/>
      <c r="M170" s="181"/>
      <c r="N170" s="186"/>
      <c r="U170" s="187"/>
      <c r="AU170" s="182" t="s">
        <v>175</v>
      </c>
      <c r="AV170" s="182" t="s">
        <v>106</v>
      </c>
      <c r="AW170" s="13" t="s">
        <v>173</v>
      </c>
      <c r="AX170" s="13" t="s">
        <v>29</v>
      </c>
      <c r="AY170" s="13" t="s">
        <v>84</v>
      </c>
      <c r="AZ170" s="182" t="s">
        <v>167</v>
      </c>
    </row>
    <row r="171" spans="2:66" s="1" customFormat="1" ht="37.950000000000003" customHeight="1">
      <c r="B171" s="134"/>
      <c r="C171" s="161" t="s">
        <v>205</v>
      </c>
      <c r="D171" s="161" t="s">
        <v>169</v>
      </c>
      <c r="E171" s="162" t="s">
        <v>206</v>
      </c>
      <c r="F171" s="163" t="s">
        <v>207</v>
      </c>
      <c r="G171" s="163"/>
      <c r="H171" s="164" t="s">
        <v>172</v>
      </c>
      <c r="I171" s="165">
        <v>5.2670000000000003</v>
      </c>
      <c r="J171" s="166"/>
      <c r="K171" s="165">
        <f>ROUND(J171*I171,3)</f>
        <v>0</v>
      </c>
      <c r="L171" s="167"/>
      <c r="M171" s="34"/>
      <c r="N171" s="168" t="s">
        <v>1</v>
      </c>
      <c r="O171" s="133" t="s">
        <v>42</v>
      </c>
      <c r="Q171" s="169">
        <f>P171*I171</f>
        <v>0</v>
      </c>
      <c r="R171" s="169">
        <v>0</v>
      </c>
      <c r="S171" s="169">
        <f>R171*I171</f>
        <v>0</v>
      </c>
      <c r="T171" s="169">
        <v>0</v>
      </c>
      <c r="U171" s="170">
        <f>T171*I171</f>
        <v>0</v>
      </c>
      <c r="AS171" s="171" t="s">
        <v>173</v>
      </c>
      <c r="AU171" s="171" t="s">
        <v>169</v>
      </c>
      <c r="AV171" s="171" t="s">
        <v>106</v>
      </c>
      <c r="AZ171" s="17" t="s">
        <v>167</v>
      </c>
      <c r="BF171" s="97">
        <f>IF(O171="základná",K171,0)</f>
        <v>0</v>
      </c>
      <c r="BG171" s="97">
        <f>IF(O171="znížená",K171,0)</f>
        <v>0</v>
      </c>
      <c r="BH171" s="97">
        <f>IF(O171="zákl. prenesená",K171,0)</f>
        <v>0</v>
      </c>
      <c r="BI171" s="97">
        <f>IF(O171="zníž. prenesená",K171,0)</f>
        <v>0</v>
      </c>
      <c r="BJ171" s="97">
        <f>IF(O171="nulová",K171,0)</f>
        <v>0</v>
      </c>
      <c r="BK171" s="17" t="s">
        <v>106</v>
      </c>
      <c r="BL171" s="172">
        <f>ROUND(J171*I171,3)</f>
        <v>0</v>
      </c>
      <c r="BM171" s="17" t="s">
        <v>173</v>
      </c>
      <c r="BN171" s="171" t="s">
        <v>208</v>
      </c>
    </row>
    <row r="172" spans="2:66" s="12" customFormat="1">
      <c r="B172" s="173"/>
      <c r="D172" s="174" t="s">
        <v>175</v>
      </c>
      <c r="E172" s="175" t="s">
        <v>1</v>
      </c>
      <c r="F172" s="176" t="s">
        <v>112</v>
      </c>
      <c r="G172" s="176"/>
      <c r="I172" s="177">
        <v>5.2670000000000003</v>
      </c>
      <c r="J172" s="178"/>
      <c r="M172" s="173"/>
      <c r="N172" s="179"/>
      <c r="U172" s="180"/>
      <c r="AU172" s="175" t="s">
        <v>175</v>
      </c>
      <c r="AV172" s="175" t="s">
        <v>106</v>
      </c>
      <c r="AW172" s="12" t="s">
        <v>106</v>
      </c>
      <c r="AX172" s="12" t="s">
        <v>29</v>
      </c>
      <c r="AY172" s="12" t="s">
        <v>84</v>
      </c>
      <c r="AZ172" s="175" t="s">
        <v>167</v>
      </c>
    </row>
    <row r="173" spans="2:66" s="1" customFormat="1" ht="24.25" customHeight="1">
      <c r="B173" s="134"/>
      <c r="C173" s="161" t="s">
        <v>209</v>
      </c>
      <c r="D173" s="161" t="s">
        <v>169</v>
      </c>
      <c r="E173" s="162" t="s">
        <v>210</v>
      </c>
      <c r="F173" s="163" t="s">
        <v>211</v>
      </c>
      <c r="G173" s="163"/>
      <c r="H173" s="164" t="s">
        <v>172</v>
      </c>
      <c r="I173" s="165">
        <v>77.460999999999999</v>
      </c>
      <c r="J173" s="166"/>
      <c r="K173" s="165">
        <f>ROUND(J173*I173,3)</f>
        <v>0</v>
      </c>
      <c r="L173" s="167"/>
      <c r="M173" s="34"/>
      <c r="N173" s="168" t="s">
        <v>1</v>
      </c>
      <c r="O173" s="133" t="s">
        <v>42</v>
      </c>
      <c r="Q173" s="169">
        <f>P173*I173</f>
        <v>0</v>
      </c>
      <c r="R173" s="169">
        <v>0</v>
      </c>
      <c r="S173" s="169">
        <f>R173*I173</f>
        <v>0</v>
      </c>
      <c r="T173" s="169">
        <v>0</v>
      </c>
      <c r="U173" s="170">
        <f>T173*I173</f>
        <v>0</v>
      </c>
      <c r="AS173" s="171" t="s">
        <v>173</v>
      </c>
      <c r="AU173" s="171" t="s">
        <v>169</v>
      </c>
      <c r="AV173" s="171" t="s">
        <v>106</v>
      </c>
      <c r="AZ173" s="17" t="s">
        <v>167</v>
      </c>
      <c r="BF173" s="97">
        <f>IF(O173="základná",K173,0)</f>
        <v>0</v>
      </c>
      <c r="BG173" s="97">
        <f>IF(O173="znížená",K173,0)</f>
        <v>0</v>
      </c>
      <c r="BH173" s="97">
        <f>IF(O173="zákl. prenesená",K173,0)</f>
        <v>0</v>
      </c>
      <c r="BI173" s="97">
        <f>IF(O173="zníž. prenesená",K173,0)</f>
        <v>0</v>
      </c>
      <c r="BJ173" s="97">
        <f>IF(O173="nulová",K173,0)</f>
        <v>0</v>
      </c>
      <c r="BK173" s="17" t="s">
        <v>106</v>
      </c>
      <c r="BL173" s="172">
        <f>ROUND(J173*I173,3)</f>
        <v>0</v>
      </c>
      <c r="BM173" s="17" t="s">
        <v>173</v>
      </c>
      <c r="BN173" s="171" t="s">
        <v>212</v>
      </c>
    </row>
    <row r="174" spans="2:66" s="12" customFormat="1">
      <c r="B174" s="173"/>
      <c r="D174" s="174" t="s">
        <v>175</v>
      </c>
      <c r="E174" s="175" t="s">
        <v>1</v>
      </c>
      <c r="F174" s="176" t="s">
        <v>107</v>
      </c>
      <c r="G174" s="176"/>
      <c r="I174" s="177">
        <v>64.182000000000002</v>
      </c>
      <c r="J174" s="178"/>
      <c r="M174" s="173"/>
      <c r="N174" s="179"/>
      <c r="U174" s="180"/>
      <c r="AU174" s="175" t="s">
        <v>175</v>
      </c>
      <c r="AV174" s="175" t="s">
        <v>106</v>
      </c>
      <c r="AW174" s="12" t="s">
        <v>106</v>
      </c>
      <c r="AX174" s="12" t="s">
        <v>29</v>
      </c>
      <c r="AY174" s="12" t="s">
        <v>76</v>
      </c>
      <c r="AZ174" s="175" t="s">
        <v>167</v>
      </c>
    </row>
    <row r="175" spans="2:66" s="12" customFormat="1">
      <c r="B175" s="173"/>
      <c r="D175" s="174" t="s">
        <v>175</v>
      </c>
      <c r="E175" s="175" t="s">
        <v>1</v>
      </c>
      <c r="F175" s="176" t="s">
        <v>112</v>
      </c>
      <c r="G175" s="176"/>
      <c r="I175" s="177">
        <v>5.2670000000000003</v>
      </c>
      <c r="J175" s="178"/>
      <c r="M175" s="173"/>
      <c r="N175" s="179"/>
      <c r="U175" s="180"/>
      <c r="AU175" s="175" t="s">
        <v>175</v>
      </c>
      <c r="AV175" s="175" t="s">
        <v>106</v>
      </c>
      <c r="AW175" s="12" t="s">
        <v>106</v>
      </c>
      <c r="AX175" s="12" t="s">
        <v>29</v>
      </c>
      <c r="AY175" s="12" t="s">
        <v>76</v>
      </c>
      <c r="AZ175" s="175" t="s">
        <v>167</v>
      </c>
    </row>
    <row r="176" spans="2:66" s="12" customFormat="1">
      <c r="B176" s="173"/>
      <c r="D176" s="174" t="s">
        <v>175</v>
      </c>
      <c r="E176" s="175" t="s">
        <v>1</v>
      </c>
      <c r="F176" s="176" t="s">
        <v>104</v>
      </c>
      <c r="G176" s="176"/>
      <c r="I176" s="177">
        <v>3.5569999999999999</v>
      </c>
      <c r="J176" s="178"/>
      <c r="M176" s="173"/>
      <c r="N176" s="179"/>
      <c r="U176" s="180"/>
      <c r="AU176" s="175" t="s">
        <v>175</v>
      </c>
      <c r="AV176" s="175" t="s">
        <v>106</v>
      </c>
      <c r="AW176" s="12" t="s">
        <v>106</v>
      </c>
      <c r="AX176" s="12" t="s">
        <v>29</v>
      </c>
      <c r="AY176" s="12" t="s">
        <v>76</v>
      </c>
      <c r="AZ176" s="175" t="s">
        <v>167</v>
      </c>
    </row>
    <row r="177" spans="2:66" s="12" customFormat="1">
      <c r="B177" s="173"/>
      <c r="D177" s="174" t="s">
        <v>175</v>
      </c>
      <c r="E177" s="175" t="s">
        <v>1</v>
      </c>
      <c r="F177" s="176" t="s">
        <v>114</v>
      </c>
      <c r="G177" s="176"/>
      <c r="I177" s="177">
        <v>4.4550000000000001</v>
      </c>
      <c r="J177" s="178"/>
      <c r="M177" s="173"/>
      <c r="N177" s="179"/>
      <c r="U177" s="180"/>
      <c r="AU177" s="175" t="s">
        <v>175</v>
      </c>
      <c r="AV177" s="175" t="s">
        <v>106</v>
      </c>
      <c r="AW177" s="12" t="s">
        <v>106</v>
      </c>
      <c r="AX177" s="12" t="s">
        <v>29</v>
      </c>
      <c r="AY177" s="12" t="s">
        <v>76</v>
      </c>
      <c r="AZ177" s="175" t="s">
        <v>167</v>
      </c>
    </row>
    <row r="178" spans="2:66" s="13" customFormat="1">
      <c r="B178" s="181"/>
      <c r="D178" s="174" t="s">
        <v>175</v>
      </c>
      <c r="E178" s="182" t="s">
        <v>1</v>
      </c>
      <c r="F178" s="183" t="s">
        <v>178</v>
      </c>
      <c r="G178" s="183"/>
      <c r="I178" s="184">
        <v>77.460999999999999</v>
      </c>
      <c r="J178" s="185"/>
      <c r="M178" s="181"/>
      <c r="N178" s="186"/>
      <c r="U178" s="187"/>
      <c r="AU178" s="182" t="s">
        <v>175</v>
      </c>
      <c r="AV178" s="182" t="s">
        <v>106</v>
      </c>
      <c r="AW178" s="13" t="s">
        <v>173</v>
      </c>
      <c r="AX178" s="13" t="s">
        <v>29</v>
      </c>
      <c r="AY178" s="13" t="s">
        <v>84</v>
      </c>
      <c r="AZ178" s="182" t="s">
        <v>167</v>
      </c>
    </row>
    <row r="179" spans="2:66" s="1" customFormat="1" ht="24.25" customHeight="1">
      <c r="B179" s="134"/>
      <c r="C179" s="161" t="s">
        <v>213</v>
      </c>
      <c r="D179" s="161" t="s">
        <v>169</v>
      </c>
      <c r="E179" s="162" t="s">
        <v>214</v>
      </c>
      <c r="F179" s="163" t="s">
        <v>215</v>
      </c>
      <c r="G179" s="163"/>
      <c r="H179" s="164" t="s">
        <v>172</v>
      </c>
      <c r="I179" s="165">
        <v>4.4550000000000001</v>
      </c>
      <c r="J179" s="166"/>
      <c r="K179" s="165">
        <f>ROUND(J179*I179,3)</f>
        <v>0</v>
      </c>
      <c r="L179" s="167"/>
      <c r="M179" s="34"/>
      <c r="N179" s="168" t="s">
        <v>1</v>
      </c>
      <c r="O179" s="133" t="s">
        <v>42</v>
      </c>
      <c r="Q179" s="169">
        <f>P179*I179</f>
        <v>0</v>
      </c>
      <c r="R179" s="169">
        <v>0</v>
      </c>
      <c r="S179" s="169">
        <f>R179*I179</f>
        <v>0</v>
      </c>
      <c r="T179" s="169">
        <v>0</v>
      </c>
      <c r="U179" s="170">
        <f>T179*I179</f>
        <v>0</v>
      </c>
      <c r="AS179" s="171" t="s">
        <v>173</v>
      </c>
      <c r="AU179" s="171" t="s">
        <v>169</v>
      </c>
      <c r="AV179" s="171" t="s">
        <v>106</v>
      </c>
      <c r="AZ179" s="17" t="s">
        <v>167</v>
      </c>
      <c r="BF179" s="97">
        <f>IF(O179="základná",K179,0)</f>
        <v>0</v>
      </c>
      <c r="BG179" s="97">
        <f>IF(O179="znížená",K179,0)</f>
        <v>0</v>
      </c>
      <c r="BH179" s="97">
        <f>IF(O179="zákl. prenesená",K179,0)</f>
        <v>0</v>
      </c>
      <c r="BI179" s="97">
        <f>IF(O179="zníž. prenesená",K179,0)</f>
        <v>0</v>
      </c>
      <c r="BJ179" s="97">
        <f>IF(O179="nulová",K179,0)</f>
        <v>0</v>
      </c>
      <c r="BK179" s="17" t="s">
        <v>106</v>
      </c>
      <c r="BL179" s="172">
        <f>ROUND(J179*I179,3)</f>
        <v>0</v>
      </c>
      <c r="BM179" s="17" t="s">
        <v>173</v>
      </c>
      <c r="BN179" s="171" t="s">
        <v>216</v>
      </c>
    </row>
    <row r="180" spans="2:66" s="12" customFormat="1">
      <c r="B180" s="173"/>
      <c r="D180" s="174" t="s">
        <v>175</v>
      </c>
      <c r="E180" s="175" t="s">
        <v>1</v>
      </c>
      <c r="F180" s="176" t="s">
        <v>114</v>
      </c>
      <c r="G180" s="176"/>
      <c r="I180" s="177">
        <v>4.4550000000000001</v>
      </c>
      <c r="J180" s="178"/>
      <c r="M180" s="173"/>
      <c r="N180" s="179"/>
      <c r="U180" s="180"/>
      <c r="AU180" s="175" t="s">
        <v>175</v>
      </c>
      <c r="AV180" s="175" t="s">
        <v>106</v>
      </c>
      <c r="AW180" s="12" t="s">
        <v>106</v>
      </c>
      <c r="AX180" s="12" t="s">
        <v>29</v>
      </c>
      <c r="AY180" s="12" t="s">
        <v>84</v>
      </c>
      <c r="AZ180" s="175" t="s">
        <v>167</v>
      </c>
    </row>
    <row r="181" spans="2:66" s="1" customFormat="1" ht="16.5" customHeight="1">
      <c r="B181" s="134"/>
      <c r="C181" s="161" t="s">
        <v>217</v>
      </c>
      <c r="D181" s="161" t="s">
        <v>169</v>
      </c>
      <c r="E181" s="162" t="s">
        <v>218</v>
      </c>
      <c r="F181" s="163" t="s">
        <v>219</v>
      </c>
      <c r="G181" s="163"/>
      <c r="H181" s="164" t="s">
        <v>172</v>
      </c>
      <c r="I181" s="165">
        <v>73.006</v>
      </c>
      <c r="J181" s="166"/>
      <c r="K181" s="165">
        <f>ROUND(J181*I181,3)</f>
        <v>0</v>
      </c>
      <c r="L181" s="167"/>
      <c r="M181" s="34"/>
      <c r="N181" s="168" t="s">
        <v>1</v>
      </c>
      <c r="O181" s="133" t="s">
        <v>42</v>
      </c>
      <c r="Q181" s="169">
        <f>P181*I181</f>
        <v>0</v>
      </c>
      <c r="R181" s="169">
        <v>0</v>
      </c>
      <c r="S181" s="169">
        <f>R181*I181</f>
        <v>0</v>
      </c>
      <c r="T181" s="169">
        <v>0</v>
      </c>
      <c r="U181" s="170">
        <f>T181*I181</f>
        <v>0</v>
      </c>
      <c r="AS181" s="171" t="s">
        <v>173</v>
      </c>
      <c r="AU181" s="171" t="s">
        <v>169</v>
      </c>
      <c r="AV181" s="171" t="s">
        <v>106</v>
      </c>
      <c r="AZ181" s="17" t="s">
        <v>167</v>
      </c>
      <c r="BF181" s="97">
        <f>IF(O181="základná",K181,0)</f>
        <v>0</v>
      </c>
      <c r="BG181" s="97">
        <f>IF(O181="znížená",K181,0)</f>
        <v>0</v>
      </c>
      <c r="BH181" s="97">
        <f>IF(O181="zákl. prenesená",K181,0)</f>
        <v>0</v>
      </c>
      <c r="BI181" s="97">
        <f>IF(O181="zníž. prenesená",K181,0)</f>
        <v>0</v>
      </c>
      <c r="BJ181" s="97">
        <f>IF(O181="nulová",K181,0)</f>
        <v>0</v>
      </c>
      <c r="BK181" s="17" t="s">
        <v>106</v>
      </c>
      <c r="BL181" s="172">
        <f>ROUND(J181*I181,3)</f>
        <v>0</v>
      </c>
      <c r="BM181" s="17" t="s">
        <v>173</v>
      </c>
      <c r="BN181" s="171" t="s">
        <v>220</v>
      </c>
    </row>
    <row r="182" spans="2:66" s="12" customFormat="1">
      <c r="B182" s="173"/>
      <c r="D182" s="174" t="s">
        <v>175</v>
      </c>
      <c r="E182" s="175" t="s">
        <v>1</v>
      </c>
      <c r="F182" s="176" t="s">
        <v>107</v>
      </c>
      <c r="G182" s="176"/>
      <c r="I182" s="177">
        <v>64.182000000000002</v>
      </c>
      <c r="J182" s="178"/>
      <c r="M182" s="173"/>
      <c r="N182" s="179"/>
      <c r="U182" s="180"/>
      <c r="AU182" s="175" t="s">
        <v>175</v>
      </c>
      <c r="AV182" s="175" t="s">
        <v>106</v>
      </c>
      <c r="AW182" s="12" t="s">
        <v>106</v>
      </c>
      <c r="AX182" s="12" t="s">
        <v>29</v>
      </c>
      <c r="AY182" s="12" t="s">
        <v>76</v>
      </c>
      <c r="AZ182" s="175" t="s">
        <v>167</v>
      </c>
    </row>
    <row r="183" spans="2:66" s="12" customFormat="1">
      <c r="B183" s="173"/>
      <c r="D183" s="174" t="s">
        <v>175</v>
      </c>
      <c r="E183" s="175" t="s">
        <v>1</v>
      </c>
      <c r="F183" s="176" t="s">
        <v>112</v>
      </c>
      <c r="G183" s="176"/>
      <c r="I183" s="177">
        <v>5.2670000000000003</v>
      </c>
      <c r="J183" s="178"/>
      <c r="M183" s="173"/>
      <c r="N183" s="179"/>
      <c r="U183" s="180"/>
      <c r="AU183" s="175" t="s">
        <v>175</v>
      </c>
      <c r="AV183" s="175" t="s">
        <v>106</v>
      </c>
      <c r="AW183" s="12" t="s">
        <v>106</v>
      </c>
      <c r="AX183" s="12" t="s">
        <v>29</v>
      </c>
      <c r="AY183" s="12" t="s">
        <v>76</v>
      </c>
      <c r="AZ183" s="175" t="s">
        <v>167</v>
      </c>
    </row>
    <row r="184" spans="2:66" s="12" customFormat="1">
      <c r="B184" s="173"/>
      <c r="D184" s="174" t="s">
        <v>175</v>
      </c>
      <c r="E184" s="175" t="s">
        <v>1</v>
      </c>
      <c r="F184" s="176" t="s">
        <v>104</v>
      </c>
      <c r="G184" s="176"/>
      <c r="I184" s="177">
        <v>3.5569999999999999</v>
      </c>
      <c r="J184" s="178"/>
      <c r="M184" s="173"/>
      <c r="N184" s="179"/>
      <c r="U184" s="180"/>
      <c r="AU184" s="175" t="s">
        <v>175</v>
      </c>
      <c r="AV184" s="175" t="s">
        <v>106</v>
      </c>
      <c r="AW184" s="12" t="s">
        <v>106</v>
      </c>
      <c r="AX184" s="12" t="s">
        <v>29</v>
      </c>
      <c r="AY184" s="12" t="s">
        <v>76</v>
      </c>
      <c r="AZ184" s="175" t="s">
        <v>167</v>
      </c>
    </row>
    <row r="185" spans="2:66" s="13" customFormat="1">
      <c r="B185" s="181"/>
      <c r="D185" s="174" t="s">
        <v>175</v>
      </c>
      <c r="E185" s="182" t="s">
        <v>1</v>
      </c>
      <c r="F185" s="183" t="s">
        <v>178</v>
      </c>
      <c r="G185" s="183"/>
      <c r="I185" s="184">
        <v>73.006</v>
      </c>
      <c r="J185" s="185"/>
      <c r="M185" s="181"/>
      <c r="N185" s="186"/>
      <c r="U185" s="187"/>
      <c r="AU185" s="182" t="s">
        <v>175</v>
      </c>
      <c r="AV185" s="182" t="s">
        <v>106</v>
      </c>
      <c r="AW185" s="13" t="s">
        <v>173</v>
      </c>
      <c r="AX185" s="13" t="s">
        <v>29</v>
      </c>
      <c r="AY185" s="13" t="s">
        <v>84</v>
      </c>
      <c r="AZ185" s="182" t="s">
        <v>167</v>
      </c>
    </row>
    <row r="186" spans="2:66" s="1" customFormat="1" ht="24.25" customHeight="1">
      <c r="B186" s="134"/>
      <c r="C186" s="161" t="s">
        <v>221</v>
      </c>
      <c r="D186" s="161" t="s">
        <v>169</v>
      </c>
      <c r="E186" s="162" t="s">
        <v>222</v>
      </c>
      <c r="F186" s="163" t="s">
        <v>223</v>
      </c>
      <c r="G186" s="163"/>
      <c r="H186" s="164" t="s">
        <v>172</v>
      </c>
      <c r="I186" s="165">
        <v>4.4550000000000001</v>
      </c>
      <c r="J186" s="166"/>
      <c r="K186" s="165">
        <f>ROUND(J186*I186,3)</f>
        <v>0</v>
      </c>
      <c r="L186" s="167"/>
      <c r="M186" s="34"/>
      <c r="N186" s="168" t="s">
        <v>1</v>
      </c>
      <c r="O186" s="133" t="s">
        <v>42</v>
      </c>
      <c r="Q186" s="169">
        <f>P186*I186</f>
        <v>0</v>
      </c>
      <c r="R186" s="169">
        <v>0</v>
      </c>
      <c r="S186" s="169">
        <f>R186*I186</f>
        <v>0</v>
      </c>
      <c r="T186" s="169">
        <v>0</v>
      </c>
      <c r="U186" s="170">
        <f>T186*I186</f>
        <v>0</v>
      </c>
      <c r="AS186" s="171" t="s">
        <v>173</v>
      </c>
      <c r="AU186" s="171" t="s">
        <v>169</v>
      </c>
      <c r="AV186" s="171" t="s">
        <v>106</v>
      </c>
      <c r="AZ186" s="17" t="s">
        <v>167</v>
      </c>
      <c r="BF186" s="97">
        <f>IF(O186="základná",K186,0)</f>
        <v>0</v>
      </c>
      <c r="BG186" s="97">
        <f>IF(O186="znížená",K186,0)</f>
        <v>0</v>
      </c>
      <c r="BH186" s="97">
        <f>IF(O186="zákl. prenesená",K186,0)</f>
        <v>0</v>
      </c>
      <c r="BI186" s="97">
        <f>IF(O186="zníž. prenesená",K186,0)</f>
        <v>0</v>
      </c>
      <c r="BJ186" s="97">
        <f>IF(O186="nulová",K186,0)</f>
        <v>0</v>
      </c>
      <c r="BK186" s="17" t="s">
        <v>106</v>
      </c>
      <c r="BL186" s="172">
        <f>ROUND(J186*I186,3)</f>
        <v>0</v>
      </c>
      <c r="BM186" s="17" t="s">
        <v>173</v>
      </c>
      <c r="BN186" s="171" t="s">
        <v>224</v>
      </c>
    </row>
    <row r="187" spans="2:66" s="12" customFormat="1">
      <c r="B187" s="173"/>
      <c r="D187" s="174" t="s">
        <v>175</v>
      </c>
      <c r="E187" s="175" t="s">
        <v>1</v>
      </c>
      <c r="F187" s="176" t="s">
        <v>225</v>
      </c>
      <c r="G187" s="176"/>
      <c r="I187" s="177">
        <v>4.4550000000000001</v>
      </c>
      <c r="J187" s="178"/>
      <c r="M187" s="173"/>
      <c r="N187" s="179"/>
      <c r="U187" s="180"/>
      <c r="AU187" s="175" t="s">
        <v>175</v>
      </c>
      <c r="AV187" s="175" t="s">
        <v>106</v>
      </c>
      <c r="AW187" s="12" t="s">
        <v>106</v>
      </c>
      <c r="AX187" s="12" t="s">
        <v>29</v>
      </c>
      <c r="AY187" s="12" t="s">
        <v>76</v>
      </c>
      <c r="AZ187" s="175" t="s">
        <v>167</v>
      </c>
    </row>
    <row r="188" spans="2:66" s="13" customFormat="1">
      <c r="B188" s="181"/>
      <c r="D188" s="174" t="s">
        <v>175</v>
      </c>
      <c r="E188" s="182" t="s">
        <v>114</v>
      </c>
      <c r="F188" s="183" t="s">
        <v>178</v>
      </c>
      <c r="G188" s="183"/>
      <c r="I188" s="184">
        <v>4.4550000000000001</v>
      </c>
      <c r="J188" s="185"/>
      <c r="M188" s="181"/>
      <c r="N188" s="186"/>
      <c r="U188" s="187"/>
      <c r="AU188" s="182" t="s">
        <v>175</v>
      </c>
      <c r="AV188" s="182" t="s">
        <v>106</v>
      </c>
      <c r="AW188" s="13" t="s">
        <v>173</v>
      </c>
      <c r="AX188" s="13" t="s">
        <v>29</v>
      </c>
      <c r="AY188" s="13" t="s">
        <v>84</v>
      </c>
      <c r="AZ188" s="182" t="s">
        <v>167</v>
      </c>
    </row>
    <row r="189" spans="2:66" s="1" customFormat="1" ht="24.25" customHeight="1">
      <c r="B189" s="134"/>
      <c r="C189" s="161" t="s">
        <v>226</v>
      </c>
      <c r="D189" s="161" t="s">
        <v>169</v>
      </c>
      <c r="E189" s="162" t="s">
        <v>227</v>
      </c>
      <c r="F189" s="163" t="s">
        <v>228</v>
      </c>
      <c r="G189" s="163"/>
      <c r="H189" s="164" t="s">
        <v>229</v>
      </c>
      <c r="I189" s="165">
        <v>70.682000000000002</v>
      </c>
      <c r="J189" s="166"/>
      <c r="K189" s="165">
        <f>ROUND(J189*I189,3)</f>
        <v>0</v>
      </c>
      <c r="L189" s="167"/>
      <c r="M189" s="34"/>
      <c r="N189" s="168" t="s">
        <v>1</v>
      </c>
      <c r="O189" s="133" t="s">
        <v>42</v>
      </c>
      <c r="Q189" s="169">
        <f>P189*I189</f>
        <v>0</v>
      </c>
      <c r="R189" s="169">
        <v>0</v>
      </c>
      <c r="S189" s="169">
        <f>R189*I189</f>
        <v>0</v>
      </c>
      <c r="T189" s="169">
        <v>0</v>
      </c>
      <c r="U189" s="170">
        <f>T189*I189</f>
        <v>0</v>
      </c>
      <c r="AS189" s="171" t="s">
        <v>173</v>
      </c>
      <c r="AU189" s="171" t="s">
        <v>169</v>
      </c>
      <c r="AV189" s="171" t="s">
        <v>106</v>
      </c>
      <c r="AZ189" s="17" t="s">
        <v>167</v>
      </c>
      <c r="BF189" s="97">
        <f>IF(O189="základná",K189,0)</f>
        <v>0</v>
      </c>
      <c r="BG189" s="97">
        <f>IF(O189="znížená",K189,0)</f>
        <v>0</v>
      </c>
      <c r="BH189" s="97">
        <f>IF(O189="zákl. prenesená",K189,0)</f>
        <v>0</v>
      </c>
      <c r="BI189" s="97">
        <f>IF(O189="zníž. prenesená",K189,0)</f>
        <v>0</v>
      </c>
      <c r="BJ189" s="97">
        <f>IF(O189="nulová",K189,0)</f>
        <v>0</v>
      </c>
      <c r="BK189" s="17" t="s">
        <v>106</v>
      </c>
      <c r="BL189" s="172">
        <f>ROUND(J189*I189,3)</f>
        <v>0</v>
      </c>
      <c r="BM189" s="17" t="s">
        <v>173</v>
      </c>
      <c r="BN189" s="171" t="s">
        <v>230</v>
      </c>
    </row>
    <row r="190" spans="2:66" s="12" customFormat="1">
      <c r="B190" s="173"/>
      <c r="D190" s="174" t="s">
        <v>175</v>
      </c>
      <c r="E190" s="175" t="s">
        <v>1</v>
      </c>
      <c r="F190" s="176" t="s">
        <v>231</v>
      </c>
      <c r="G190" s="176"/>
      <c r="I190" s="177">
        <v>70.682000000000002</v>
      </c>
      <c r="J190" s="178"/>
      <c r="M190" s="173"/>
      <c r="N190" s="179"/>
      <c r="U190" s="180"/>
      <c r="AU190" s="175" t="s">
        <v>175</v>
      </c>
      <c r="AV190" s="175" t="s">
        <v>106</v>
      </c>
      <c r="AW190" s="12" t="s">
        <v>106</v>
      </c>
      <c r="AX190" s="12" t="s">
        <v>29</v>
      </c>
      <c r="AY190" s="12" t="s">
        <v>84</v>
      </c>
      <c r="AZ190" s="175" t="s">
        <v>167</v>
      </c>
    </row>
    <row r="191" spans="2:66" s="11" customFormat="1" ht="22.95" customHeight="1">
      <c r="B191" s="149"/>
      <c r="D191" s="150" t="s">
        <v>75</v>
      </c>
      <c r="E191" s="159" t="s">
        <v>106</v>
      </c>
      <c r="F191" s="159" t="s">
        <v>232</v>
      </c>
      <c r="G191" s="159"/>
      <c r="J191" s="152"/>
      <c r="K191" s="160">
        <f>BL191</f>
        <v>0</v>
      </c>
      <c r="M191" s="149"/>
      <c r="N191" s="154"/>
      <c r="Q191" s="155">
        <f>SUM(Q192:Q246)</f>
        <v>0</v>
      </c>
      <c r="S191" s="155">
        <f>SUM(S192:S246)</f>
        <v>425.92391643999997</v>
      </c>
      <c r="U191" s="156">
        <f>SUM(U192:U246)</f>
        <v>0</v>
      </c>
      <c r="AS191" s="150" t="s">
        <v>84</v>
      </c>
      <c r="AU191" s="157" t="s">
        <v>75</v>
      </c>
      <c r="AV191" s="157" t="s">
        <v>84</v>
      </c>
      <c r="AZ191" s="150" t="s">
        <v>167</v>
      </c>
      <c r="BL191" s="158">
        <f>SUM(BL192:BL246)</f>
        <v>0</v>
      </c>
    </row>
    <row r="192" spans="2:66" s="1" customFormat="1" ht="44.25" customHeight="1">
      <c r="B192" s="134"/>
      <c r="C192" s="161" t="s">
        <v>233</v>
      </c>
      <c r="D192" s="161" t="s">
        <v>169</v>
      </c>
      <c r="E192" s="162" t="s">
        <v>234</v>
      </c>
      <c r="F192" s="163" t="s">
        <v>235</v>
      </c>
      <c r="G192" s="163"/>
      <c r="H192" s="164" t="s">
        <v>236</v>
      </c>
      <c r="I192" s="165">
        <v>3</v>
      </c>
      <c r="J192" s="166"/>
      <c r="K192" s="165">
        <f t="shared" ref="K192:K198" si="5">ROUND(J192*I192,3)</f>
        <v>0</v>
      </c>
      <c r="L192" s="167"/>
      <c r="M192" s="34"/>
      <c r="N192" s="168" t="s">
        <v>1</v>
      </c>
      <c r="O192" s="133" t="s">
        <v>42</v>
      </c>
      <c r="Q192" s="169">
        <f t="shared" ref="Q192:Q198" si="6">P192*I192</f>
        <v>0</v>
      </c>
      <c r="R192" s="169">
        <v>2.31664</v>
      </c>
      <c r="S192" s="169">
        <f t="shared" ref="S192:S198" si="7">R192*I192</f>
        <v>6.9499200000000005</v>
      </c>
      <c r="T192" s="169">
        <v>0</v>
      </c>
      <c r="U192" s="170">
        <f t="shared" ref="U192:U198" si="8">T192*I192</f>
        <v>0</v>
      </c>
      <c r="AS192" s="171" t="s">
        <v>173</v>
      </c>
      <c r="AU192" s="171" t="s">
        <v>169</v>
      </c>
      <c r="AV192" s="171" t="s">
        <v>106</v>
      </c>
      <c r="AZ192" s="17" t="s">
        <v>167</v>
      </c>
      <c r="BF192" s="97">
        <f t="shared" ref="BF192:BF198" si="9">IF(O192="základná",K192,0)</f>
        <v>0</v>
      </c>
      <c r="BG192" s="97">
        <f t="shared" ref="BG192:BG198" si="10">IF(O192="znížená",K192,0)</f>
        <v>0</v>
      </c>
      <c r="BH192" s="97">
        <f t="shared" ref="BH192:BH198" si="11">IF(O192="zákl. prenesená",K192,0)</f>
        <v>0</v>
      </c>
      <c r="BI192" s="97">
        <f t="shared" ref="BI192:BI198" si="12">IF(O192="zníž. prenesená",K192,0)</f>
        <v>0</v>
      </c>
      <c r="BJ192" s="97">
        <f t="shared" ref="BJ192:BJ198" si="13">IF(O192="nulová",K192,0)</f>
        <v>0</v>
      </c>
      <c r="BK192" s="17" t="s">
        <v>106</v>
      </c>
      <c r="BL192" s="172">
        <f t="shared" ref="BL192:BL198" si="14">ROUND(J192*I192,3)</f>
        <v>0</v>
      </c>
      <c r="BM192" s="17" t="s">
        <v>173</v>
      </c>
      <c r="BN192" s="171" t="s">
        <v>237</v>
      </c>
    </row>
    <row r="193" spans="2:66" s="1" customFormat="1" ht="44.25" customHeight="1">
      <c r="B193" s="134"/>
      <c r="C193" s="161" t="s">
        <v>238</v>
      </c>
      <c r="D193" s="161" t="s">
        <v>169</v>
      </c>
      <c r="E193" s="162" t="s">
        <v>239</v>
      </c>
      <c r="F193" s="163" t="s">
        <v>240</v>
      </c>
      <c r="G193" s="163"/>
      <c r="H193" s="164" t="s">
        <v>236</v>
      </c>
      <c r="I193" s="165">
        <v>1</v>
      </c>
      <c r="J193" s="166"/>
      <c r="K193" s="165">
        <f t="shared" si="5"/>
        <v>0</v>
      </c>
      <c r="L193" s="167"/>
      <c r="M193" s="34"/>
      <c r="N193" s="168" t="s">
        <v>1</v>
      </c>
      <c r="O193" s="133" t="s">
        <v>42</v>
      </c>
      <c r="Q193" s="169">
        <f t="shared" si="6"/>
        <v>0</v>
      </c>
      <c r="R193" s="169">
        <v>2.31664</v>
      </c>
      <c r="S193" s="169">
        <f t="shared" si="7"/>
        <v>2.31664</v>
      </c>
      <c r="T193" s="169">
        <v>0</v>
      </c>
      <c r="U193" s="170">
        <f t="shared" si="8"/>
        <v>0</v>
      </c>
      <c r="AS193" s="171" t="s">
        <v>173</v>
      </c>
      <c r="AU193" s="171" t="s">
        <v>169</v>
      </c>
      <c r="AV193" s="171" t="s">
        <v>106</v>
      </c>
      <c r="AZ193" s="17" t="s">
        <v>167</v>
      </c>
      <c r="BF193" s="97">
        <f t="shared" si="9"/>
        <v>0</v>
      </c>
      <c r="BG193" s="97">
        <f t="shared" si="10"/>
        <v>0</v>
      </c>
      <c r="BH193" s="97">
        <f t="shared" si="11"/>
        <v>0</v>
      </c>
      <c r="BI193" s="97">
        <f t="shared" si="12"/>
        <v>0</v>
      </c>
      <c r="BJ193" s="97">
        <f t="shared" si="13"/>
        <v>0</v>
      </c>
      <c r="BK193" s="17" t="s">
        <v>106</v>
      </c>
      <c r="BL193" s="172">
        <f t="shared" si="14"/>
        <v>0</v>
      </c>
      <c r="BM193" s="17" t="s">
        <v>173</v>
      </c>
      <c r="BN193" s="171" t="s">
        <v>241</v>
      </c>
    </row>
    <row r="194" spans="2:66" s="1" customFormat="1" ht="44.25" customHeight="1">
      <c r="B194" s="134"/>
      <c r="C194" s="161" t="s">
        <v>242</v>
      </c>
      <c r="D194" s="161" t="s">
        <v>169</v>
      </c>
      <c r="E194" s="162" t="s">
        <v>243</v>
      </c>
      <c r="F194" s="163" t="s">
        <v>244</v>
      </c>
      <c r="G194" s="163"/>
      <c r="H194" s="164" t="s">
        <v>236</v>
      </c>
      <c r="I194" s="165">
        <v>8</v>
      </c>
      <c r="J194" s="166"/>
      <c r="K194" s="165">
        <f t="shared" si="5"/>
        <v>0</v>
      </c>
      <c r="L194" s="167"/>
      <c r="M194" s="34"/>
      <c r="N194" s="168" t="s">
        <v>1</v>
      </c>
      <c r="O194" s="133" t="s">
        <v>42</v>
      </c>
      <c r="Q194" s="169">
        <f t="shared" si="6"/>
        <v>0</v>
      </c>
      <c r="R194" s="169">
        <v>2.31664</v>
      </c>
      <c r="S194" s="169">
        <f t="shared" si="7"/>
        <v>18.53312</v>
      </c>
      <c r="T194" s="169">
        <v>0</v>
      </c>
      <c r="U194" s="170">
        <f t="shared" si="8"/>
        <v>0</v>
      </c>
      <c r="AS194" s="171" t="s">
        <v>173</v>
      </c>
      <c r="AU194" s="171" t="s">
        <v>169</v>
      </c>
      <c r="AV194" s="171" t="s">
        <v>106</v>
      </c>
      <c r="AZ194" s="17" t="s">
        <v>167</v>
      </c>
      <c r="BF194" s="97">
        <f t="shared" si="9"/>
        <v>0</v>
      </c>
      <c r="BG194" s="97">
        <f t="shared" si="10"/>
        <v>0</v>
      </c>
      <c r="BH194" s="97">
        <f t="shared" si="11"/>
        <v>0</v>
      </c>
      <c r="BI194" s="97">
        <f t="shared" si="12"/>
        <v>0</v>
      </c>
      <c r="BJ194" s="97">
        <f t="shared" si="13"/>
        <v>0</v>
      </c>
      <c r="BK194" s="17" t="s">
        <v>106</v>
      </c>
      <c r="BL194" s="172">
        <f t="shared" si="14"/>
        <v>0</v>
      </c>
      <c r="BM194" s="17" t="s">
        <v>173</v>
      </c>
      <c r="BN194" s="171" t="s">
        <v>245</v>
      </c>
    </row>
    <row r="195" spans="2:66" s="1" customFormat="1" ht="44.25" customHeight="1">
      <c r="B195" s="134"/>
      <c r="C195" s="161" t="s">
        <v>246</v>
      </c>
      <c r="D195" s="161" t="s">
        <v>169</v>
      </c>
      <c r="E195" s="162" t="s">
        <v>247</v>
      </c>
      <c r="F195" s="163" t="s">
        <v>248</v>
      </c>
      <c r="G195" s="163"/>
      <c r="H195" s="164" t="s">
        <v>236</v>
      </c>
      <c r="I195" s="165">
        <v>8</v>
      </c>
      <c r="J195" s="166"/>
      <c r="K195" s="165">
        <f t="shared" si="5"/>
        <v>0</v>
      </c>
      <c r="L195" s="167"/>
      <c r="M195" s="34"/>
      <c r="N195" s="168" t="s">
        <v>1</v>
      </c>
      <c r="O195" s="133" t="s">
        <v>42</v>
      </c>
      <c r="Q195" s="169">
        <f t="shared" si="6"/>
        <v>0</v>
      </c>
      <c r="R195" s="169">
        <v>2.31664</v>
      </c>
      <c r="S195" s="169">
        <f t="shared" si="7"/>
        <v>18.53312</v>
      </c>
      <c r="T195" s="169">
        <v>0</v>
      </c>
      <c r="U195" s="170">
        <f t="shared" si="8"/>
        <v>0</v>
      </c>
      <c r="AS195" s="171" t="s">
        <v>173</v>
      </c>
      <c r="AU195" s="171" t="s">
        <v>169</v>
      </c>
      <c r="AV195" s="171" t="s">
        <v>106</v>
      </c>
      <c r="AZ195" s="17" t="s">
        <v>167</v>
      </c>
      <c r="BF195" s="97">
        <f t="shared" si="9"/>
        <v>0</v>
      </c>
      <c r="BG195" s="97">
        <f t="shared" si="10"/>
        <v>0</v>
      </c>
      <c r="BH195" s="97">
        <f t="shared" si="11"/>
        <v>0</v>
      </c>
      <c r="BI195" s="97">
        <f t="shared" si="12"/>
        <v>0</v>
      </c>
      <c r="BJ195" s="97">
        <f t="shared" si="13"/>
        <v>0</v>
      </c>
      <c r="BK195" s="17" t="s">
        <v>106</v>
      </c>
      <c r="BL195" s="172">
        <f t="shared" si="14"/>
        <v>0</v>
      </c>
      <c r="BM195" s="17" t="s">
        <v>173</v>
      </c>
      <c r="BN195" s="171" t="s">
        <v>249</v>
      </c>
    </row>
    <row r="196" spans="2:66" s="1" customFormat="1" ht="44.25" customHeight="1">
      <c r="B196" s="134"/>
      <c r="C196" s="161" t="s">
        <v>250</v>
      </c>
      <c r="D196" s="161" t="s">
        <v>169</v>
      </c>
      <c r="E196" s="162" t="s">
        <v>251</v>
      </c>
      <c r="F196" s="163" t="s">
        <v>252</v>
      </c>
      <c r="G196" s="163"/>
      <c r="H196" s="164" t="s">
        <v>236</v>
      </c>
      <c r="I196" s="165">
        <v>6</v>
      </c>
      <c r="J196" s="166"/>
      <c r="K196" s="165">
        <f t="shared" si="5"/>
        <v>0</v>
      </c>
      <c r="L196" s="167"/>
      <c r="M196" s="34"/>
      <c r="N196" s="168" t="s">
        <v>1</v>
      </c>
      <c r="O196" s="133" t="s">
        <v>42</v>
      </c>
      <c r="Q196" s="169">
        <f t="shared" si="6"/>
        <v>0</v>
      </c>
      <c r="R196" s="169">
        <v>2.31664</v>
      </c>
      <c r="S196" s="169">
        <f t="shared" si="7"/>
        <v>13.899840000000001</v>
      </c>
      <c r="T196" s="169">
        <v>0</v>
      </c>
      <c r="U196" s="170">
        <f t="shared" si="8"/>
        <v>0</v>
      </c>
      <c r="AS196" s="171" t="s">
        <v>173</v>
      </c>
      <c r="AU196" s="171" t="s">
        <v>169</v>
      </c>
      <c r="AV196" s="171" t="s">
        <v>106</v>
      </c>
      <c r="AZ196" s="17" t="s">
        <v>167</v>
      </c>
      <c r="BF196" s="97">
        <f t="shared" si="9"/>
        <v>0</v>
      </c>
      <c r="BG196" s="97">
        <f t="shared" si="10"/>
        <v>0</v>
      </c>
      <c r="BH196" s="97">
        <f t="shared" si="11"/>
        <v>0</v>
      </c>
      <c r="BI196" s="97">
        <f t="shared" si="12"/>
        <v>0</v>
      </c>
      <c r="BJ196" s="97">
        <f t="shared" si="13"/>
        <v>0</v>
      </c>
      <c r="BK196" s="17" t="s">
        <v>106</v>
      </c>
      <c r="BL196" s="172">
        <f t="shared" si="14"/>
        <v>0</v>
      </c>
      <c r="BM196" s="17" t="s">
        <v>173</v>
      </c>
      <c r="BN196" s="171" t="s">
        <v>253</v>
      </c>
    </row>
    <row r="197" spans="2:66" s="1" customFormat="1" ht="16.5" customHeight="1">
      <c r="B197" s="134"/>
      <c r="C197" s="161" t="s">
        <v>254</v>
      </c>
      <c r="D197" s="161" t="s">
        <v>169</v>
      </c>
      <c r="E197" s="162" t="s">
        <v>255</v>
      </c>
      <c r="F197" s="163" t="s">
        <v>256</v>
      </c>
      <c r="G197" s="163"/>
      <c r="H197" s="164" t="s">
        <v>236</v>
      </c>
      <c r="I197" s="165">
        <v>1</v>
      </c>
      <c r="J197" s="166"/>
      <c r="K197" s="165">
        <f t="shared" si="5"/>
        <v>0</v>
      </c>
      <c r="L197" s="167"/>
      <c r="M197" s="34"/>
      <c r="N197" s="168" t="s">
        <v>1</v>
      </c>
      <c r="O197" s="133" t="s">
        <v>42</v>
      </c>
      <c r="Q197" s="169">
        <f t="shared" si="6"/>
        <v>0</v>
      </c>
      <c r="R197" s="169">
        <v>0</v>
      </c>
      <c r="S197" s="169">
        <f t="shared" si="7"/>
        <v>0</v>
      </c>
      <c r="T197" s="169">
        <v>0</v>
      </c>
      <c r="U197" s="170">
        <f t="shared" si="8"/>
        <v>0</v>
      </c>
      <c r="AS197" s="171" t="s">
        <v>173</v>
      </c>
      <c r="AU197" s="171" t="s">
        <v>169</v>
      </c>
      <c r="AV197" s="171" t="s">
        <v>106</v>
      </c>
      <c r="AZ197" s="17" t="s">
        <v>167</v>
      </c>
      <c r="BF197" s="97">
        <f t="shared" si="9"/>
        <v>0</v>
      </c>
      <c r="BG197" s="97">
        <f t="shared" si="10"/>
        <v>0</v>
      </c>
      <c r="BH197" s="97">
        <f t="shared" si="11"/>
        <v>0</v>
      </c>
      <c r="BI197" s="97">
        <f t="shared" si="12"/>
        <v>0</v>
      </c>
      <c r="BJ197" s="97">
        <f t="shared" si="13"/>
        <v>0</v>
      </c>
      <c r="BK197" s="17" t="s">
        <v>106</v>
      </c>
      <c r="BL197" s="172">
        <f t="shared" si="14"/>
        <v>0</v>
      </c>
      <c r="BM197" s="17" t="s">
        <v>173</v>
      </c>
      <c r="BN197" s="171" t="s">
        <v>257</v>
      </c>
    </row>
    <row r="198" spans="2:66" s="1" customFormat="1" ht="24.25" customHeight="1">
      <c r="B198" s="134"/>
      <c r="C198" s="161" t="s">
        <v>258</v>
      </c>
      <c r="D198" s="161" t="s">
        <v>169</v>
      </c>
      <c r="E198" s="162" t="s">
        <v>259</v>
      </c>
      <c r="F198" s="163" t="s">
        <v>260</v>
      </c>
      <c r="G198" s="163"/>
      <c r="H198" s="164" t="s">
        <v>261</v>
      </c>
      <c r="I198" s="165">
        <v>1.149</v>
      </c>
      <c r="J198" s="166"/>
      <c r="K198" s="165">
        <f t="shared" si="5"/>
        <v>0</v>
      </c>
      <c r="L198" s="167"/>
      <c r="M198" s="34"/>
      <c r="N198" s="168" t="s">
        <v>1</v>
      </c>
      <c r="O198" s="133" t="s">
        <v>42</v>
      </c>
      <c r="Q198" s="169">
        <f t="shared" si="6"/>
        <v>0</v>
      </c>
      <c r="R198" s="169">
        <v>1.07392</v>
      </c>
      <c r="S198" s="169">
        <f t="shared" si="7"/>
        <v>1.23393408</v>
      </c>
      <c r="T198" s="169">
        <v>0</v>
      </c>
      <c r="U198" s="170">
        <f t="shared" si="8"/>
        <v>0</v>
      </c>
      <c r="AS198" s="171" t="s">
        <v>173</v>
      </c>
      <c r="AU198" s="171" t="s">
        <v>169</v>
      </c>
      <c r="AV198" s="171" t="s">
        <v>106</v>
      </c>
      <c r="AZ198" s="17" t="s">
        <v>167</v>
      </c>
      <c r="BF198" s="97">
        <f t="shared" si="9"/>
        <v>0</v>
      </c>
      <c r="BG198" s="97">
        <f t="shared" si="10"/>
        <v>0</v>
      </c>
      <c r="BH198" s="97">
        <f t="shared" si="11"/>
        <v>0</v>
      </c>
      <c r="BI198" s="97">
        <f t="shared" si="12"/>
        <v>0</v>
      </c>
      <c r="BJ198" s="97">
        <f t="shared" si="13"/>
        <v>0</v>
      </c>
      <c r="BK198" s="17" t="s">
        <v>106</v>
      </c>
      <c r="BL198" s="172">
        <f t="shared" si="14"/>
        <v>0</v>
      </c>
      <c r="BM198" s="17" t="s">
        <v>173</v>
      </c>
      <c r="BN198" s="171" t="s">
        <v>262</v>
      </c>
    </row>
    <row r="199" spans="2:66" s="12" customFormat="1">
      <c r="B199" s="173"/>
      <c r="D199" s="174" t="s">
        <v>175</v>
      </c>
      <c r="E199" s="175" t="s">
        <v>1</v>
      </c>
      <c r="F199" s="176" t="s">
        <v>263</v>
      </c>
      <c r="G199" s="176"/>
      <c r="I199" s="177">
        <v>1.149</v>
      </c>
      <c r="J199" s="178"/>
      <c r="M199" s="173"/>
      <c r="N199" s="179"/>
      <c r="U199" s="180"/>
      <c r="AU199" s="175" t="s">
        <v>175</v>
      </c>
      <c r="AV199" s="175" t="s">
        <v>106</v>
      </c>
      <c r="AW199" s="12" t="s">
        <v>106</v>
      </c>
      <c r="AX199" s="12" t="s">
        <v>29</v>
      </c>
      <c r="AY199" s="12" t="s">
        <v>84</v>
      </c>
      <c r="AZ199" s="175" t="s">
        <v>167</v>
      </c>
    </row>
    <row r="200" spans="2:66" s="1" customFormat="1" ht="37.950000000000003" customHeight="1">
      <c r="B200" s="134"/>
      <c r="C200" s="161" t="s">
        <v>7</v>
      </c>
      <c r="D200" s="161" t="s">
        <v>169</v>
      </c>
      <c r="E200" s="162" t="s">
        <v>264</v>
      </c>
      <c r="F200" s="163" t="s">
        <v>265</v>
      </c>
      <c r="G200" s="163"/>
      <c r="H200" s="164" t="s">
        <v>172</v>
      </c>
      <c r="I200" s="165">
        <v>114.209</v>
      </c>
      <c r="J200" s="166"/>
      <c r="K200" s="165">
        <f>ROUND(J200*I200,3)</f>
        <v>0</v>
      </c>
      <c r="L200" s="167"/>
      <c r="M200" s="34"/>
      <c r="N200" s="168" t="s">
        <v>1</v>
      </c>
      <c r="O200" s="133" t="s">
        <v>42</v>
      </c>
      <c r="Q200" s="169">
        <f>P200*I200</f>
        <v>0</v>
      </c>
      <c r="R200" s="169">
        <v>2.0659999999999998</v>
      </c>
      <c r="S200" s="169">
        <f>R200*I200</f>
        <v>235.955794</v>
      </c>
      <c r="T200" s="169">
        <v>0</v>
      </c>
      <c r="U200" s="170">
        <f>T200*I200</f>
        <v>0</v>
      </c>
      <c r="AS200" s="171" t="s">
        <v>173</v>
      </c>
      <c r="AU200" s="171" t="s">
        <v>169</v>
      </c>
      <c r="AV200" s="171" t="s">
        <v>106</v>
      </c>
      <c r="AZ200" s="17" t="s">
        <v>167</v>
      </c>
      <c r="BF200" s="97">
        <f>IF(O200="základná",K200,0)</f>
        <v>0</v>
      </c>
      <c r="BG200" s="97">
        <f>IF(O200="znížená",K200,0)</f>
        <v>0</v>
      </c>
      <c r="BH200" s="97">
        <f>IF(O200="zákl. prenesená",K200,0)</f>
        <v>0</v>
      </c>
      <c r="BI200" s="97">
        <f>IF(O200="zníž. prenesená",K200,0)</f>
        <v>0</v>
      </c>
      <c r="BJ200" s="97">
        <f>IF(O200="nulová",K200,0)</f>
        <v>0</v>
      </c>
      <c r="BK200" s="17" t="s">
        <v>106</v>
      </c>
      <c r="BL200" s="172">
        <f>ROUND(J200*I200,3)</f>
        <v>0</v>
      </c>
      <c r="BM200" s="17" t="s">
        <v>173</v>
      </c>
      <c r="BN200" s="171" t="s">
        <v>266</v>
      </c>
    </row>
    <row r="201" spans="2:66" s="12" customFormat="1">
      <c r="B201" s="173"/>
      <c r="D201" s="174" t="s">
        <v>175</v>
      </c>
      <c r="E201" s="175" t="s">
        <v>1</v>
      </c>
      <c r="F201" s="176" t="s">
        <v>267</v>
      </c>
      <c r="G201" s="176"/>
      <c r="I201" s="177">
        <v>45.453000000000003</v>
      </c>
      <c r="J201" s="178"/>
      <c r="M201" s="173"/>
      <c r="N201" s="179"/>
      <c r="U201" s="180"/>
      <c r="AU201" s="175" t="s">
        <v>175</v>
      </c>
      <c r="AV201" s="175" t="s">
        <v>106</v>
      </c>
      <c r="AW201" s="12" t="s">
        <v>106</v>
      </c>
      <c r="AX201" s="12" t="s">
        <v>29</v>
      </c>
      <c r="AY201" s="12" t="s">
        <v>76</v>
      </c>
      <c r="AZ201" s="175" t="s">
        <v>167</v>
      </c>
    </row>
    <row r="202" spans="2:66" s="12" customFormat="1">
      <c r="B202" s="173"/>
      <c r="D202" s="174" t="s">
        <v>175</v>
      </c>
      <c r="E202" s="175" t="s">
        <v>1</v>
      </c>
      <c r="F202" s="176" t="s">
        <v>268</v>
      </c>
      <c r="G202" s="176"/>
      <c r="I202" s="177">
        <v>1.4119999999999999</v>
      </c>
      <c r="J202" s="178"/>
      <c r="M202" s="173"/>
      <c r="N202" s="179"/>
      <c r="U202" s="180"/>
      <c r="AU202" s="175" t="s">
        <v>175</v>
      </c>
      <c r="AV202" s="175" t="s">
        <v>106</v>
      </c>
      <c r="AW202" s="12" t="s">
        <v>106</v>
      </c>
      <c r="AX202" s="12" t="s">
        <v>29</v>
      </c>
      <c r="AY202" s="12" t="s">
        <v>76</v>
      </c>
      <c r="AZ202" s="175" t="s">
        <v>167</v>
      </c>
    </row>
    <row r="203" spans="2:66" s="12" customFormat="1">
      <c r="B203" s="173"/>
      <c r="D203" s="174" t="s">
        <v>175</v>
      </c>
      <c r="E203" s="175" t="s">
        <v>1</v>
      </c>
      <c r="F203" s="176" t="s">
        <v>269</v>
      </c>
      <c r="G203" s="176"/>
      <c r="I203" s="177">
        <v>67.343999999999994</v>
      </c>
      <c r="J203" s="178"/>
      <c r="M203" s="173"/>
      <c r="N203" s="179"/>
      <c r="U203" s="180"/>
      <c r="AU203" s="175" t="s">
        <v>175</v>
      </c>
      <c r="AV203" s="175" t="s">
        <v>106</v>
      </c>
      <c r="AW203" s="12" t="s">
        <v>106</v>
      </c>
      <c r="AX203" s="12" t="s">
        <v>29</v>
      </c>
      <c r="AY203" s="12" t="s">
        <v>76</v>
      </c>
      <c r="AZ203" s="175" t="s">
        <v>167</v>
      </c>
    </row>
    <row r="204" spans="2:66" s="13" customFormat="1">
      <c r="B204" s="181"/>
      <c r="D204" s="174" t="s">
        <v>175</v>
      </c>
      <c r="E204" s="182" t="s">
        <v>1</v>
      </c>
      <c r="F204" s="183" t="s">
        <v>270</v>
      </c>
      <c r="G204" s="183"/>
      <c r="I204" s="184">
        <v>114.209</v>
      </c>
      <c r="J204" s="185"/>
      <c r="M204" s="181"/>
      <c r="N204" s="186"/>
      <c r="U204" s="187"/>
      <c r="AU204" s="182" t="s">
        <v>175</v>
      </c>
      <c r="AV204" s="182" t="s">
        <v>106</v>
      </c>
      <c r="AW204" s="13" t="s">
        <v>173</v>
      </c>
      <c r="AX204" s="13" t="s">
        <v>29</v>
      </c>
      <c r="AY204" s="13" t="s">
        <v>84</v>
      </c>
      <c r="AZ204" s="182" t="s">
        <v>167</v>
      </c>
    </row>
    <row r="205" spans="2:66" s="1" customFormat="1" ht="24.25" customHeight="1">
      <c r="B205" s="134"/>
      <c r="C205" s="161" t="s">
        <v>271</v>
      </c>
      <c r="D205" s="161" t="s">
        <v>169</v>
      </c>
      <c r="E205" s="162" t="s">
        <v>272</v>
      </c>
      <c r="F205" s="163" t="s">
        <v>273</v>
      </c>
      <c r="G205" s="163"/>
      <c r="H205" s="164" t="s">
        <v>172</v>
      </c>
      <c r="I205" s="165">
        <v>27.195</v>
      </c>
      <c r="J205" s="166"/>
      <c r="K205" s="165">
        <f>ROUND(J205*I205,3)</f>
        <v>0</v>
      </c>
      <c r="L205" s="167"/>
      <c r="M205" s="34"/>
      <c r="N205" s="168" t="s">
        <v>1</v>
      </c>
      <c r="O205" s="133" t="s">
        <v>42</v>
      </c>
      <c r="Q205" s="169">
        <f>P205*I205</f>
        <v>0</v>
      </c>
      <c r="R205" s="169">
        <v>2.0663999999999998</v>
      </c>
      <c r="S205" s="169">
        <f>R205*I205</f>
        <v>56.195747999999995</v>
      </c>
      <c r="T205" s="169">
        <v>0</v>
      </c>
      <c r="U205" s="170">
        <f>T205*I205</f>
        <v>0</v>
      </c>
      <c r="AS205" s="171" t="s">
        <v>173</v>
      </c>
      <c r="AU205" s="171" t="s">
        <v>169</v>
      </c>
      <c r="AV205" s="171" t="s">
        <v>106</v>
      </c>
      <c r="AZ205" s="17" t="s">
        <v>167</v>
      </c>
      <c r="BF205" s="97">
        <f>IF(O205="základná",K205,0)</f>
        <v>0</v>
      </c>
      <c r="BG205" s="97">
        <f>IF(O205="znížená",K205,0)</f>
        <v>0</v>
      </c>
      <c r="BH205" s="97">
        <f>IF(O205="zákl. prenesená",K205,0)</f>
        <v>0</v>
      </c>
      <c r="BI205" s="97">
        <f>IF(O205="zníž. prenesená",K205,0)</f>
        <v>0</v>
      </c>
      <c r="BJ205" s="97">
        <f>IF(O205="nulová",K205,0)</f>
        <v>0</v>
      </c>
      <c r="BK205" s="17" t="s">
        <v>106</v>
      </c>
      <c r="BL205" s="172">
        <f>ROUND(J205*I205,3)</f>
        <v>0</v>
      </c>
      <c r="BM205" s="17" t="s">
        <v>173</v>
      </c>
      <c r="BN205" s="171" t="s">
        <v>274</v>
      </c>
    </row>
    <row r="206" spans="2:66" s="12" customFormat="1">
      <c r="B206" s="173"/>
      <c r="D206" s="174" t="s">
        <v>175</v>
      </c>
      <c r="E206" s="175" t="s">
        <v>1</v>
      </c>
      <c r="F206" s="176" t="s">
        <v>275</v>
      </c>
      <c r="G206" s="176"/>
      <c r="I206" s="177">
        <v>27.195</v>
      </c>
      <c r="J206" s="178"/>
      <c r="M206" s="173"/>
      <c r="N206" s="179"/>
      <c r="U206" s="180"/>
      <c r="AU206" s="175" t="s">
        <v>175</v>
      </c>
      <c r="AV206" s="175" t="s">
        <v>106</v>
      </c>
      <c r="AW206" s="12" t="s">
        <v>106</v>
      </c>
      <c r="AX206" s="12" t="s">
        <v>29</v>
      </c>
      <c r="AY206" s="12" t="s">
        <v>84</v>
      </c>
      <c r="AZ206" s="175" t="s">
        <v>167</v>
      </c>
    </row>
    <row r="207" spans="2:66" s="14" customFormat="1" ht="20.6">
      <c r="B207" s="188"/>
      <c r="D207" s="174" t="s">
        <v>175</v>
      </c>
      <c r="E207" s="189" t="s">
        <v>1</v>
      </c>
      <c r="F207" s="190" t="s">
        <v>276</v>
      </c>
      <c r="G207" s="190"/>
      <c r="I207" s="189" t="s">
        <v>1</v>
      </c>
      <c r="J207" s="191"/>
      <c r="M207" s="188"/>
      <c r="N207" s="192"/>
      <c r="U207" s="193"/>
      <c r="AU207" s="189" t="s">
        <v>175</v>
      </c>
      <c r="AV207" s="189" t="s">
        <v>106</v>
      </c>
      <c r="AW207" s="14" t="s">
        <v>84</v>
      </c>
      <c r="AX207" s="14" t="s">
        <v>29</v>
      </c>
      <c r="AY207" s="14" t="s">
        <v>76</v>
      </c>
      <c r="AZ207" s="189" t="s">
        <v>167</v>
      </c>
    </row>
    <row r="208" spans="2:66" s="1" customFormat="1" ht="24.25" customHeight="1">
      <c r="B208" s="134"/>
      <c r="C208" s="161" t="s">
        <v>277</v>
      </c>
      <c r="D208" s="161" t="s">
        <v>169</v>
      </c>
      <c r="E208" s="162" t="s">
        <v>278</v>
      </c>
      <c r="F208" s="163" t="s">
        <v>279</v>
      </c>
      <c r="G208" s="163"/>
      <c r="H208" s="164" t="s">
        <v>172</v>
      </c>
      <c r="I208" s="165">
        <v>4.7990000000000004</v>
      </c>
      <c r="J208" s="166"/>
      <c r="K208" s="165">
        <f>ROUND(J208*I208,3)</f>
        <v>0</v>
      </c>
      <c r="L208" s="167"/>
      <c r="M208" s="34"/>
      <c r="N208" s="168" t="s">
        <v>1</v>
      </c>
      <c r="O208" s="133" t="s">
        <v>42</v>
      </c>
      <c r="Q208" s="169">
        <f>P208*I208</f>
        <v>0</v>
      </c>
      <c r="R208" s="169">
        <v>2.0663999999999998</v>
      </c>
      <c r="S208" s="169">
        <f>R208*I208</f>
        <v>9.9166536000000001</v>
      </c>
      <c r="T208" s="169">
        <v>0</v>
      </c>
      <c r="U208" s="170">
        <f>T208*I208</f>
        <v>0</v>
      </c>
      <c r="AS208" s="171" t="s">
        <v>173</v>
      </c>
      <c r="AU208" s="171" t="s">
        <v>169</v>
      </c>
      <c r="AV208" s="171" t="s">
        <v>106</v>
      </c>
      <c r="AZ208" s="17" t="s">
        <v>167</v>
      </c>
      <c r="BF208" s="97">
        <f>IF(O208="základná",K208,0)</f>
        <v>0</v>
      </c>
      <c r="BG208" s="97">
        <f>IF(O208="znížená",K208,0)</f>
        <v>0</v>
      </c>
      <c r="BH208" s="97">
        <f>IF(O208="zákl. prenesená",K208,0)</f>
        <v>0</v>
      </c>
      <c r="BI208" s="97">
        <f>IF(O208="zníž. prenesená",K208,0)</f>
        <v>0</v>
      </c>
      <c r="BJ208" s="97">
        <f>IF(O208="nulová",K208,0)</f>
        <v>0</v>
      </c>
      <c r="BK208" s="17" t="s">
        <v>106</v>
      </c>
      <c r="BL208" s="172">
        <f>ROUND(J208*I208,3)</f>
        <v>0</v>
      </c>
      <c r="BM208" s="17" t="s">
        <v>173</v>
      </c>
      <c r="BN208" s="171" t="s">
        <v>280</v>
      </c>
    </row>
    <row r="209" spans="2:66" s="12" customFormat="1">
      <c r="B209" s="173"/>
      <c r="D209" s="174" t="s">
        <v>175</v>
      </c>
      <c r="E209" s="175" t="s">
        <v>1</v>
      </c>
      <c r="F209" s="176" t="s">
        <v>281</v>
      </c>
      <c r="G209" s="176"/>
      <c r="I209" s="177">
        <v>4.7990000000000004</v>
      </c>
      <c r="J209" s="178"/>
      <c r="M209" s="173"/>
      <c r="N209" s="179"/>
      <c r="U209" s="180"/>
      <c r="AU209" s="175" t="s">
        <v>175</v>
      </c>
      <c r="AV209" s="175" t="s">
        <v>106</v>
      </c>
      <c r="AW209" s="12" t="s">
        <v>106</v>
      </c>
      <c r="AX209" s="12" t="s">
        <v>29</v>
      </c>
      <c r="AY209" s="12" t="s">
        <v>84</v>
      </c>
      <c r="AZ209" s="175" t="s">
        <v>167</v>
      </c>
    </row>
    <row r="210" spans="2:66" s="1" customFormat="1" ht="24.25" customHeight="1">
      <c r="B210" s="134"/>
      <c r="C210" s="161" t="s">
        <v>282</v>
      </c>
      <c r="D210" s="161" t="s">
        <v>169</v>
      </c>
      <c r="E210" s="162" t="s">
        <v>283</v>
      </c>
      <c r="F210" s="163" t="s">
        <v>284</v>
      </c>
      <c r="G210" s="163"/>
      <c r="H210" s="164" t="s">
        <v>172</v>
      </c>
      <c r="I210" s="165">
        <v>0.77900000000000003</v>
      </c>
      <c r="J210" s="166"/>
      <c r="K210" s="165">
        <f>ROUND(J210*I210,3)</f>
        <v>0</v>
      </c>
      <c r="L210" s="167"/>
      <c r="M210" s="34"/>
      <c r="N210" s="168" t="s">
        <v>1</v>
      </c>
      <c r="O210" s="133" t="s">
        <v>42</v>
      </c>
      <c r="Q210" s="169">
        <f>P210*I210</f>
        <v>0</v>
      </c>
      <c r="R210" s="169">
        <v>2.23543</v>
      </c>
      <c r="S210" s="169">
        <f>R210*I210</f>
        <v>1.74139997</v>
      </c>
      <c r="T210" s="169">
        <v>0</v>
      </c>
      <c r="U210" s="170">
        <f>T210*I210</f>
        <v>0</v>
      </c>
      <c r="AS210" s="171" t="s">
        <v>173</v>
      </c>
      <c r="AU210" s="171" t="s">
        <v>169</v>
      </c>
      <c r="AV210" s="171" t="s">
        <v>106</v>
      </c>
      <c r="AZ210" s="17" t="s">
        <v>167</v>
      </c>
      <c r="BF210" s="97">
        <f>IF(O210="základná",K210,0)</f>
        <v>0</v>
      </c>
      <c r="BG210" s="97">
        <f>IF(O210="znížená",K210,0)</f>
        <v>0</v>
      </c>
      <c r="BH210" s="97">
        <f>IF(O210="zákl. prenesená",K210,0)</f>
        <v>0</v>
      </c>
      <c r="BI210" s="97">
        <f>IF(O210="zníž. prenesená",K210,0)</f>
        <v>0</v>
      </c>
      <c r="BJ210" s="97">
        <f>IF(O210="nulová",K210,0)</f>
        <v>0</v>
      </c>
      <c r="BK210" s="17" t="s">
        <v>106</v>
      </c>
      <c r="BL210" s="172">
        <f>ROUND(J210*I210,3)</f>
        <v>0</v>
      </c>
      <c r="BM210" s="17" t="s">
        <v>173</v>
      </c>
      <c r="BN210" s="171" t="s">
        <v>285</v>
      </c>
    </row>
    <row r="211" spans="2:66" s="12" customFormat="1" ht="20.6">
      <c r="B211" s="173"/>
      <c r="D211" s="174" t="s">
        <v>175</v>
      </c>
      <c r="E211" s="175" t="s">
        <v>1</v>
      </c>
      <c r="F211" s="176" t="s">
        <v>286</v>
      </c>
      <c r="G211" s="176"/>
      <c r="I211" s="177">
        <v>0.70299999999999996</v>
      </c>
      <c r="J211" s="178"/>
      <c r="M211" s="173"/>
      <c r="N211" s="179"/>
      <c r="U211" s="180"/>
      <c r="AU211" s="175" t="s">
        <v>175</v>
      </c>
      <c r="AV211" s="175" t="s">
        <v>106</v>
      </c>
      <c r="AW211" s="12" t="s">
        <v>106</v>
      </c>
      <c r="AX211" s="12" t="s">
        <v>29</v>
      </c>
      <c r="AY211" s="12" t="s">
        <v>76</v>
      </c>
      <c r="AZ211" s="175" t="s">
        <v>167</v>
      </c>
    </row>
    <row r="212" spans="2:66" s="12" customFormat="1">
      <c r="B212" s="173"/>
      <c r="D212" s="174" t="s">
        <v>175</v>
      </c>
      <c r="E212" s="175" t="s">
        <v>1</v>
      </c>
      <c r="F212" s="176" t="s">
        <v>287</v>
      </c>
      <c r="G212" s="176"/>
      <c r="I212" s="177">
        <v>7.5999999999999998E-2</v>
      </c>
      <c r="J212" s="178"/>
      <c r="M212" s="173"/>
      <c r="N212" s="179"/>
      <c r="U212" s="180"/>
      <c r="AU212" s="175" t="s">
        <v>175</v>
      </c>
      <c r="AV212" s="175" t="s">
        <v>106</v>
      </c>
      <c r="AW212" s="12" t="s">
        <v>106</v>
      </c>
      <c r="AX212" s="12" t="s">
        <v>29</v>
      </c>
      <c r="AY212" s="12" t="s">
        <v>76</v>
      </c>
      <c r="AZ212" s="175" t="s">
        <v>167</v>
      </c>
    </row>
    <row r="213" spans="2:66" s="13" customFormat="1">
      <c r="B213" s="181"/>
      <c r="D213" s="174" t="s">
        <v>175</v>
      </c>
      <c r="E213" s="182" t="s">
        <v>1</v>
      </c>
      <c r="F213" s="183" t="s">
        <v>178</v>
      </c>
      <c r="G213" s="183"/>
      <c r="I213" s="184">
        <v>0.77900000000000003</v>
      </c>
      <c r="J213" s="185"/>
      <c r="M213" s="181"/>
      <c r="N213" s="186"/>
      <c r="U213" s="187"/>
      <c r="AU213" s="182" t="s">
        <v>175</v>
      </c>
      <c r="AV213" s="182" t="s">
        <v>106</v>
      </c>
      <c r="AW213" s="13" t="s">
        <v>173</v>
      </c>
      <c r="AX213" s="13" t="s">
        <v>29</v>
      </c>
      <c r="AY213" s="13" t="s">
        <v>84</v>
      </c>
      <c r="AZ213" s="182" t="s">
        <v>167</v>
      </c>
    </row>
    <row r="214" spans="2:66" s="14" customFormat="1">
      <c r="B214" s="188"/>
      <c r="D214" s="174" t="s">
        <v>175</v>
      </c>
      <c r="E214" s="189" t="s">
        <v>1</v>
      </c>
      <c r="F214" s="190" t="s">
        <v>288</v>
      </c>
      <c r="G214" s="190"/>
      <c r="I214" s="189" t="s">
        <v>1</v>
      </c>
      <c r="J214" s="191"/>
      <c r="M214" s="188"/>
      <c r="N214" s="192"/>
      <c r="U214" s="193"/>
      <c r="AU214" s="189" t="s">
        <v>175</v>
      </c>
      <c r="AV214" s="189" t="s">
        <v>106</v>
      </c>
      <c r="AW214" s="14" t="s">
        <v>84</v>
      </c>
      <c r="AX214" s="14" t="s">
        <v>29</v>
      </c>
      <c r="AY214" s="14" t="s">
        <v>76</v>
      </c>
      <c r="AZ214" s="189" t="s">
        <v>167</v>
      </c>
    </row>
    <row r="215" spans="2:66" s="1" customFormat="1" ht="24.25" customHeight="1">
      <c r="B215" s="134"/>
      <c r="C215" s="161" t="s">
        <v>289</v>
      </c>
      <c r="D215" s="161" t="s">
        <v>169</v>
      </c>
      <c r="E215" s="162" t="s">
        <v>290</v>
      </c>
      <c r="F215" s="163" t="s">
        <v>291</v>
      </c>
      <c r="G215" s="163"/>
      <c r="H215" s="164" t="s">
        <v>172</v>
      </c>
      <c r="I215" s="165">
        <v>9.9600000000000009</v>
      </c>
      <c r="J215" s="166"/>
      <c r="K215" s="165">
        <f>ROUND(J215*I215,3)</f>
        <v>0</v>
      </c>
      <c r="L215" s="167"/>
      <c r="M215" s="34"/>
      <c r="N215" s="168" t="s">
        <v>1</v>
      </c>
      <c r="O215" s="133" t="s">
        <v>42</v>
      </c>
      <c r="Q215" s="169">
        <f>P215*I215</f>
        <v>0</v>
      </c>
      <c r="R215" s="169">
        <v>2.4157199999999999</v>
      </c>
      <c r="S215" s="169">
        <f>R215*I215</f>
        <v>24.060571200000002</v>
      </c>
      <c r="T215" s="169">
        <v>0</v>
      </c>
      <c r="U215" s="170">
        <f>T215*I215</f>
        <v>0</v>
      </c>
      <c r="AS215" s="171" t="s">
        <v>173</v>
      </c>
      <c r="AU215" s="171" t="s">
        <v>169</v>
      </c>
      <c r="AV215" s="171" t="s">
        <v>106</v>
      </c>
      <c r="AZ215" s="17" t="s">
        <v>167</v>
      </c>
      <c r="BF215" s="97">
        <f>IF(O215="základná",K215,0)</f>
        <v>0</v>
      </c>
      <c r="BG215" s="97">
        <f>IF(O215="znížená",K215,0)</f>
        <v>0</v>
      </c>
      <c r="BH215" s="97">
        <f>IF(O215="zákl. prenesená",K215,0)</f>
        <v>0</v>
      </c>
      <c r="BI215" s="97">
        <f>IF(O215="zníž. prenesená",K215,0)</f>
        <v>0</v>
      </c>
      <c r="BJ215" s="97">
        <f>IF(O215="nulová",K215,0)</f>
        <v>0</v>
      </c>
      <c r="BK215" s="17" t="s">
        <v>106</v>
      </c>
      <c r="BL215" s="172">
        <f>ROUND(J215*I215,3)</f>
        <v>0</v>
      </c>
      <c r="BM215" s="17" t="s">
        <v>173</v>
      </c>
      <c r="BN215" s="171" t="s">
        <v>292</v>
      </c>
    </row>
    <row r="216" spans="2:66" s="12" customFormat="1" ht="30.9">
      <c r="B216" s="173"/>
      <c r="D216" s="174" t="s">
        <v>175</v>
      </c>
      <c r="E216" s="175" t="s">
        <v>1</v>
      </c>
      <c r="F216" s="176" t="s">
        <v>293</v>
      </c>
      <c r="G216" s="176"/>
      <c r="I216" s="177">
        <v>8.4309999999999992</v>
      </c>
      <c r="J216" s="178"/>
      <c r="M216" s="173"/>
      <c r="N216" s="179"/>
      <c r="U216" s="180"/>
      <c r="AU216" s="175" t="s">
        <v>175</v>
      </c>
      <c r="AV216" s="175" t="s">
        <v>106</v>
      </c>
      <c r="AW216" s="12" t="s">
        <v>106</v>
      </c>
      <c r="AX216" s="12" t="s">
        <v>29</v>
      </c>
      <c r="AY216" s="12" t="s">
        <v>76</v>
      </c>
      <c r="AZ216" s="175" t="s">
        <v>167</v>
      </c>
    </row>
    <row r="217" spans="2:66" s="12" customFormat="1">
      <c r="B217" s="173"/>
      <c r="D217" s="174" t="s">
        <v>175</v>
      </c>
      <c r="E217" s="175" t="s">
        <v>1</v>
      </c>
      <c r="F217" s="176" t="s">
        <v>294</v>
      </c>
      <c r="G217" s="176"/>
      <c r="I217" s="177">
        <v>0.91600000000000004</v>
      </c>
      <c r="J217" s="178"/>
      <c r="M217" s="173"/>
      <c r="N217" s="179"/>
      <c r="U217" s="180"/>
      <c r="AU217" s="175" t="s">
        <v>175</v>
      </c>
      <c r="AV217" s="175" t="s">
        <v>106</v>
      </c>
      <c r="AW217" s="12" t="s">
        <v>106</v>
      </c>
      <c r="AX217" s="12" t="s">
        <v>29</v>
      </c>
      <c r="AY217" s="12" t="s">
        <v>76</v>
      </c>
      <c r="AZ217" s="175" t="s">
        <v>167</v>
      </c>
    </row>
    <row r="218" spans="2:66" s="12" customFormat="1">
      <c r="B218" s="173"/>
      <c r="D218" s="174" t="s">
        <v>175</v>
      </c>
      <c r="E218" s="175" t="s">
        <v>1</v>
      </c>
      <c r="F218" s="176" t="s">
        <v>295</v>
      </c>
      <c r="G218" s="176"/>
      <c r="I218" s="177">
        <v>0.61299999999999999</v>
      </c>
      <c r="J218" s="178"/>
      <c r="M218" s="173"/>
      <c r="N218" s="179"/>
      <c r="U218" s="180"/>
      <c r="AU218" s="175" t="s">
        <v>175</v>
      </c>
      <c r="AV218" s="175" t="s">
        <v>106</v>
      </c>
      <c r="AW218" s="12" t="s">
        <v>106</v>
      </c>
      <c r="AX218" s="12" t="s">
        <v>29</v>
      </c>
      <c r="AY218" s="12" t="s">
        <v>76</v>
      </c>
      <c r="AZ218" s="175" t="s">
        <v>167</v>
      </c>
    </row>
    <row r="219" spans="2:66" s="13" customFormat="1">
      <c r="B219" s="181"/>
      <c r="D219" s="174" t="s">
        <v>175</v>
      </c>
      <c r="E219" s="182" t="s">
        <v>1</v>
      </c>
      <c r="F219" s="183" t="s">
        <v>178</v>
      </c>
      <c r="G219" s="183"/>
      <c r="I219" s="184">
        <v>9.9600000000000009</v>
      </c>
      <c r="J219" s="185"/>
      <c r="M219" s="181"/>
      <c r="N219" s="186"/>
      <c r="U219" s="187"/>
      <c r="AU219" s="182" t="s">
        <v>175</v>
      </c>
      <c r="AV219" s="182" t="s">
        <v>106</v>
      </c>
      <c r="AW219" s="13" t="s">
        <v>173</v>
      </c>
      <c r="AX219" s="13" t="s">
        <v>29</v>
      </c>
      <c r="AY219" s="13" t="s">
        <v>84</v>
      </c>
      <c r="AZ219" s="182" t="s">
        <v>167</v>
      </c>
    </row>
    <row r="220" spans="2:66" s="14" customFormat="1">
      <c r="B220" s="188"/>
      <c r="D220" s="174" t="s">
        <v>175</v>
      </c>
      <c r="E220" s="189" t="s">
        <v>1</v>
      </c>
      <c r="F220" s="190" t="s">
        <v>288</v>
      </c>
      <c r="G220" s="190"/>
      <c r="I220" s="189" t="s">
        <v>1</v>
      </c>
      <c r="J220" s="191"/>
      <c r="M220" s="188"/>
      <c r="N220" s="192"/>
      <c r="U220" s="193"/>
      <c r="AU220" s="189" t="s">
        <v>175</v>
      </c>
      <c r="AV220" s="189" t="s">
        <v>106</v>
      </c>
      <c r="AW220" s="14" t="s">
        <v>84</v>
      </c>
      <c r="AX220" s="14" t="s">
        <v>29</v>
      </c>
      <c r="AY220" s="14" t="s">
        <v>76</v>
      </c>
      <c r="AZ220" s="189" t="s">
        <v>167</v>
      </c>
    </row>
    <row r="221" spans="2:66" s="1" customFormat="1" ht="21.75" customHeight="1">
      <c r="B221" s="134"/>
      <c r="C221" s="161" t="s">
        <v>296</v>
      </c>
      <c r="D221" s="161" t="s">
        <v>169</v>
      </c>
      <c r="E221" s="162" t="s">
        <v>297</v>
      </c>
      <c r="F221" s="163" t="s">
        <v>298</v>
      </c>
      <c r="G221" s="163"/>
      <c r="H221" s="164" t="s">
        <v>229</v>
      </c>
      <c r="I221" s="165">
        <v>14.028</v>
      </c>
      <c r="J221" s="166"/>
      <c r="K221" s="165">
        <f>ROUND(J221*I221,3)</f>
        <v>0</v>
      </c>
      <c r="L221" s="167"/>
      <c r="M221" s="34"/>
      <c r="N221" s="168" t="s">
        <v>1</v>
      </c>
      <c r="O221" s="133" t="s">
        <v>42</v>
      </c>
      <c r="Q221" s="169">
        <f>P221*I221</f>
        <v>0</v>
      </c>
      <c r="R221" s="169">
        <v>6.7000000000000002E-4</v>
      </c>
      <c r="S221" s="169">
        <f>R221*I221</f>
        <v>9.3987600000000008E-3</v>
      </c>
      <c r="T221" s="169">
        <v>0</v>
      </c>
      <c r="U221" s="170">
        <f>T221*I221</f>
        <v>0</v>
      </c>
      <c r="AS221" s="171" t="s">
        <v>173</v>
      </c>
      <c r="AU221" s="171" t="s">
        <v>169</v>
      </c>
      <c r="AV221" s="171" t="s">
        <v>106</v>
      </c>
      <c r="AZ221" s="17" t="s">
        <v>167</v>
      </c>
      <c r="BF221" s="97">
        <f>IF(O221="základná",K221,0)</f>
        <v>0</v>
      </c>
      <c r="BG221" s="97">
        <f>IF(O221="znížená",K221,0)</f>
        <v>0</v>
      </c>
      <c r="BH221" s="97">
        <f>IF(O221="zákl. prenesená",K221,0)</f>
        <v>0</v>
      </c>
      <c r="BI221" s="97">
        <f>IF(O221="zníž. prenesená",K221,0)</f>
        <v>0</v>
      </c>
      <c r="BJ221" s="97">
        <f>IF(O221="nulová",K221,0)</f>
        <v>0</v>
      </c>
      <c r="BK221" s="17" t="s">
        <v>106</v>
      </c>
      <c r="BL221" s="172">
        <f>ROUND(J221*I221,3)</f>
        <v>0</v>
      </c>
      <c r="BM221" s="17" t="s">
        <v>173</v>
      </c>
      <c r="BN221" s="171" t="s">
        <v>299</v>
      </c>
    </row>
    <row r="222" spans="2:66" s="12" customFormat="1" ht="20.6">
      <c r="B222" s="173"/>
      <c r="D222" s="174" t="s">
        <v>175</v>
      </c>
      <c r="E222" s="175" t="s">
        <v>1</v>
      </c>
      <c r="F222" s="176" t="s">
        <v>300</v>
      </c>
      <c r="G222" s="176"/>
      <c r="I222" s="177">
        <v>11.067</v>
      </c>
      <c r="J222" s="178"/>
      <c r="M222" s="173"/>
      <c r="N222" s="179"/>
      <c r="U222" s="180"/>
      <c r="AU222" s="175" t="s">
        <v>175</v>
      </c>
      <c r="AV222" s="175" t="s">
        <v>106</v>
      </c>
      <c r="AW222" s="12" t="s">
        <v>106</v>
      </c>
      <c r="AX222" s="12" t="s">
        <v>29</v>
      </c>
      <c r="AY222" s="12" t="s">
        <v>76</v>
      </c>
      <c r="AZ222" s="175" t="s">
        <v>167</v>
      </c>
    </row>
    <row r="223" spans="2:66" s="12" customFormat="1">
      <c r="B223" s="173"/>
      <c r="D223" s="174" t="s">
        <v>175</v>
      </c>
      <c r="E223" s="175" t="s">
        <v>1</v>
      </c>
      <c r="F223" s="176" t="s">
        <v>301</v>
      </c>
      <c r="G223" s="176"/>
      <c r="I223" s="177">
        <v>2.9609999999999999</v>
      </c>
      <c r="J223" s="178"/>
      <c r="M223" s="173"/>
      <c r="N223" s="179"/>
      <c r="U223" s="180"/>
      <c r="AU223" s="175" t="s">
        <v>175</v>
      </c>
      <c r="AV223" s="175" t="s">
        <v>106</v>
      </c>
      <c r="AW223" s="12" t="s">
        <v>106</v>
      </c>
      <c r="AX223" s="12" t="s">
        <v>29</v>
      </c>
      <c r="AY223" s="12" t="s">
        <v>76</v>
      </c>
      <c r="AZ223" s="175" t="s">
        <v>167</v>
      </c>
    </row>
    <row r="224" spans="2:66" s="13" customFormat="1">
      <c r="B224" s="181"/>
      <c r="D224" s="174" t="s">
        <v>175</v>
      </c>
      <c r="E224" s="182" t="s">
        <v>1</v>
      </c>
      <c r="F224" s="183" t="s">
        <v>178</v>
      </c>
      <c r="G224" s="183"/>
      <c r="I224" s="184">
        <v>14.028</v>
      </c>
      <c r="J224" s="185"/>
      <c r="M224" s="181"/>
      <c r="N224" s="186"/>
      <c r="U224" s="187"/>
      <c r="AU224" s="182" t="s">
        <v>175</v>
      </c>
      <c r="AV224" s="182" t="s">
        <v>106</v>
      </c>
      <c r="AW224" s="13" t="s">
        <v>173</v>
      </c>
      <c r="AX224" s="13" t="s">
        <v>29</v>
      </c>
      <c r="AY224" s="13" t="s">
        <v>84</v>
      </c>
      <c r="AZ224" s="182" t="s">
        <v>167</v>
      </c>
    </row>
    <row r="225" spans="2:66" s="1" customFormat="1" ht="21.75" customHeight="1">
      <c r="B225" s="134"/>
      <c r="C225" s="161" t="s">
        <v>302</v>
      </c>
      <c r="D225" s="161" t="s">
        <v>169</v>
      </c>
      <c r="E225" s="162" t="s">
        <v>303</v>
      </c>
      <c r="F225" s="163" t="s">
        <v>304</v>
      </c>
      <c r="G225" s="163"/>
      <c r="H225" s="164" t="s">
        <v>229</v>
      </c>
      <c r="I225" s="165">
        <v>14.028</v>
      </c>
      <c r="J225" s="166"/>
      <c r="K225" s="165">
        <f>ROUND(J225*I225,3)</f>
        <v>0</v>
      </c>
      <c r="L225" s="167"/>
      <c r="M225" s="34"/>
      <c r="N225" s="168" t="s">
        <v>1</v>
      </c>
      <c r="O225" s="133" t="s">
        <v>42</v>
      </c>
      <c r="Q225" s="169">
        <f>P225*I225</f>
        <v>0</v>
      </c>
      <c r="R225" s="169">
        <v>0</v>
      </c>
      <c r="S225" s="169">
        <f>R225*I225</f>
        <v>0</v>
      </c>
      <c r="T225" s="169">
        <v>0</v>
      </c>
      <c r="U225" s="170">
        <f>T225*I225</f>
        <v>0</v>
      </c>
      <c r="AS225" s="171" t="s">
        <v>173</v>
      </c>
      <c r="AU225" s="171" t="s">
        <v>169</v>
      </c>
      <c r="AV225" s="171" t="s">
        <v>106</v>
      </c>
      <c r="AZ225" s="17" t="s">
        <v>167</v>
      </c>
      <c r="BF225" s="97">
        <f>IF(O225="základná",K225,0)</f>
        <v>0</v>
      </c>
      <c r="BG225" s="97">
        <f>IF(O225="znížená",K225,0)</f>
        <v>0</v>
      </c>
      <c r="BH225" s="97">
        <f>IF(O225="zákl. prenesená",K225,0)</f>
        <v>0</v>
      </c>
      <c r="BI225" s="97">
        <f>IF(O225="zníž. prenesená",K225,0)</f>
        <v>0</v>
      </c>
      <c r="BJ225" s="97">
        <f>IF(O225="nulová",K225,0)</f>
        <v>0</v>
      </c>
      <c r="BK225" s="17" t="s">
        <v>106</v>
      </c>
      <c r="BL225" s="172">
        <f>ROUND(J225*I225,3)</f>
        <v>0</v>
      </c>
      <c r="BM225" s="17" t="s">
        <v>173</v>
      </c>
      <c r="BN225" s="171" t="s">
        <v>305</v>
      </c>
    </row>
    <row r="226" spans="2:66" s="1" customFormat="1" ht="21.75" customHeight="1">
      <c r="B226" s="134"/>
      <c r="C226" s="161" t="s">
        <v>306</v>
      </c>
      <c r="D226" s="161" t="s">
        <v>169</v>
      </c>
      <c r="E226" s="162" t="s">
        <v>307</v>
      </c>
      <c r="F226" s="163" t="s">
        <v>308</v>
      </c>
      <c r="G226" s="163"/>
      <c r="H226" s="164" t="s">
        <v>261</v>
      </c>
      <c r="I226" s="165">
        <v>1.375</v>
      </c>
      <c r="J226" s="166"/>
      <c r="K226" s="165">
        <f>ROUND(J226*I226,3)</f>
        <v>0</v>
      </c>
      <c r="L226" s="167"/>
      <c r="M226" s="34"/>
      <c r="N226" s="168" t="s">
        <v>1</v>
      </c>
      <c r="O226" s="133" t="s">
        <v>42</v>
      </c>
      <c r="Q226" s="169">
        <f>P226*I226</f>
        <v>0</v>
      </c>
      <c r="R226" s="169">
        <v>1.01895</v>
      </c>
      <c r="S226" s="169">
        <f>R226*I226</f>
        <v>1.4010562500000001</v>
      </c>
      <c r="T226" s="169">
        <v>0</v>
      </c>
      <c r="U226" s="170">
        <f>T226*I226</f>
        <v>0</v>
      </c>
      <c r="AS226" s="171" t="s">
        <v>173</v>
      </c>
      <c r="AU226" s="171" t="s">
        <v>169</v>
      </c>
      <c r="AV226" s="171" t="s">
        <v>106</v>
      </c>
      <c r="AZ226" s="17" t="s">
        <v>167</v>
      </c>
      <c r="BF226" s="97">
        <f>IF(O226="základná",K226,0)</f>
        <v>0</v>
      </c>
      <c r="BG226" s="97">
        <f>IF(O226="znížená",K226,0)</f>
        <v>0</v>
      </c>
      <c r="BH226" s="97">
        <f>IF(O226="zákl. prenesená",K226,0)</f>
        <v>0</v>
      </c>
      <c r="BI226" s="97">
        <f>IF(O226="zníž. prenesená",K226,0)</f>
        <v>0</v>
      </c>
      <c r="BJ226" s="97">
        <f>IF(O226="nulová",K226,0)</f>
        <v>0</v>
      </c>
      <c r="BK226" s="17" t="s">
        <v>106</v>
      </c>
      <c r="BL226" s="172">
        <f>ROUND(J226*I226,3)</f>
        <v>0</v>
      </c>
      <c r="BM226" s="17" t="s">
        <v>173</v>
      </c>
      <c r="BN226" s="171" t="s">
        <v>309</v>
      </c>
    </row>
    <row r="227" spans="2:66" s="12" customFormat="1">
      <c r="B227" s="173"/>
      <c r="D227" s="174" t="s">
        <v>175</v>
      </c>
      <c r="E227" s="175" t="s">
        <v>1</v>
      </c>
      <c r="F227" s="176" t="s">
        <v>310</v>
      </c>
      <c r="G227" s="176"/>
      <c r="I227" s="177">
        <v>1.375</v>
      </c>
      <c r="J227" s="178"/>
      <c r="M227" s="173"/>
      <c r="N227" s="179"/>
      <c r="U227" s="180"/>
      <c r="AU227" s="175" t="s">
        <v>175</v>
      </c>
      <c r="AV227" s="175" t="s">
        <v>106</v>
      </c>
      <c r="AW227" s="12" t="s">
        <v>106</v>
      </c>
      <c r="AX227" s="12" t="s">
        <v>29</v>
      </c>
      <c r="AY227" s="12" t="s">
        <v>84</v>
      </c>
      <c r="AZ227" s="175" t="s">
        <v>167</v>
      </c>
    </row>
    <row r="228" spans="2:66" s="1" customFormat="1" ht="24.25" customHeight="1">
      <c r="B228" s="134"/>
      <c r="C228" s="161" t="s">
        <v>311</v>
      </c>
      <c r="D228" s="161" t="s">
        <v>169</v>
      </c>
      <c r="E228" s="162" t="s">
        <v>312</v>
      </c>
      <c r="F228" s="163" t="s">
        <v>313</v>
      </c>
      <c r="G228" s="163"/>
      <c r="H228" s="164" t="s">
        <v>172</v>
      </c>
      <c r="I228" s="165">
        <v>13.584</v>
      </c>
      <c r="J228" s="166"/>
      <c r="K228" s="165">
        <f>ROUND(J228*I228,3)</f>
        <v>0</v>
      </c>
      <c r="L228" s="167"/>
      <c r="M228" s="34"/>
      <c r="N228" s="168" t="s">
        <v>1</v>
      </c>
      <c r="O228" s="133" t="s">
        <v>42</v>
      </c>
      <c r="Q228" s="169">
        <f>P228*I228</f>
        <v>0</v>
      </c>
      <c r="R228" s="169">
        <v>2.4157199999999999</v>
      </c>
      <c r="S228" s="169">
        <f>R228*I228</f>
        <v>32.815140479999997</v>
      </c>
      <c r="T228" s="169">
        <v>0</v>
      </c>
      <c r="U228" s="170">
        <f>T228*I228</f>
        <v>0</v>
      </c>
      <c r="AS228" s="171" t="s">
        <v>173</v>
      </c>
      <c r="AU228" s="171" t="s">
        <v>169</v>
      </c>
      <c r="AV228" s="171" t="s">
        <v>106</v>
      </c>
      <c r="AZ228" s="17" t="s">
        <v>167</v>
      </c>
      <c r="BF228" s="97">
        <f>IF(O228="základná",K228,0)</f>
        <v>0</v>
      </c>
      <c r="BG228" s="97">
        <f>IF(O228="znížená",K228,0)</f>
        <v>0</v>
      </c>
      <c r="BH228" s="97">
        <f>IF(O228="zákl. prenesená",K228,0)</f>
        <v>0</v>
      </c>
      <c r="BI228" s="97">
        <f>IF(O228="zníž. prenesená",K228,0)</f>
        <v>0</v>
      </c>
      <c r="BJ228" s="97">
        <f>IF(O228="nulová",K228,0)</f>
        <v>0</v>
      </c>
      <c r="BK228" s="17" t="s">
        <v>106</v>
      </c>
      <c r="BL228" s="172">
        <f>ROUND(J228*I228,3)</f>
        <v>0</v>
      </c>
      <c r="BM228" s="17" t="s">
        <v>173</v>
      </c>
      <c r="BN228" s="171" t="s">
        <v>314</v>
      </c>
    </row>
    <row r="229" spans="2:66" s="12" customFormat="1">
      <c r="B229" s="173"/>
      <c r="D229" s="174" t="s">
        <v>175</v>
      </c>
      <c r="E229" s="175" t="s">
        <v>1</v>
      </c>
      <c r="F229" s="176" t="s">
        <v>315</v>
      </c>
      <c r="G229" s="176"/>
      <c r="I229" s="177">
        <v>5.569</v>
      </c>
      <c r="J229" s="178"/>
      <c r="M229" s="173"/>
      <c r="N229" s="179"/>
      <c r="U229" s="180"/>
      <c r="AU229" s="175" t="s">
        <v>175</v>
      </c>
      <c r="AV229" s="175" t="s">
        <v>106</v>
      </c>
      <c r="AW229" s="12" t="s">
        <v>106</v>
      </c>
      <c r="AX229" s="12" t="s">
        <v>29</v>
      </c>
      <c r="AY229" s="12" t="s">
        <v>76</v>
      </c>
      <c r="AZ229" s="175" t="s">
        <v>167</v>
      </c>
    </row>
    <row r="230" spans="2:66" s="12" customFormat="1">
      <c r="B230" s="173"/>
      <c r="D230" s="174" t="s">
        <v>175</v>
      </c>
      <c r="E230" s="175" t="s">
        <v>1</v>
      </c>
      <c r="F230" s="176" t="s">
        <v>316</v>
      </c>
      <c r="G230" s="176"/>
      <c r="I230" s="177">
        <v>5.1029999999999998</v>
      </c>
      <c r="J230" s="178"/>
      <c r="M230" s="173"/>
      <c r="N230" s="179"/>
      <c r="U230" s="180"/>
      <c r="AU230" s="175" t="s">
        <v>175</v>
      </c>
      <c r="AV230" s="175" t="s">
        <v>106</v>
      </c>
      <c r="AW230" s="12" t="s">
        <v>106</v>
      </c>
      <c r="AX230" s="12" t="s">
        <v>29</v>
      </c>
      <c r="AY230" s="12" t="s">
        <v>76</v>
      </c>
      <c r="AZ230" s="175" t="s">
        <v>167</v>
      </c>
    </row>
    <row r="231" spans="2:66" s="12" customFormat="1">
      <c r="B231" s="173"/>
      <c r="D231" s="174" t="s">
        <v>175</v>
      </c>
      <c r="E231" s="175" t="s">
        <v>1</v>
      </c>
      <c r="F231" s="176" t="s">
        <v>317</v>
      </c>
      <c r="G231" s="176"/>
      <c r="I231" s="177">
        <v>2.6280000000000001</v>
      </c>
      <c r="J231" s="178"/>
      <c r="M231" s="173"/>
      <c r="N231" s="179"/>
      <c r="U231" s="180"/>
      <c r="AU231" s="175" t="s">
        <v>175</v>
      </c>
      <c r="AV231" s="175" t="s">
        <v>106</v>
      </c>
      <c r="AW231" s="12" t="s">
        <v>106</v>
      </c>
      <c r="AX231" s="12" t="s">
        <v>29</v>
      </c>
      <c r="AY231" s="12" t="s">
        <v>76</v>
      </c>
      <c r="AZ231" s="175" t="s">
        <v>167</v>
      </c>
    </row>
    <row r="232" spans="2:66" s="12" customFormat="1">
      <c r="B232" s="173"/>
      <c r="D232" s="174" t="s">
        <v>175</v>
      </c>
      <c r="E232" s="175" t="s">
        <v>1</v>
      </c>
      <c r="F232" s="176" t="s">
        <v>318</v>
      </c>
      <c r="G232" s="176"/>
      <c r="I232" s="177">
        <v>0.28399999999999997</v>
      </c>
      <c r="J232" s="178"/>
      <c r="M232" s="173"/>
      <c r="N232" s="179"/>
      <c r="U232" s="180"/>
      <c r="AU232" s="175" t="s">
        <v>175</v>
      </c>
      <c r="AV232" s="175" t="s">
        <v>106</v>
      </c>
      <c r="AW232" s="12" t="s">
        <v>106</v>
      </c>
      <c r="AX232" s="12" t="s">
        <v>29</v>
      </c>
      <c r="AY232" s="12" t="s">
        <v>76</v>
      </c>
      <c r="AZ232" s="175" t="s">
        <v>167</v>
      </c>
    </row>
    <row r="233" spans="2:66" s="13" customFormat="1">
      <c r="B233" s="181"/>
      <c r="D233" s="174" t="s">
        <v>175</v>
      </c>
      <c r="E233" s="182" t="s">
        <v>1</v>
      </c>
      <c r="F233" s="183" t="s">
        <v>178</v>
      </c>
      <c r="G233" s="183"/>
      <c r="I233" s="184">
        <v>13.584</v>
      </c>
      <c r="J233" s="185"/>
      <c r="M233" s="181"/>
      <c r="N233" s="186"/>
      <c r="U233" s="187"/>
      <c r="AU233" s="182" t="s">
        <v>175</v>
      </c>
      <c r="AV233" s="182" t="s">
        <v>106</v>
      </c>
      <c r="AW233" s="13" t="s">
        <v>173</v>
      </c>
      <c r="AX233" s="13" t="s">
        <v>29</v>
      </c>
      <c r="AY233" s="13" t="s">
        <v>84</v>
      </c>
      <c r="AZ233" s="182" t="s">
        <v>167</v>
      </c>
    </row>
    <row r="234" spans="2:66" s="1" customFormat="1" ht="21.75" customHeight="1">
      <c r="B234" s="134"/>
      <c r="C234" s="161" t="s">
        <v>319</v>
      </c>
      <c r="D234" s="161" t="s">
        <v>169</v>
      </c>
      <c r="E234" s="162" t="s">
        <v>320</v>
      </c>
      <c r="F234" s="163" t="s">
        <v>321</v>
      </c>
      <c r="G234" s="163"/>
      <c r="H234" s="164" t="s">
        <v>229</v>
      </c>
      <c r="I234" s="165">
        <v>17.855</v>
      </c>
      <c r="J234" s="166"/>
      <c r="K234" s="165">
        <f>ROUND(J234*I234,3)</f>
        <v>0</v>
      </c>
      <c r="L234" s="167"/>
      <c r="M234" s="34"/>
      <c r="N234" s="168" t="s">
        <v>1</v>
      </c>
      <c r="O234" s="133" t="s">
        <v>42</v>
      </c>
      <c r="Q234" s="169">
        <f>P234*I234</f>
        <v>0</v>
      </c>
      <c r="R234" s="169">
        <v>6.7000000000000002E-4</v>
      </c>
      <c r="S234" s="169">
        <f>R234*I234</f>
        <v>1.1962850000000001E-2</v>
      </c>
      <c r="T234" s="169">
        <v>0</v>
      </c>
      <c r="U234" s="170">
        <f>T234*I234</f>
        <v>0</v>
      </c>
      <c r="AS234" s="171" t="s">
        <v>173</v>
      </c>
      <c r="AU234" s="171" t="s">
        <v>169</v>
      </c>
      <c r="AV234" s="171" t="s">
        <v>106</v>
      </c>
      <c r="AZ234" s="17" t="s">
        <v>167</v>
      </c>
      <c r="BF234" s="97">
        <f>IF(O234="základná",K234,0)</f>
        <v>0</v>
      </c>
      <c r="BG234" s="97">
        <f>IF(O234="znížená",K234,0)</f>
        <v>0</v>
      </c>
      <c r="BH234" s="97">
        <f>IF(O234="zákl. prenesená",K234,0)</f>
        <v>0</v>
      </c>
      <c r="BI234" s="97">
        <f>IF(O234="zníž. prenesená",K234,0)</f>
        <v>0</v>
      </c>
      <c r="BJ234" s="97">
        <f>IF(O234="nulová",K234,0)</f>
        <v>0</v>
      </c>
      <c r="BK234" s="17" t="s">
        <v>106</v>
      </c>
      <c r="BL234" s="172">
        <f>ROUND(J234*I234,3)</f>
        <v>0</v>
      </c>
      <c r="BM234" s="17" t="s">
        <v>173</v>
      </c>
      <c r="BN234" s="171" t="s">
        <v>322</v>
      </c>
    </row>
    <row r="235" spans="2:66" s="12" customFormat="1">
      <c r="B235" s="173"/>
      <c r="D235" s="174" t="s">
        <v>175</v>
      </c>
      <c r="E235" s="175" t="s">
        <v>1</v>
      </c>
      <c r="F235" s="176" t="s">
        <v>323</v>
      </c>
      <c r="G235" s="176"/>
      <c r="I235" s="177">
        <v>4.32</v>
      </c>
      <c r="J235" s="178"/>
      <c r="M235" s="173"/>
      <c r="N235" s="179"/>
      <c r="U235" s="180"/>
      <c r="AU235" s="175" t="s">
        <v>175</v>
      </c>
      <c r="AV235" s="175" t="s">
        <v>106</v>
      </c>
      <c r="AW235" s="12" t="s">
        <v>106</v>
      </c>
      <c r="AX235" s="12" t="s">
        <v>29</v>
      </c>
      <c r="AY235" s="12" t="s">
        <v>76</v>
      </c>
      <c r="AZ235" s="175" t="s">
        <v>167</v>
      </c>
    </row>
    <row r="236" spans="2:66" s="12" customFormat="1">
      <c r="B236" s="173"/>
      <c r="D236" s="174" t="s">
        <v>175</v>
      </c>
      <c r="E236" s="175" t="s">
        <v>1</v>
      </c>
      <c r="F236" s="176" t="s">
        <v>324</v>
      </c>
      <c r="G236" s="176"/>
      <c r="I236" s="177">
        <v>3.15</v>
      </c>
      <c r="J236" s="178"/>
      <c r="M236" s="173"/>
      <c r="N236" s="179"/>
      <c r="U236" s="180"/>
      <c r="AU236" s="175" t="s">
        <v>175</v>
      </c>
      <c r="AV236" s="175" t="s">
        <v>106</v>
      </c>
      <c r="AW236" s="12" t="s">
        <v>106</v>
      </c>
      <c r="AX236" s="12" t="s">
        <v>29</v>
      </c>
      <c r="AY236" s="12" t="s">
        <v>76</v>
      </c>
      <c r="AZ236" s="175" t="s">
        <v>167</v>
      </c>
    </row>
    <row r="237" spans="2:66" s="12" customFormat="1">
      <c r="B237" s="173"/>
      <c r="D237" s="174" t="s">
        <v>175</v>
      </c>
      <c r="E237" s="175" t="s">
        <v>1</v>
      </c>
      <c r="F237" s="176" t="s">
        <v>325</v>
      </c>
      <c r="G237" s="176"/>
      <c r="I237" s="177">
        <v>9.125</v>
      </c>
      <c r="J237" s="178"/>
      <c r="M237" s="173"/>
      <c r="N237" s="179"/>
      <c r="U237" s="180"/>
      <c r="AU237" s="175" t="s">
        <v>175</v>
      </c>
      <c r="AV237" s="175" t="s">
        <v>106</v>
      </c>
      <c r="AW237" s="12" t="s">
        <v>106</v>
      </c>
      <c r="AX237" s="12" t="s">
        <v>29</v>
      </c>
      <c r="AY237" s="12" t="s">
        <v>76</v>
      </c>
      <c r="AZ237" s="175" t="s">
        <v>167</v>
      </c>
    </row>
    <row r="238" spans="2:66" s="12" customFormat="1">
      <c r="B238" s="173"/>
      <c r="D238" s="174" t="s">
        <v>175</v>
      </c>
      <c r="E238" s="175" t="s">
        <v>1</v>
      </c>
      <c r="F238" s="176" t="s">
        <v>326</v>
      </c>
      <c r="G238" s="176"/>
      <c r="I238" s="177">
        <v>1.26</v>
      </c>
      <c r="J238" s="178"/>
      <c r="M238" s="173"/>
      <c r="N238" s="179"/>
      <c r="U238" s="180"/>
      <c r="AU238" s="175" t="s">
        <v>175</v>
      </c>
      <c r="AV238" s="175" t="s">
        <v>106</v>
      </c>
      <c r="AW238" s="12" t="s">
        <v>106</v>
      </c>
      <c r="AX238" s="12" t="s">
        <v>29</v>
      </c>
      <c r="AY238" s="12" t="s">
        <v>76</v>
      </c>
      <c r="AZ238" s="175" t="s">
        <v>167</v>
      </c>
    </row>
    <row r="239" spans="2:66" s="13" customFormat="1">
      <c r="B239" s="181"/>
      <c r="D239" s="174" t="s">
        <v>175</v>
      </c>
      <c r="E239" s="182" t="s">
        <v>1</v>
      </c>
      <c r="F239" s="183" t="s">
        <v>178</v>
      </c>
      <c r="G239" s="183"/>
      <c r="I239" s="184">
        <v>17.855</v>
      </c>
      <c r="J239" s="185"/>
      <c r="M239" s="181"/>
      <c r="N239" s="186"/>
      <c r="U239" s="187"/>
      <c r="AU239" s="182" t="s">
        <v>175</v>
      </c>
      <c r="AV239" s="182" t="s">
        <v>106</v>
      </c>
      <c r="AW239" s="13" t="s">
        <v>173</v>
      </c>
      <c r="AX239" s="13" t="s">
        <v>29</v>
      </c>
      <c r="AY239" s="13" t="s">
        <v>84</v>
      </c>
      <c r="AZ239" s="182" t="s">
        <v>167</v>
      </c>
    </row>
    <row r="240" spans="2:66" s="1" customFormat="1" ht="21.75" customHeight="1">
      <c r="B240" s="134"/>
      <c r="C240" s="161" t="s">
        <v>327</v>
      </c>
      <c r="D240" s="161" t="s">
        <v>169</v>
      </c>
      <c r="E240" s="162" t="s">
        <v>328</v>
      </c>
      <c r="F240" s="163" t="s">
        <v>329</v>
      </c>
      <c r="G240" s="163"/>
      <c r="H240" s="164" t="s">
        <v>229</v>
      </c>
      <c r="I240" s="165">
        <v>17.855</v>
      </c>
      <c r="J240" s="166"/>
      <c r="K240" s="165">
        <f>ROUND(J240*I240,3)</f>
        <v>0</v>
      </c>
      <c r="L240" s="167"/>
      <c r="M240" s="34"/>
      <c r="N240" s="168" t="s">
        <v>1</v>
      </c>
      <c r="O240" s="133" t="s">
        <v>42</v>
      </c>
      <c r="Q240" s="169">
        <f>P240*I240</f>
        <v>0</v>
      </c>
      <c r="R240" s="169">
        <v>0</v>
      </c>
      <c r="S240" s="169">
        <f>R240*I240</f>
        <v>0</v>
      </c>
      <c r="T240" s="169">
        <v>0</v>
      </c>
      <c r="U240" s="170">
        <f>T240*I240</f>
        <v>0</v>
      </c>
      <c r="AS240" s="171" t="s">
        <v>173</v>
      </c>
      <c r="AU240" s="171" t="s">
        <v>169</v>
      </c>
      <c r="AV240" s="171" t="s">
        <v>106</v>
      </c>
      <c r="AZ240" s="17" t="s">
        <v>167</v>
      </c>
      <c r="BF240" s="97">
        <f>IF(O240="základná",K240,0)</f>
        <v>0</v>
      </c>
      <c r="BG240" s="97">
        <f>IF(O240="znížená",K240,0)</f>
        <v>0</v>
      </c>
      <c r="BH240" s="97">
        <f>IF(O240="zákl. prenesená",K240,0)</f>
        <v>0</v>
      </c>
      <c r="BI240" s="97">
        <f>IF(O240="zníž. prenesená",K240,0)</f>
        <v>0</v>
      </c>
      <c r="BJ240" s="97">
        <f>IF(O240="nulová",K240,0)</f>
        <v>0</v>
      </c>
      <c r="BK240" s="17" t="s">
        <v>106</v>
      </c>
      <c r="BL240" s="172">
        <f>ROUND(J240*I240,3)</f>
        <v>0</v>
      </c>
      <c r="BM240" s="17" t="s">
        <v>173</v>
      </c>
      <c r="BN240" s="171" t="s">
        <v>330</v>
      </c>
    </row>
    <row r="241" spans="2:66" s="1" customFormat="1" ht="24.25" customHeight="1">
      <c r="B241" s="134"/>
      <c r="C241" s="161" t="s">
        <v>331</v>
      </c>
      <c r="D241" s="161" t="s">
        <v>169</v>
      </c>
      <c r="E241" s="162" t="s">
        <v>332</v>
      </c>
      <c r="F241" s="163" t="s">
        <v>333</v>
      </c>
      <c r="G241" s="163"/>
      <c r="H241" s="164" t="s">
        <v>172</v>
      </c>
      <c r="I241" s="165">
        <v>0.72</v>
      </c>
      <c r="J241" s="166"/>
      <c r="K241" s="165">
        <f>ROUND(J241*I241,3)</f>
        <v>0</v>
      </c>
      <c r="L241" s="167"/>
      <c r="M241" s="34"/>
      <c r="N241" s="168" t="s">
        <v>1</v>
      </c>
      <c r="O241" s="133" t="s">
        <v>42</v>
      </c>
      <c r="Q241" s="169">
        <f>P241*I241</f>
        <v>0</v>
      </c>
      <c r="R241" s="169">
        <v>2.4157199999999999</v>
      </c>
      <c r="S241" s="169">
        <f>R241*I241</f>
        <v>1.7393183999999999</v>
      </c>
      <c r="T241" s="169">
        <v>0</v>
      </c>
      <c r="U241" s="170">
        <f>T241*I241</f>
        <v>0</v>
      </c>
      <c r="AS241" s="171" t="s">
        <v>173</v>
      </c>
      <c r="AU241" s="171" t="s">
        <v>169</v>
      </c>
      <c r="AV241" s="171" t="s">
        <v>106</v>
      </c>
      <c r="AZ241" s="17" t="s">
        <v>167</v>
      </c>
      <c r="BF241" s="97">
        <f>IF(O241="základná",K241,0)</f>
        <v>0</v>
      </c>
      <c r="BG241" s="97">
        <f>IF(O241="znížená",K241,0)</f>
        <v>0</v>
      </c>
      <c r="BH241" s="97">
        <f>IF(O241="zákl. prenesená",K241,0)</f>
        <v>0</v>
      </c>
      <c r="BI241" s="97">
        <f>IF(O241="zníž. prenesená",K241,0)</f>
        <v>0</v>
      </c>
      <c r="BJ241" s="97">
        <f>IF(O241="nulová",K241,0)</f>
        <v>0</v>
      </c>
      <c r="BK241" s="17" t="s">
        <v>106</v>
      </c>
      <c r="BL241" s="172">
        <f>ROUND(J241*I241,3)</f>
        <v>0</v>
      </c>
      <c r="BM241" s="17" t="s">
        <v>173</v>
      </c>
      <c r="BN241" s="171" t="s">
        <v>334</v>
      </c>
    </row>
    <row r="242" spans="2:66" s="12" customFormat="1">
      <c r="B242" s="173"/>
      <c r="D242" s="174" t="s">
        <v>175</v>
      </c>
      <c r="E242" s="175" t="s">
        <v>1</v>
      </c>
      <c r="F242" s="176" t="s">
        <v>335</v>
      </c>
      <c r="G242" s="176"/>
      <c r="I242" s="177">
        <v>0.72</v>
      </c>
      <c r="J242" s="178"/>
      <c r="M242" s="173"/>
      <c r="N242" s="179"/>
      <c r="U242" s="180"/>
      <c r="AU242" s="175" t="s">
        <v>175</v>
      </c>
      <c r="AV242" s="175" t="s">
        <v>106</v>
      </c>
      <c r="AW242" s="12" t="s">
        <v>106</v>
      </c>
      <c r="AX242" s="12" t="s">
        <v>29</v>
      </c>
      <c r="AY242" s="12" t="s">
        <v>76</v>
      </c>
      <c r="AZ242" s="175" t="s">
        <v>167</v>
      </c>
    </row>
    <row r="243" spans="2:66" s="13" customFormat="1">
      <c r="B243" s="181"/>
      <c r="D243" s="174" t="s">
        <v>175</v>
      </c>
      <c r="E243" s="182" t="s">
        <v>1</v>
      </c>
      <c r="F243" s="183" t="s">
        <v>178</v>
      </c>
      <c r="G243" s="183"/>
      <c r="I243" s="184">
        <v>0.72</v>
      </c>
      <c r="J243" s="185"/>
      <c r="M243" s="181"/>
      <c r="N243" s="186"/>
      <c r="U243" s="187"/>
      <c r="AU243" s="182" t="s">
        <v>175</v>
      </c>
      <c r="AV243" s="182" t="s">
        <v>106</v>
      </c>
      <c r="AW243" s="13" t="s">
        <v>173</v>
      </c>
      <c r="AX243" s="13" t="s">
        <v>29</v>
      </c>
      <c r="AY243" s="13" t="s">
        <v>84</v>
      </c>
      <c r="AZ243" s="182" t="s">
        <v>167</v>
      </c>
    </row>
    <row r="244" spans="2:66" s="1" customFormat="1" ht="16.5" customHeight="1">
      <c r="B244" s="134"/>
      <c r="C244" s="161" t="s">
        <v>336</v>
      </c>
      <c r="D244" s="161" t="s">
        <v>169</v>
      </c>
      <c r="E244" s="162" t="s">
        <v>337</v>
      </c>
      <c r="F244" s="163" t="s">
        <v>338</v>
      </c>
      <c r="G244" s="163"/>
      <c r="H244" s="164" t="s">
        <v>261</v>
      </c>
      <c r="I244" s="165">
        <v>0.56299999999999994</v>
      </c>
      <c r="J244" s="166"/>
      <c r="K244" s="165">
        <f>ROUND(J244*I244,3)</f>
        <v>0</v>
      </c>
      <c r="L244" s="167"/>
      <c r="M244" s="34"/>
      <c r="N244" s="168" t="s">
        <v>1</v>
      </c>
      <c r="O244" s="133" t="s">
        <v>42</v>
      </c>
      <c r="Q244" s="169">
        <f>P244*I244</f>
        <v>0</v>
      </c>
      <c r="R244" s="169">
        <v>1.01895</v>
      </c>
      <c r="S244" s="169">
        <f>R244*I244</f>
        <v>0.57366885000000001</v>
      </c>
      <c r="T244" s="169">
        <v>0</v>
      </c>
      <c r="U244" s="170">
        <f>T244*I244</f>
        <v>0</v>
      </c>
      <c r="AS244" s="171" t="s">
        <v>173</v>
      </c>
      <c r="AU244" s="171" t="s">
        <v>169</v>
      </c>
      <c r="AV244" s="171" t="s">
        <v>106</v>
      </c>
      <c r="AZ244" s="17" t="s">
        <v>167</v>
      </c>
      <c r="BF244" s="97">
        <f>IF(O244="základná",K244,0)</f>
        <v>0</v>
      </c>
      <c r="BG244" s="97">
        <f>IF(O244="znížená",K244,0)</f>
        <v>0</v>
      </c>
      <c r="BH244" s="97">
        <f>IF(O244="zákl. prenesená",K244,0)</f>
        <v>0</v>
      </c>
      <c r="BI244" s="97">
        <f>IF(O244="zníž. prenesená",K244,0)</f>
        <v>0</v>
      </c>
      <c r="BJ244" s="97">
        <f>IF(O244="nulová",K244,0)</f>
        <v>0</v>
      </c>
      <c r="BK244" s="17" t="s">
        <v>106</v>
      </c>
      <c r="BL244" s="172">
        <f>ROUND(J244*I244,3)</f>
        <v>0</v>
      </c>
      <c r="BM244" s="17" t="s">
        <v>173</v>
      </c>
      <c r="BN244" s="171" t="s">
        <v>339</v>
      </c>
    </row>
    <row r="245" spans="2:66" s="12" customFormat="1">
      <c r="B245" s="173"/>
      <c r="D245" s="174" t="s">
        <v>175</v>
      </c>
      <c r="E245" s="175" t="s">
        <v>1</v>
      </c>
      <c r="F245" s="176" t="s">
        <v>340</v>
      </c>
      <c r="G245" s="176"/>
      <c r="I245" s="177">
        <v>0.56299999999999994</v>
      </c>
      <c r="J245" s="178"/>
      <c r="M245" s="173"/>
      <c r="N245" s="179"/>
      <c r="U245" s="180"/>
      <c r="AU245" s="175" t="s">
        <v>175</v>
      </c>
      <c r="AV245" s="175" t="s">
        <v>106</v>
      </c>
      <c r="AW245" s="12" t="s">
        <v>106</v>
      </c>
      <c r="AX245" s="12" t="s">
        <v>29</v>
      </c>
      <c r="AY245" s="12" t="s">
        <v>84</v>
      </c>
      <c r="AZ245" s="175" t="s">
        <v>167</v>
      </c>
    </row>
    <row r="246" spans="2:66" s="1" customFormat="1" ht="16.5" customHeight="1">
      <c r="B246" s="134"/>
      <c r="C246" s="161" t="s">
        <v>341</v>
      </c>
      <c r="D246" s="161" t="s">
        <v>169</v>
      </c>
      <c r="E246" s="162" t="s">
        <v>342</v>
      </c>
      <c r="F246" s="163" t="s">
        <v>343</v>
      </c>
      <c r="G246" s="163"/>
      <c r="H246" s="164" t="s">
        <v>344</v>
      </c>
      <c r="I246" s="165">
        <v>3.7</v>
      </c>
      <c r="J246" s="166"/>
      <c r="K246" s="165">
        <f>ROUND(J246*I246,3)</f>
        <v>0</v>
      </c>
      <c r="L246" s="167"/>
      <c r="M246" s="34"/>
      <c r="N246" s="168" t="s">
        <v>1</v>
      </c>
      <c r="O246" s="133" t="s">
        <v>42</v>
      </c>
      <c r="Q246" s="169">
        <f>P246*I246</f>
        <v>0</v>
      </c>
      <c r="R246" s="169">
        <v>9.9000000000000008E-3</v>
      </c>
      <c r="S246" s="169">
        <f>R246*I246</f>
        <v>3.6630000000000003E-2</v>
      </c>
      <c r="T246" s="169">
        <v>0</v>
      </c>
      <c r="U246" s="170">
        <f>T246*I246</f>
        <v>0</v>
      </c>
      <c r="AS246" s="171" t="s">
        <v>173</v>
      </c>
      <c r="AU246" s="171" t="s">
        <v>169</v>
      </c>
      <c r="AV246" s="171" t="s">
        <v>106</v>
      </c>
      <c r="AZ246" s="17" t="s">
        <v>167</v>
      </c>
      <c r="BF246" s="97">
        <f>IF(O246="základná",K246,0)</f>
        <v>0</v>
      </c>
      <c r="BG246" s="97">
        <f>IF(O246="znížená",K246,0)</f>
        <v>0</v>
      </c>
      <c r="BH246" s="97">
        <f>IF(O246="zákl. prenesená",K246,0)</f>
        <v>0</v>
      </c>
      <c r="BI246" s="97">
        <f>IF(O246="zníž. prenesená",K246,0)</f>
        <v>0</v>
      </c>
      <c r="BJ246" s="97">
        <f>IF(O246="nulová",K246,0)</f>
        <v>0</v>
      </c>
      <c r="BK246" s="17" t="s">
        <v>106</v>
      </c>
      <c r="BL246" s="172">
        <f>ROUND(J246*I246,3)</f>
        <v>0</v>
      </c>
      <c r="BM246" s="17" t="s">
        <v>173</v>
      </c>
      <c r="BN246" s="171" t="s">
        <v>345</v>
      </c>
    </row>
    <row r="247" spans="2:66" s="11" customFormat="1" ht="22.95" customHeight="1">
      <c r="B247" s="149"/>
      <c r="D247" s="150" t="s">
        <v>75</v>
      </c>
      <c r="E247" s="159" t="s">
        <v>184</v>
      </c>
      <c r="F247" s="159" t="s">
        <v>346</v>
      </c>
      <c r="G247" s="159"/>
      <c r="J247" s="152"/>
      <c r="K247" s="160">
        <f>BL247</f>
        <v>0</v>
      </c>
      <c r="M247" s="149"/>
      <c r="N247" s="154"/>
      <c r="Q247" s="155">
        <f>SUM(Q248:Q281)</f>
        <v>0</v>
      </c>
      <c r="S247" s="155">
        <f>SUM(S248:S281)</f>
        <v>59.171589840000003</v>
      </c>
      <c r="U247" s="156">
        <f>SUM(U248:U281)</f>
        <v>0</v>
      </c>
      <c r="AS247" s="150" t="s">
        <v>84</v>
      </c>
      <c r="AU247" s="157" t="s">
        <v>75</v>
      </c>
      <c r="AV247" s="157" t="s">
        <v>84</v>
      </c>
      <c r="AZ247" s="150" t="s">
        <v>167</v>
      </c>
      <c r="BL247" s="158">
        <f>SUM(BL248:BL281)</f>
        <v>0</v>
      </c>
    </row>
    <row r="248" spans="2:66" s="1" customFormat="1" ht="24.25" customHeight="1">
      <c r="B248" s="134"/>
      <c r="C248" s="161" t="s">
        <v>347</v>
      </c>
      <c r="D248" s="161" t="s">
        <v>169</v>
      </c>
      <c r="E248" s="162" t="s">
        <v>348</v>
      </c>
      <c r="F248" s="163" t="s">
        <v>349</v>
      </c>
      <c r="G248" s="163"/>
      <c r="H248" s="164" t="s">
        <v>172</v>
      </c>
      <c r="I248" s="165">
        <v>11.268000000000001</v>
      </c>
      <c r="J248" s="166"/>
      <c r="K248" s="165">
        <f>ROUND(J248*I248,3)</f>
        <v>0</v>
      </c>
      <c r="L248" s="167"/>
      <c r="M248" s="34"/>
      <c r="N248" s="168" t="s">
        <v>1</v>
      </c>
      <c r="O248" s="133" t="s">
        <v>42</v>
      </c>
      <c r="Q248" s="169">
        <f>P248*I248</f>
        <v>0</v>
      </c>
      <c r="R248" s="169">
        <v>2.40177</v>
      </c>
      <c r="S248" s="169">
        <f>R248*I248</f>
        <v>27.063144360000003</v>
      </c>
      <c r="T248" s="169">
        <v>0</v>
      </c>
      <c r="U248" s="170">
        <f>T248*I248</f>
        <v>0</v>
      </c>
      <c r="AS248" s="171" t="s">
        <v>173</v>
      </c>
      <c r="AU248" s="171" t="s">
        <v>169</v>
      </c>
      <c r="AV248" s="171" t="s">
        <v>106</v>
      </c>
      <c r="AZ248" s="17" t="s">
        <v>167</v>
      </c>
      <c r="BF248" s="97">
        <f>IF(O248="základná",K248,0)</f>
        <v>0</v>
      </c>
      <c r="BG248" s="97">
        <f>IF(O248="znížená",K248,0)</f>
        <v>0</v>
      </c>
      <c r="BH248" s="97">
        <f>IF(O248="zákl. prenesená",K248,0)</f>
        <v>0</v>
      </c>
      <c r="BI248" s="97">
        <f>IF(O248="zníž. prenesená",K248,0)</f>
        <v>0</v>
      </c>
      <c r="BJ248" s="97">
        <f>IF(O248="nulová",K248,0)</f>
        <v>0</v>
      </c>
      <c r="BK248" s="17" t="s">
        <v>106</v>
      </c>
      <c r="BL248" s="172">
        <f>ROUND(J248*I248,3)</f>
        <v>0</v>
      </c>
      <c r="BM248" s="17" t="s">
        <v>173</v>
      </c>
      <c r="BN248" s="171" t="s">
        <v>350</v>
      </c>
    </row>
    <row r="249" spans="2:66" s="14" customFormat="1">
      <c r="B249" s="188"/>
      <c r="D249" s="174" t="s">
        <v>175</v>
      </c>
      <c r="E249" s="189" t="s">
        <v>1</v>
      </c>
      <c r="F249" s="190" t="s">
        <v>351</v>
      </c>
      <c r="G249" s="190"/>
      <c r="I249" s="189" t="s">
        <v>1</v>
      </c>
      <c r="J249" s="191"/>
      <c r="M249" s="188"/>
      <c r="N249" s="192"/>
      <c r="U249" s="193"/>
      <c r="AU249" s="189" t="s">
        <v>175</v>
      </c>
      <c r="AV249" s="189" t="s">
        <v>106</v>
      </c>
      <c r="AW249" s="14" t="s">
        <v>84</v>
      </c>
      <c r="AX249" s="14" t="s">
        <v>29</v>
      </c>
      <c r="AY249" s="14" t="s">
        <v>76</v>
      </c>
      <c r="AZ249" s="189" t="s">
        <v>167</v>
      </c>
    </row>
    <row r="250" spans="2:66" s="12" customFormat="1">
      <c r="B250" s="173"/>
      <c r="D250" s="174" t="s">
        <v>175</v>
      </c>
      <c r="E250" s="175" t="s">
        <v>1</v>
      </c>
      <c r="F250" s="176" t="s">
        <v>352</v>
      </c>
      <c r="G250" s="176"/>
      <c r="I250" s="177">
        <v>11.004</v>
      </c>
      <c r="J250" s="178"/>
      <c r="M250" s="173"/>
      <c r="N250" s="179"/>
      <c r="U250" s="180"/>
      <c r="AU250" s="175" t="s">
        <v>175</v>
      </c>
      <c r="AV250" s="175" t="s">
        <v>106</v>
      </c>
      <c r="AW250" s="12" t="s">
        <v>106</v>
      </c>
      <c r="AX250" s="12" t="s">
        <v>29</v>
      </c>
      <c r="AY250" s="12" t="s">
        <v>76</v>
      </c>
      <c r="AZ250" s="175" t="s">
        <v>167</v>
      </c>
    </row>
    <row r="251" spans="2:66" s="12" customFormat="1">
      <c r="B251" s="173"/>
      <c r="D251" s="174" t="s">
        <v>175</v>
      </c>
      <c r="E251" s="175" t="s">
        <v>1</v>
      </c>
      <c r="F251" s="176" t="s">
        <v>353</v>
      </c>
      <c r="G251" s="176"/>
      <c r="I251" s="177">
        <v>0.26400000000000001</v>
      </c>
      <c r="J251" s="178"/>
      <c r="M251" s="173"/>
      <c r="N251" s="179"/>
      <c r="U251" s="180"/>
      <c r="AU251" s="175" t="s">
        <v>175</v>
      </c>
      <c r="AV251" s="175" t="s">
        <v>106</v>
      </c>
      <c r="AW251" s="12" t="s">
        <v>106</v>
      </c>
      <c r="AX251" s="12" t="s">
        <v>29</v>
      </c>
      <c r="AY251" s="12" t="s">
        <v>76</v>
      </c>
      <c r="AZ251" s="175" t="s">
        <v>167</v>
      </c>
    </row>
    <row r="252" spans="2:66" s="13" customFormat="1">
      <c r="B252" s="181"/>
      <c r="D252" s="174" t="s">
        <v>175</v>
      </c>
      <c r="E252" s="182" t="s">
        <v>1</v>
      </c>
      <c r="F252" s="183" t="s">
        <v>178</v>
      </c>
      <c r="G252" s="183"/>
      <c r="I252" s="184">
        <v>11.268000000000001</v>
      </c>
      <c r="J252" s="185"/>
      <c r="M252" s="181"/>
      <c r="N252" s="186"/>
      <c r="U252" s="187"/>
      <c r="AU252" s="182" t="s">
        <v>175</v>
      </c>
      <c r="AV252" s="182" t="s">
        <v>106</v>
      </c>
      <c r="AW252" s="13" t="s">
        <v>173</v>
      </c>
      <c r="AX252" s="13" t="s">
        <v>29</v>
      </c>
      <c r="AY252" s="13" t="s">
        <v>84</v>
      </c>
      <c r="AZ252" s="182" t="s">
        <v>167</v>
      </c>
    </row>
    <row r="253" spans="2:66" s="1" customFormat="1" ht="24.25" customHeight="1">
      <c r="B253" s="134"/>
      <c r="C253" s="161" t="s">
        <v>354</v>
      </c>
      <c r="D253" s="161" t="s">
        <v>169</v>
      </c>
      <c r="E253" s="162" t="s">
        <v>355</v>
      </c>
      <c r="F253" s="163" t="s">
        <v>356</v>
      </c>
      <c r="G253" s="163"/>
      <c r="H253" s="164" t="s">
        <v>229</v>
      </c>
      <c r="I253" s="165">
        <v>113.524</v>
      </c>
      <c r="J253" s="166"/>
      <c r="K253" s="165">
        <f>ROUND(J253*I253,3)</f>
        <v>0</v>
      </c>
      <c r="L253" s="167"/>
      <c r="M253" s="34"/>
      <c r="N253" s="168" t="s">
        <v>1</v>
      </c>
      <c r="O253" s="133" t="s">
        <v>42</v>
      </c>
      <c r="Q253" s="169">
        <f>P253*I253</f>
        <v>0</v>
      </c>
      <c r="R253" s="169">
        <v>1.5499999999999999E-3</v>
      </c>
      <c r="S253" s="169">
        <f>R253*I253</f>
        <v>0.17596219999999999</v>
      </c>
      <c r="T253" s="169">
        <v>0</v>
      </c>
      <c r="U253" s="170">
        <f>T253*I253</f>
        <v>0</v>
      </c>
      <c r="AS253" s="171" t="s">
        <v>173</v>
      </c>
      <c r="AU253" s="171" t="s">
        <v>169</v>
      </c>
      <c r="AV253" s="171" t="s">
        <v>106</v>
      </c>
      <c r="AZ253" s="17" t="s">
        <v>167</v>
      </c>
      <c r="BF253" s="97">
        <f>IF(O253="základná",K253,0)</f>
        <v>0</v>
      </c>
      <c r="BG253" s="97">
        <f>IF(O253="znížená",K253,0)</f>
        <v>0</v>
      </c>
      <c r="BH253" s="97">
        <f>IF(O253="zákl. prenesená",K253,0)</f>
        <v>0</v>
      </c>
      <c r="BI253" s="97">
        <f>IF(O253="zníž. prenesená",K253,0)</f>
        <v>0</v>
      </c>
      <c r="BJ253" s="97">
        <f>IF(O253="nulová",K253,0)</f>
        <v>0</v>
      </c>
      <c r="BK253" s="17" t="s">
        <v>106</v>
      </c>
      <c r="BL253" s="172">
        <f>ROUND(J253*I253,3)</f>
        <v>0</v>
      </c>
      <c r="BM253" s="17" t="s">
        <v>173</v>
      </c>
      <c r="BN253" s="171" t="s">
        <v>357</v>
      </c>
    </row>
    <row r="254" spans="2:66" s="14" customFormat="1">
      <c r="B254" s="188"/>
      <c r="D254" s="174" t="s">
        <v>175</v>
      </c>
      <c r="E254" s="189" t="s">
        <v>1</v>
      </c>
      <c r="F254" s="190" t="s">
        <v>351</v>
      </c>
      <c r="G254" s="190"/>
      <c r="I254" s="189" t="s">
        <v>1</v>
      </c>
      <c r="J254" s="191"/>
      <c r="M254" s="188"/>
      <c r="N254" s="192"/>
      <c r="U254" s="193"/>
      <c r="AU254" s="189" t="s">
        <v>175</v>
      </c>
      <c r="AV254" s="189" t="s">
        <v>106</v>
      </c>
      <c r="AW254" s="14" t="s">
        <v>84</v>
      </c>
      <c r="AX254" s="14" t="s">
        <v>29</v>
      </c>
      <c r="AY254" s="14" t="s">
        <v>76</v>
      </c>
      <c r="AZ254" s="189" t="s">
        <v>167</v>
      </c>
    </row>
    <row r="255" spans="2:66" s="12" customFormat="1">
      <c r="B255" s="173"/>
      <c r="D255" s="174" t="s">
        <v>175</v>
      </c>
      <c r="E255" s="175" t="s">
        <v>1</v>
      </c>
      <c r="F255" s="176" t="s">
        <v>358</v>
      </c>
      <c r="G255" s="176"/>
      <c r="I255" s="177">
        <v>110.48399999999999</v>
      </c>
      <c r="J255" s="178"/>
      <c r="M255" s="173"/>
      <c r="N255" s="179"/>
      <c r="U255" s="180"/>
      <c r="AU255" s="175" t="s">
        <v>175</v>
      </c>
      <c r="AV255" s="175" t="s">
        <v>106</v>
      </c>
      <c r="AW255" s="12" t="s">
        <v>106</v>
      </c>
      <c r="AX255" s="12" t="s">
        <v>29</v>
      </c>
      <c r="AY255" s="12" t="s">
        <v>76</v>
      </c>
      <c r="AZ255" s="175" t="s">
        <v>167</v>
      </c>
    </row>
    <row r="256" spans="2:66" s="12" customFormat="1">
      <c r="B256" s="173"/>
      <c r="D256" s="174" t="s">
        <v>175</v>
      </c>
      <c r="E256" s="175" t="s">
        <v>1</v>
      </c>
      <c r="F256" s="176" t="s">
        <v>359</v>
      </c>
      <c r="G256" s="176"/>
      <c r="I256" s="177">
        <v>1.76</v>
      </c>
      <c r="J256" s="178"/>
      <c r="M256" s="173"/>
      <c r="N256" s="179"/>
      <c r="U256" s="180"/>
      <c r="AU256" s="175" t="s">
        <v>175</v>
      </c>
      <c r="AV256" s="175" t="s">
        <v>106</v>
      </c>
      <c r="AW256" s="12" t="s">
        <v>106</v>
      </c>
      <c r="AX256" s="12" t="s">
        <v>29</v>
      </c>
      <c r="AY256" s="12" t="s">
        <v>76</v>
      </c>
      <c r="AZ256" s="175" t="s">
        <v>167</v>
      </c>
    </row>
    <row r="257" spans="2:66" s="14" customFormat="1">
      <c r="B257" s="188"/>
      <c r="D257" s="174" t="s">
        <v>175</v>
      </c>
      <c r="E257" s="189" t="s">
        <v>1</v>
      </c>
      <c r="F257" s="190" t="s">
        <v>360</v>
      </c>
      <c r="G257" s="190"/>
      <c r="I257" s="189" t="s">
        <v>1</v>
      </c>
      <c r="J257" s="191"/>
      <c r="M257" s="188"/>
      <c r="N257" s="192"/>
      <c r="U257" s="193"/>
      <c r="AU257" s="189" t="s">
        <v>175</v>
      </c>
      <c r="AV257" s="189" t="s">
        <v>106</v>
      </c>
      <c r="AW257" s="14" t="s">
        <v>84</v>
      </c>
      <c r="AX257" s="14" t="s">
        <v>29</v>
      </c>
      <c r="AY257" s="14" t="s">
        <v>76</v>
      </c>
      <c r="AZ257" s="189" t="s">
        <v>167</v>
      </c>
    </row>
    <row r="258" spans="2:66" s="12" customFormat="1">
      <c r="B258" s="173"/>
      <c r="D258" s="174" t="s">
        <v>175</v>
      </c>
      <c r="E258" s="175" t="s">
        <v>1</v>
      </c>
      <c r="F258" s="176" t="s">
        <v>361</v>
      </c>
      <c r="G258" s="176"/>
      <c r="I258" s="177">
        <v>1.28</v>
      </c>
      <c r="J258" s="178"/>
      <c r="M258" s="173"/>
      <c r="N258" s="179"/>
      <c r="U258" s="180"/>
      <c r="AU258" s="175" t="s">
        <v>175</v>
      </c>
      <c r="AV258" s="175" t="s">
        <v>106</v>
      </c>
      <c r="AW258" s="12" t="s">
        <v>106</v>
      </c>
      <c r="AX258" s="12" t="s">
        <v>29</v>
      </c>
      <c r="AY258" s="12" t="s">
        <v>76</v>
      </c>
      <c r="AZ258" s="175" t="s">
        <v>167</v>
      </c>
    </row>
    <row r="259" spans="2:66" s="13" customFormat="1">
      <c r="B259" s="181"/>
      <c r="D259" s="174" t="s">
        <v>175</v>
      </c>
      <c r="E259" s="182" t="s">
        <v>1</v>
      </c>
      <c r="F259" s="183" t="s">
        <v>178</v>
      </c>
      <c r="G259" s="183"/>
      <c r="I259" s="184">
        <v>113.524</v>
      </c>
      <c r="J259" s="185"/>
      <c r="M259" s="181"/>
      <c r="N259" s="186"/>
      <c r="U259" s="187"/>
      <c r="AU259" s="182" t="s">
        <v>175</v>
      </c>
      <c r="AV259" s="182" t="s">
        <v>106</v>
      </c>
      <c r="AW259" s="13" t="s">
        <v>173</v>
      </c>
      <c r="AX259" s="13" t="s">
        <v>29</v>
      </c>
      <c r="AY259" s="13" t="s">
        <v>84</v>
      </c>
      <c r="AZ259" s="182" t="s">
        <v>167</v>
      </c>
    </row>
    <row r="260" spans="2:66" s="1" customFormat="1" ht="24.25" customHeight="1">
      <c r="B260" s="134"/>
      <c r="C260" s="161" t="s">
        <v>362</v>
      </c>
      <c r="D260" s="161" t="s">
        <v>169</v>
      </c>
      <c r="E260" s="162" t="s">
        <v>363</v>
      </c>
      <c r="F260" s="163" t="s">
        <v>364</v>
      </c>
      <c r="G260" s="163"/>
      <c r="H260" s="164" t="s">
        <v>229</v>
      </c>
      <c r="I260" s="165">
        <v>113.524</v>
      </c>
      <c r="J260" s="166"/>
      <c r="K260" s="165">
        <f>ROUND(J260*I260,3)</f>
        <v>0</v>
      </c>
      <c r="L260" s="167"/>
      <c r="M260" s="34"/>
      <c r="N260" s="168" t="s">
        <v>1</v>
      </c>
      <c r="O260" s="133" t="s">
        <v>42</v>
      </c>
      <c r="Q260" s="169">
        <f>P260*I260</f>
        <v>0</v>
      </c>
      <c r="R260" s="169">
        <v>0</v>
      </c>
      <c r="S260" s="169">
        <f>R260*I260</f>
        <v>0</v>
      </c>
      <c r="T260" s="169">
        <v>0</v>
      </c>
      <c r="U260" s="170">
        <f>T260*I260</f>
        <v>0</v>
      </c>
      <c r="AS260" s="171" t="s">
        <v>173</v>
      </c>
      <c r="AU260" s="171" t="s">
        <v>169</v>
      </c>
      <c r="AV260" s="171" t="s">
        <v>106</v>
      </c>
      <c r="AZ260" s="17" t="s">
        <v>167</v>
      </c>
      <c r="BF260" s="97">
        <f>IF(O260="základná",K260,0)</f>
        <v>0</v>
      </c>
      <c r="BG260" s="97">
        <f>IF(O260="znížená",K260,0)</f>
        <v>0</v>
      </c>
      <c r="BH260" s="97">
        <f>IF(O260="zákl. prenesená",K260,0)</f>
        <v>0</v>
      </c>
      <c r="BI260" s="97">
        <f>IF(O260="zníž. prenesená",K260,0)</f>
        <v>0</v>
      </c>
      <c r="BJ260" s="97">
        <f>IF(O260="nulová",K260,0)</f>
        <v>0</v>
      </c>
      <c r="BK260" s="17" t="s">
        <v>106</v>
      </c>
      <c r="BL260" s="172">
        <f>ROUND(J260*I260,3)</f>
        <v>0</v>
      </c>
      <c r="BM260" s="17" t="s">
        <v>173</v>
      </c>
      <c r="BN260" s="171" t="s">
        <v>365</v>
      </c>
    </row>
    <row r="261" spans="2:66" s="1" customFormat="1" ht="24.25" customHeight="1">
      <c r="B261" s="134"/>
      <c r="C261" s="161" t="s">
        <v>366</v>
      </c>
      <c r="D261" s="161" t="s">
        <v>169</v>
      </c>
      <c r="E261" s="162" t="s">
        <v>367</v>
      </c>
      <c r="F261" s="163" t="s">
        <v>368</v>
      </c>
      <c r="G261" s="163"/>
      <c r="H261" s="164" t="s">
        <v>229</v>
      </c>
      <c r="I261" s="165">
        <v>112.244</v>
      </c>
      <c r="J261" s="166"/>
      <c r="K261" s="165">
        <f>ROUND(J261*I261,3)</f>
        <v>0</v>
      </c>
      <c r="L261" s="167"/>
      <c r="M261" s="34"/>
      <c r="N261" s="168" t="s">
        <v>1</v>
      </c>
      <c r="O261" s="133" t="s">
        <v>42</v>
      </c>
      <c r="Q261" s="169">
        <f>P261*I261</f>
        <v>0</v>
      </c>
      <c r="R261" s="169">
        <v>0</v>
      </c>
      <c r="S261" s="169">
        <f>R261*I261</f>
        <v>0</v>
      </c>
      <c r="T261" s="169">
        <v>0</v>
      </c>
      <c r="U261" s="170">
        <f>T261*I261</f>
        <v>0</v>
      </c>
      <c r="AS261" s="171" t="s">
        <v>173</v>
      </c>
      <c r="AU261" s="171" t="s">
        <v>169</v>
      </c>
      <c r="AV261" s="171" t="s">
        <v>106</v>
      </c>
      <c r="AZ261" s="17" t="s">
        <v>167</v>
      </c>
      <c r="BF261" s="97">
        <f>IF(O261="základná",K261,0)</f>
        <v>0</v>
      </c>
      <c r="BG261" s="97">
        <f>IF(O261="znížená",K261,0)</f>
        <v>0</v>
      </c>
      <c r="BH261" s="97">
        <f>IF(O261="zákl. prenesená",K261,0)</f>
        <v>0</v>
      </c>
      <c r="BI261" s="97">
        <f>IF(O261="zníž. prenesená",K261,0)</f>
        <v>0</v>
      </c>
      <c r="BJ261" s="97">
        <f>IF(O261="nulová",K261,0)</f>
        <v>0</v>
      </c>
      <c r="BK261" s="17" t="s">
        <v>106</v>
      </c>
      <c r="BL261" s="172">
        <f>ROUND(J261*I261,3)</f>
        <v>0</v>
      </c>
      <c r="BM261" s="17" t="s">
        <v>173</v>
      </c>
      <c r="BN261" s="171" t="s">
        <v>369</v>
      </c>
    </row>
    <row r="262" spans="2:66" s="14" customFormat="1">
      <c r="B262" s="188"/>
      <c r="D262" s="174" t="s">
        <v>175</v>
      </c>
      <c r="E262" s="189" t="s">
        <v>1</v>
      </c>
      <c r="F262" s="190" t="s">
        <v>351</v>
      </c>
      <c r="G262" s="190"/>
      <c r="I262" s="189" t="s">
        <v>1</v>
      </c>
      <c r="J262" s="191"/>
      <c r="M262" s="188"/>
      <c r="N262" s="192"/>
      <c r="U262" s="193"/>
      <c r="AU262" s="189" t="s">
        <v>175</v>
      </c>
      <c r="AV262" s="189" t="s">
        <v>106</v>
      </c>
      <c r="AW262" s="14" t="s">
        <v>84</v>
      </c>
      <c r="AX262" s="14" t="s">
        <v>29</v>
      </c>
      <c r="AY262" s="14" t="s">
        <v>76</v>
      </c>
      <c r="AZ262" s="189" t="s">
        <v>167</v>
      </c>
    </row>
    <row r="263" spans="2:66" s="12" customFormat="1">
      <c r="B263" s="173"/>
      <c r="D263" s="174" t="s">
        <v>175</v>
      </c>
      <c r="E263" s="175" t="s">
        <v>1</v>
      </c>
      <c r="F263" s="176" t="s">
        <v>370</v>
      </c>
      <c r="G263" s="176"/>
      <c r="I263" s="177">
        <v>110.48399999999999</v>
      </c>
      <c r="J263" s="178"/>
      <c r="M263" s="173"/>
      <c r="N263" s="179"/>
      <c r="U263" s="180"/>
      <c r="AU263" s="175" t="s">
        <v>175</v>
      </c>
      <c r="AV263" s="175" t="s">
        <v>106</v>
      </c>
      <c r="AW263" s="12" t="s">
        <v>106</v>
      </c>
      <c r="AX263" s="12" t="s">
        <v>29</v>
      </c>
      <c r="AY263" s="12" t="s">
        <v>76</v>
      </c>
      <c r="AZ263" s="175" t="s">
        <v>167</v>
      </c>
    </row>
    <row r="264" spans="2:66" s="12" customFormat="1">
      <c r="B264" s="173"/>
      <c r="D264" s="174" t="s">
        <v>175</v>
      </c>
      <c r="E264" s="175" t="s">
        <v>1</v>
      </c>
      <c r="F264" s="176" t="s">
        <v>359</v>
      </c>
      <c r="G264" s="176"/>
      <c r="I264" s="177">
        <v>1.76</v>
      </c>
      <c r="J264" s="178"/>
      <c r="M264" s="173"/>
      <c r="N264" s="179"/>
      <c r="U264" s="180"/>
      <c r="AU264" s="175" t="s">
        <v>175</v>
      </c>
      <c r="AV264" s="175" t="s">
        <v>106</v>
      </c>
      <c r="AW264" s="12" t="s">
        <v>106</v>
      </c>
      <c r="AX264" s="12" t="s">
        <v>29</v>
      </c>
      <c r="AY264" s="12" t="s">
        <v>76</v>
      </c>
      <c r="AZ264" s="175" t="s">
        <v>167</v>
      </c>
    </row>
    <row r="265" spans="2:66" s="13" customFormat="1">
      <c r="B265" s="181"/>
      <c r="D265" s="174" t="s">
        <v>175</v>
      </c>
      <c r="E265" s="182" t="s">
        <v>1</v>
      </c>
      <c r="F265" s="183" t="s">
        <v>178</v>
      </c>
      <c r="G265" s="183"/>
      <c r="I265" s="184">
        <v>112.244</v>
      </c>
      <c r="J265" s="185"/>
      <c r="M265" s="181"/>
      <c r="N265" s="186"/>
      <c r="U265" s="187"/>
      <c r="AU265" s="182" t="s">
        <v>175</v>
      </c>
      <c r="AV265" s="182" t="s">
        <v>106</v>
      </c>
      <c r="AW265" s="13" t="s">
        <v>173</v>
      </c>
      <c r="AX265" s="13" t="s">
        <v>29</v>
      </c>
      <c r="AY265" s="13" t="s">
        <v>84</v>
      </c>
      <c r="AZ265" s="182" t="s">
        <v>167</v>
      </c>
    </row>
    <row r="266" spans="2:66" s="1" customFormat="1" ht="37.950000000000003" customHeight="1">
      <c r="B266" s="134"/>
      <c r="C266" s="161" t="s">
        <v>371</v>
      </c>
      <c r="D266" s="161" t="s">
        <v>169</v>
      </c>
      <c r="E266" s="162" t="s">
        <v>372</v>
      </c>
      <c r="F266" s="163" t="s">
        <v>373</v>
      </c>
      <c r="G266" s="163"/>
      <c r="H266" s="164" t="s">
        <v>261</v>
      </c>
      <c r="I266" s="165">
        <v>29.224</v>
      </c>
      <c r="J266" s="166"/>
      <c r="K266" s="165">
        <f>ROUND(J266*I266,3)</f>
        <v>0</v>
      </c>
      <c r="L266" s="167"/>
      <c r="M266" s="34"/>
      <c r="N266" s="168" t="s">
        <v>1</v>
      </c>
      <c r="O266" s="133" t="s">
        <v>42</v>
      </c>
      <c r="Q266" s="169">
        <f>P266*I266</f>
        <v>0</v>
      </c>
      <c r="R266" s="169">
        <v>1.4970000000000001E-2</v>
      </c>
      <c r="S266" s="169">
        <f>R266*I266</f>
        <v>0.43748328000000003</v>
      </c>
      <c r="T266" s="169">
        <v>0</v>
      </c>
      <c r="U266" s="170">
        <f>T266*I266</f>
        <v>0</v>
      </c>
      <c r="AS266" s="171" t="s">
        <v>173</v>
      </c>
      <c r="AU266" s="171" t="s">
        <v>169</v>
      </c>
      <c r="AV266" s="171" t="s">
        <v>106</v>
      </c>
      <c r="AZ266" s="17" t="s">
        <v>167</v>
      </c>
      <c r="BF266" s="97">
        <f>IF(O266="základná",K266,0)</f>
        <v>0</v>
      </c>
      <c r="BG266" s="97">
        <f>IF(O266="znížená",K266,0)</f>
        <v>0</v>
      </c>
      <c r="BH266" s="97">
        <f>IF(O266="zákl. prenesená",K266,0)</f>
        <v>0</v>
      </c>
      <c r="BI266" s="97">
        <f>IF(O266="zníž. prenesená",K266,0)</f>
        <v>0</v>
      </c>
      <c r="BJ266" s="97">
        <f>IF(O266="nulová",K266,0)</f>
        <v>0</v>
      </c>
      <c r="BK266" s="17" t="s">
        <v>106</v>
      </c>
      <c r="BL266" s="172">
        <f>ROUND(J266*I266,3)</f>
        <v>0</v>
      </c>
      <c r="BM266" s="17" t="s">
        <v>173</v>
      </c>
      <c r="BN266" s="171" t="s">
        <v>374</v>
      </c>
    </row>
    <row r="267" spans="2:66" s="14" customFormat="1">
      <c r="B267" s="188"/>
      <c r="D267" s="174" t="s">
        <v>175</v>
      </c>
      <c r="E267" s="189" t="s">
        <v>1</v>
      </c>
      <c r="F267" s="190" t="s">
        <v>375</v>
      </c>
      <c r="G267" s="190"/>
      <c r="I267" s="189" t="s">
        <v>1</v>
      </c>
      <c r="J267" s="191"/>
      <c r="M267" s="188"/>
      <c r="N267" s="192"/>
      <c r="U267" s="193"/>
      <c r="AU267" s="189" t="s">
        <v>175</v>
      </c>
      <c r="AV267" s="189" t="s">
        <v>106</v>
      </c>
      <c r="AW267" s="14" t="s">
        <v>84</v>
      </c>
      <c r="AX267" s="14" t="s">
        <v>29</v>
      </c>
      <c r="AY267" s="14" t="s">
        <v>76</v>
      </c>
      <c r="AZ267" s="189" t="s">
        <v>167</v>
      </c>
    </row>
    <row r="268" spans="2:66" s="12" customFormat="1">
      <c r="B268" s="173"/>
      <c r="D268" s="174" t="s">
        <v>175</v>
      </c>
      <c r="E268" s="175" t="s">
        <v>1</v>
      </c>
      <c r="F268" s="176" t="s">
        <v>376</v>
      </c>
      <c r="G268" s="176"/>
      <c r="I268" s="177">
        <v>12.246</v>
      </c>
      <c r="J268" s="178"/>
      <c r="M268" s="173"/>
      <c r="N268" s="179"/>
      <c r="U268" s="180"/>
      <c r="AU268" s="175" t="s">
        <v>175</v>
      </c>
      <c r="AV268" s="175" t="s">
        <v>106</v>
      </c>
      <c r="AW268" s="12" t="s">
        <v>106</v>
      </c>
      <c r="AX268" s="12" t="s">
        <v>29</v>
      </c>
      <c r="AY268" s="12" t="s">
        <v>76</v>
      </c>
      <c r="AZ268" s="175" t="s">
        <v>167</v>
      </c>
    </row>
    <row r="269" spans="2:66" s="14" customFormat="1">
      <c r="B269" s="188"/>
      <c r="D269" s="174" t="s">
        <v>175</v>
      </c>
      <c r="E269" s="189" t="s">
        <v>1</v>
      </c>
      <c r="F269" s="190" t="s">
        <v>377</v>
      </c>
      <c r="G269" s="190"/>
      <c r="I269" s="189" t="s">
        <v>1</v>
      </c>
      <c r="J269" s="191"/>
      <c r="M269" s="188"/>
      <c r="N269" s="192"/>
      <c r="U269" s="193"/>
      <c r="AU269" s="189" t="s">
        <v>175</v>
      </c>
      <c r="AV269" s="189" t="s">
        <v>106</v>
      </c>
      <c r="AW269" s="14" t="s">
        <v>84</v>
      </c>
      <c r="AX269" s="14" t="s">
        <v>29</v>
      </c>
      <c r="AY269" s="14" t="s">
        <v>76</v>
      </c>
      <c r="AZ269" s="189" t="s">
        <v>167</v>
      </c>
    </row>
    <row r="270" spans="2:66" s="12" customFormat="1">
      <c r="B270" s="173"/>
      <c r="D270" s="174" t="s">
        <v>175</v>
      </c>
      <c r="E270" s="175" t="s">
        <v>1</v>
      </c>
      <c r="F270" s="176" t="s">
        <v>378</v>
      </c>
      <c r="G270" s="176"/>
      <c r="I270" s="177">
        <v>10.458</v>
      </c>
      <c r="J270" s="178"/>
      <c r="M270" s="173"/>
      <c r="N270" s="179"/>
      <c r="U270" s="180"/>
      <c r="AU270" s="175" t="s">
        <v>175</v>
      </c>
      <c r="AV270" s="175" t="s">
        <v>106</v>
      </c>
      <c r="AW270" s="12" t="s">
        <v>106</v>
      </c>
      <c r="AX270" s="12" t="s">
        <v>29</v>
      </c>
      <c r="AY270" s="12" t="s">
        <v>76</v>
      </c>
      <c r="AZ270" s="175" t="s">
        <v>167</v>
      </c>
    </row>
    <row r="271" spans="2:66" s="14" customFormat="1">
      <c r="B271" s="188"/>
      <c r="D271" s="174" t="s">
        <v>175</v>
      </c>
      <c r="E271" s="189" t="s">
        <v>1</v>
      </c>
      <c r="F271" s="190" t="s">
        <v>379</v>
      </c>
      <c r="G271" s="190"/>
      <c r="I271" s="189" t="s">
        <v>1</v>
      </c>
      <c r="J271" s="191"/>
      <c r="M271" s="188"/>
      <c r="N271" s="192"/>
      <c r="U271" s="193"/>
      <c r="AU271" s="189" t="s">
        <v>175</v>
      </c>
      <c r="AV271" s="189" t="s">
        <v>106</v>
      </c>
      <c r="AW271" s="14" t="s">
        <v>84</v>
      </c>
      <c r="AX271" s="14" t="s">
        <v>29</v>
      </c>
      <c r="AY271" s="14" t="s">
        <v>76</v>
      </c>
      <c r="AZ271" s="189" t="s">
        <v>167</v>
      </c>
    </row>
    <row r="272" spans="2:66" s="12" customFormat="1">
      <c r="B272" s="173"/>
      <c r="D272" s="174" t="s">
        <v>175</v>
      </c>
      <c r="E272" s="175" t="s">
        <v>1</v>
      </c>
      <c r="F272" s="176" t="s">
        <v>380</v>
      </c>
      <c r="G272" s="176"/>
      <c r="I272" s="177">
        <v>6.52</v>
      </c>
      <c r="J272" s="178"/>
      <c r="M272" s="173"/>
      <c r="N272" s="179"/>
      <c r="U272" s="180"/>
      <c r="AU272" s="175" t="s">
        <v>175</v>
      </c>
      <c r="AV272" s="175" t="s">
        <v>106</v>
      </c>
      <c r="AW272" s="12" t="s">
        <v>106</v>
      </c>
      <c r="AX272" s="12" t="s">
        <v>29</v>
      </c>
      <c r="AY272" s="12" t="s">
        <v>76</v>
      </c>
      <c r="AZ272" s="175" t="s">
        <v>167</v>
      </c>
    </row>
    <row r="273" spans="2:66" s="13" customFormat="1">
      <c r="B273" s="181"/>
      <c r="D273" s="174" t="s">
        <v>175</v>
      </c>
      <c r="E273" s="182" t="s">
        <v>1</v>
      </c>
      <c r="F273" s="183" t="s">
        <v>178</v>
      </c>
      <c r="G273" s="183"/>
      <c r="I273" s="184">
        <v>29.224</v>
      </c>
      <c r="J273" s="185"/>
      <c r="M273" s="181"/>
      <c r="N273" s="186"/>
      <c r="U273" s="187"/>
      <c r="AU273" s="182" t="s">
        <v>175</v>
      </c>
      <c r="AV273" s="182" t="s">
        <v>106</v>
      </c>
      <c r="AW273" s="13" t="s">
        <v>173</v>
      </c>
      <c r="AX273" s="13" t="s">
        <v>29</v>
      </c>
      <c r="AY273" s="13" t="s">
        <v>84</v>
      </c>
      <c r="AZ273" s="182" t="s">
        <v>167</v>
      </c>
    </row>
    <row r="274" spans="2:66" s="1" customFormat="1" ht="16.5" customHeight="1">
      <c r="B274" s="134"/>
      <c r="C274" s="194" t="s">
        <v>381</v>
      </c>
      <c r="D274" s="194" t="s">
        <v>382</v>
      </c>
      <c r="E274" s="195" t="s">
        <v>383</v>
      </c>
      <c r="F274" s="196" t="s">
        <v>384</v>
      </c>
      <c r="G274" s="196"/>
      <c r="H274" s="197" t="s">
        <v>261</v>
      </c>
      <c r="I274" s="198">
        <v>31.495000000000001</v>
      </c>
      <c r="J274" s="199"/>
      <c r="K274" s="198">
        <f>ROUND(J274*I274,3)</f>
        <v>0</v>
      </c>
      <c r="L274" s="200"/>
      <c r="M274" s="201"/>
      <c r="N274" s="202" t="s">
        <v>1</v>
      </c>
      <c r="O274" s="203" t="s">
        <v>42</v>
      </c>
      <c r="Q274" s="169">
        <f>P274*I274</f>
        <v>0</v>
      </c>
      <c r="R274" s="169">
        <v>1</v>
      </c>
      <c r="S274" s="169">
        <f>R274*I274</f>
        <v>31.495000000000001</v>
      </c>
      <c r="T274" s="169">
        <v>0</v>
      </c>
      <c r="U274" s="170">
        <f>T274*I274</f>
        <v>0</v>
      </c>
      <c r="AS274" s="171" t="s">
        <v>209</v>
      </c>
      <c r="AU274" s="171" t="s">
        <v>382</v>
      </c>
      <c r="AV274" s="171" t="s">
        <v>106</v>
      </c>
      <c r="AZ274" s="17" t="s">
        <v>167</v>
      </c>
      <c r="BF274" s="97">
        <f>IF(O274="základná",K274,0)</f>
        <v>0</v>
      </c>
      <c r="BG274" s="97">
        <f>IF(O274="znížená",K274,0)</f>
        <v>0</v>
      </c>
      <c r="BH274" s="97">
        <f>IF(O274="zákl. prenesená",K274,0)</f>
        <v>0</v>
      </c>
      <c r="BI274" s="97">
        <f>IF(O274="zníž. prenesená",K274,0)</f>
        <v>0</v>
      </c>
      <c r="BJ274" s="97">
        <f>IF(O274="nulová",K274,0)</f>
        <v>0</v>
      </c>
      <c r="BK274" s="17" t="s">
        <v>106</v>
      </c>
      <c r="BL274" s="172">
        <f>ROUND(J274*I274,3)</f>
        <v>0</v>
      </c>
      <c r="BM274" s="17" t="s">
        <v>173</v>
      </c>
      <c r="BN274" s="171" t="s">
        <v>385</v>
      </c>
    </row>
    <row r="275" spans="2:66" s="14" customFormat="1">
      <c r="B275" s="188"/>
      <c r="D275" s="174" t="s">
        <v>175</v>
      </c>
      <c r="E275" s="189" t="s">
        <v>1</v>
      </c>
      <c r="F275" s="190" t="s">
        <v>375</v>
      </c>
      <c r="G275" s="190"/>
      <c r="I275" s="189" t="s">
        <v>1</v>
      </c>
      <c r="J275" s="191"/>
      <c r="M275" s="188"/>
      <c r="N275" s="192"/>
      <c r="U275" s="193"/>
      <c r="AU275" s="189" t="s">
        <v>175</v>
      </c>
      <c r="AV275" s="189" t="s">
        <v>106</v>
      </c>
      <c r="AW275" s="14" t="s">
        <v>84</v>
      </c>
      <c r="AX275" s="14" t="s">
        <v>29</v>
      </c>
      <c r="AY275" s="14" t="s">
        <v>76</v>
      </c>
      <c r="AZ275" s="189" t="s">
        <v>167</v>
      </c>
    </row>
    <row r="276" spans="2:66" s="12" customFormat="1">
      <c r="B276" s="173"/>
      <c r="D276" s="174" t="s">
        <v>175</v>
      </c>
      <c r="E276" s="175" t="s">
        <v>1</v>
      </c>
      <c r="F276" s="176" t="s">
        <v>386</v>
      </c>
      <c r="G276" s="176"/>
      <c r="I276" s="177">
        <v>13.471</v>
      </c>
      <c r="J276" s="178"/>
      <c r="M276" s="173"/>
      <c r="N276" s="179"/>
      <c r="U276" s="180"/>
      <c r="AU276" s="175" t="s">
        <v>175</v>
      </c>
      <c r="AV276" s="175" t="s">
        <v>106</v>
      </c>
      <c r="AW276" s="12" t="s">
        <v>106</v>
      </c>
      <c r="AX276" s="12" t="s">
        <v>29</v>
      </c>
      <c r="AY276" s="12" t="s">
        <v>76</v>
      </c>
      <c r="AZ276" s="175" t="s">
        <v>167</v>
      </c>
    </row>
    <row r="277" spans="2:66" s="14" customFormat="1">
      <c r="B277" s="188"/>
      <c r="D277" s="174" t="s">
        <v>175</v>
      </c>
      <c r="E277" s="189" t="s">
        <v>1</v>
      </c>
      <c r="F277" s="190" t="s">
        <v>377</v>
      </c>
      <c r="G277" s="190"/>
      <c r="I277" s="189" t="s">
        <v>1</v>
      </c>
      <c r="J277" s="191"/>
      <c r="M277" s="188"/>
      <c r="N277" s="192"/>
      <c r="U277" s="193"/>
      <c r="AU277" s="189" t="s">
        <v>175</v>
      </c>
      <c r="AV277" s="189" t="s">
        <v>106</v>
      </c>
      <c r="AW277" s="14" t="s">
        <v>84</v>
      </c>
      <c r="AX277" s="14" t="s">
        <v>29</v>
      </c>
      <c r="AY277" s="14" t="s">
        <v>76</v>
      </c>
      <c r="AZ277" s="189" t="s">
        <v>167</v>
      </c>
    </row>
    <row r="278" spans="2:66" s="12" customFormat="1">
      <c r="B278" s="173"/>
      <c r="D278" s="174" t="s">
        <v>175</v>
      </c>
      <c r="E278" s="175" t="s">
        <v>1</v>
      </c>
      <c r="F278" s="176" t="s">
        <v>387</v>
      </c>
      <c r="G278" s="176"/>
      <c r="I278" s="177">
        <v>11.504</v>
      </c>
      <c r="J278" s="178"/>
      <c r="M278" s="173"/>
      <c r="N278" s="179"/>
      <c r="U278" s="180"/>
      <c r="AU278" s="175" t="s">
        <v>175</v>
      </c>
      <c r="AV278" s="175" t="s">
        <v>106</v>
      </c>
      <c r="AW278" s="12" t="s">
        <v>106</v>
      </c>
      <c r="AX278" s="12" t="s">
        <v>29</v>
      </c>
      <c r="AY278" s="12" t="s">
        <v>76</v>
      </c>
      <c r="AZ278" s="175" t="s">
        <v>167</v>
      </c>
    </row>
    <row r="279" spans="2:66" s="14" customFormat="1">
      <c r="B279" s="188"/>
      <c r="D279" s="174" t="s">
        <v>175</v>
      </c>
      <c r="E279" s="189" t="s">
        <v>1</v>
      </c>
      <c r="F279" s="190" t="s">
        <v>379</v>
      </c>
      <c r="G279" s="190"/>
      <c r="I279" s="189" t="s">
        <v>1</v>
      </c>
      <c r="J279" s="191"/>
      <c r="M279" s="188"/>
      <c r="N279" s="192"/>
      <c r="U279" s="193"/>
      <c r="AU279" s="189" t="s">
        <v>175</v>
      </c>
      <c r="AV279" s="189" t="s">
        <v>106</v>
      </c>
      <c r="AW279" s="14" t="s">
        <v>84</v>
      </c>
      <c r="AX279" s="14" t="s">
        <v>29</v>
      </c>
      <c r="AY279" s="14" t="s">
        <v>76</v>
      </c>
      <c r="AZ279" s="189" t="s">
        <v>167</v>
      </c>
    </row>
    <row r="280" spans="2:66" s="12" customFormat="1">
      <c r="B280" s="173"/>
      <c r="D280" s="174" t="s">
        <v>175</v>
      </c>
      <c r="E280" s="175" t="s">
        <v>1</v>
      </c>
      <c r="F280" s="176" t="s">
        <v>380</v>
      </c>
      <c r="G280" s="176"/>
      <c r="I280" s="177">
        <v>6.52</v>
      </c>
      <c r="J280" s="178"/>
      <c r="M280" s="173"/>
      <c r="N280" s="179"/>
      <c r="U280" s="180"/>
      <c r="AU280" s="175" t="s">
        <v>175</v>
      </c>
      <c r="AV280" s="175" t="s">
        <v>106</v>
      </c>
      <c r="AW280" s="12" t="s">
        <v>106</v>
      </c>
      <c r="AX280" s="12" t="s">
        <v>29</v>
      </c>
      <c r="AY280" s="12" t="s">
        <v>76</v>
      </c>
      <c r="AZ280" s="175" t="s">
        <v>167</v>
      </c>
    </row>
    <row r="281" spans="2:66" s="13" customFormat="1">
      <c r="B281" s="181"/>
      <c r="D281" s="174" t="s">
        <v>175</v>
      </c>
      <c r="E281" s="182" t="s">
        <v>1</v>
      </c>
      <c r="F281" s="183" t="s">
        <v>178</v>
      </c>
      <c r="G281" s="183"/>
      <c r="I281" s="184">
        <v>31.495000000000001</v>
      </c>
      <c r="J281" s="185"/>
      <c r="M281" s="181"/>
      <c r="N281" s="186"/>
      <c r="U281" s="187"/>
      <c r="AU281" s="182" t="s">
        <v>175</v>
      </c>
      <c r="AV281" s="182" t="s">
        <v>106</v>
      </c>
      <c r="AW281" s="13" t="s">
        <v>173</v>
      </c>
      <c r="AX281" s="13" t="s">
        <v>29</v>
      </c>
      <c r="AY281" s="13" t="s">
        <v>84</v>
      </c>
      <c r="AZ281" s="182" t="s">
        <v>167</v>
      </c>
    </row>
    <row r="282" spans="2:66" s="11" customFormat="1" ht="22.95" customHeight="1">
      <c r="B282" s="149"/>
      <c r="D282" s="150" t="s">
        <v>75</v>
      </c>
      <c r="E282" s="159" t="s">
        <v>173</v>
      </c>
      <c r="F282" s="159" t="s">
        <v>388</v>
      </c>
      <c r="G282" s="159"/>
      <c r="J282" s="152"/>
      <c r="K282" s="160">
        <f>BL282</f>
        <v>0</v>
      </c>
      <c r="M282" s="149"/>
      <c r="N282" s="154"/>
      <c r="Q282" s="155">
        <f>SUM(Q283:Q323)</f>
        <v>0</v>
      </c>
      <c r="S282" s="155">
        <f>SUM(S283:S323)</f>
        <v>74.290723340000042</v>
      </c>
      <c r="U282" s="156">
        <f>SUM(U283:U323)</f>
        <v>0</v>
      </c>
      <c r="AS282" s="150" t="s">
        <v>84</v>
      </c>
      <c r="AU282" s="157" t="s">
        <v>75</v>
      </c>
      <c r="AV282" s="157" t="s">
        <v>84</v>
      </c>
      <c r="AZ282" s="150" t="s">
        <v>167</v>
      </c>
      <c r="BL282" s="158">
        <f>SUM(BL283:BL323)</f>
        <v>0</v>
      </c>
    </row>
    <row r="283" spans="2:66" s="1" customFormat="1" ht="24.25" customHeight="1">
      <c r="B283" s="134"/>
      <c r="C283" s="161" t="s">
        <v>389</v>
      </c>
      <c r="D283" s="161" t="s">
        <v>169</v>
      </c>
      <c r="E283" s="162" t="s">
        <v>390</v>
      </c>
      <c r="F283" s="163" t="s">
        <v>391</v>
      </c>
      <c r="G283" s="163"/>
      <c r="H283" s="164" t="s">
        <v>172</v>
      </c>
      <c r="I283" s="165">
        <v>8.375</v>
      </c>
      <c r="J283" s="166"/>
      <c r="K283" s="165">
        <f>ROUND(J283*I283,3)</f>
        <v>0</v>
      </c>
      <c r="L283" s="167"/>
      <c r="M283" s="34"/>
      <c r="N283" s="168" t="s">
        <v>1</v>
      </c>
      <c r="O283" s="133" t="s">
        <v>42</v>
      </c>
      <c r="Q283" s="169">
        <f>P283*I283</f>
        <v>0</v>
      </c>
      <c r="R283" s="169">
        <v>2.4018999999999999</v>
      </c>
      <c r="S283" s="169">
        <f>R283*I283</f>
        <v>20.1159125</v>
      </c>
      <c r="T283" s="169">
        <v>0</v>
      </c>
      <c r="U283" s="170">
        <f>T283*I283</f>
        <v>0</v>
      </c>
      <c r="AS283" s="171" t="s">
        <v>173</v>
      </c>
      <c r="AU283" s="171" t="s">
        <v>169</v>
      </c>
      <c r="AV283" s="171" t="s">
        <v>106</v>
      </c>
      <c r="AZ283" s="17" t="s">
        <v>167</v>
      </c>
      <c r="BF283" s="97">
        <f>IF(O283="základná",K283,0)</f>
        <v>0</v>
      </c>
      <c r="BG283" s="97">
        <f>IF(O283="znížená",K283,0)</f>
        <v>0</v>
      </c>
      <c r="BH283" s="97">
        <f>IF(O283="zákl. prenesená",K283,0)</f>
        <v>0</v>
      </c>
      <c r="BI283" s="97">
        <f>IF(O283="zníž. prenesená",K283,0)</f>
        <v>0</v>
      </c>
      <c r="BJ283" s="97">
        <f>IF(O283="nulová",K283,0)</f>
        <v>0</v>
      </c>
      <c r="BK283" s="17" t="s">
        <v>106</v>
      </c>
      <c r="BL283" s="172">
        <f>ROUND(J283*I283,3)</f>
        <v>0</v>
      </c>
      <c r="BM283" s="17" t="s">
        <v>173</v>
      </c>
      <c r="BN283" s="171" t="s">
        <v>392</v>
      </c>
    </row>
    <row r="284" spans="2:66" s="14" customFormat="1">
      <c r="B284" s="188"/>
      <c r="D284" s="174" t="s">
        <v>175</v>
      </c>
      <c r="E284" s="189" t="s">
        <v>1</v>
      </c>
      <c r="F284" s="190" t="s">
        <v>393</v>
      </c>
      <c r="G284" s="190"/>
      <c r="I284" s="189" t="s">
        <v>1</v>
      </c>
      <c r="J284" s="191"/>
      <c r="M284" s="188"/>
      <c r="N284" s="192"/>
      <c r="U284" s="193"/>
      <c r="AU284" s="189" t="s">
        <v>175</v>
      </c>
      <c r="AV284" s="189" t="s">
        <v>106</v>
      </c>
      <c r="AW284" s="14" t="s">
        <v>84</v>
      </c>
      <c r="AX284" s="14" t="s">
        <v>29</v>
      </c>
      <c r="AY284" s="14" t="s">
        <v>76</v>
      </c>
      <c r="AZ284" s="189" t="s">
        <v>167</v>
      </c>
    </row>
    <row r="285" spans="2:66" s="12" customFormat="1">
      <c r="B285" s="173"/>
      <c r="D285" s="174" t="s">
        <v>175</v>
      </c>
      <c r="E285" s="175" t="s">
        <v>1</v>
      </c>
      <c r="F285" s="176" t="s">
        <v>394</v>
      </c>
      <c r="G285" s="176"/>
      <c r="I285" s="177">
        <v>8.375</v>
      </c>
      <c r="J285" s="178"/>
      <c r="M285" s="173"/>
      <c r="N285" s="179"/>
      <c r="U285" s="180"/>
      <c r="AU285" s="175" t="s">
        <v>175</v>
      </c>
      <c r="AV285" s="175" t="s">
        <v>106</v>
      </c>
      <c r="AW285" s="12" t="s">
        <v>106</v>
      </c>
      <c r="AX285" s="12" t="s">
        <v>29</v>
      </c>
      <c r="AY285" s="12" t="s">
        <v>76</v>
      </c>
      <c r="AZ285" s="175" t="s">
        <v>167</v>
      </c>
    </row>
    <row r="286" spans="2:66" s="13" customFormat="1">
      <c r="B286" s="181"/>
      <c r="D286" s="174" t="s">
        <v>175</v>
      </c>
      <c r="E286" s="182" t="s">
        <v>1</v>
      </c>
      <c r="F286" s="183" t="s">
        <v>178</v>
      </c>
      <c r="G286" s="183"/>
      <c r="I286" s="184">
        <v>8.375</v>
      </c>
      <c r="J286" s="185"/>
      <c r="M286" s="181"/>
      <c r="N286" s="186"/>
      <c r="U286" s="187"/>
      <c r="AU286" s="182" t="s">
        <v>175</v>
      </c>
      <c r="AV286" s="182" t="s">
        <v>106</v>
      </c>
      <c r="AW286" s="13" t="s">
        <v>173</v>
      </c>
      <c r="AX286" s="13" t="s">
        <v>29</v>
      </c>
      <c r="AY286" s="13" t="s">
        <v>84</v>
      </c>
      <c r="AZ286" s="182" t="s">
        <v>167</v>
      </c>
    </row>
    <row r="287" spans="2:66" s="1" customFormat="1" ht="37.950000000000003" customHeight="1">
      <c r="B287" s="134"/>
      <c r="C287" s="161" t="s">
        <v>395</v>
      </c>
      <c r="D287" s="161" t="s">
        <v>169</v>
      </c>
      <c r="E287" s="162" t="s">
        <v>396</v>
      </c>
      <c r="F287" s="163" t="s">
        <v>397</v>
      </c>
      <c r="G287" s="163"/>
      <c r="H287" s="164" t="s">
        <v>172</v>
      </c>
      <c r="I287" s="165">
        <v>19.253</v>
      </c>
      <c r="J287" s="166"/>
      <c r="K287" s="165">
        <f>ROUND(J287*I287,3)</f>
        <v>0</v>
      </c>
      <c r="L287" s="167"/>
      <c r="M287" s="34"/>
      <c r="N287" s="168" t="s">
        <v>1</v>
      </c>
      <c r="O287" s="133" t="s">
        <v>42</v>
      </c>
      <c r="Q287" s="169">
        <f>P287*I287</f>
        <v>0</v>
      </c>
      <c r="R287" s="169">
        <v>2.4018999999999999</v>
      </c>
      <c r="S287" s="169">
        <f>R287*I287</f>
        <v>46.243780700000002</v>
      </c>
      <c r="T287" s="169">
        <v>0</v>
      </c>
      <c r="U287" s="170">
        <f>T287*I287</f>
        <v>0</v>
      </c>
      <c r="AS287" s="171" t="s">
        <v>173</v>
      </c>
      <c r="AU287" s="171" t="s">
        <v>169</v>
      </c>
      <c r="AV287" s="171" t="s">
        <v>106</v>
      </c>
      <c r="AZ287" s="17" t="s">
        <v>167</v>
      </c>
      <c r="BF287" s="97">
        <f>IF(O287="základná",K287,0)</f>
        <v>0</v>
      </c>
      <c r="BG287" s="97">
        <f>IF(O287="znížená",K287,0)</f>
        <v>0</v>
      </c>
      <c r="BH287" s="97">
        <f>IF(O287="zákl. prenesená",K287,0)</f>
        <v>0</v>
      </c>
      <c r="BI287" s="97">
        <f>IF(O287="zníž. prenesená",K287,0)</f>
        <v>0</v>
      </c>
      <c r="BJ287" s="97">
        <f>IF(O287="nulová",K287,0)</f>
        <v>0</v>
      </c>
      <c r="BK287" s="17" t="s">
        <v>106</v>
      </c>
      <c r="BL287" s="172">
        <f>ROUND(J287*I287,3)</f>
        <v>0</v>
      </c>
      <c r="BM287" s="17" t="s">
        <v>173</v>
      </c>
      <c r="BN287" s="171" t="s">
        <v>398</v>
      </c>
    </row>
    <row r="288" spans="2:66" s="14" customFormat="1">
      <c r="B288" s="188"/>
      <c r="D288" s="174" t="s">
        <v>175</v>
      </c>
      <c r="E288" s="189" t="s">
        <v>1</v>
      </c>
      <c r="F288" s="190" t="s">
        <v>399</v>
      </c>
      <c r="G288" s="190"/>
      <c r="I288" s="189" t="s">
        <v>1</v>
      </c>
      <c r="J288" s="191"/>
      <c r="M288" s="188"/>
      <c r="N288" s="192"/>
      <c r="U288" s="193"/>
      <c r="AU288" s="189" t="s">
        <v>175</v>
      </c>
      <c r="AV288" s="189" t="s">
        <v>106</v>
      </c>
      <c r="AW288" s="14" t="s">
        <v>84</v>
      </c>
      <c r="AX288" s="14" t="s">
        <v>29</v>
      </c>
      <c r="AY288" s="14" t="s">
        <v>76</v>
      </c>
      <c r="AZ288" s="189" t="s">
        <v>167</v>
      </c>
    </row>
    <row r="289" spans="2:66" s="12" customFormat="1">
      <c r="B289" s="173"/>
      <c r="D289" s="174" t="s">
        <v>175</v>
      </c>
      <c r="E289" s="175" t="s">
        <v>1</v>
      </c>
      <c r="F289" s="176" t="s">
        <v>400</v>
      </c>
      <c r="G289" s="176"/>
      <c r="I289" s="177">
        <v>18.768000000000001</v>
      </c>
      <c r="J289" s="178"/>
      <c r="M289" s="173"/>
      <c r="N289" s="179"/>
      <c r="U289" s="180"/>
      <c r="AU289" s="175" t="s">
        <v>175</v>
      </c>
      <c r="AV289" s="175" t="s">
        <v>106</v>
      </c>
      <c r="AW289" s="12" t="s">
        <v>106</v>
      </c>
      <c r="AX289" s="12" t="s">
        <v>29</v>
      </c>
      <c r="AY289" s="12" t="s">
        <v>76</v>
      </c>
      <c r="AZ289" s="175" t="s">
        <v>167</v>
      </c>
    </row>
    <row r="290" spans="2:66" s="12" customFormat="1">
      <c r="B290" s="173"/>
      <c r="D290" s="174" t="s">
        <v>175</v>
      </c>
      <c r="E290" s="175" t="s">
        <v>1</v>
      </c>
      <c r="F290" s="176" t="s">
        <v>401</v>
      </c>
      <c r="G290" s="176"/>
      <c r="I290" s="177">
        <v>0.48499999999999999</v>
      </c>
      <c r="J290" s="178"/>
      <c r="M290" s="173"/>
      <c r="N290" s="179"/>
      <c r="U290" s="180"/>
      <c r="AU290" s="175" t="s">
        <v>175</v>
      </c>
      <c r="AV290" s="175" t="s">
        <v>106</v>
      </c>
      <c r="AW290" s="12" t="s">
        <v>106</v>
      </c>
      <c r="AX290" s="12" t="s">
        <v>29</v>
      </c>
      <c r="AY290" s="12" t="s">
        <v>76</v>
      </c>
      <c r="AZ290" s="175" t="s">
        <v>167</v>
      </c>
    </row>
    <row r="291" spans="2:66" s="13" customFormat="1">
      <c r="B291" s="181"/>
      <c r="D291" s="174" t="s">
        <v>175</v>
      </c>
      <c r="E291" s="182" t="s">
        <v>1</v>
      </c>
      <c r="F291" s="183" t="s">
        <v>178</v>
      </c>
      <c r="G291" s="183"/>
      <c r="I291" s="184">
        <v>19.253</v>
      </c>
      <c r="J291" s="185"/>
      <c r="M291" s="181"/>
      <c r="N291" s="186"/>
      <c r="U291" s="187"/>
      <c r="AU291" s="182" t="s">
        <v>175</v>
      </c>
      <c r="AV291" s="182" t="s">
        <v>106</v>
      </c>
      <c r="AW291" s="13" t="s">
        <v>173</v>
      </c>
      <c r="AX291" s="13" t="s">
        <v>29</v>
      </c>
      <c r="AY291" s="13" t="s">
        <v>84</v>
      </c>
      <c r="AZ291" s="182" t="s">
        <v>167</v>
      </c>
    </row>
    <row r="292" spans="2:66" s="14" customFormat="1" ht="20.6">
      <c r="B292" s="188"/>
      <c r="D292" s="174" t="s">
        <v>175</v>
      </c>
      <c r="E292" s="189" t="s">
        <v>1</v>
      </c>
      <c r="F292" s="190" t="s">
        <v>402</v>
      </c>
      <c r="G292" s="190"/>
      <c r="I292" s="189" t="s">
        <v>1</v>
      </c>
      <c r="J292" s="191"/>
      <c r="M292" s="188"/>
      <c r="N292" s="192"/>
      <c r="U292" s="193"/>
      <c r="AU292" s="189" t="s">
        <v>175</v>
      </c>
      <c r="AV292" s="189" t="s">
        <v>106</v>
      </c>
      <c r="AW292" s="14" t="s">
        <v>84</v>
      </c>
      <c r="AX292" s="14" t="s">
        <v>29</v>
      </c>
      <c r="AY292" s="14" t="s">
        <v>76</v>
      </c>
      <c r="AZ292" s="189" t="s">
        <v>167</v>
      </c>
    </row>
    <row r="293" spans="2:66" s="1" customFormat="1" ht="16.5" customHeight="1">
      <c r="B293" s="134"/>
      <c r="C293" s="161" t="s">
        <v>403</v>
      </c>
      <c r="D293" s="161" t="s">
        <v>169</v>
      </c>
      <c r="E293" s="162" t="s">
        <v>404</v>
      </c>
      <c r="F293" s="163" t="s">
        <v>405</v>
      </c>
      <c r="G293" s="163"/>
      <c r="H293" s="164" t="s">
        <v>229</v>
      </c>
      <c r="I293" s="165">
        <v>8.7870000000000008</v>
      </c>
      <c r="J293" s="166"/>
      <c r="K293" s="165">
        <f>ROUND(J293*I293,3)</f>
        <v>0</v>
      </c>
      <c r="L293" s="167"/>
      <c r="M293" s="34"/>
      <c r="N293" s="168" t="s">
        <v>1</v>
      </c>
      <c r="O293" s="133" t="s">
        <v>42</v>
      </c>
      <c r="Q293" s="169">
        <f>P293*I293</f>
        <v>0</v>
      </c>
      <c r="R293" s="169">
        <v>1.1299999999999999E-3</v>
      </c>
      <c r="S293" s="169">
        <f>R293*I293</f>
        <v>9.9293100000000002E-3</v>
      </c>
      <c r="T293" s="169">
        <v>0</v>
      </c>
      <c r="U293" s="170">
        <f>T293*I293</f>
        <v>0</v>
      </c>
      <c r="AS293" s="171" t="s">
        <v>173</v>
      </c>
      <c r="AU293" s="171" t="s">
        <v>169</v>
      </c>
      <c r="AV293" s="171" t="s">
        <v>106</v>
      </c>
      <c r="AZ293" s="17" t="s">
        <v>167</v>
      </c>
      <c r="BF293" s="97">
        <f>IF(O293="základná",K293,0)</f>
        <v>0</v>
      </c>
      <c r="BG293" s="97">
        <f>IF(O293="znížená",K293,0)</f>
        <v>0</v>
      </c>
      <c r="BH293" s="97">
        <f>IF(O293="zákl. prenesená",K293,0)</f>
        <v>0</v>
      </c>
      <c r="BI293" s="97">
        <f>IF(O293="zníž. prenesená",K293,0)</f>
        <v>0</v>
      </c>
      <c r="BJ293" s="97">
        <f>IF(O293="nulová",K293,0)</f>
        <v>0</v>
      </c>
      <c r="BK293" s="17" t="s">
        <v>106</v>
      </c>
      <c r="BL293" s="172">
        <f>ROUND(J293*I293,3)</f>
        <v>0</v>
      </c>
      <c r="BM293" s="17" t="s">
        <v>173</v>
      </c>
      <c r="BN293" s="171" t="s">
        <v>406</v>
      </c>
    </row>
    <row r="294" spans="2:66" s="12" customFormat="1">
      <c r="B294" s="173"/>
      <c r="D294" s="174" t="s">
        <v>175</v>
      </c>
      <c r="E294" s="175" t="s">
        <v>1</v>
      </c>
      <c r="F294" s="176" t="s">
        <v>407</v>
      </c>
      <c r="G294" s="176"/>
      <c r="I294" s="177">
        <v>8.7870000000000008</v>
      </c>
      <c r="J294" s="178"/>
      <c r="M294" s="173"/>
      <c r="N294" s="179"/>
      <c r="U294" s="180"/>
      <c r="AU294" s="175" t="s">
        <v>175</v>
      </c>
      <c r="AV294" s="175" t="s">
        <v>106</v>
      </c>
      <c r="AW294" s="12" t="s">
        <v>106</v>
      </c>
      <c r="AX294" s="12" t="s">
        <v>29</v>
      </c>
      <c r="AY294" s="12" t="s">
        <v>84</v>
      </c>
      <c r="AZ294" s="175" t="s">
        <v>167</v>
      </c>
    </row>
    <row r="295" spans="2:66" s="1" customFormat="1" ht="16.5" customHeight="1">
      <c r="B295" s="134"/>
      <c r="C295" s="161" t="s">
        <v>408</v>
      </c>
      <c r="D295" s="161" t="s">
        <v>169</v>
      </c>
      <c r="E295" s="162" t="s">
        <v>409</v>
      </c>
      <c r="F295" s="163" t="s">
        <v>410</v>
      </c>
      <c r="G295" s="163"/>
      <c r="H295" s="164" t="s">
        <v>229</v>
      </c>
      <c r="I295" s="165">
        <v>8.7870000000000008</v>
      </c>
      <c r="J295" s="166"/>
      <c r="K295" s="165">
        <f>ROUND(J295*I295,3)</f>
        <v>0</v>
      </c>
      <c r="L295" s="167"/>
      <c r="M295" s="34"/>
      <c r="N295" s="168" t="s">
        <v>1</v>
      </c>
      <c r="O295" s="133" t="s">
        <v>42</v>
      </c>
      <c r="Q295" s="169">
        <f>P295*I295</f>
        <v>0</v>
      </c>
      <c r="R295" s="169">
        <v>0</v>
      </c>
      <c r="S295" s="169">
        <f>R295*I295</f>
        <v>0</v>
      </c>
      <c r="T295" s="169">
        <v>0</v>
      </c>
      <c r="U295" s="170">
        <f>T295*I295</f>
        <v>0</v>
      </c>
      <c r="AS295" s="171" t="s">
        <v>173</v>
      </c>
      <c r="AU295" s="171" t="s">
        <v>169</v>
      </c>
      <c r="AV295" s="171" t="s">
        <v>106</v>
      </c>
      <c r="AZ295" s="17" t="s">
        <v>167</v>
      </c>
      <c r="BF295" s="97">
        <f>IF(O295="základná",K295,0)</f>
        <v>0</v>
      </c>
      <c r="BG295" s="97">
        <f>IF(O295="znížená",K295,0)</f>
        <v>0</v>
      </c>
      <c r="BH295" s="97">
        <f>IF(O295="zákl. prenesená",K295,0)</f>
        <v>0</v>
      </c>
      <c r="BI295" s="97">
        <f>IF(O295="zníž. prenesená",K295,0)</f>
        <v>0</v>
      </c>
      <c r="BJ295" s="97">
        <f>IF(O295="nulová",K295,0)</f>
        <v>0</v>
      </c>
      <c r="BK295" s="17" t="s">
        <v>106</v>
      </c>
      <c r="BL295" s="172">
        <f>ROUND(J295*I295,3)</f>
        <v>0</v>
      </c>
      <c r="BM295" s="17" t="s">
        <v>173</v>
      </c>
      <c r="BN295" s="171" t="s">
        <v>411</v>
      </c>
    </row>
    <row r="296" spans="2:66" s="1" customFormat="1" ht="24.25" customHeight="1">
      <c r="B296" s="134"/>
      <c r="C296" s="161" t="s">
        <v>412</v>
      </c>
      <c r="D296" s="161" t="s">
        <v>169</v>
      </c>
      <c r="E296" s="162" t="s">
        <v>413</v>
      </c>
      <c r="F296" s="163" t="s">
        <v>414</v>
      </c>
      <c r="G296" s="163"/>
      <c r="H296" s="164" t="s">
        <v>229</v>
      </c>
      <c r="I296" s="165">
        <v>170.62</v>
      </c>
      <c r="J296" s="166"/>
      <c r="K296" s="165">
        <f>ROUND(J296*I296,3)</f>
        <v>0</v>
      </c>
      <c r="L296" s="167"/>
      <c r="M296" s="34"/>
      <c r="N296" s="168" t="s">
        <v>1</v>
      </c>
      <c r="O296" s="133" t="s">
        <v>42</v>
      </c>
      <c r="Q296" s="169">
        <f>P296*I296</f>
        <v>0</v>
      </c>
      <c r="R296" s="169">
        <v>5.4999999999999997E-3</v>
      </c>
      <c r="S296" s="169">
        <f>R296*I296</f>
        <v>0.93840999999999997</v>
      </c>
      <c r="T296" s="169">
        <v>0</v>
      </c>
      <c r="U296" s="170">
        <f>T296*I296</f>
        <v>0</v>
      </c>
      <c r="AS296" s="171" t="s">
        <v>173</v>
      </c>
      <c r="AU296" s="171" t="s">
        <v>169</v>
      </c>
      <c r="AV296" s="171" t="s">
        <v>106</v>
      </c>
      <c r="AZ296" s="17" t="s">
        <v>167</v>
      </c>
      <c r="BF296" s="97">
        <f>IF(O296="základná",K296,0)</f>
        <v>0</v>
      </c>
      <c r="BG296" s="97">
        <f>IF(O296="znížená",K296,0)</f>
        <v>0</v>
      </c>
      <c r="BH296" s="97">
        <f>IF(O296="zákl. prenesená",K296,0)</f>
        <v>0</v>
      </c>
      <c r="BI296" s="97">
        <f>IF(O296="zníž. prenesená",K296,0)</f>
        <v>0</v>
      </c>
      <c r="BJ296" s="97">
        <f>IF(O296="nulová",K296,0)</f>
        <v>0</v>
      </c>
      <c r="BK296" s="17" t="s">
        <v>106</v>
      </c>
      <c r="BL296" s="172">
        <f>ROUND(J296*I296,3)</f>
        <v>0</v>
      </c>
      <c r="BM296" s="17" t="s">
        <v>173</v>
      </c>
      <c r="BN296" s="171" t="s">
        <v>415</v>
      </c>
    </row>
    <row r="297" spans="2:66" s="12" customFormat="1">
      <c r="B297" s="173"/>
      <c r="D297" s="174" t="s">
        <v>175</v>
      </c>
      <c r="E297" s="175" t="s">
        <v>1</v>
      </c>
      <c r="F297" s="176" t="s">
        <v>416</v>
      </c>
      <c r="G297" s="176"/>
      <c r="I297" s="177">
        <v>170.62</v>
      </c>
      <c r="J297" s="178"/>
      <c r="M297" s="173"/>
      <c r="N297" s="179"/>
      <c r="U297" s="180"/>
      <c r="AU297" s="175" t="s">
        <v>175</v>
      </c>
      <c r="AV297" s="175" t="s">
        <v>106</v>
      </c>
      <c r="AW297" s="12" t="s">
        <v>106</v>
      </c>
      <c r="AX297" s="12" t="s">
        <v>29</v>
      </c>
      <c r="AY297" s="12" t="s">
        <v>84</v>
      </c>
      <c r="AZ297" s="175" t="s">
        <v>167</v>
      </c>
    </row>
    <row r="298" spans="2:66" s="1" customFormat="1" ht="24.25" customHeight="1">
      <c r="B298" s="134"/>
      <c r="C298" s="161" t="s">
        <v>417</v>
      </c>
      <c r="D298" s="161" t="s">
        <v>169</v>
      </c>
      <c r="E298" s="162" t="s">
        <v>418</v>
      </c>
      <c r="F298" s="163" t="s">
        <v>419</v>
      </c>
      <c r="G298" s="163"/>
      <c r="H298" s="164" t="s">
        <v>229</v>
      </c>
      <c r="I298" s="165">
        <v>170.62</v>
      </c>
      <c r="J298" s="166"/>
      <c r="K298" s="165">
        <f>ROUND(J298*I298,3)</f>
        <v>0</v>
      </c>
      <c r="L298" s="167"/>
      <c r="M298" s="34"/>
      <c r="N298" s="168" t="s">
        <v>1</v>
      </c>
      <c r="O298" s="133" t="s">
        <v>42</v>
      </c>
      <c r="Q298" s="169">
        <f>P298*I298</f>
        <v>0</v>
      </c>
      <c r="R298" s="169">
        <v>0</v>
      </c>
      <c r="S298" s="169">
        <f>R298*I298</f>
        <v>0</v>
      </c>
      <c r="T298" s="169">
        <v>0</v>
      </c>
      <c r="U298" s="170">
        <f>T298*I298</f>
        <v>0</v>
      </c>
      <c r="AS298" s="171" t="s">
        <v>173</v>
      </c>
      <c r="AU298" s="171" t="s">
        <v>169</v>
      </c>
      <c r="AV298" s="171" t="s">
        <v>106</v>
      </c>
      <c r="AZ298" s="17" t="s">
        <v>167</v>
      </c>
      <c r="BF298" s="97">
        <f>IF(O298="základná",K298,0)</f>
        <v>0</v>
      </c>
      <c r="BG298" s="97">
        <f>IF(O298="znížená",K298,0)</f>
        <v>0</v>
      </c>
      <c r="BH298" s="97">
        <f>IF(O298="zákl. prenesená",K298,0)</f>
        <v>0</v>
      </c>
      <c r="BI298" s="97">
        <f>IF(O298="zníž. prenesená",K298,0)</f>
        <v>0</v>
      </c>
      <c r="BJ298" s="97">
        <f>IF(O298="nulová",K298,0)</f>
        <v>0</v>
      </c>
      <c r="BK298" s="17" t="s">
        <v>106</v>
      </c>
      <c r="BL298" s="172">
        <f>ROUND(J298*I298,3)</f>
        <v>0</v>
      </c>
      <c r="BM298" s="17" t="s">
        <v>173</v>
      </c>
      <c r="BN298" s="171" t="s">
        <v>420</v>
      </c>
    </row>
    <row r="299" spans="2:66" s="1" customFormat="1" ht="37.950000000000003" customHeight="1">
      <c r="B299" s="134"/>
      <c r="C299" s="161" t="s">
        <v>421</v>
      </c>
      <c r="D299" s="161" t="s">
        <v>169</v>
      </c>
      <c r="E299" s="162" t="s">
        <v>422</v>
      </c>
      <c r="F299" s="163" t="s">
        <v>423</v>
      </c>
      <c r="G299" s="163"/>
      <c r="H299" s="164" t="s">
        <v>261</v>
      </c>
      <c r="I299" s="165">
        <v>2.5270000000000001</v>
      </c>
      <c r="J299" s="166"/>
      <c r="K299" s="165">
        <f>ROUND(J299*I299,3)</f>
        <v>0</v>
      </c>
      <c r="L299" s="167"/>
      <c r="M299" s="34"/>
      <c r="N299" s="168" t="s">
        <v>1</v>
      </c>
      <c r="O299" s="133" t="s">
        <v>42</v>
      </c>
      <c r="Q299" s="169">
        <f>P299*I299</f>
        <v>0</v>
      </c>
      <c r="R299" s="169">
        <v>1.0162899999999999</v>
      </c>
      <c r="S299" s="169">
        <f>R299*I299</f>
        <v>2.5681648299999997</v>
      </c>
      <c r="T299" s="169">
        <v>0</v>
      </c>
      <c r="U299" s="170">
        <f>T299*I299</f>
        <v>0</v>
      </c>
      <c r="AS299" s="171" t="s">
        <v>173</v>
      </c>
      <c r="AU299" s="171" t="s">
        <v>169</v>
      </c>
      <c r="AV299" s="171" t="s">
        <v>106</v>
      </c>
      <c r="AZ299" s="17" t="s">
        <v>167</v>
      </c>
      <c r="BF299" s="97">
        <f>IF(O299="základná",K299,0)</f>
        <v>0</v>
      </c>
      <c r="BG299" s="97">
        <f>IF(O299="znížená",K299,0)</f>
        <v>0</v>
      </c>
      <c r="BH299" s="97">
        <f>IF(O299="zákl. prenesená",K299,0)</f>
        <v>0</v>
      </c>
      <c r="BI299" s="97">
        <f>IF(O299="zníž. prenesená",K299,0)</f>
        <v>0</v>
      </c>
      <c r="BJ299" s="97">
        <f>IF(O299="nulová",K299,0)</f>
        <v>0</v>
      </c>
      <c r="BK299" s="17" t="s">
        <v>106</v>
      </c>
      <c r="BL299" s="172">
        <f>ROUND(J299*I299,3)</f>
        <v>0</v>
      </c>
      <c r="BM299" s="17" t="s">
        <v>173</v>
      </c>
      <c r="BN299" s="171" t="s">
        <v>424</v>
      </c>
    </row>
    <row r="300" spans="2:66" s="12" customFormat="1">
      <c r="B300" s="173"/>
      <c r="D300" s="174" t="s">
        <v>175</v>
      </c>
      <c r="E300" s="175" t="s">
        <v>1</v>
      </c>
      <c r="F300" s="176" t="s">
        <v>425</v>
      </c>
      <c r="G300" s="176"/>
      <c r="I300" s="177">
        <v>0.95099999999999996</v>
      </c>
      <c r="J300" s="178"/>
      <c r="M300" s="173"/>
      <c r="N300" s="179"/>
      <c r="U300" s="180"/>
      <c r="AU300" s="175" t="s">
        <v>175</v>
      </c>
      <c r="AV300" s="175" t="s">
        <v>106</v>
      </c>
      <c r="AW300" s="12" t="s">
        <v>106</v>
      </c>
      <c r="AX300" s="12" t="s">
        <v>29</v>
      </c>
      <c r="AY300" s="12" t="s">
        <v>76</v>
      </c>
      <c r="AZ300" s="175" t="s">
        <v>167</v>
      </c>
    </row>
    <row r="301" spans="2:66" s="12" customFormat="1">
      <c r="B301" s="173"/>
      <c r="D301" s="174" t="s">
        <v>175</v>
      </c>
      <c r="E301" s="175" t="s">
        <v>1</v>
      </c>
      <c r="F301" s="176" t="s">
        <v>426</v>
      </c>
      <c r="G301" s="176"/>
      <c r="I301" s="177">
        <v>0.90100000000000002</v>
      </c>
      <c r="J301" s="178"/>
      <c r="M301" s="173"/>
      <c r="N301" s="179"/>
      <c r="U301" s="180"/>
      <c r="AU301" s="175" t="s">
        <v>175</v>
      </c>
      <c r="AV301" s="175" t="s">
        <v>106</v>
      </c>
      <c r="AW301" s="12" t="s">
        <v>106</v>
      </c>
      <c r="AX301" s="12" t="s">
        <v>29</v>
      </c>
      <c r="AY301" s="12" t="s">
        <v>76</v>
      </c>
      <c r="AZ301" s="175" t="s">
        <v>167</v>
      </c>
    </row>
    <row r="302" spans="2:66" s="12" customFormat="1">
      <c r="B302" s="173"/>
      <c r="D302" s="174" t="s">
        <v>175</v>
      </c>
      <c r="E302" s="175" t="s">
        <v>1</v>
      </c>
      <c r="F302" s="176" t="s">
        <v>427</v>
      </c>
      <c r="G302" s="176"/>
      <c r="I302" s="177">
        <v>0.67500000000000004</v>
      </c>
      <c r="J302" s="178"/>
      <c r="M302" s="173"/>
      <c r="N302" s="179"/>
      <c r="U302" s="180"/>
      <c r="AU302" s="175" t="s">
        <v>175</v>
      </c>
      <c r="AV302" s="175" t="s">
        <v>106</v>
      </c>
      <c r="AW302" s="12" t="s">
        <v>106</v>
      </c>
      <c r="AX302" s="12" t="s">
        <v>29</v>
      </c>
      <c r="AY302" s="12" t="s">
        <v>76</v>
      </c>
      <c r="AZ302" s="175" t="s">
        <v>167</v>
      </c>
    </row>
    <row r="303" spans="2:66" s="13" customFormat="1">
      <c r="B303" s="181"/>
      <c r="D303" s="174" t="s">
        <v>175</v>
      </c>
      <c r="E303" s="182" t="s">
        <v>1</v>
      </c>
      <c r="F303" s="183" t="s">
        <v>178</v>
      </c>
      <c r="G303" s="183"/>
      <c r="I303" s="184">
        <v>2.5270000000000001</v>
      </c>
      <c r="J303" s="185"/>
      <c r="M303" s="181"/>
      <c r="N303" s="186"/>
      <c r="U303" s="187"/>
      <c r="AU303" s="182" t="s">
        <v>175</v>
      </c>
      <c r="AV303" s="182" t="s">
        <v>106</v>
      </c>
      <c r="AW303" s="13" t="s">
        <v>173</v>
      </c>
      <c r="AX303" s="13" t="s">
        <v>29</v>
      </c>
      <c r="AY303" s="13" t="s">
        <v>84</v>
      </c>
      <c r="AZ303" s="182" t="s">
        <v>167</v>
      </c>
    </row>
    <row r="304" spans="2:66" s="1" customFormat="1" ht="16.5" customHeight="1">
      <c r="B304" s="134"/>
      <c r="C304" s="161" t="s">
        <v>428</v>
      </c>
      <c r="D304" s="161" t="s">
        <v>169</v>
      </c>
      <c r="E304" s="162" t="s">
        <v>429</v>
      </c>
      <c r="F304" s="163" t="s">
        <v>430</v>
      </c>
      <c r="G304" s="163"/>
      <c r="H304" s="164" t="s">
        <v>236</v>
      </c>
      <c r="I304" s="165">
        <v>23</v>
      </c>
      <c r="J304" s="166"/>
      <c r="K304" s="165">
        <f>ROUND(J304*I304,3)</f>
        <v>0</v>
      </c>
      <c r="L304" s="167"/>
      <c r="M304" s="34"/>
      <c r="N304" s="168" t="s">
        <v>1</v>
      </c>
      <c r="O304" s="133" t="s">
        <v>42</v>
      </c>
      <c r="Q304" s="169">
        <f>P304*I304</f>
        <v>0</v>
      </c>
      <c r="R304" s="169">
        <v>2E-3</v>
      </c>
      <c r="S304" s="169">
        <f>R304*I304</f>
        <v>4.5999999999999999E-2</v>
      </c>
      <c r="T304" s="169">
        <v>0</v>
      </c>
      <c r="U304" s="170">
        <f>T304*I304</f>
        <v>0</v>
      </c>
      <c r="AS304" s="171" t="s">
        <v>173</v>
      </c>
      <c r="AU304" s="171" t="s">
        <v>169</v>
      </c>
      <c r="AV304" s="171" t="s">
        <v>106</v>
      </c>
      <c r="AZ304" s="17" t="s">
        <v>167</v>
      </c>
      <c r="BF304" s="97">
        <f>IF(O304="základná",K304,0)</f>
        <v>0</v>
      </c>
      <c r="BG304" s="97">
        <f>IF(O304="znížená",K304,0)</f>
        <v>0</v>
      </c>
      <c r="BH304" s="97">
        <f>IF(O304="zákl. prenesená",K304,0)</f>
        <v>0</v>
      </c>
      <c r="BI304" s="97">
        <f>IF(O304="zníž. prenesená",K304,0)</f>
        <v>0</v>
      </c>
      <c r="BJ304" s="97">
        <f>IF(O304="nulová",K304,0)</f>
        <v>0</v>
      </c>
      <c r="BK304" s="17" t="s">
        <v>106</v>
      </c>
      <c r="BL304" s="172">
        <f>ROUND(J304*I304,3)</f>
        <v>0</v>
      </c>
      <c r="BM304" s="17" t="s">
        <v>173</v>
      </c>
      <c r="BN304" s="171" t="s">
        <v>431</v>
      </c>
    </row>
    <row r="305" spans="2:66" s="12" customFormat="1">
      <c r="B305" s="173"/>
      <c r="D305" s="174" t="s">
        <v>175</v>
      </c>
      <c r="E305" s="175" t="s">
        <v>1</v>
      </c>
      <c r="F305" s="176" t="s">
        <v>432</v>
      </c>
      <c r="G305" s="176"/>
      <c r="I305" s="177">
        <v>23</v>
      </c>
      <c r="J305" s="178"/>
      <c r="M305" s="173"/>
      <c r="N305" s="179"/>
      <c r="U305" s="180"/>
      <c r="AU305" s="175" t="s">
        <v>175</v>
      </c>
      <c r="AV305" s="175" t="s">
        <v>106</v>
      </c>
      <c r="AW305" s="12" t="s">
        <v>106</v>
      </c>
      <c r="AX305" s="12" t="s">
        <v>29</v>
      </c>
      <c r="AY305" s="12" t="s">
        <v>84</v>
      </c>
      <c r="AZ305" s="175" t="s">
        <v>167</v>
      </c>
    </row>
    <row r="306" spans="2:66" s="1" customFormat="1" ht="16.5" customHeight="1">
      <c r="B306" s="134"/>
      <c r="C306" s="161" t="s">
        <v>433</v>
      </c>
      <c r="D306" s="161" t="s">
        <v>169</v>
      </c>
      <c r="E306" s="162" t="s">
        <v>434</v>
      </c>
      <c r="F306" s="163" t="s">
        <v>435</v>
      </c>
      <c r="G306" s="163"/>
      <c r="H306" s="164" t="s">
        <v>236</v>
      </c>
      <c r="I306" s="165">
        <v>802</v>
      </c>
      <c r="J306" s="166"/>
      <c r="K306" s="165">
        <f>ROUND(J306*I306,3)</f>
        <v>0</v>
      </c>
      <c r="L306" s="167"/>
      <c r="M306" s="34"/>
      <c r="N306" s="168" t="s">
        <v>1</v>
      </c>
      <c r="O306" s="133" t="s">
        <v>42</v>
      </c>
      <c r="Q306" s="169">
        <f>P306*I306</f>
        <v>0</v>
      </c>
      <c r="R306" s="169">
        <v>2E-3</v>
      </c>
      <c r="S306" s="169">
        <f>R306*I306</f>
        <v>1.6040000000000001</v>
      </c>
      <c r="T306" s="169">
        <v>0</v>
      </c>
      <c r="U306" s="170">
        <f>T306*I306</f>
        <v>0</v>
      </c>
      <c r="AS306" s="171" t="s">
        <v>173</v>
      </c>
      <c r="AU306" s="171" t="s">
        <v>169</v>
      </c>
      <c r="AV306" s="171" t="s">
        <v>106</v>
      </c>
      <c r="AZ306" s="17" t="s">
        <v>167</v>
      </c>
      <c r="BF306" s="97">
        <f>IF(O306="základná",K306,0)</f>
        <v>0</v>
      </c>
      <c r="BG306" s="97">
        <f>IF(O306="znížená",K306,0)</f>
        <v>0</v>
      </c>
      <c r="BH306" s="97">
        <f>IF(O306="zákl. prenesená",K306,0)</f>
        <v>0</v>
      </c>
      <c r="BI306" s="97">
        <f>IF(O306="zníž. prenesená",K306,0)</f>
        <v>0</v>
      </c>
      <c r="BJ306" s="97">
        <f>IF(O306="nulová",K306,0)</f>
        <v>0</v>
      </c>
      <c r="BK306" s="17" t="s">
        <v>106</v>
      </c>
      <c r="BL306" s="172">
        <f>ROUND(J306*I306,3)</f>
        <v>0</v>
      </c>
      <c r="BM306" s="17" t="s">
        <v>173</v>
      </c>
      <c r="BN306" s="171" t="s">
        <v>436</v>
      </c>
    </row>
    <row r="307" spans="2:66" s="12" customFormat="1">
      <c r="B307" s="173"/>
      <c r="D307" s="174" t="s">
        <v>175</v>
      </c>
      <c r="E307" s="175" t="s">
        <v>1</v>
      </c>
      <c r="F307" s="176" t="s">
        <v>437</v>
      </c>
      <c r="G307" s="176"/>
      <c r="I307" s="177">
        <v>802</v>
      </c>
      <c r="J307" s="178"/>
      <c r="M307" s="173"/>
      <c r="N307" s="179"/>
      <c r="U307" s="180"/>
      <c r="AU307" s="175" t="s">
        <v>175</v>
      </c>
      <c r="AV307" s="175" t="s">
        <v>106</v>
      </c>
      <c r="AW307" s="12" t="s">
        <v>106</v>
      </c>
      <c r="AX307" s="12" t="s">
        <v>29</v>
      </c>
      <c r="AY307" s="12" t="s">
        <v>84</v>
      </c>
      <c r="AZ307" s="175" t="s">
        <v>167</v>
      </c>
    </row>
    <row r="308" spans="2:66" s="1" customFormat="1" ht="16.5" customHeight="1">
      <c r="B308" s="134"/>
      <c r="C308" s="161" t="s">
        <v>438</v>
      </c>
      <c r="D308" s="161" t="s">
        <v>169</v>
      </c>
      <c r="E308" s="162" t="s">
        <v>439</v>
      </c>
      <c r="F308" s="163" t="s">
        <v>440</v>
      </c>
      <c r="G308" s="163"/>
      <c r="H308" s="164" t="s">
        <v>344</v>
      </c>
      <c r="I308" s="165">
        <v>254.1</v>
      </c>
      <c r="J308" s="166"/>
      <c r="K308" s="165">
        <f>ROUND(J308*I308,3)</f>
        <v>0</v>
      </c>
      <c r="L308" s="167"/>
      <c r="M308" s="34"/>
      <c r="N308" s="168" t="s">
        <v>1</v>
      </c>
      <c r="O308" s="133" t="s">
        <v>42</v>
      </c>
      <c r="Q308" s="169">
        <f>P308*I308</f>
        <v>0</v>
      </c>
      <c r="R308" s="169">
        <v>2E-3</v>
      </c>
      <c r="S308" s="169">
        <f>R308*I308</f>
        <v>0.50819999999999999</v>
      </c>
      <c r="T308" s="169">
        <v>0</v>
      </c>
      <c r="U308" s="170">
        <f>T308*I308</f>
        <v>0</v>
      </c>
      <c r="AS308" s="171" t="s">
        <v>173</v>
      </c>
      <c r="AU308" s="171" t="s">
        <v>169</v>
      </c>
      <c r="AV308" s="171" t="s">
        <v>106</v>
      </c>
      <c r="AZ308" s="17" t="s">
        <v>167</v>
      </c>
      <c r="BF308" s="97">
        <f>IF(O308="základná",K308,0)</f>
        <v>0</v>
      </c>
      <c r="BG308" s="97">
        <f>IF(O308="znížená",K308,0)</f>
        <v>0</v>
      </c>
      <c r="BH308" s="97">
        <f>IF(O308="zákl. prenesená",K308,0)</f>
        <v>0</v>
      </c>
      <c r="BI308" s="97">
        <f>IF(O308="zníž. prenesená",K308,0)</f>
        <v>0</v>
      </c>
      <c r="BJ308" s="97">
        <f>IF(O308="nulová",K308,0)</f>
        <v>0</v>
      </c>
      <c r="BK308" s="17" t="s">
        <v>106</v>
      </c>
      <c r="BL308" s="172">
        <f>ROUND(J308*I308,3)</f>
        <v>0</v>
      </c>
      <c r="BM308" s="17" t="s">
        <v>173</v>
      </c>
      <c r="BN308" s="171" t="s">
        <v>441</v>
      </c>
    </row>
    <row r="309" spans="2:66" s="12" customFormat="1">
      <c r="B309" s="173"/>
      <c r="D309" s="174" t="s">
        <v>175</v>
      </c>
      <c r="E309" s="175" t="s">
        <v>1</v>
      </c>
      <c r="F309" s="176" t="s">
        <v>442</v>
      </c>
      <c r="G309" s="176"/>
      <c r="I309" s="177">
        <v>254.1</v>
      </c>
      <c r="J309" s="178"/>
      <c r="M309" s="173"/>
      <c r="N309" s="179"/>
      <c r="U309" s="180"/>
      <c r="AU309" s="175" t="s">
        <v>175</v>
      </c>
      <c r="AV309" s="175" t="s">
        <v>106</v>
      </c>
      <c r="AW309" s="12" t="s">
        <v>106</v>
      </c>
      <c r="AX309" s="12" t="s">
        <v>29</v>
      </c>
      <c r="AY309" s="12" t="s">
        <v>84</v>
      </c>
      <c r="AZ309" s="175" t="s">
        <v>167</v>
      </c>
    </row>
    <row r="310" spans="2:66" s="1" customFormat="1" ht="24.25" customHeight="1">
      <c r="B310" s="134"/>
      <c r="C310" s="161" t="s">
        <v>443</v>
      </c>
      <c r="D310" s="161" t="s">
        <v>169</v>
      </c>
      <c r="E310" s="162" t="s">
        <v>444</v>
      </c>
      <c r="F310" s="163" t="s">
        <v>445</v>
      </c>
      <c r="G310" s="163"/>
      <c r="H310" s="164" t="s">
        <v>236</v>
      </c>
      <c r="I310" s="165">
        <v>23</v>
      </c>
      <c r="J310" s="166"/>
      <c r="K310" s="165">
        <f>ROUND(J310*I310,3)</f>
        <v>0</v>
      </c>
      <c r="L310" s="167"/>
      <c r="M310" s="34"/>
      <c r="N310" s="168" t="s">
        <v>1</v>
      </c>
      <c r="O310" s="133" t="s">
        <v>42</v>
      </c>
      <c r="Q310" s="169">
        <f>P310*I310</f>
        <v>0</v>
      </c>
      <c r="R310" s="169">
        <v>2E-3</v>
      </c>
      <c r="S310" s="169">
        <f>R310*I310</f>
        <v>4.5999999999999999E-2</v>
      </c>
      <c r="T310" s="169">
        <v>0</v>
      </c>
      <c r="U310" s="170">
        <f>T310*I310</f>
        <v>0</v>
      </c>
      <c r="AS310" s="171" t="s">
        <v>173</v>
      </c>
      <c r="AU310" s="171" t="s">
        <v>169</v>
      </c>
      <c r="AV310" s="171" t="s">
        <v>106</v>
      </c>
      <c r="AZ310" s="17" t="s">
        <v>167</v>
      </c>
      <c r="BF310" s="97">
        <f>IF(O310="základná",K310,0)</f>
        <v>0</v>
      </c>
      <c r="BG310" s="97">
        <f>IF(O310="znížená",K310,0)</f>
        <v>0</v>
      </c>
      <c r="BH310" s="97">
        <f>IF(O310="zákl. prenesená",K310,0)</f>
        <v>0</v>
      </c>
      <c r="BI310" s="97">
        <f>IF(O310="zníž. prenesená",K310,0)</f>
        <v>0</v>
      </c>
      <c r="BJ310" s="97">
        <f>IF(O310="nulová",K310,0)</f>
        <v>0</v>
      </c>
      <c r="BK310" s="17" t="s">
        <v>106</v>
      </c>
      <c r="BL310" s="172">
        <f>ROUND(J310*I310,3)</f>
        <v>0</v>
      </c>
      <c r="BM310" s="17" t="s">
        <v>173</v>
      </c>
      <c r="BN310" s="171" t="s">
        <v>446</v>
      </c>
    </row>
    <row r="311" spans="2:66" s="12" customFormat="1">
      <c r="B311" s="173"/>
      <c r="D311" s="174" t="s">
        <v>175</v>
      </c>
      <c r="E311" s="175" t="s">
        <v>1</v>
      </c>
      <c r="F311" s="176" t="s">
        <v>432</v>
      </c>
      <c r="G311" s="176"/>
      <c r="I311" s="177">
        <v>23</v>
      </c>
      <c r="J311" s="178"/>
      <c r="M311" s="173"/>
      <c r="N311" s="179"/>
      <c r="U311" s="180"/>
      <c r="AU311" s="175" t="s">
        <v>175</v>
      </c>
      <c r="AV311" s="175" t="s">
        <v>106</v>
      </c>
      <c r="AW311" s="12" t="s">
        <v>106</v>
      </c>
      <c r="AX311" s="12" t="s">
        <v>29</v>
      </c>
      <c r="AY311" s="12" t="s">
        <v>84</v>
      </c>
      <c r="AZ311" s="175" t="s">
        <v>167</v>
      </c>
    </row>
    <row r="312" spans="2:66" s="1" customFormat="1" ht="37.950000000000003" customHeight="1">
      <c r="B312" s="134"/>
      <c r="C312" s="161" t="s">
        <v>447</v>
      </c>
      <c r="D312" s="161" t="s">
        <v>169</v>
      </c>
      <c r="E312" s="162" t="s">
        <v>448</v>
      </c>
      <c r="F312" s="163" t="s">
        <v>449</v>
      </c>
      <c r="G312" s="163"/>
      <c r="H312" s="164" t="s">
        <v>261</v>
      </c>
      <c r="I312" s="165">
        <v>0.58499999999999996</v>
      </c>
      <c r="J312" s="166"/>
      <c r="K312" s="165">
        <f>ROUND(J312*I312,3)</f>
        <v>0</v>
      </c>
      <c r="L312" s="167"/>
      <c r="M312" s="34"/>
      <c r="N312" s="168" t="s">
        <v>1</v>
      </c>
      <c r="O312" s="133" t="s">
        <v>42</v>
      </c>
      <c r="Q312" s="169">
        <f>P312*I312</f>
        <v>0</v>
      </c>
      <c r="R312" s="169">
        <v>1.20296</v>
      </c>
      <c r="S312" s="169">
        <f>R312*I312</f>
        <v>0.70373160000000001</v>
      </c>
      <c r="T312" s="169">
        <v>0</v>
      </c>
      <c r="U312" s="170">
        <f>T312*I312</f>
        <v>0</v>
      </c>
      <c r="AS312" s="171" t="s">
        <v>173</v>
      </c>
      <c r="AU312" s="171" t="s">
        <v>169</v>
      </c>
      <c r="AV312" s="171" t="s">
        <v>106</v>
      </c>
      <c r="AZ312" s="17" t="s">
        <v>167</v>
      </c>
      <c r="BF312" s="97">
        <f>IF(O312="základná",K312,0)</f>
        <v>0</v>
      </c>
      <c r="BG312" s="97">
        <f>IF(O312="znížená",K312,0)</f>
        <v>0</v>
      </c>
      <c r="BH312" s="97">
        <f>IF(O312="zákl. prenesená",K312,0)</f>
        <v>0</v>
      </c>
      <c r="BI312" s="97">
        <f>IF(O312="zníž. prenesená",K312,0)</f>
        <v>0</v>
      </c>
      <c r="BJ312" s="97">
        <f>IF(O312="nulová",K312,0)</f>
        <v>0</v>
      </c>
      <c r="BK312" s="17" t="s">
        <v>106</v>
      </c>
      <c r="BL312" s="172">
        <f>ROUND(J312*I312,3)</f>
        <v>0</v>
      </c>
      <c r="BM312" s="17" t="s">
        <v>173</v>
      </c>
      <c r="BN312" s="171" t="s">
        <v>450</v>
      </c>
    </row>
    <row r="313" spans="2:66" s="14" customFormat="1">
      <c r="B313" s="188"/>
      <c r="D313" s="174" t="s">
        <v>175</v>
      </c>
      <c r="E313" s="189" t="s">
        <v>1</v>
      </c>
      <c r="F313" s="190" t="s">
        <v>451</v>
      </c>
      <c r="G313" s="190"/>
      <c r="I313" s="189" t="s">
        <v>1</v>
      </c>
      <c r="J313" s="191"/>
      <c r="M313" s="188"/>
      <c r="N313" s="192"/>
      <c r="U313" s="193"/>
      <c r="AU313" s="189" t="s">
        <v>175</v>
      </c>
      <c r="AV313" s="189" t="s">
        <v>106</v>
      </c>
      <c r="AW313" s="14" t="s">
        <v>84</v>
      </c>
      <c r="AX313" s="14" t="s">
        <v>29</v>
      </c>
      <c r="AY313" s="14" t="s">
        <v>76</v>
      </c>
      <c r="AZ313" s="189" t="s">
        <v>167</v>
      </c>
    </row>
    <row r="314" spans="2:66" s="12" customFormat="1">
      <c r="B314" s="173"/>
      <c r="D314" s="174" t="s">
        <v>175</v>
      </c>
      <c r="E314" s="175" t="s">
        <v>1</v>
      </c>
      <c r="F314" s="176" t="s">
        <v>452</v>
      </c>
      <c r="G314" s="176"/>
      <c r="I314" s="177">
        <v>0.40500000000000003</v>
      </c>
      <c r="J314" s="178"/>
      <c r="M314" s="173"/>
      <c r="N314" s="179"/>
      <c r="U314" s="180"/>
      <c r="AU314" s="175" t="s">
        <v>175</v>
      </c>
      <c r="AV314" s="175" t="s">
        <v>106</v>
      </c>
      <c r="AW314" s="12" t="s">
        <v>106</v>
      </c>
      <c r="AX314" s="12" t="s">
        <v>29</v>
      </c>
      <c r="AY314" s="12" t="s">
        <v>76</v>
      </c>
      <c r="AZ314" s="175" t="s">
        <v>167</v>
      </c>
    </row>
    <row r="315" spans="2:66" s="12" customFormat="1">
      <c r="B315" s="173"/>
      <c r="D315" s="174" t="s">
        <v>175</v>
      </c>
      <c r="E315" s="175" t="s">
        <v>1</v>
      </c>
      <c r="F315" s="176" t="s">
        <v>453</v>
      </c>
      <c r="G315" s="176"/>
      <c r="I315" s="177">
        <v>0.18</v>
      </c>
      <c r="J315" s="178"/>
      <c r="M315" s="173"/>
      <c r="N315" s="179"/>
      <c r="U315" s="180"/>
      <c r="AU315" s="175" t="s">
        <v>175</v>
      </c>
      <c r="AV315" s="175" t="s">
        <v>106</v>
      </c>
      <c r="AW315" s="12" t="s">
        <v>106</v>
      </c>
      <c r="AX315" s="12" t="s">
        <v>29</v>
      </c>
      <c r="AY315" s="12" t="s">
        <v>76</v>
      </c>
      <c r="AZ315" s="175" t="s">
        <v>167</v>
      </c>
    </row>
    <row r="316" spans="2:66" s="13" customFormat="1">
      <c r="B316" s="181"/>
      <c r="D316" s="174" t="s">
        <v>175</v>
      </c>
      <c r="E316" s="182" t="s">
        <v>1</v>
      </c>
      <c r="F316" s="183" t="s">
        <v>178</v>
      </c>
      <c r="G316" s="183"/>
      <c r="I316" s="184">
        <v>0.58499999999999996</v>
      </c>
      <c r="J316" s="185"/>
      <c r="M316" s="181"/>
      <c r="N316" s="186"/>
      <c r="U316" s="187"/>
      <c r="AU316" s="182" t="s">
        <v>175</v>
      </c>
      <c r="AV316" s="182" t="s">
        <v>106</v>
      </c>
      <c r="AW316" s="13" t="s">
        <v>173</v>
      </c>
      <c r="AX316" s="13" t="s">
        <v>29</v>
      </c>
      <c r="AY316" s="13" t="s">
        <v>84</v>
      </c>
      <c r="AZ316" s="182" t="s">
        <v>167</v>
      </c>
    </row>
    <row r="317" spans="2:66" s="1" customFormat="1" ht="24.25" customHeight="1">
      <c r="B317" s="134"/>
      <c r="C317" s="161" t="s">
        <v>454</v>
      </c>
      <c r="D317" s="161" t="s">
        <v>169</v>
      </c>
      <c r="E317" s="162" t="s">
        <v>455</v>
      </c>
      <c r="F317" s="163" t="s">
        <v>456</v>
      </c>
      <c r="G317" s="163"/>
      <c r="H317" s="164" t="s">
        <v>229</v>
      </c>
      <c r="I317" s="165">
        <v>160.93</v>
      </c>
      <c r="J317" s="166"/>
      <c r="K317" s="165">
        <f>ROUND(J317*I317,3)</f>
        <v>0</v>
      </c>
      <c r="L317" s="167"/>
      <c r="M317" s="34"/>
      <c r="N317" s="168" t="s">
        <v>1</v>
      </c>
      <c r="O317" s="133" t="s">
        <v>42</v>
      </c>
      <c r="Q317" s="169">
        <f>P317*I317</f>
        <v>0</v>
      </c>
      <c r="R317" s="169">
        <v>4.0800000000000003E-3</v>
      </c>
      <c r="S317" s="169">
        <f>R317*I317</f>
        <v>0.65659440000000002</v>
      </c>
      <c r="T317" s="169">
        <v>0</v>
      </c>
      <c r="U317" s="170">
        <f>T317*I317</f>
        <v>0</v>
      </c>
      <c r="AS317" s="171" t="s">
        <v>173</v>
      </c>
      <c r="AU317" s="171" t="s">
        <v>169</v>
      </c>
      <c r="AV317" s="171" t="s">
        <v>106</v>
      </c>
      <c r="AZ317" s="17" t="s">
        <v>167</v>
      </c>
      <c r="BF317" s="97">
        <f>IF(O317="základná",K317,0)</f>
        <v>0</v>
      </c>
      <c r="BG317" s="97">
        <f>IF(O317="znížená",K317,0)</f>
        <v>0</v>
      </c>
      <c r="BH317" s="97">
        <f>IF(O317="zákl. prenesená",K317,0)</f>
        <v>0</v>
      </c>
      <c r="BI317" s="97">
        <f>IF(O317="zníž. prenesená",K317,0)</f>
        <v>0</v>
      </c>
      <c r="BJ317" s="97">
        <f>IF(O317="nulová",K317,0)</f>
        <v>0</v>
      </c>
      <c r="BK317" s="17" t="s">
        <v>106</v>
      </c>
      <c r="BL317" s="172">
        <f>ROUND(J317*I317,3)</f>
        <v>0</v>
      </c>
      <c r="BM317" s="17" t="s">
        <v>173</v>
      </c>
      <c r="BN317" s="171" t="s">
        <v>457</v>
      </c>
    </row>
    <row r="318" spans="2:66" s="12" customFormat="1">
      <c r="B318" s="173"/>
      <c r="D318" s="174" t="s">
        <v>175</v>
      </c>
      <c r="E318" s="175" t="s">
        <v>1</v>
      </c>
      <c r="F318" s="176" t="s">
        <v>458</v>
      </c>
      <c r="G318" s="176"/>
      <c r="I318" s="177">
        <v>160.93</v>
      </c>
      <c r="J318" s="178"/>
      <c r="M318" s="173"/>
      <c r="N318" s="179"/>
      <c r="U318" s="180"/>
      <c r="AU318" s="175" t="s">
        <v>175</v>
      </c>
      <c r="AV318" s="175" t="s">
        <v>106</v>
      </c>
      <c r="AW318" s="12" t="s">
        <v>106</v>
      </c>
      <c r="AX318" s="12" t="s">
        <v>29</v>
      </c>
      <c r="AY318" s="12" t="s">
        <v>84</v>
      </c>
      <c r="AZ318" s="175" t="s">
        <v>167</v>
      </c>
    </row>
    <row r="319" spans="2:66" s="14" customFormat="1" ht="20.6">
      <c r="B319" s="188"/>
      <c r="D319" s="174" t="s">
        <v>175</v>
      </c>
      <c r="E319" s="189" t="s">
        <v>1</v>
      </c>
      <c r="F319" s="190" t="s">
        <v>402</v>
      </c>
      <c r="G319" s="190"/>
      <c r="I319" s="189" t="s">
        <v>1</v>
      </c>
      <c r="J319" s="191"/>
      <c r="M319" s="188"/>
      <c r="N319" s="192"/>
      <c r="U319" s="193"/>
      <c r="AU319" s="189" t="s">
        <v>175</v>
      </c>
      <c r="AV319" s="189" t="s">
        <v>106</v>
      </c>
      <c r="AW319" s="14" t="s">
        <v>84</v>
      </c>
      <c r="AX319" s="14" t="s">
        <v>29</v>
      </c>
      <c r="AY319" s="14" t="s">
        <v>76</v>
      </c>
      <c r="AZ319" s="189" t="s">
        <v>167</v>
      </c>
    </row>
    <row r="320" spans="2:66" s="1" customFormat="1" ht="24.25" customHeight="1">
      <c r="B320" s="134"/>
      <c r="C320" s="194" t="s">
        <v>459</v>
      </c>
      <c r="D320" s="194" t="s">
        <v>382</v>
      </c>
      <c r="E320" s="195" t="s">
        <v>460</v>
      </c>
      <c r="F320" s="196" t="s">
        <v>461</v>
      </c>
      <c r="G320" s="196"/>
      <c r="H320" s="197" t="s">
        <v>236</v>
      </c>
      <c r="I320" s="198">
        <v>5</v>
      </c>
      <c r="J320" s="199"/>
      <c r="K320" s="198">
        <f>ROUND(J320*I320,3)</f>
        <v>0</v>
      </c>
      <c r="L320" s="200"/>
      <c r="M320" s="201"/>
      <c r="N320" s="202" t="s">
        <v>1</v>
      </c>
      <c r="O320" s="203" t="s">
        <v>42</v>
      </c>
      <c r="Q320" s="169">
        <f>P320*I320</f>
        <v>0</v>
      </c>
      <c r="R320" s="169">
        <v>3.4000000000000002E-2</v>
      </c>
      <c r="S320" s="169">
        <f>R320*I320</f>
        <v>0.17</v>
      </c>
      <c r="T320" s="169">
        <v>0</v>
      </c>
      <c r="U320" s="170">
        <f>T320*I320</f>
        <v>0</v>
      </c>
      <c r="AS320" s="171" t="s">
        <v>209</v>
      </c>
      <c r="AU320" s="171" t="s">
        <v>382</v>
      </c>
      <c r="AV320" s="171" t="s">
        <v>106</v>
      </c>
      <c r="AZ320" s="17" t="s">
        <v>167</v>
      </c>
      <c r="BF320" s="97">
        <f>IF(O320="základná",K320,0)</f>
        <v>0</v>
      </c>
      <c r="BG320" s="97">
        <f>IF(O320="znížená",K320,0)</f>
        <v>0</v>
      </c>
      <c r="BH320" s="97">
        <f>IF(O320="zákl. prenesená",K320,0)</f>
        <v>0</v>
      </c>
      <c r="BI320" s="97">
        <f>IF(O320="zníž. prenesená",K320,0)</f>
        <v>0</v>
      </c>
      <c r="BJ320" s="97">
        <f>IF(O320="nulová",K320,0)</f>
        <v>0</v>
      </c>
      <c r="BK320" s="17" t="s">
        <v>106</v>
      </c>
      <c r="BL320" s="172">
        <f>ROUND(J320*I320,3)</f>
        <v>0</v>
      </c>
      <c r="BM320" s="17" t="s">
        <v>173</v>
      </c>
      <c r="BN320" s="171" t="s">
        <v>462</v>
      </c>
    </row>
    <row r="321" spans="2:66" s="1" customFormat="1" ht="24.25" customHeight="1">
      <c r="B321" s="134"/>
      <c r="C321" s="194" t="s">
        <v>463</v>
      </c>
      <c r="D321" s="194" t="s">
        <v>382</v>
      </c>
      <c r="E321" s="195" t="s">
        <v>464</v>
      </c>
      <c r="F321" s="196" t="s">
        <v>465</v>
      </c>
      <c r="G321" s="196"/>
      <c r="H321" s="197" t="s">
        <v>236</v>
      </c>
      <c r="I321" s="198">
        <v>5</v>
      </c>
      <c r="J321" s="199"/>
      <c r="K321" s="198">
        <f>ROUND(J321*I321,3)</f>
        <v>0</v>
      </c>
      <c r="L321" s="200"/>
      <c r="M321" s="201"/>
      <c r="N321" s="202" t="s">
        <v>1</v>
      </c>
      <c r="O321" s="203" t="s">
        <v>42</v>
      </c>
      <c r="Q321" s="169">
        <f>P321*I321</f>
        <v>0</v>
      </c>
      <c r="R321" s="169">
        <v>3.4000000000000002E-2</v>
      </c>
      <c r="S321" s="169">
        <f>R321*I321</f>
        <v>0.17</v>
      </c>
      <c r="T321" s="169">
        <v>0</v>
      </c>
      <c r="U321" s="170">
        <f>T321*I321</f>
        <v>0</v>
      </c>
      <c r="AS321" s="171" t="s">
        <v>209</v>
      </c>
      <c r="AU321" s="171" t="s">
        <v>382</v>
      </c>
      <c r="AV321" s="171" t="s">
        <v>106</v>
      </c>
      <c r="AZ321" s="17" t="s">
        <v>167</v>
      </c>
      <c r="BF321" s="97">
        <f>IF(O321="základná",K321,0)</f>
        <v>0</v>
      </c>
      <c r="BG321" s="97">
        <f>IF(O321="znížená",K321,0)</f>
        <v>0</v>
      </c>
      <c r="BH321" s="97">
        <f>IF(O321="zákl. prenesená",K321,0)</f>
        <v>0</v>
      </c>
      <c r="BI321" s="97">
        <f>IF(O321="zníž. prenesená",K321,0)</f>
        <v>0</v>
      </c>
      <c r="BJ321" s="97">
        <f>IF(O321="nulová",K321,0)</f>
        <v>0</v>
      </c>
      <c r="BK321" s="17" t="s">
        <v>106</v>
      </c>
      <c r="BL321" s="172">
        <f>ROUND(J321*I321,3)</f>
        <v>0</v>
      </c>
      <c r="BM321" s="17" t="s">
        <v>173</v>
      </c>
      <c r="BN321" s="171" t="s">
        <v>466</v>
      </c>
    </row>
    <row r="322" spans="2:66" s="1" customFormat="1" ht="24.25" customHeight="1">
      <c r="B322" s="134"/>
      <c r="C322" s="194" t="s">
        <v>467</v>
      </c>
      <c r="D322" s="194" t="s">
        <v>382</v>
      </c>
      <c r="E322" s="195" t="s">
        <v>468</v>
      </c>
      <c r="F322" s="196" t="s">
        <v>469</v>
      </c>
      <c r="G322" s="196"/>
      <c r="H322" s="197" t="s">
        <v>236</v>
      </c>
      <c r="I322" s="198">
        <v>10</v>
      </c>
      <c r="J322" s="199"/>
      <c r="K322" s="198">
        <f>ROUND(J322*I322,3)</f>
        <v>0</v>
      </c>
      <c r="L322" s="200"/>
      <c r="M322" s="201"/>
      <c r="N322" s="202" t="s">
        <v>1</v>
      </c>
      <c r="O322" s="203" t="s">
        <v>42</v>
      </c>
      <c r="Q322" s="169">
        <f>P322*I322</f>
        <v>0</v>
      </c>
      <c r="R322" s="169">
        <v>3.4000000000000002E-2</v>
      </c>
      <c r="S322" s="169">
        <f>R322*I322</f>
        <v>0.34</v>
      </c>
      <c r="T322" s="169">
        <v>0</v>
      </c>
      <c r="U322" s="170">
        <f>T322*I322</f>
        <v>0</v>
      </c>
      <c r="AS322" s="171" t="s">
        <v>209</v>
      </c>
      <c r="AU322" s="171" t="s">
        <v>382</v>
      </c>
      <c r="AV322" s="171" t="s">
        <v>106</v>
      </c>
      <c r="AZ322" s="17" t="s">
        <v>167</v>
      </c>
      <c r="BF322" s="97">
        <f>IF(O322="základná",K322,0)</f>
        <v>0</v>
      </c>
      <c r="BG322" s="97">
        <f>IF(O322="znížená",K322,0)</f>
        <v>0</v>
      </c>
      <c r="BH322" s="97">
        <f>IF(O322="zákl. prenesená",K322,0)</f>
        <v>0</v>
      </c>
      <c r="BI322" s="97">
        <f>IF(O322="zníž. prenesená",K322,0)</f>
        <v>0</v>
      </c>
      <c r="BJ322" s="97">
        <f>IF(O322="nulová",K322,0)</f>
        <v>0</v>
      </c>
      <c r="BK322" s="17" t="s">
        <v>106</v>
      </c>
      <c r="BL322" s="172">
        <f>ROUND(J322*I322,3)</f>
        <v>0</v>
      </c>
      <c r="BM322" s="17" t="s">
        <v>173</v>
      </c>
      <c r="BN322" s="171" t="s">
        <v>470</v>
      </c>
    </row>
    <row r="323" spans="2:66" s="1" customFormat="1" ht="24.25" customHeight="1">
      <c r="B323" s="134"/>
      <c r="C323" s="194" t="s">
        <v>471</v>
      </c>
      <c r="D323" s="194" t="s">
        <v>382</v>
      </c>
      <c r="E323" s="195" t="s">
        <v>472</v>
      </c>
      <c r="F323" s="196" t="s">
        <v>473</v>
      </c>
      <c r="G323" s="196"/>
      <c r="H323" s="197" t="s">
        <v>236</v>
      </c>
      <c r="I323" s="198">
        <v>5</v>
      </c>
      <c r="J323" s="199"/>
      <c r="K323" s="198">
        <f>ROUND(J323*I323,3)</f>
        <v>0</v>
      </c>
      <c r="L323" s="200"/>
      <c r="M323" s="201"/>
      <c r="N323" s="202" t="s">
        <v>1</v>
      </c>
      <c r="O323" s="203" t="s">
        <v>42</v>
      </c>
      <c r="Q323" s="169">
        <f>P323*I323</f>
        <v>0</v>
      </c>
      <c r="R323" s="169">
        <v>3.4000000000000002E-2</v>
      </c>
      <c r="S323" s="169">
        <f>R323*I323</f>
        <v>0.17</v>
      </c>
      <c r="T323" s="169">
        <v>0</v>
      </c>
      <c r="U323" s="170">
        <f>T323*I323</f>
        <v>0</v>
      </c>
      <c r="AS323" s="171" t="s">
        <v>209</v>
      </c>
      <c r="AU323" s="171" t="s">
        <v>382</v>
      </c>
      <c r="AV323" s="171" t="s">
        <v>106</v>
      </c>
      <c r="AZ323" s="17" t="s">
        <v>167</v>
      </c>
      <c r="BF323" s="97">
        <f>IF(O323="základná",K323,0)</f>
        <v>0</v>
      </c>
      <c r="BG323" s="97">
        <f>IF(O323="znížená",K323,0)</f>
        <v>0</v>
      </c>
      <c r="BH323" s="97">
        <f>IF(O323="zákl. prenesená",K323,0)</f>
        <v>0</v>
      </c>
      <c r="BI323" s="97">
        <f>IF(O323="zníž. prenesená",K323,0)</f>
        <v>0</v>
      </c>
      <c r="BJ323" s="97">
        <f>IF(O323="nulová",K323,0)</f>
        <v>0</v>
      </c>
      <c r="BK323" s="17" t="s">
        <v>106</v>
      </c>
      <c r="BL323" s="172">
        <f>ROUND(J323*I323,3)</f>
        <v>0</v>
      </c>
      <c r="BM323" s="17" t="s">
        <v>173</v>
      </c>
      <c r="BN323" s="171" t="s">
        <v>474</v>
      </c>
    </row>
    <row r="324" spans="2:66" s="11" customFormat="1" ht="22.95" customHeight="1">
      <c r="B324" s="149"/>
      <c r="D324" s="150" t="s">
        <v>75</v>
      </c>
      <c r="E324" s="159" t="s">
        <v>194</v>
      </c>
      <c r="F324" s="159" t="s">
        <v>475</v>
      </c>
      <c r="G324" s="159"/>
      <c r="J324" s="152"/>
      <c r="K324" s="160">
        <f>BL324</f>
        <v>0</v>
      </c>
      <c r="M324" s="149"/>
      <c r="N324" s="154"/>
      <c r="Q324" s="155">
        <f>SUM(Q325:Q335)</f>
        <v>0</v>
      </c>
      <c r="S324" s="155">
        <f>SUM(S325:S335)</f>
        <v>13.76714849</v>
      </c>
      <c r="U324" s="156">
        <f>SUM(U325:U335)</f>
        <v>0</v>
      </c>
      <c r="AS324" s="150" t="s">
        <v>84</v>
      </c>
      <c r="AU324" s="157" t="s">
        <v>75</v>
      </c>
      <c r="AV324" s="157" t="s">
        <v>84</v>
      </c>
      <c r="AZ324" s="150" t="s">
        <v>167</v>
      </c>
      <c r="BL324" s="158">
        <f>SUM(BL325:BL335)</f>
        <v>0</v>
      </c>
    </row>
    <row r="325" spans="2:66" s="1" customFormat="1" ht="37.950000000000003" customHeight="1">
      <c r="B325" s="134"/>
      <c r="C325" s="161" t="s">
        <v>476</v>
      </c>
      <c r="D325" s="161" t="s">
        <v>169</v>
      </c>
      <c r="E325" s="162" t="s">
        <v>477</v>
      </c>
      <c r="F325" s="163" t="s">
        <v>478</v>
      </c>
      <c r="G325" s="163"/>
      <c r="H325" s="164" t="s">
        <v>229</v>
      </c>
      <c r="I325" s="165">
        <v>11.96</v>
      </c>
      <c r="J325" s="166"/>
      <c r="K325" s="165">
        <f>ROUND(J325*I325,3)</f>
        <v>0</v>
      </c>
      <c r="L325" s="167"/>
      <c r="M325" s="34"/>
      <c r="N325" s="168" t="s">
        <v>1</v>
      </c>
      <c r="O325" s="133" t="s">
        <v>42</v>
      </c>
      <c r="Q325" s="169">
        <f>P325*I325</f>
        <v>0</v>
      </c>
      <c r="R325" s="169">
        <v>0.48576000000000003</v>
      </c>
      <c r="S325" s="169">
        <f>R325*I325</f>
        <v>5.8096896000000005</v>
      </c>
      <c r="T325" s="169">
        <v>0</v>
      </c>
      <c r="U325" s="170">
        <f>T325*I325</f>
        <v>0</v>
      </c>
      <c r="AS325" s="171" t="s">
        <v>173</v>
      </c>
      <c r="AU325" s="171" t="s">
        <v>169</v>
      </c>
      <c r="AV325" s="171" t="s">
        <v>106</v>
      </c>
      <c r="AZ325" s="17" t="s">
        <v>167</v>
      </c>
      <c r="BF325" s="97">
        <f>IF(O325="základná",K325,0)</f>
        <v>0</v>
      </c>
      <c r="BG325" s="97">
        <f>IF(O325="znížená",K325,0)</f>
        <v>0</v>
      </c>
      <c r="BH325" s="97">
        <f>IF(O325="zákl. prenesená",K325,0)</f>
        <v>0</v>
      </c>
      <c r="BI325" s="97">
        <f>IF(O325="zníž. prenesená",K325,0)</f>
        <v>0</v>
      </c>
      <c r="BJ325" s="97">
        <f>IF(O325="nulová",K325,0)</f>
        <v>0</v>
      </c>
      <c r="BK325" s="17" t="s">
        <v>106</v>
      </c>
      <c r="BL325" s="172">
        <f>ROUND(J325*I325,3)</f>
        <v>0</v>
      </c>
      <c r="BM325" s="17" t="s">
        <v>173</v>
      </c>
      <c r="BN325" s="171" t="s">
        <v>479</v>
      </c>
    </row>
    <row r="326" spans="2:66" s="12" customFormat="1">
      <c r="B326" s="173"/>
      <c r="D326" s="174" t="s">
        <v>175</v>
      </c>
      <c r="E326" s="175" t="s">
        <v>1</v>
      </c>
      <c r="F326" s="176" t="s">
        <v>480</v>
      </c>
      <c r="G326" s="176"/>
      <c r="I326" s="177">
        <v>11.96</v>
      </c>
      <c r="J326" s="178"/>
      <c r="M326" s="173"/>
      <c r="N326" s="179"/>
      <c r="U326" s="180"/>
      <c r="AU326" s="175" t="s">
        <v>175</v>
      </c>
      <c r="AV326" s="175" t="s">
        <v>106</v>
      </c>
      <c r="AW326" s="12" t="s">
        <v>106</v>
      </c>
      <c r="AX326" s="12" t="s">
        <v>29</v>
      </c>
      <c r="AY326" s="12" t="s">
        <v>84</v>
      </c>
      <c r="AZ326" s="175" t="s">
        <v>167</v>
      </c>
    </row>
    <row r="327" spans="2:66" s="1" customFormat="1" ht="33" customHeight="1">
      <c r="B327" s="134"/>
      <c r="C327" s="161" t="s">
        <v>481</v>
      </c>
      <c r="D327" s="161" t="s">
        <v>169</v>
      </c>
      <c r="E327" s="162" t="s">
        <v>482</v>
      </c>
      <c r="F327" s="163" t="s">
        <v>483</v>
      </c>
      <c r="G327" s="163"/>
      <c r="H327" s="164" t="s">
        <v>229</v>
      </c>
      <c r="I327" s="165">
        <v>8.2189999999999994</v>
      </c>
      <c r="J327" s="166"/>
      <c r="K327" s="165">
        <f>ROUND(J327*I327,3)</f>
        <v>0</v>
      </c>
      <c r="L327" s="167"/>
      <c r="M327" s="34"/>
      <c r="N327" s="168" t="s">
        <v>1</v>
      </c>
      <c r="O327" s="133" t="s">
        <v>42</v>
      </c>
      <c r="Q327" s="169">
        <f>P327*I327</f>
        <v>0</v>
      </c>
      <c r="R327" s="169">
        <v>0.23737</v>
      </c>
      <c r="S327" s="169">
        <f>R327*I327</f>
        <v>1.9509440299999998</v>
      </c>
      <c r="T327" s="169">
        <v>0</v>
      </c>
      <c r="U327" s="170">
        <f>T327*I327</f>
        <v>0</v>
      </c>
      <c r="AS327" s="171" t="s">
        <v>173</v>
      </c>
      <c r="AU327" s="171" t="s">
        <v>169</v>
      </c>
      <c r="AV327" s="171" t="s">
        <v>106</v>
      </c>
      <c r="AZ327" s="17" t="s">
        <v>167</v>
      </c>
      <c r="BF327" s="97">
        <f>IF(O327="základná",K327,0)</f>
        <v>0</v>
      </c>
      <c r="BG327" s="97">
        <f>IF(O327="znížená",K327,0)</f>
        <v>0</v>
      </c>
      <c r="BH327" s="97">
        <f>IF(O327="zákl. prenesená",K327,0)</f>
        <v>0</v>
      </c>
      <c r="BI327" s="97">
        <f>IF(O327="zníž. prenesená",K327,0)</f>
        <v>0</v>
      </c>
      <c r="BJ327" s="97">
        <f>IF(O327="nulová",K327,0)</f>
        <v>0</v>
      </c>
      <c r="BK327" s="17" t="s">
        <v>106</v>
      </c>
      <c r="BL327" s="172">
        <f>ROUND(J327*I327,3)</f>
        <v>0</v>
      </c>
      <c r="BM327" s="17" t="s">
        <v>173</v>
      </c>
      <c r="BN327" s="171" t="s">
        <v>484</v>
      </c>
    </row>
    <row r="328" spans="2:66" s="1" customFormat="1" ht="37.950000000000003" customHeight="1">
      <c r="B328" s="134"/>
      <c r="C328" s="161" t="s">
        <v>485</v>
      </c>
      <c r="D328" s="161" t="s">
        <v>169</v>
      </c>
      <c r="E328" s="162" t="s">
        <v>486</v>
      </c>
      <c r="F328" s="163" t="s">
        <v>487</v>
      </c>
      <c r="G328" s="163"/>
      <c r="H328" s="164" t="s">
        <v>229</v>
      </c>
      <c r="I328" s="165">
        <v>10.779</v>
      </c>
      <c r="J328" s="166"/>
      <c r="K328" s="165">
        <f>ROUND(J328*I328,3)</f>
        <v>0</v>
      </c>
      <c r="L328" s="167"/>
      <c r="M328" s="34"/>
      <c r="N328" s="168" t="s">
        <v>1</v>
      </c>
      <c r="O328" s="133" t="s">
        <v>42</v>
      </c>
      <c r="Q328" s="169">
        <f>P328*I328</f>
        <v>0</v>
      </c>
      <c r="R328" s="169">
        <v>0.35338000000000003</v>
      </c>
      <c r="S328" s="169">
        <f>R328*I328</f>
        <v>3.8090830200000001</v>
      </c>
      <c r="T328" s="169">
        <v>0</v>
      </c>
      <c r="U328" s="170">
        <f>T328*I328</f>
        <v>0</v>
      </c>
      <c r="AS328" s="171" t="s">
        <v>173</v>
      </c>
      <c r="AU328" s="171" t="s">
        <v>169</v>
      </c>
      <c r="AV328" s="171" t="s">
        <v>106</v>
      </c>
      <c r="AZ328" s="17" t="s">
        <v>167</v>
      </c>
      <c r="BF328" s="97">
        <f>IF(O328="základná",K328,0)</f>
        <v>0</v>
      </c>
      <c r="BG328" s="97">
        <f>IF(O328="znížená",K328,0)</f>
        <v>0</v>
      </c>
      <c r="BH328" s="97">
        <f>IF(O328="zákl. prenesená",K328,0)</f>
        <v>0</v>
      </c>
      <c r="BI328" s="97">
        <f>IF(O328="zníž. prenesená",K328,0)</f>
        <v>0</v>
      </c>
      <c r="BJ328" s="97">
        <f>IF(O328="nulová",K328,0)</f>
        <v>0</v>
      </c>
      <c r="BK328" s="17" t="s">
        <v>106</v>
      </c>
      <c r="BL328" s="172">
        <f>ROUND(J328*I328,3)</f>
        <v>0</v>
      </c>
      <c r="BM328" s="17" t="s">
        <v>173</v>
      </c>
      <c r="BN328" s="171" t="s">
        <v>488</v>
      </c>
    </row>
    <row r="329" spans="2:66" s="12" customFormat="1">
      <c r="B329" s="173"/>
      <c r="D329" s="174" t="s">
        <v>175</v>
      </c>
      <c r="E329" s="175" t="s">
        <v>1</v>
      </c>
      <c r="F329" s="176" t="s">
        <v>489</v>
      </c>
      <c r="G329" s="176"/>
      <c r="I329" s="177">
        <v>10.779</v>
      </c>
      <c r="J329" s="178"/>
      <c r="M329" s="173"/>
      <c r="N329" s="179"/>
      <c r="U329" s="180"/>
      <c r="AU329" s="175" t="s">
        <v>175</v>
      </c>
      <c r="AV329" s="175" t="s">
        <v>106</v>
      </c>
      <c r="AW329" s="12" t="s">
        <v>106</v>
      </c>
      <c r="AX329" s="12" t="s">
        <v>29</v>
      </c>
      <c r="AY329" s="12" t="s">
        <v>84</v>
      </c>
      <c r="AZ329" s="175" t="s">
        <v>167</v>
      </c>
    </row>
    <row r="330" spans="2:66" s="1" customFormat="1" ht="33" customHeight="1">
      <c r="B330" s="134"/>
      <c r="C330" s="161" t="s">
        <v>490</v>
      </c>
      <c r="D330" s="161" t="s">
        <v>169</v>
      </c>
      <c r="E330" s="162" t="s">
        <v>491</v>
      </c>
      <c r="F330" s="163" t="s">
        <v>492</v>
      </c>
      <c r="G330" s="163"/>
      <c r="H330" s="164" t="s">
        <v>229</v>
      </c>
      <c r="I330" s="165">
        <v>8.2189999999999994</v>
      </c>
      <c r="J330" s="166"/>
      <c r="K330" s="165">
        <f>ROUND(J330*I330,3)</f>
        <v>0</v>
      </c>
      <c r="L330" s="167"/>
      <c r="M330" s="34"/>
      <c r="N330" s="168" t="s">
        <v>1</v>
      </c>
      <c r="O330" s="133" t="s">
        <v>42</v>
      </c>
      <c r="Q330" s="169">
        <f>P330*I330</f>
        <v>0</v>
      </c>
      <c r="R330" s="169">
        <v>7.0200000000000002E-3</v>
      </c>
      <c r="S330" s="169">
        <f>R330*I330</f>
        <v>5.769738E-2</v>
      </c>
      <c r="T330" s="169">
        <v>0</v>
      </c>
      <c r="U330" s="170">
        <f>T330*I330</f>
        <v>0</v>
      </c>
      <c r="AS330" s="171" t="s">
        <v>173</v>
      </c>
      <c r="AU330" s="171" t="s">
        <v>169</v>
      </c>
      <c r="AV330" s="171" t="s">
        <v>106</v>
      </c>
      <c r="AZ330" s="17" t="s">
        <v>167</v>
      </c>
      <c r="BF330" s="97">
        <f>IF(O330="základná",K330,0)</f>
        <v>0</v>
      </c>
      <c r="BG330" s="97">
        <f>IF(O330="znížená",K330,0)</f>
        <v>0</v>
      </c>
      <c r="BH330" s="97">
        <f>IF(O330="zákl. prenesená",K330,0)</f>
        <v>0</v>
      </c>
      <c r="BI330" s="97">
        <f>IF(O330="zníž. prenesená",K330,0)</f>
        <v>0</v>
      </c>
      <c r="BJ330" s="97">
        <f>IF(O330="nulová",K330,0)</f>
        <v>0</v>
      </c>
      <c r="BK330" s="17" t="s">
        <v>106</v>
      </c>
      <c r="BL330" s="172">
        <f>ROUND(J330*I330,3)</f>
        <v>0</v>
      </c>
      <c r="BM330" s="17" t="s">
        <v>173</v>
      </c>
      <c r="BN330" s="171" t="s">
        <v>493</v>
      </c>
    </row>
    <row r="331" spans="2:66" s="1" customFormat="1" ht="33" customHeight="1">
      <c r="B331" s="134"/>
      <c r="C331" s="161" t="s">
        <v>494</v>
      </c>
      <c r="D331" s="161" t="s">
        <v>169</v>
      </c>
      <c r="E331" s="162" t="s">
        <v>495</v>
      </c>
      <c r="F331" s="163" t="s">
        <v>496</v>
      </c>
      <c r="G331" s="163"/>
      <c r="H331" s="164" t="s">
        <v>229</v>
      </c>
      <c r="I331" s="165">
        <v>16.437999999999999</v>
      </c>
      <c r="J331" s="166"/>
      <c r="K331" s="165">
        <f>ROUND(J331*I331,3)</f>
        <v>0</v>
      </c>
      <c r="L331" s="167"/>
      <c r="M331" s="34"/>
      <c r="N331" s="168" t="s">
        <v>1</v>
      </c>
      <c r="O331" s="133" t="s">
        <v>42</v>
      </c>
      <c r="Q331" s="169">
        <f>P331*I331</f>
        <v>0</v>
      </c>
      <c r="R331" s="169">
        <v>5.1000000000000004E-4</v>
      </c>
      <c r="S331" s="169">
        <f>R331*I331</f>
        <v>8.3833799999999993E-3</v>
      </c>
      <c r="T331" s="169">
        <v>0</v>
      </c>
      <c r="U331" s="170">
        <f>T331*I331</f>
        <v>0</v>
      </c>
      <c r="AS331" s="171" t="s">
        <v>173</v>
      </c>
      <c r="AU331" s="171" t="s">
        <v>169</v>
      </c>
      <c r="AV331" s="171" t="s">
        <v>106</v>
      </c>
      <c r="AZ331" s="17" t="s">
        <v>167</v>
      </c>
      <c r="BF331" s="97">
        <f>IF(O331="základná",K331,0)</f>
        <v>0</v>
      </c>
      <c r="BG331" s="97">
        <f>IF(O331="znížená",K331,0)</f>
        <v>0</v>
      </c>
      <c r="BH331" s="97">
        <f>IF(O331="zákl. prenesená",K331,0)</f>
        <v>0</v>
      </c>
      <c r="BI331" s="97">
        <f>IF(O331="zníž. prenesená",K331,0)</f>
        <v>0</v>
      </c>
      <c r="BJ331" s="97">
        <f>IF(O331="nulová",K331,0)</f>
        <v>0</v>
      </c>
      <c r="BK331" s="17" t="s">
        <v>106</v>
      </c>
      <c r="BL331" s="172">
        <f>ROUND(J331*I331,3)</f>
        <v>0</v>
      </c>
      <c r="BM331" s="17" t="s">
        <v>173</v>
      </c>
      <c r="BN331" s="171" t="s">
        <v>497</v>
      </c>
    </row>
    <row r="332" spans="2:66" s="12" customFormat="1">
      <c r="B332" s="173"/>
      <c r="D332" s="174" t="s">
        <v>175</v>
      </c>
      <c r="E332" s="175" t="s">
        <v>1</v>
      </c>
      <c r="F332" s="176" t="s">
        <v>498</v>
      </c>
      <c r="G332" s="176"/>
      <c r="I332" s="177">
        <v>16.437999999999999</v>
      </c>
      <c r="J332" s="178"/>
      <c r="M332" s="173"/>
      <c r="N332" s="179"/>
      <c r="U332" s="180"/>
      <c r="AU332" s="175" t="s">
        <v>175</v>
      </c>
      <c r="AV332" s="175" t="s">
        <v>106</v>
      </c>
      <c r="AW332" s="12" t="s">
        <v>106</v>
      </c>
      <c r="AX332" s="12" t="s">
        <v>29</v>
      </c>
      <c r="AY332" s="12" t="s">
        <v>84</v>
      </c>
      <c r="AZ332" s="175" t="s">
        <v>167</v>
      </c>
    </row>
    <row r="333" spans="2:66" s="1" customFormat="1" ht="33" customHeight="1">
      <c r="B333" s="134"/>
      <c r="C333" s="161" t="s">
        <v>499</v>
      </c>
      <c r="D333" s="161" t="s">
        <v>169</v>
      </c>
      <c r="E333" s="162" t="s">
        <v>500</v>
      </c>
      <c r="F333" s="163" t="s">
        <v>501</v>
      </c>
      <c r="G333" s="163"/>
      <c r="H333" s="164" t="s">
        <v>229</v>
      </c>
      <c r="I333" s="165">
        <v>8.2189999999999994</v>
      </c>
      <c r="J333" s="166"/>
      <c r="K333" s="165">
        <f>ROUND(J333*I333,3)</f>
        <v>0</v>
      </c>
      <c r="L333" s="167"/>
      <c r="M333" s="34"/>
      <c r="N333" s="168" t="s">
        <v>1</v>
      </c>
      <c r="O333" s="133" t="s">
        <v>42</v>
      </c>
      <c r="Q333" s="169">
        <f>P333*I333</f>
        <v>0</v>
      </c>
      <c r="R333" s="169">
        <v>0.10373</v>
      </c>
      <c r="S333" s="169">
        <f>R333*I333</f>
        <v>0.85255686999999991</v>
      </c>
      <c r="T333" s="169">
        <v>0</v>
      </c>
      <c r="U333" s="170">
        <f>T333*I333</f>
        <v>0</v>
      </c>
      <c r="AS333" s="171" t="s">
        <v>173</v>
      </c>
      <c r="AU333" s="171" t="s">
        <v>169</v>
      </c>
      <c r="AV333" s="171" t="s">
        <v>106</v>
      </c>
      <c r="AZ333" s="17" t="s">
        <v>167</v>
      </c>
      <c r="BF333" s="97">
        <f>IF(O333="základná",K333,0)</f>
        <v>0</v>
      </c>
      <c r="BG333" s="97">
        <f>IF(O333="znížená",K333,0)</f>
        <v>0</v>
      </c>
      <c r="BH333" s="97">
        <f>IF(O333="zákl. prenesená",K333,0)</f>
        <v>0</v>
      </c>
      <c r="BI333" s="97">
        <f>IF(O333="zníž. prenesená",K333,0)</f>
        <v>0</v>
      </c>
      <c r="BJ333" s="97">
        <f>IF(O333="nulová",K333,0)</f>
        <v>0</v>
      </c>
      <c r="BK333" s="17" t="s">
        <v>106</v>
      </c>
      <c r="BL333" s="172">
        <f>ROUND(J333*I333,3)</f>
        <v>0</v>
      </c>
      <c r="BM333" s="17" t="s">
        <v>173</v>
      </c>
      <c r="BN333" s="171" t="s">
        <v>502</v>
      </c>
    </row>
    <row r="334" spans="2:66" s="12" customFormat="1">
      <c r="B334" s="173"/>
      <c r="D334" s="174" t="s">
        <v>175</v>
      </c>
      <c r="E334" s="175" t="s">
        <v>1</v>
      </c>
      <c r="F334" s="176" t="s">
        <v>503</v>
      </c>
      <c r="G334" s="176"/>
      <c r="I334" s="177">
        <v>8.2189999999999994</v>
      </c>
      <c r="J334" s="178"/>
      <c r="M334" s="173"/>
      <c r="N334" s="179"/>
      <c r="U334" s="180"/>
      <c r="AU334" s="175" t="s">
        <v>175</v>
      </c>
      <c r="AV334" s="175" t="s">
        <v>106</v>
      </c>
      <c r="AW334" s="12" t="s">
        <v>106</v>
      </c>
      <c r="AX334" s="12" t="s">
        <v>29</v>
      </c>
      <c r="AY334" s="12" t="s">
        <v>84</v>
      </c>
      <c r="AZ334" s="175" t="s">
        <v>167</v>
      </c>
    </row>
    <row r="335" spans="2:66" s="1" customFormat="1" ht="33" customHeight="1">
      <c r="B335" s="134"/>
      <c r="C335" s="161" t="s">
        <v>504</v>
      </c>
      <c r="D335" s="161" t="s">
        <v>169</v>
      </c>
      <c r="E335" s="162" t="s">
        <v>505</v>
      </c>
      <c r="F335" s="163" t="s">
        <v>506</v>
      </c>
      <c r="G335" s="163"/>
      <c r="H335" s="164" t="s">
        <v>229</v>
      </c>
      <c r="I335" s="165">
        <v>8.2189999999999994</v>
      </c>
      <c r="J335" s="166"/>
      <c r="K335" s="165">
        <f>ROUND(J335*I335,3)</f>
        <v>0</v>
      </c>
      <c r="L335" s="167"/>
      <c r="M335" s="34"/>
      <c r="N335" s="168" t="s">
        <v>1</v>
      </c>
      <c r="O335" s="133" t="s">
        <v>42</v>
      </c>
      <c r="Q335" s="169">
        <f>P335*I335</f>
        <v>0</v>
      </c>
      <c r="R335" s="169">
        <v>0.15559000000000001</v>
      </c>
      <c r="S335" s="169">
        <f>R335*I335</f>
        <v>1.27879421</v>
      </c>
      <c r="T335" s="169">
        <v>0</v>
      </c>
      <c r="U335" s="170">
        <f>T335*I335</f>
        <v>0</v>
      </c>
      <c r="AS335" s="171" t="s">
        <v>173</v>
      </c>
      <c r="AU335" s="171" t="s">
        <v>169</v>
      </c>
      <c r="AV335" s="171" t="s">
        <v>106</v>
      </c>
      <c r="AZ335" s="17" t="s">
        <v>167</v>
      </c>
      <c r="BF335" s="97">
        <f>IF(O335="základná",K335,0)</f>
        <v>0</v>
      </c>
      <c r="BG335" s="97">
        <f>IF(O335="znížená",K335,0)</f>
        <v>0</v>
      </c>
      <c r="BH335" s="97">
        <f>IF(O335="zákl. prenesená",K335,0)</f>
        <v>0</v>
      </c>
      <c r="BI335" s="97">
        <f>IF(O335="zníž. prenesená",K335,0)</f>
        <v>0</v>
      </c>
      <c r="BJ335" s="97">
        <f>IF(O335="nulová",K335,0)</f>
        <v>0</v>
      </c>
      <c r="BK335" s="17" t="s">
        <v>106</v>
      </c>
      <c r="BL335" s="172">
        <f>ROUND(J335*I335,3)</f>
        <v>0</v>
      </c>
      <c r="BM335" s="17" t="s">
        <v>173</v>
      </c>
      <c r="BN335" s="171" t="s">
        <v>507</v>
      </c>
    </row>
    <row r="336" spans="2:66" s="11" customFormat="1" ht="22.95" customHeight="1">
      <c r="B336" s="149"/>
      <c r="D336" s="150" t="s">
        <v>75</v>
      </c>
      <c r="E336" s="159" t="s">
        <v>198</v>
      </c>
      <c r="F336" s="159" t="s">
        <v>508</v>
      </c>
      <c r="G336" s="159"/>
      <c r="J336" s="152"/>
      <c r="K336" s="160">
        <f>BL336</f>
        <v>0</v>
      </c>
      <c r="M336" s="149"/>
      <c r="N336" s="154"/>
      <c r="Q336" s="155">
        <f>SUM(Q337:Q363)</f>
        <v>0</v>
      </c>
      <c r="S336" s="155">
        <f>SUM(S337:S363)</f>
        <v>78.912963840000003</v>
      </c>
      <c r="U336" s="156">
        <f>SUM(U337:U363)</f>
        <v>0</v>
      </c>
      <c r="AS336" s="150" t="s">
        <v>84</v>
      </c>
      <c r="AU336" s="157" t="s">
        <v>75</v>
      </c>
      <c r="AV336" s="157" t="s">
        <v>84</v>
      </c>
      <c r="AZ336" s="150" t="s">
        <v>167</v>
      </c>
      <c r="BL336" s="158">
        <f>SUM(BL337:BL363)</f>
        <v>0</v>
      </c>
    </row>
    <row r="337" spans="2:66" s="1" customFormat="1" ht="49.2" customHeight="1">
      <c r="B337" s="134"/>
      <c r="C337" s="161" t="s">
        <v>509</v>
      </c>
      <c r="D337" s="161" t="s">
        <v>169</v>
      </c>
      <c r="E337" s="162" t="s">
        <v>510</v>
      </c>
      <c r="F337" s="163" t="s">
        <v>511</v>
      </c>
      <c r="G337" s="163"/>
      <c r="H337" s="164" t="s">
        <v>172</v>
      </c>
      <c r="I337" s="165">
        <v>31.994</v>
      </c>
      <c r="J337" s="166"/>
      <c r="K337" s="165">
        <f>ROUND(J337*I337,3)</f>
        <v>0</v>
      </c>
      <c r="L337" s="167"/>
      <c r="M337" s="34"/>
      <c r="N337" s="168" t="s">
        <v>1</v>
      </c>
      <c r="O337" s="133" t="s">
        <v>42</v>
      </c>
      <c r="Q337" s="169">
        <f>P337*I337</f>
        <v>0</v>
      </c>
      <c r="R337" s="169">
        <v>2.41648</v>
      </c>
      <c r="S337" s="169">
        <f>R337*I337</f>
        <v>77.312861119999994</v>
      </c>
      <c r="T337" s="169">
        <v>0</v>
      </c>
      <c r="U337" s="170">
        <f>T337*I337</f>
        <v>0</v>
      </c>
      <c r="AS337" s="171" t="s">
        <v>173</v>
      </c>
      <c r="AU337" s="171" t="s">
        <v>169</v>
      </c>
      <c r="AV337" s="171" t="s">
        <v>106</v>
      </c>
      <c r="AZ337" s="17" t="s">
        <v>167</v>
      </c>
      <c r="BF337" s="97">
        <f>IF(O337="základná",K337,0)</f>
        <v>0</v>
      </c>
      <c r="BG337" s="97">
        <f>IF(O337="znížená",K337,0)</f>
        <v>0</v>
      </c>
      <c r="BH337" s="97">
        <f>IF(O337="zákl. prenesená",K337,0)</f>
        <v>0</v>
      </c>
      <c r="BI337" s="97">
        <f>IF(O337="zníž. prenesená",K337,0)</f>
        <v>0</v>
      </c>
      <c r="BJ337" s="97">
        <f>IF(O337="nulová",K337,0)</f>
        <v>0</v>
      </c>
      <c r="BK337" s="17" t="s">
        <v>106</v>
      </c>
      <c r="BL337" s="172">
        <f>ROUND(J337*I337,3)</f>
        <v>0</v>
      </c>
      <c r="BM337" s="17" t="s">
        <v>173</v>
      </c>
      <c r="BN337" s="171" t="s">
        <v>512</v>
      </c>
    </row>
    <row r="338" spans="2:66" s="12" customFormat="1">
      <c r="B338" s="173"/>
      <c r="D338" s="174" t="s">
        <v>175</v>
      </c>
      <c r="E338" s="175" t="s">
        <v>1</v>
      </c>
      <c r="F338" s="176" t="s">
        <v>513</v>
      </c>
      <c r="G338" s="176"/>
      <c r="I338" s="177">
        <v>31.994</v>
      </c>
      <c r="J338" s="178"/>
      <c r="M338" s="173"/>
      <c r="N338" s="179"/>
      <c r="U338" s="180"/>
      <c r="AU338" s="175" t="s">
        <v>175</v>
      </c>
      <c r="AV338" s="175" t="s">
        <v>106</v>
      </c>
      <c r="AW338" s="12" t="s">
        <v>106</v>
      </c>
      <c r="AX338" s="12" t="s">
        <v>29</v>
      </c>
      <c r="AY338" s="12" t="s">
        <v>84</v>
      </c>
      <c r="AZ338" s="175" t="s">
        <v>167</v>
      </c>
    </row>
    <row r="339" spans="2:66" s="1" customFormat="1" ht="37.950000000000003" customHeight="1">
      <c r="B339" s="134"/>
      <c r="C339" s="161" t="s">
        <v>514</v>
      </c>
      <c r="D339" s="161" t="s">
        <v>169</v>
      </c>
      <c r="E339" s="162" t="s">
        <v>515</v>
      </c>
      <c r="F339" s="163" t="s">
        <v>516</v>
      </c>
      <c r="G339" s="163"/>
      <c r="H339" s="164" t="s">
        <v>229</v>
      </c>
      <c r="I339" s="165">
        <v>159.97</v>
      </c>
      <c r="J339" s="166"/>
      <c r="K339" s="165">
        <f>ROUND(J339*I339,3)</f>
        <v>0</v>
      </c>
      <c r="L339" s="167"/>
      <c r="M339" s="34"/>
      <c r="N339" s="168" t="s">
        <v>1</v>
      </c>
      <c r="O339" s="133" t="s">
        <v>42</v>
      </c>
      <c r="Q339" s="169">
        <f>P339*I339</f>
        <v>0</v>
      </c>
      <c r="R339" s="169">
        <v>8.8199999999999997E-3</v>
      </c>
      <c r="S339" s="169">
        <f>R339*I339</f>
        <v>1.4109353999999998</v>
      </c>
      <c r="T339" s="169">
        <v>0</v>
      </c>
      <c r="U339" s="170">
        <f>T339*I339</f>
        <v>0</v>
      </c>
      <c r="AS339" s="171" t="s">
        <v>173</v>
      </c>
      <c r="AU339" s="171" t="s">
        <v>169</v>
      </c>
      <c r="AV339" s="171" t="s">
        <v>106</v>
      </c>
      <c r="AZ339" s="17" t="s">
        <v>167</v>
      </c>
      <c r="BF339" s="97">
        <f>IF(O339="základná",K339,0)</f>
        <v>0</v>
      </c>
      <c r="BG339" s="97">
        <f>IF(O339="znížená",K339,0)</f>
        <v>0</v>
      </c>
      <c r="BH339" s="97">
        <f>IF(O339="zákl. prenesená",K339,0)</f>
        <v>0</v>
      </c>
      <c r="BI339" s="97">
        <f>IF(O339="zníž. prenesená",K339,0)</f>
        <v>0</v>
      </c>
      <c r="BJ339" s="97">
        <f>IF(O339="nulová",K339,0)</f>
        <v>0</v>
      </c>
      <c r="BK339" s="17" t="s">
        <v>106</v>
      </c>
      <c r="BL339" s="172">
        <f>ROUND(J339*I339,3)</f>
        <v>0</v>
      </c>
      <c r="BM339" s="17" t="s">
        <v>173</v>
      </c>
      <c r="BN339" s="171" t="s">
        <v>517</v>
      </c>
    </row>
    <row r="340" spans="2:66" s="12" customFormat="1">
      <c r="B340" s="173"/>
      <c r="D340" s="174" t="s">
        <v>175</v>
      </c>
      <c r="E340" s="175" t="s">
        <v>1</v>
      </c>
      <c r="F340" s="176" t="s">
        <v>518</v>
      </c>
      <c r="G340" s="176"/>
      <c r="I340" s="177">
        <v>159.97</v>
      </c>
      <c r="J340" s="178"/>
      <c r="M340" s="173"/>
      <c r="N340" s="179"/>
      <c r="U340" s="180"/>
      <c r="AU340" s="175" t="s">
        <v>175</v>
      </c>
      <c r="AV340" s="175" t="s">
        <v>106</v>
      </c>
      <c r="AW340" s="12" t="s">
        <v>106</v>
      </c>
      <c r="AX340" s="12" t="s">
        <v>29</v>
      </c>
      <c r="AY340" s="12" t="s">
        <v>84</v>
      </c>
      <c r="AZ340" s="175" t="s">
        <v>167</v>
      </c>
    </row>
    <row r="341" spans="2:66" s="1" customFormat="1" ht="24.25" customHeight="1">
      <c r="B341" s="134"/>
      <c r="C341" s="161" t="s">
        <v>519</v>
      </c>
      <c r="D341" s="161" t="s">
        <v>169</v>
      </c>
      <c r="E341" s="162" t="s">
        <v>520</v>
      </c>
      <c r="F341" s="163" t="s">
        <v>521</v>
      </c>
      <c r="G341" s="163"/>
      <c r="H341" s="164" t="s">
        <v>172</v>
      </c>
      <c r="I341" s="165">
        <v>31.994</v>
      </c>
      <c r="J341" s="166"/>
      <c r="K341" s="165">
        <f>ROUND(J341*I341,3)</f>
        <v>0</v>
      </c>
      <c r="L341" s="167"/>
      <c r="M341" s="34"/>
      <c r="N341" s="168" t="s">
        <v>1</v>
      </c>
      <c r="O341" s="133" t="s">
        <v>42</v>
      </c>
      <c r="Q341" s="169">
        <f>P341*I341</f>
        <v>0</v>
      </c>
      <c r="R341" s="169">
        <v>0</v>
      </c>
      <c r="S341" s="169">
        <f>R341*I341</f>
        <v>0</v>
      </c>
      <c r="T341" s="169">
        <v>0</v>
      </c>
      <c r="U341" s="170">
        <f>T341*I341</f>
        <v>0</v>
      </c>
      <c r="AS341" s="171" t="s">
        <v>173</v>
      </c>
      <c r="AU341" s="171" t="s">
        <v>169</v>
      </c>
      <c r="AV341" s="171" t="s">
        <v>106</v>
      </c>
      <c r="AZ341" s="17" t="s">
        <v>167</v>
      </c>
      <c r="BF341" s="97">
        <f>IF(O341="základná",K341,0)</f>
        <v>0</v>
      </c>
      <c r="BG341" s="97">
        <f>IF(O341="znížená",K341,0)</f>
        <v>0</v>
      </c>
      <c r="BH341" s="97">
        <f>IF(O341="zákl. prenesená",K341,0)</f>
        <v>0</v>
      </c>
      <c r="BI341" s="97">
        <f>IF(O341="zníž. prenesená",K341,0)</f>
        <v>0</v>
      </c>
      <c r="BJ341" s="97">
        <f>IF(O341="nulová",K341,0)</f>
        <v>0</v>
      </c>
      <c r="BK341" s="17" t="s">
        <v>106</v>
      </c>
      <c r="BL341" s="172">
        <f>ROUND(J341*I341,3)</f>
        <v>0</v>
      </c>
      <c r="BM341" s="17" t="s">
        <v>173</v>
      </c>
      <c r="BN341" s="171" t="s">
        <v>522</v>
      </c>
    </row>
    <row r="342" spans="2:66" s="1" customFormat="1" ht="21.75" customHeight="1">
      <c r="B342" s="134"/>
      <c r="C342" s="161" t="s">
        <v>523</v>
      </c>
      <c r="D342" s="161" t="s">
        <v>169</v>
      </c>
      <c r="E342" s="162" t="s">
        <v>524</v>
      </c>
      <c r="F342" s="163" t="s">
        <v>525</v>
      </c>
      <c r="G342" s="163"/>
      <c r="H342" s="164" t="s">
        <v>229</v>
      </c>
      <c r="I342" s="165">
        <v>0.96</v>
      </c>
      <c r="J342" s="166"/>
      <c r="K342" s="165">
        <f>ROUND(J342*I342,3)</f>
        <v>0</v>
      </c>
      <c r="L342" s="167"/>
      <c r="M342" s="34"/>
      <c r="N342" s="168" t="s">
        <v>1</v>
      </c>
      <c r="O342" s="133" t="s">
        <v>42</v>
      </c>
      <c r="Q342" s="169">
        <f>P342*I342</f>
        <v>0</v>
      </c>
      <c r="R342" s="169">
        <v>8.6099999999999996E-3</v>
      </c>
      <c r="S342" s="169">
        <f>R342*I342</f>
        <v>8.2655999999999997E-3</v>
      </c>
      <c r="T342" s="169">
        <v>0</v>
      </c>
      <c r="U342" s="170">
        <f>T342*I342</f>
        <v>0</v>
      </c>
      <c r="AS342" s="171" t="s">
        <v>173</v>
      </c>
      <c r="AU342" s="171" t="s">
        <v>169</v>
      </c>
      <c r="AV342" s="171" t="s">
        <v>106</v>
      </c>
      <c r="AZ342" s="17" t="s">
        <v>167</v>
      </c>
      <c r="BF342" s="97">
        <f>IF(O342="základná",K342,0)</f>
        <v>0</v>
      </c>
      <c r="BG342" s="97">
        <f>IF(O342="znížená",K342,0)</f>
        <v>0</v>
      </c>
      <c r="BH342" s="97">
        <f>IF(O342="zákl. prenesená",K342,0)</f>
        <v>0</v>
      </c>
      <c r="BI342" s="97">
        <f>IF(O342="zníž. prenesená",K342,0)</f>
        <v>0</v>
      </c>
      <c r="BJ342" s="97">
        <f>IF(O342="nulová",K342,0)</f>
        <v>0</v>
      </c>
      <c r="BK342" s="17" t="s">
        <v>106</v>
      </c>
      <c r="BL342" s="172">
        <f>ROUND(J342*I342,3)</f>
        <v>0</v>
      </c>
      <c r="BM342" s="17" t="s">
        <v>173</v>
      </c>
      <c r="BN342" s="171" t="s">
        <v>526</v>
      </c>
    </row>
    <row r="343" spans="2:66" s="12" customFormat="1">
      <c r="B343" s="173"/>
      <c r="D343" s="174" t="s">
        <v>175</v>
      </c>
      <c r="E343" s="175" t="s">
        <v>1</v>
      </c>
      <c r="F343" s="176" t="s">
        <v>527</v>
      </c>
      <c r="G343" s="176"/>
      <c r="I343" s="177">
        <v>0.96</v>
      </c>
      <c r="J343" s="178"/>
      <c r="M343" s="173"/>
      <c r="N343" s="179"/>
      <c r="U343" s="180"/>
      <c r="AU343" s="175" t="s">
        <v>175</v>
      </c>
      <c r="AV343" s="175" t="s">
        <v>106</v>
      </c>
      <c r="AW343" s="12" t="s">
        <v>106</v>
      </c>
      <c r="AX343" s="12" t="s">
        <v>29</v>
      </c>
      <c r="AY343" s="12" t="s">
        <v>84</v>
      </c>
      <c r="AZ343" s="175" t="s">
        <v>167</v>
      </c>
    </row>
    <row r="344" spans="2:66" s="1" customFormat="1" ht="21.75" customHeight="1">
      <c r="B344" s="134"/>
      <c r="C344" s="161" t="s">
        <v>528</v>
      </c>
      <c r="D344" s="161" t="s">
        <v>169</v>
      </c>
      <c r="E344" s="162" t="s">
        <v>529</v>
      </c>
      <c r="F344" s="163" t="s">
        <v>530</v>
      </c>
      <c r="G344" s="163"/>
      <c r="H344" s="164" t="s">
        <v>229</v>
      </c>
      <c r="I344" s="165">
        <v>0.96</v>
      </c>
      <c r="J344" s="166"/>
      <c r="K344" s="165">
        <f>ROUND(J344*I344,3)</f>
        <v>0</v>
      </c>
      <c r="L344" s="167"/>
      <c r="M344" s="34"/>
      <c r="N344" s="168" t="s">
        <v>1</v>
      </c>
      <c r="O344" s="133" t="s">
        <v>42</v>
      </c>
      <c r="Q344" s="169">
        <f>P344*I344</f>
        <v>0</v>
      </c>
      <c r="R344" s="169">
        <v>0</v>
      </c>
      <c r="S344" s="169">
        <f>R344*I344</f>
        <v>0</v>
      </c>
      <c r="T344" s="169">
        <v>0</v>
      </c>
      <c r="U344" s="170">
        <f>T344*I344</f>
        <v>0</v>
      </c>
      <c r="AS344" s="171" t="s">
        <v>173</v>
      </c>
      <c r="AU344" s="171" t="s">
        <v>169</v>
      </c>
      <c r="AV344" s="171" t="s">
        <v>106</v>
      </c>
      <c r="AZ344" s="17" t="s">
        <v>167</v>
      </c>
      <c r="BF344" s="97">
        <f>IF(O344="základná",K344,0)</f>
        <v>0</v>
      </c>
      <c r="BG344" s="97">
        <f>IF(O344="znížená",K344,0)</f>
        <v>0</v>
      </c>
      <c r="BH344" s="97">
        <f>IF(O344="zákl. prenesená",K344,0)</f>
        <v>0</v>
      </c>
      <c r="BI344" s="97">
        <f>IF(O344="zníž. prenesená",K344,0)</f>
        <v>0</v>
      </c>
      <c r="BJ344" s="97">
        <f>IF(O344="nulová",K344,0)</f>
        <v>0</v>
      </c>
      <c r="BK344" s="17" t="s">
        <v>106</v>
      </c>
      <c r="BL344" s="172">
        <f>ROUND(J344*I344,3)</f>
        <v>0</v>
      </c>
      <c r="BM344" s="17" t="s">
        <v>173</v>
      </c>
      <c r="BN344" s="171" t="s">
        <v>531</v>
      </c>
    </row>
    <row r="345" spans="2:66" s="1" customFormat="1" ht="33" customHeight="1">
      <c r="B345" s="134"/>
      <c r="C345" s="161" t="s">
        <v>532</v>
      </c>
      <c r="D345" s="161" t="s">
        <v>169</v>
      </c>
      <c r="E345" s="162" t="s">
        <v>533</v>
      </c>
      <c r="F345" s="163" t="s">
        <v>534</v>
      </c>
      <c r="G345" s="163"/>
      <c r="H345" s="164" t="s">
        <v>261</v>
      </c>
      <c r="I345" s="165">
        <v>4.7E-2</v>
      </c>
      <c r="J345" s="166"/>
      <c r="K345" s="165">
        <f>ROUND(J345*I345,3)</f>
        <v>0</v>
      </c>
      <c r="L345" s="167"/>
      <c r="M345" s="34"/>
      <c r="N345" s="168" t="s">
        <v>1</v>
      </c>
      <c r="O345" s="133" t="s">
        <v>42</v>
      </c>
      <c r="Q345" s="169">
        <f>P345*I345</f>
        <v>0</v>
      </c>
      <c r="R345" s="169">
        <v>1.00864</v>
      </c>
      <c r="S345" s="169">
        <f>R345*I345</f>
        <v>4.7406079999999996E-2</v>
      </c>
      <c r="T345" s="169">
        <v>0</v>
      </c>
      <c r="U345" s="170">
        <f>T345*I345</f>
        <v>0</v>
      </c>
      <c r="AS345" s="171" t="s">
        <v>173</v>
      </c>
      <c r="AU345" s="171" t="s">
        <v>169</v>
      </c>
      <c r="AV345" s="171" t="s">
        <v>106</v>
      </c>
      <c r="AZ345" s="17" t="s">
        <v>167</v>
      </c>
      <c r="BF345" s="97">
        <f>IF(O345="základná",K345,0)</f>
        <v>0</v>
      </c>
      <c r="BG345" s="97">
        <f>IF(O345="znížená",K345,0)</f>
        <v>0</v>
      </c>
      <c r="BH345" s="97">
        <f>IF(O345="zákl. prenesená",K345,0)</f>
        <v>0</v>
      </c>
      <c r="BI345" s="97">
        <f>IF(O345="zníž. prenesená",K345,0)</f>
        <v>0</v>
      </c>
      <c r="BJ345" s="97">
        <f>IF(O345="nulová",K345,0)</f>
        <v>0</v>
      </c>
      <c r="BK345" s="17" t="s">
        <v>106</v>
      </c>
      <c r="BL345" s="172">
        <f>ROUND(J345*I345,3)</f>
        <v>0</v>
      </c>
      <c r="BM345" s="17" t="s">
        <v>173</v>
      </c>
      <c r="BN345" s="171" t="s">
        <v>535</v>
      </c>
    </row>
    <row r="346" spans="2:66" s="12" customFormat="1">
      <c r="B346" s="173"/>
      <c r="D346" s="174" t="s">
        <v>175</v>
      </c>
      <c r="E346" s="175" t="s">
        <v>1</v>
      </c>
      <c r="F346" s="176" t="s">
        <v>536</v>
      </c>
      <c r="G346" s="176"/>
      <c r="I346" s="177">
        <v>4.7E-2</v>
      </c>
      <c r="J346" s="178"/>
      <c r="M346" s="173"/>
      <c r="N346" s="179"/>
      <c r="U346" s="180"/>
      <c r="AU346" s="175" t="s">
        <v>175</v>
      </c>
      <c r="AV346" s="175" t="s">
        <v>106</v>
      </c>
      <c r="AW346" s="12" t="s">
        <v>106</v>
      </c>
      <c r="AX346" s="12" t="s">
        <v>29</v>
      </c>
      <c r="AY346" s="12" t="s">
        <v>84</v>
      </c>
      <c r="AZ346" s="175" t="s">
        <v>167</v>
      </c>
    </row>
    <row r="347" spans="2:66" s="1" customFormat="1" ht="16.5" customHeight="1">
      <c r="B347" s="134"/>
      <c r="C347" s="161" t="s">
        <v>537</v>
      </c>
      <c r="D347" s="161" t="s">
        <v>169</v>
      </c>
      <c r="E347" s="162" t="s">
        <v>538</v>
      </c>
      <c r="F347" s="163" t="s">
        <v>539</v>
      </c>
      <c r="G347" s="163"/>
      <c r="H347" s="164" t="s">
        <v>236</v>
      </c>
      <c r="I347" s="165">
        <v>12</v>
      </c>
      <c r="J347" s="166"/>
      <c r="K347" s="165">
        <f>ROUND(J347*I347,3)</f>
        <v>0</v>
      </c>
      <c r="L347" s="167"/>
      <c r="M347" s="34"/>
      <c r="N347" s="168" t="s">
        <v>1</v>
      </c>
      <c r="O347" s="133" t="s">
        <v>42</v>
      </c>
      <c r="Q347" s="169">
        <f>P347*I347</f>
        <v>0</v>
      </c>
      <c r="R347" s="169">
        <v>1E-3</v>
      </c>
      <c r="S347" s="169">
        <f>R347*I347</f>
        <v>1.2E-2</v>
      </c>
      <c r="T347" s="169">
        <v>0</v>
      </c>
      <c r="U347" s="170">
        <f>T347*I347</f>
        <v>0</v>
      </c>
      <c r="AS347" s="171" t="s">
        <v>173</v>
      </c>
      <c r="AU347" s="171" t="s">
        <v>169</v>
      </c>
      <c r="AV347" s="171" t="s">
        <v>106</v>
      </c>
      <c r="AZ347" s="17" t="s">
        <v>167</v>
      </c>
      <c r="BF347" s="97">
        <f>IF(O347="základná",K347,0)</f>
        <v>0</v>
      </c>
      <c r="BG347" s="97">
        <f>IF(O347="znížená",K347,0)</f>
        <v>0</v>
      </c>
      <c r="BH347" s="97">
        <f>IF(O347="zákl. prenesená",K347,0)</f>
        <v>0</v>
      </c>
      <c r="BI347" s="97">
        <f>IF(O347="zníž. prenesená",K347,0)</f>
        <v>0</v>
      </c>
      <c r="BJ347" s="97">
        <f>IF(O347="nulová",K347,0)</f>
        <v>0</v>
      </c>
      <c r="BK347" s="17" t="s">
        <v>106</v>
      </c>
      <c r="BL347" s="172">
        <f>ROUND(J347*I347,3)</f>
        <v>0</v>
      </c>
      <c r="BM347" s="17" t="s">
        <v>173</v>
      </c>
      <c r="BN347" s="171" t="s">
        <v>540</v>
      </c>
    </row>
    <row r="348" spans="2:66" s="12" customFormat="1">
      <c r="B348" s="173"/>
      <c r="D348" s="174" t="s">
        <v>175</v>
      </c>
      <c r="E348" s="175" t="s">
        <v>1</v>
      </c>
      <c r="F348" s="176" t="s">
        <v>541</v>
      </c>
      <c r="G348" s="176"/>
      <c r="I348" s="177">
        <v>12</v>
      </c>
      <c r="J348" s="178"/>
      <c r="M348" s="173"/>
      <c r="N348" s="179"/>
      <c r="U348" s="180"/>
      <c r="AU348" s="175" t="s">
        <v>175</v>
      </c>
      <c r="AV348" s="175" t="s">
        <v>106</v>
      </c>
      <c r="AW348" s="12" t="s">
        <v>106</v>
      </c>
      <c r="AX348" s="12" t="s">
        <v>29</v>
      </c>
      <c r="AY348" s="12" t="s">
        <v>84</v>
      </c>
      <c r="AZ348" s="175" t="s">
        <v>167</v>
      </c>
    </row>
    <row r="349" spans="2:66" s="1" customFormat="1" ht="24.25" customHeight="1">
      <c r="B349" s="134"/>
      <c r="C349" s="161" t="s">
        <v>542</v>
      </c>
      <c r="D349" s="161" t="s">
        <v>169</v>
      </c>
      <c r="E349" s="162" t="s">
        <v>543</v>
      </c>
      <c r="F349" s="163" t="s">
        <v>544</v>
      </c>
      <c r="G349" s="163"/>
      <c r="H349" s="164" t="s">
        <v>236</v>
      </c>
      <c r="I349" s="165">
        <v>6</v>
      </c>
      <c r="J349" s="166"/>
      <c r="K349" s="165">
        <f>ROUND(J349*I349,3)</f>
        <v>0</v>
      </c>
      <c r="L349" s="167"/>
      <c r="M349" s="34"/>
      <c r="N349" s="168" t="s">
        <v>1</v>
      </c>
      <c r="O349" s="133" t="s">
        <v>42</v>
      </c>
      <c r="Q349" s="169">
        <f>P349*I349</f>
        <v>0</v>
      </c>
      <c r="R349" s="169">
        <v>2E-3</v>
      </c>
      <c r="S349" s="169">
        <f>R349*I349</f>
        <v>1.2E-2</v>
      </c>
      <c r="T349" s="169">
        <v>0</v>
      </c>
      <c r="U349" s="170">
        <f>T349*I349</f>
        <v>0</v>
      </c>
      <c r="AS349" s="171" t="s">
        <v>173</v>
      </c>
      <c r="AU349" s="171" t="s">
        <v>169</v>
      </c>
      <c r="AV349" s="171" t="s">
        <v>106</v>
      </c>
      <c r="AZ349" s="17" t="s">
        <v>167</v>
      </c>
      <c r="BF349" s="97">
        <f>IF(O349="základná",K349,0)</f>
        <v>0</v>
      </c>
      <c r="BG349" s="97">
        <f>IF(O349="znížená",K349,0)</f>
        <v>0</v>
      </c>
      <c r="BH349" s="97">
        <f>IF(O349="zákl. prenesená",K349,0)</f>
        <v>0</v>
      </c>
      <c r="BI349" s="97">
        <f>IF(O349="zníž. prenesená",K349,0)</f>
        <v>0</v>
      </c>
      <c r="BJ349" s="97">
        <f>IF(O349="nulová",K349,0)</f>
        <v>0</v>
      </c>
      <c r="BK349" s="17" t="s">
        <v>106</v>
      </c>
      <c r="BL349" s="172">
        <f>ROUND(J349*I349,3)</f>
        <v>0</v>
      </c>
      <c r="BM349" s="17" t="s">
        <v>173</v>
      </c>
      <c r="BN349" s="171" t="s">
        <v>545</v>
      </c>
    </row>
    <row r="350" spans="2:66" s="12" customFormat="1">
      <c r="B350" s="173"/>
      <c r="D350" s="174" t="s">
        <v>175</v>
      </c>
      <c r="E350" s="175" t="s">
        <v>1</v>
      </c>
      <c r="F350" s="176" t="s">
        <v>546</v>
      </c>
      <c r="G350" s="176"/>
      <c r="I350" s="177">
        <v>6</v>
      </c>
      <c r="J350" s="178"/>
      <c r="M350" s="173"/>
      <c r="N350" s="179"/>
      <c r="U350" s="180"/>
      <c r="AU350" s="175" t="s">
        <v>175</v>
      </c>
      <c r="AV350" s="175" t="s">
        <v>106</v>
      </c>
      <c r="AW350" s="12" t="s">
        <v>106</v>
      </c>
      <c r="AX350" s="12" t="s">
        <v>29</v>
      </c>
      <c r="AY350" s="12" t="s">
        <v>84</v>
      </c>
      <c r="AZ350" s="175" t="s">
        <v>167</v>
      </c>
    </row>
    <row r="351" spans="2:66" s="1" customFormat="1" ht="33" customHeight="1">
      <c r="B351" s="134"/>
      <c r="C351" s="161" t="s">
        <v>547</v>
      </c>
      <c r="D351" s="161" t="s">
        <v>169</v>
      </c>
      <c r="E351" s="162" t="s">
        <v>548</v>
      </c>
      <c r="F351" s="163" t="s">
        <v>549</v>
      </c>
      <c r="G351" s="163"/>
      <c r="H351" s="164" t="s">
        <v>261</v>
      </c>
      <c r="I351" s="165">
        <v>4.9000000000000002E-2</v>
      </c>
      <c r="J351" s="166"/>
      <c r="K351" s="165">
        <f>ROUND(J351*I351,3)</f>
        <v>0</v>
      </c>
      <c r="L351" s="167"/>
      <c r="M351" s="34"/>
      <c r="N351" s="168" t="s">
        <v>1</v>
      </c>
      <c r="O351" s="133" t="s">
        <v>42</v>
      </c>
      <c r="Q351" s="169">
        <f>P351*I351</f>
        <v>0</v>
      </c>
      <c r="R351" s="169">
        <v>1.20296</v>
      </c>
      <c r="S351" s="169">
        <f>R351*I351</f>
        <v>5.8945040000000004E-2</v>
      </c>
      <c r="T351" s="169">
        <v>0</v>
      </c>
      <c r="U351" s="170">
        <f>T351*I351</f>
        <v>0</v>
      </c>
      <c r="AS351" s="171" t="s">
        <v>173</v>
      </c>
      <c r="AU351" s="171" t="s">
        <v>169</v>
      </c>
      <c r="AV351" s="171" t="s">
        <v>106</v>
      </c>
      <c r="AZ351" s="17" t="s">
        <v>167</v>
      </c>
      <c r="BF351" s="97">
        <f>IF(O351="základná",K351,0)</f>
        <v>0</v>
      </c>
      <c r="BG351" s="97">
        <f>IF(O351="znížená",K351,0)</f>
        <v>0</v>
      </c>
      <c r="BH351" s="97">
        <f>IF(O351="zákl. prenesená",K351,0)</f>
        <v>0</v>
      </c>
      <c r="BI351" s="97">
        <f>IF(O351="zníž. prenesená",K351,0)</f>
        <v>0</v>
      </c>
      <c r="BJ351" s="97">
        <f>IF(O351="nulová",K351,0)</f>
        <v>0</v>
      </c>
      <c r="BK351" s="17" t="s">
        <v>106</v>
      </c>
      <c r="BL351" s="172">
        <f>ROUND(J351*I351,3)</f>
        <v>0</v>
      </c>
      <c r="BM351" s="17" t="s">
        <v>173</v>
      </c>
      <c r="BN351" s="171" t="s">
        <v>550</v>
      </c>
    </row>
    <row r="352" spans="2:66" s="12" customFormat="1">
      <c r="B352" s="173"/>
      <c r="D352" s="174" t="s">
        <v>175</v>
      </c>
      <c r="E352" s="175" t="s">
        <v>1</v>
      </c>
      <c r="F352" s="176" t="s">
        <v>551</v>
      </c>
      <c r="G352" s="176"/>
      <c r="I352" s="177">
        <v>4.9000000000000002E-2</v>
      </c>
      <c r="J352" s="178"/>
      <c r="M352" s="173"/>
      <c r="N352" s="179"/>
      <c r="U352" s="180"/>
      <c r="AU352" s="175" t="s">
        <v>175</v>
      </c>
      <c r="AV352" s="175" t="s">
        <v>106</v>
      </c>
      <c r="AW352" s="12" t="s">
        <v>106</v>
      </c>
      <c r="AX352" s="12" t="s">
        <v>29</v>
      </c>
      <c r="AY352" s="12" t="s">
        <v>84</v>
      </c>
      <c r="AZ352" s="175" t="s">
        <v>167</v>
      </c>
    </row>
    <row r="353" spans="2:66" s="1" customFormat="1" ht="24.25" customHeight="1">
      <c r="B353" s="134"/>
      <c r="C353" s="161" t="s">
        <v>552</v>
      </c>
      <c r="D353" s="161" t="s">
        <v>169</v>
      </c>
      <c r="E353" s="162" t="s">
        <v>553</v>
      </c>
      <c r="F353" s="163" t="s">
        <v>554</v>
      </c>
      <c r="G353" s="163"/>
      <c r="H353" s="164" t="s">
        <v>229</v>
      </c>
      <c r="I353" s="165">
        <v>159.97</v>
      </c>
      <c r="J353" s="166"/>
      <c r="K353" s="165">
        <f>ROUND(J353*I353,3)</f>
        <v>0</v>
      </c>
      <c r="L353" s="167"/>
      <c r="M353" s="34"/>
      <c r="N353" s="168" t="s">
        <v>1</v>
      </c>
      <c r="O353" s="133" t="s">
        <v>42</v>
      </c>
      <c r="Q353" s="169">
        <f>P353*I353</f>
        <v>0</v>
      </c>
      <c r="R353" s="169">
        <v>0</v>
      </c>
      <c r="S353" s="169">
        <f>R353*I353</f>
        <v>0</v>
      </c>
      <c r="T353" s="169">
        <v>0</v>
      </c>
      <c r="U353" s="170">
        <f>T353*I353</f>
        <v>0</v>
      </c>
      <c r="AS353" s="171" t="s">
        <v>173</v>
      </c>
      <c r="AU353" s="171" t="s">
        <v>169</v>
      </c>
      <c r="AV353" s="171" t="s">
        <v>106</v>
      </c>
      <c r="AZ353" s="17" t="s">
        <v>167</v>
      </c>
      <c r="BF353" s="97">
        <f>IF(O353="základná",K353,0)</f>
        <v>0</v>
      </c>
      <c r="BG353" s="97">
        <f>IF(O353="znížená",K353,0)</f>
        <v>0</v>
      </c>
      <c r="BH353" s="97">
        <f>IF(O353="zákl. prenesená",K353,0)</f>
        <v>0</v>
      </c>
      <c r="BI353" s="97">
        <f>IF(O353="zníž. prenesená",K353,0)</f>
        <v>0</v>
      </c>
      <c r="BJ353" s="97">
        <f>IF(O353="nulová",K353,0)</f>
        <v>0</v>
      </c>
      <c r="BK353" s="17" t="s">
        <v>106</v>
      </c>
      <c r="BL353" s="172">
        <f>ROUND(J353*I353,3)</f>
        <v>0</v>
      </c>
      <c r="BM353" s="17" t="s">
        <v>173</v>
      </c>
      <c r="BN353" s="171" t="s">
        <v>555</v>
      </c>
    </row>
    <row r="354" spans="2:66" s="12" customFormat="1">
      <c r="B354" s="173"/>
      <c r="D354" s="174" t="s">
        <v>175</v>
      </c>
      <c r="E354" s="175" t="s">
        <v>1</v>
      </c>
      <c r="F354" s="176" t="s">
        <v>556</v>
      </c>
      <c r="G354" s="176"/>
      <c r="I354" s="177">
        <v>159.97</v>
      </c>
      <c r="J354" s="178"/>
      <c r="M354" s="173"/>
      <c r="N354" s="179"/>
      <c r="U354" s="180"/>
      <c r="AU354" s="175" t="s">
        <v>175</v>
      </c>
      <c r="AV354" s="175" t="s">
        <v>106</v>
      </c>
      <c r="AW354" s="12" t="s">
        <v>106</v>
      </c>
      <c r="AX354" s="12" t="s">
        <v>29</v>
      </c>
      <c r="AY354" s="12" t="s">
        <v>84</v>
      </c>
      <c r="AZ354" s="175" t="s">
        <v>167</v>
      </c>
    </row>
    <row r="355" spans="2:66" s="1" customFormat="1" ht="16.5" customHeight="1">
      <c r="B355" s="134"/>
      <c r="C355" s="194" t="s">
        <v>557</v>
      </c>
      <c r="D355" s="194" t="s">
        <v>382</v>
      </c>
      <c r="E355" s="195" t="s">
        <v>558</v>
      </c>
      <c r="F355" s="196" t="s">
        <v>559</v>
      </c>
      <c r="G355" s="196"/>
      <c r="H355" s="197" t="s">
        <v>229</v>
      </c>
      <c r="I355" s="198">
        <v>183.96600000000001</v>
      </c>
      <c r="J355" s="199"/>
      <c r="K355" s="198">
        <f>ROUND(J355*I355,3)</f>
        <v>0</v>
      </c>
      <c r="L355" s="200"/>
      <c r="M355" s="201"/>
      <c r="N355" s="202" t="s">
        <v>1</v>
      </c>
      <c r="O355" s="203" t="s">
        <v>42</v>
      </c>
      <c r="Q355" s="169">
        <f>P355*I355</f>
        <v>0</v>
      </c>
      <c r="R355" s="169">
        <v>1E-4</v>
      </c>
      <c r="S355" s="169">
        <f>R355*I355</f>
        <v>1.8396600000000003E-2</v>
      </c>
      <c r="T355" s="169">
        <v>0</v>
      </c>
      <c r="U355" s="170">
        <f>T355*I355</f>
        <v>0</v>
      </c>
      <c r="AS355" s="171" t="s">
        <v>209</v>
      </c>
      <c r="AU355" s="171" t="s">
        <v>382</v>
      </c>
      <c r="AV355" s="171" t="s">
        <v>106</v>
      </c>
      <c r="AZ355" s="17" t="s">
        <v>167</v>
      </c>
      <c r="BF355" s="97">
        <f>IF(O355="základná",K355,0)</f>
        <v>0</v>
      </c>
      <c r="BG355" s="97">
        <f>IF(O355="znížená",K355,0)</f>
        <v>0</v>
      </c>
      <c r="BH355" s="97">
        <f>IF(O355="zákl. prenesená",K355,0)</f>
        <v>0</v>
      </c>
      <c r="BI355" s="97">
        <f>IF(O355="zníž. prenesená",K355,0)</f>
        <v>0</v>
      </c>
      <c r="BJ355" s="97">
        <f>IF(O355="nulová",K355,0)</f>
        <v>0</v>
      </c>
      <c r="BK355" s="17" t="s">
        <v>106</v>
      </c>
      <c r="BL355" s="172">
        <f>ROUND(J355*I355,3)</f>
        <v>0</v>
      </c>
      <c r="BM355" s="17" t="s">
        <v>173</v>
      </c>
      <c r="BN355" s="171" t="s">
        <v>560</v>
      </c>
    </row>
    <row r="356" spans="2:66" s="12" customFormat="1">
      <c r="B356" s="173"/>
      <c r="D356" s="174" t="s">
        <v>175</v>
      </c>
      <c r="E356" s="175" t="s">
        <v>1</v>
      </c>
      <c r="F356" s="176" t="s">
        <v>561</v>
      </c>
      <c r="G356" s="176"/>
      <c r="I356" s="177">
        <v>183.96600000000001</v>
      </c>
      <c r="J356" s="178"/>
      <c r="M356" s="173"/>
      <c r="N356" s="179"/>
      <c r="U356" s="180"/>
      <c r="AU356" s="175" t="s">
        <v>175</v>
      </c>
      <c r="AV356" s="175" t="s">
        <v>106</v>
      </c>
      <c r="AW356" s="12" t="s">
        <v>106</v>
      </c>
      <c r="AX356" s="12" t="s">
        <v>29</v>
      </c>
      <c r="AY356" s="12" t="s">
        <v>84</v>
      </c>
      <c r="AZ356" s="175" t="s">
        <v>167</v>
      </c>
    </row>
    <row r="357" spans="2:66" s="1" customFormat="1" ht="16.5" customHeight="1">
      <c r="B357" s="134"/>
      <c r="C357" s="161" t="s">
        <v>562</v>
      </c>
      <c r="D357" s="161" t="s">
        <v>169</v>
      </c>
      <c r="E357" s="162" t="s">
        <v>563</v>
      </c>
      <c r="F357" s="163" t="s">
        <v>564</v>
      </c>
      <c r="G357" s="163"/>
      <c r="H357" s="164" t="s">
        <v>344</v>
      </c>
      <c r="I357" s="165">
        <v>42.1</v>
      </c>
      <c r="J357" s="166"/>
      <c r="K357" s="165">
        <f>ROUND(J357*I357,3)</f>
        <v>0</v>
      </c>
      <c r="L357" s="167"/>
      <c r="M357" s="34"/>
      <c r="N357" s="168" t="s">
        <v>1</v>
      </c>
      <c r="O357" s="133" t="s">
        <v>42</v>
      </c>
      <c r="Q357" s="169">
        <f>P357*I357</f>
        <v>0</v>
      </c>
      <c r="R357" s="169">
        <v>0</v>
      </c>
      <c r="S357" s="169">
        <f>R357*I357</f>
        <v>0</v>
      </c>
      <c r="T357" s="169">
        <v>0</v>
      </c>
      <c r="U357" s="170">
        <f>T357*I357</f>
        <v>0</v>
      </c>
      <c r="AS357" s="171" t="s">
        <v>173</v>
      </c>
      <c r="AU357" s="171" t="s">
        <v>169</v>
      </c>
      <c r="AV357" s="171" t="s">
        <v>106</v>
      </c>
      <c r="AZ357" s="17" t="s">
        <v>167</v>
      </c>
      <c r="BF357" s="97">
        <f>IF(O357="základná",K357,0)</f>
        <v>0</v>
      </c>
      <c r="BG357" s="97">
        <f>IF(O357="znížená",K357,0)</f>
        <v>0</v>
      </c>
      <c r="BH357" s="97">
        <f>IF(O357="zákl. prenesená",K357,0)</f>
        <v>0</v>
      </c>
      <c r="BI357" s="97">
        <f>IF(O357="zníž. prenesená",K357,0)</f>
        <v>0</v>
      </c>
      <c r="BJ357" s="97">
        <f>IF(O357="nulová",K357,0)</f>
        <v>0</v>
      </c>
      <c r="BK357" s="17" t="s">
        <v>106</v>
      </c>
      <c r="BL357" s="172">
        <f>ROUND(J357*I357,3)</f>
        <v>0</v>
      </c>
      <c r="BM357" s="17" t="s">
        <v>173</v>
      </c>
      <c r="BN357" s="171" t="s">
        <v>565</v>
      </c>
    </row>
    <row r="358" spans="2:66" s="12" customFormat="1">
      <c r="B358" s="173"/>
      <c r="D358" s="174" t="s">
        <v>175</v>
      </c>
      <c r="E358" s="175" t="s">
        <v>1</v>
      </c>
      <c r="F358" s="176" t="s">
        <v>566</v>
      </c>
      <c r="G358" s="176"/>
      <c r="I358" s="177">
        <v>42.1</v>
      </c>
      <c r="J358" s="178"/>
      <c r="M358" s="173"/>
      <c r="N358" s="179"/>
      <c r="U358" s="180"/>
      <c r="AU358" s="175" t="s">
        <v>175</v>
      </c>
      <c r="AV358" s="175" t="s">
        <v>106</v>
      </c>
      <c r="AW358" s="12" t="s">
        <v>106</v>
      </c>
      <c r="AX358" s="12" t="s">
        <v>29</v>
      </c>
      <c r="AY358" s="12" t="s">
        <v>84</v>
      </c>
      <c r="AZ358" s="175" t="s">
        <v>167</v>
      </c>
    </row>
    <row r="359" spans="2:66" s="1" customFormat="1" ht="16.5" customHeight="1">
      <c r="B359" s="134"/>
      <c r="C359" s="194" t="s">
        <v>567</v>
      </c>
      <c r="D359" s="194" t="s">
        <v>382</v>
      </c>
      <c r="E359" s="195" t="s">
        <v>568</v>
      </c>
      <c r="F359" s="196" t="s">
        <v>569</v>
      </c>
      <c r="G359" s="196"/>
      <c r="H359" s="197" t="s">
        <v>229</v>
      </c>
      <c r="I359" s="198">
        <v>46.31</v>
      </c>
      <c r="J359" s="199"/>
      <c r="K359" s="198">
        <f>ROUND(J359*I359,3)</f>
        <v>0</v>
      </c>
      <c r="L359" s="200"/>
      <c r="M359" s="201"/>
      <c r="N359" s="202" t="s">
        <v>1</v>
      </c>
      <c r="O359" s="203" t="s">
        <v>42</v>
      </c>
      <c r="Q359" s="169">
        <f>P359*I359</f>
        <v>0</v>
      </c>
      <c r="R359" s="169">
        <v>5.9999999999999995E-4</v>
      </c>
      <c r="S359" s="169">
        <f>R359*I359</f>
        <v>2.7785999999999998E-2</v>
      </c>
      <c r="T359" s="169">
        <v>0</v>
      </c>
      <c r="U359" s="170">
        <f>T359*I359</f>
        <v>0</v>
      </c>
      <c r="AS359" s="171" t="s">
        <v>209</v>
      </c>
      <c r="AU359" s="171" t="s">
        <v>382</v>
      </c>
      <c r="AV359" s="171" t="s">
        <v>106</v>
      </c>
      <c r="AZ359" s="17" t="s">
        <v>167</v>
      </c>
      <c r="BF359" s="97">
        <f>IF(O359="základná",K359,0)</f>
        <v>0</v>
      </c>
      <c r="BG359" s="97">
        <f>IF(O359="znížená",K359,0)</f>
        <v>0</v>
      </c>
      <c r="BH359" s="97">
        <f>IF(O359="zákl. prenesená",K359,0)</f>
        <v>0</v>
      </c>
      <c r="BI359" s="97">
        <f>IF(O359="zníž. prenesená",K359,0)</f>
        <v>0</v>
      </c>
      <c r="BJ359" s="97">
        <f>IF(O359="nulová",K359,0)</f>
        <v>0</v>
      </c>
      <c r="BK359" s="17" t="s">
        <v>106</v>
      </c>
      <c r="BL359" s="172">
        <f>ROUND(J359*I359,3)</f>
        <v>0</v>
      </c>
      <c r="BM359" s="17" t="s">
        <v>173</v>
      </c>
      <c r="BN359" s="171" t="s">
        <v>570</v>
      </c>
    </row>
    <row r="360" spans="2:66" s="12" customFormat="1">
      <c r="B360" s="173"/>
      <c r="D360" s="174" t="s">
        <v>175</v>
      </c>
      <c r="E360" s="175" t="s">
        <v>1</v>
      </c>
      <c r="F360" s="176" t="s">
        <v>571</v>
      </c>
      <c r="G360" s="176"/>
      <c r="I360" s="177">
        <v>46.31</v>
      </c>
      <c r="J360" s="178"/>
      <c r="M360" s="173"/>
      <c r="N360" s="179"/>
      <c r="U360" s="180"/>
      <c r="AU360" s="175" t="s">
        <v>175</v>
      </c>
      <c r="AV360" s="175" t="s">
        <v>106</v>
      </c>
      <c r="AW360" s="12" t="s">
        <v>106</v>
      </c>
      <c r="AX360" s="12" t="s">
        <v>29</v>
      </c>
      <c r="AY360" s="12" t="s">
        <v>84</v>
      </c>
      <c r="AZ360" s="175" t="s">
        <v>167</v>
      </c>
    </row>
    <row r="361" spans="2:66" s="1" customFormat="1" ht="24.25" customHeight="1">
      <c r="B361" s="134"/>
      <c r="C361" s="161" t="s">
        <v>572</v>
      </c>
      <c r="D361" s="161" t="s">
        <v>169</v>
      </c>
      <c r="E361" s="162" t="s">
        <v>573</v>
      </c>
      <c r="F361" s="163" t="s">
        <v>574</v>
      </c>
      <c r="G361" s="163"/>
      <c r="H361" s="164" t="s">
        <v>344</v>
      </c>
      <c r="I361" s="165">
        <v>29.12</v>
      </c>
      <c r="J361" s="166"/>
      <c r="K361" s="165">
        <f>ROUND(J361*I361,3)</f>
        <v>0</v>
      </c>
      <c r="L361" s="167"/>
      <c r="M361" s="34"/>
      <c r="N361" s="168" t="s">
        <v>1</v>
      </c>
      <c r="O361" s="133" t="s">
        <v>42</v>
      </c>
      <c r="Q361" s="169">
        <f>P361*I361</f>
        <v>0</v>
      </c>
      <c r="R361" s="169">
        <v>1.2999999999999999E-4</v>
      </c>
      <c r="S361" s="169">
        <f>R361*I361</f>
        <v>3.7855999999999996E-3</v>
      </c>
      <c r="T361" s="169">
        <v>0</v>
      </c>
      <c r="U361" s="170">
        <f>T361*I361</f>
        <v>0</v>
      </c>
      <c r="AS361" s="171" t="s">
        <v>173</v>
      </c>
      <c r="AU361" s="171" t="s">
        <v>169</v>
      </c>
      <c r="AV361" s="171" t="s">
        <v>106</v>
      </c>
      <c r="AZ361" s="17" t="s">
        <v>167</v>
      </c>
      <c r="BF361" s="97">
        <f>IF(O361="základná",K361,0)</f>
        <v>0</v>
      </c>
      <c r="BG361" s="97">
        <f>IF(O361="znížená",K361,0)</f>
        <v>0</v>
      </c>
      <c r="BH361" s="97">
        <f>IF(O361="zákl. prenesená",K361,0)</f>
        <v>0</v>
      </c>
      <c r="BI361" s="97">
        <f>IF(O361="zníž. prenesená",K361,0)</f>
        <v>0</v>
      </c>
      <c r="BJ361" s="97">
        <f>IF(O361="nulová",K361,0)</f>
        <v>0</v>
      </c>
      <c r="BK361" s="17" t="s">
        <v>106</v>
      </c>
      <c r="BL361" s="172">
        <f>ROUND(J361*I361,3)</f>
        <v>0</v>
      </c>
      <c r="BM361" s="17" t="s">
        <v>173</v>
      </c>
      <c r="BN361" s="171" t="s">
        <v>575</v>
      </c>
    </row>
    <row r="362" spans="2:66" s="1" customFormat="1" ht="37.950000000000003" customHeight="1">
      <c r="B362" s="134"/>
      <c r="C362" s="161" t="s">
        <v>576</v>
      </c>
      <c r="D362" s="161" t="s">
        <v>169</v>
      </c>
      <c r="E362" s="162" t="s">
        <v>577</v>
      </c>
      <c r="F362" s="163" t="s">
        <v>578</v>
      </c>
      <c r="G362" s="163"/>
      <c r="H362" s="164" t="s">
        <v>344</v>
      </c>
      <c r="I362" s="165">
        <v>29.12</v>
      </c>
      <c r="J362" s="166"/>
      <c r="K362" s="165">
        <f>ROUND(J362*I362,3)</f>
        <v>0</v>
      </c>
      <c r="L362" s="167"/>
      <c r="M362" s="34"/>
      <c r="N362" s="168" t="s">
        <v>1</v>
      </c>
      <c r="O362" s="133" t="s">
        <v>42</v>
      </c>
      <c r="Q362" s="169">
        <f>P362*I362</f>
        <v>0</v>
      </c>
      <c r="R362" s="169">
        <v>2.0000000000000002E-5</v>
      </c>
      <c r="S362" s="169">
        <f>R362*I362</f>
        <v>5.8240000000000006E-4</v>
      </c>
      <c r="T362" s="169">
        <v>0</v>
      </c>
      <c r="U362" s="170">
        <f>T362*I362</f>
        <v>0</v>
      </c>
      <c r="AS362" s="171" t="s">
        <v>173</v>
      </c>
      <c r="AU362" s="171" t="s">
        <v>169</v>
      </c>
      <c r="AV362" s="171" t="s">
        <v>106</v>
      </c>
      <c r="AZ362" s="17" t="s">
        <v>167</v>
      </c>
      <c r="BF362" s="97">
        <f>IF(O362="základná",K362,0)</f>
        <v>0</v>
      </c>
      <c r="BG362" s="97">
        <f>IF(O362="znížená",K362,0)</f>
        <v>0</v>
      </c>
      <c r="BH362" s="97">
        <f>IF(O362="zákl. prenesená",K362,0)</f>
        <v>0</v>
      </c>
      <c r="BI362" s="97">
        <f>IF(O362="zníž. prenesená",K362,0)</f>
        <v>0</v>
      </c>
      <c r="BJ362" s="97">
        <f>IF(O362="nulová",K362,0)</f>
        <v>0</v>
      </c>
      <c r="BK362" s="17" t="s">
        <v>106</v>
      </c>
      <c r="BL362" s="172">
        <f>ROUND(J362*I362,3)</f>
        <v>0</v>
      </c>
      <c r="BM362" s="17" t="s">
        <v>173</v>
      </c>
      <c r="BN362" s="171" t="s">
        <v>579</v>
      </c>
    </row>
    <row r="363" spans="2:66" s="12" customFormat="1">
      <c r="B363" s="173"/>
      <c r="D363" s="174" t="s">
        <v>175</v>
      </c>
      <c r="E363" s="175" t="s">
        <v>1</v>
      </c>
      <c r="F363" s="176" t="s">
        <v>580</v>
      </c>
      <c r="G363" s="176"/>
      <c r="I363" s="177">
        <v>29.12</v>
      </c>
      <c r="J363" s="178"/>
      <c r="M363" s="173"/>
      <c r="N363" s="179"/>
      <c r="U363" s="180"/>
      <c r="AU363" s="175" t="s">
        <v>175</v>
      </c>
      <c r="AV363" s="175" t="s">
        <v>106</v>
      </c>
      <c r="AW363" s="12" t="s">
        <v>106</v>
      </c>
      <c r="AX363" s="12" t="s">
        <v>29</v>
      </c>
      <c r="AY363" s="12" t="s">
        <v>84</v>
      </c>
      <c r="AZ363" s="175" t="s">
        <v>167</v>
      </c>
    </row>
    <row r="364" spans="2:66" s="11" customFormat="1" ht="22.95" customHeight="1">
      <c r="B364" s="149"/>
      <c r="D364" s="150" t="s">
        <v>75</v>
      </c>
      <c r="E364" s="159" t="s">
        <v>213</v>
      </c>
      <c r="F364" s="159" t="s">
        <v>581</v>
      </c>
      <c r="G364" s="159"/>
      <c r="J364" s="152"/>
      <c r="K364" s="160">
        <f>BL364</f>
        <v>0</v>
      </c>
      <c r="M364" s="149"/>
      <c r="N364" s="154"/>
      <c r="Q364" s="155">
        <f>SUM(Q365:Q407)</f>
        <v>0</v>
      </c>
      <c r="S364" s="155">
        <f>SUM(S365:S407)</f>
        <v>34.758695809999999</v>
      </c>
      <c r="U364" s="156">
        <f>SUM(U365:U407)</f>
        <v>32.605599999999995</v>
      </c>
      <c r="AS364" s="150" t="s">
        <v>84</v>
      </c>
      <c r="AU364" s="157" t="s">
        <v>75</v>
      </c>
      <c r="AV364" s="157" t="s">
        <v>84</v>
      </c>
      <c r="AZ364" s="150" t="s">
        <v>167</v>
      </c>
      <c r="BL364" s="158">
        <f>SUM(BL365:BL407)</f>
        <v>0</v>
      </c>
    </row>
    <row r="365" spans="2:66" s="1" customFormat="1" ht="44.25" customHeight="1">
      <c r="B365" s="134"/>
      <c r="C365" s="161" t="s">
        <v>582</v>
      </c>
      <c r="D365" s="161" t="s">
        <v>169</v>
      </c>
      <c r="E365" s="162" t="s">
        <v>583</v>
      </c>
      <c r="F365" s="163" t="s">
        <v>584</v>
      </c>
      <c r="G365" s="163"/>
      <c r="H365" s="164" t="s">
        <v>344</v>
      </c>
      <c r="I365" s="165">
        <v>8</v>
      </c>
      <c r="J365" s="166"/>
      <c r="K365" s="165">
        <f>ROUND(J365*I365,3)</f>
        <v>0</v>
      </c>
      <c r="L365" s="167"/>
      <c r="M365" s="34"/>
      <c r="N365" s="168" t="s">
        <v>1</v>
      </c>
      <c r="O365" s="133" t="s">
        <v>42</v>
      </c>
      <c r="Q365" s="169">
        <f>P365*I365</f>
        <v>0</v>
      </c>
      <c r="R365" s="169">
        <v>9.3719999999999998E-2</v>
      </c>
      <c r="S365" s="169">
        <f>R365*I365</f>
        <v>0.74975999999999998</v>
      </c>
      <c r="T365" s="169">
        <v>0</v>
      </c>
      <c r="U365" s="170">
        <f>T365*I365</f>
        <v>0</v>
      </c>
      <c r="AS365" s="171" t="s">
        <v>173</v>
      </c>
      <c r="AU365" s="171" t="s">
        <v>169</v>
      </c>
      <c r="AV365" s="171" t="s">
        <v>106</v>
      </c>
      <c r="AZ365" s="17" t="s">
        <v>167</v>
      </c>
      <c r="BF365" s="97">
        <f>IF(O365="základná",K365,0)</f>
        <v>0</v>
      </c>
      <c r="BG365" s="97">
        <f>IF(O365="znížená",K365,0)</f>
        <v>0</v>
      </c>
      <c r="BH365" s="97">
        <f>IF(O365="zákl. prenesená",K365,0)</f>
        <v>0</v>
      </c>
      <c r="BI365" s="97">
        <f>IF(O365="zníž. prenesená",K365,0)</f>
        <v>0</v>
      </c>
      <c r="BJ365" s="97">
        <f>IF(O365="nulová",K365,0)</f>
        <v>0</v>
      </c>
      <c r="BK365" s="17" t="s">
        <v>106</v>
      </c>
      <c r="BL365" s="172">
        <f>ROUND(J365*I365,3)</f>
        <v>0</v>
      </c>
      <c r="BM365" s="17" t="s">
        <v>173</v>
      </c>
      <c r="BN365" s="171" t="s">
        <v>585</v>
      </c>
    </row>
    <row r="366" spans="2:66" s="12" customFormat="1">
      <c r="B366" s="173"/>
      <c r="D366" s="174" t="s">
        <v>175</v>
      </c>
      <c r="E366" s="175" t="s">
        <v>1</v>
      </c>
      <c r="F366" s="176" t="s">
        <v>586</v>
      </c>
      <c r="G366" s="176"/>
      <c r="I366" s="177">
        <v>8</v>
      </c>
      <c r="J366" s="178"/>
      <c r="M366" s="173"/>
      <c r="N366" s="179"/>
      <c r="U366" s="180"/>
      <c r="AU366" s="175" t="s">
        <v>175</v>
      </c>
      <c r="AV366" s="175" t="s">
        <v>106</v>
      </c>
      <c r="AW366" s="12" t="s">
        <v>106</v>
      </c>
      <c r="AX366" s="12" t="s">
        <v>29</v>
      </c>
      <c r="AY366" s="12" t="s">
        <v>84</v>
      </c>
      <c r="AZ366" s="175" t="s">
        <v>167</v>
      </c>
    </row>
    <row r="367" spans="2:66" s="1" customFormat="1" ht="24.25" customHeight="1">
      <c r="B367" s="134"/>
      <c r="C367" s="194" t="s">
        <v>587</v>
      </c>
      <c r="D367" s="194" t="s">
        <v>382</v>
      </c>
      <c r="E367" s="195" t="s">
        <v>588</v>
      </c>
      <c r="F367" s="196" t="s">
        <v>589</v>
      </c>
      <c r="G367" s="196"/>
      <c r="H367" s="197" t="s">
        <v>236</v>
      </c>
      <c r="I367" s="198">
        <v>9</v>
      </c>
      <c r="J367" s="199"/>
      <c r="K367" s="198">
        <f>ROUND(J367*I367,3)</f>
        <v>0</v>
      </c>
      <c r="L367" s="200"/>
      <c r="M367" s="201"/>
      <c r="N367" s="202" t="s">
        <v>1</v>
      </c>
      <c r="O367" s="203" t="s">
        <v>42</v>
      </c>
      <c r="Q367" s="169">
        <f>P367*I367</f>
        <v>0</v>
      </c>
      <c r="R367" s="169">
        <v>8.5000000000000006E-2</v>
      </c>
      <c r="S367" s="169">
        <f>R367*I367</f>
        <v>0.76500000000000001</v>
      </c>
      <c r="T367" s="169">
        <v>0</v>
      </c>
      <c r="U367" s="170">
        <f>T367*I367</f>
        <v>0</v>
      </c>
      <c r="AS367" s="171" t="s">
        <v>209</v>
      </c>
      <c r="AU367" s="171" t="s">
        <v>382</v>
      </c>
      <c r="AV367" s="171" t="s">
        <v>106</v>
      </c>
      <c r="AZ367" s="17" t="s">
        <v>167</v>
      </c>
      <c r="BF367" s="97">
        <f>IF(O367="základná",K367,0)</f>
        <v>0</v>
      </c>
      <c r="BG367" s="97">
        <f>IF(O367="znížená",K367,0)</f>
        <v>0</v>
      </c>
      <c r="BH367" s="97">
        <f>IF(O367="zákl. prenesená",K367,0)</f>
        <v>0</v>
      </c>
      <c r="BI367" s="97">
        <f>IF(O367="zníž. prenesená",K367,0)</f>
        <v>0</v>
      </c>
      <c r="BJ367" s="97">
        <f>IF(O367="nulová",K367,0)</f>
        <v>0</v>
      </c>
      <c r="BK367" s="17" t="s">
        <v>106</v>
      </c>
      <c r="BL367" s="172">
        <f>ROUND(J367*I367,3)</f>
        <v>0</v>
      </c>
      <c r="BM367" s="17" t="s">
        <v>173</v>
      </c>
      <c r="BN367" s="171" t="s">
        <v>590</v>
      </c>
    </row>
    <row r="368" spans="2:66" s="12" customFormat="1">
      <c r="B368" s="173"/>
      <c r="D368" s="174" t="s">
        <v>175</v>
      </c>
      <c r="E368" s="175" t="s">
        <v>1</v>
      </c>
      <c r="F368" s="176" t="s">
        <v>591</v>
      </c>
      <c r="G368" s="176"/>
      <c r="I368" s="177">
        <v>8.8000000000000007</v>
      </c>
      <c r="J368" s="178"/>
      <c r="M368" s="173"/>
      <c r="N368" s="179"/>
      <c r="U368" s="180"/>
      <c r="AU368" s="175" t="s">
        <v>175</v>
      </c>
      <c r="AV368" s="175" t="s">
        <v>106</v>
      </c>
      <c r="AW368" s="12" t="s">
        <v>106</v>
      </c>
      <c r="AX368" s="12" t="s">
        <v>29</v>
      </c>
      <c r="AY368" s="12" t="s">
        <v>76</v>
      </c>
      <c r="AZ368" s="175" t="s">
        <v>167</v>
      </c>
    </row>
    <row r="369" spans="2:66" s="13" customFormat="1">
      <c r="B369" s="181"/>
      <c r="D369" s="174" t="s">
        <v>175</v>
      </c>
      <c r="E369" s="182" t="s">
        <v>1</v>
      </c>
      <c r="F369" s="183" t="s">
        <v>178</v>
      </c>
      <c r="G369" s="183"/>
      <c r="I369" s="184">
        <v>8.8000000000000007</v>
      </c>
      <c r="J369" s="185"/>
      <c r="M369" s="181"/>
      <c r="N369" s="186"/>
      <c r="U369" s="187"/>
      <c r="AU369" s="182" t="s">
        <v>175</v>
      </c>
      <c r="AV369" s="182" t="s">
        <v>106</v>
      </c>
      <c r="AW369" s="13" t="s">
        <v>173</v>
      </c>
      <c r="AX369" s="13" t="s">
        <v>29</v>
      </c>
      <c r="AY369" s="13" t="s">
        <v>76</v>
      </c>
      <c r="AZ369" s="182" t="s">
        <v>167</v>
      </c>
    </row>
    <row r="370" spans="2:66" s="12" customFormat="1">
      <c r="B370" s="173"/>
      <c r="D370" s="174" t="s">
        <v>175</v>
      </c>
      <c r="E370" s="175" t="s">
        <v>1</v>
      </c>
      <c r="F370" s="176" t="s">
        <v>213</v>
      </c>
      <c r="G370" s="176"/>
      <c r="I370" s="177">
        <v>9</v>
      </c>
      <c r="J370" s="178"/>
      <c r="M370" s="173"/>
      <c r="N370" s="179"/>
      <c r="U370" s="180"/>
      <c r="AU370" s="175" t="s">
        <v>175</v>
      </c>
      <c r="AV370" s="175" t="s">
        <v>106</v>
      </c>
      <c r="AW370" s="12" t="s">
        <v>106</v>
      </c>
      <c r="AX370" s="12" t="s">
        <v>29</v>
      </c>
      <c r="AY370" s="12" t="s">
        <v>84</v>
      </c>
      <c r="AZ370" s="175" t="s">
        <v>167</v>
      </c>
    </row>
    <row r="371" spans="2:66" s="1" customFormat="1" ht="33" customHeight="1">
      <c r="B371" s="134"/>
      <c r="C371" s="161" t="s">
        <v>592</v>
      </c>
      <c r="D371" s="161" t="s">
        <v>169</v>
      </c>
      <c r="E371" s="162" t="s">
        <v>593</v>
      </c>
      <c r="F371" s="163" t="s">
        <v>594</v>
      </c>
      <c r="G371" s="163"/>
      <c r="H371" s="164" t="s">
        <v>172</v>
      </c>
      <c r="I371" s="165">
        <v>0.26400000000000001</v>
      </c>
      <c r="J371" s="166"/>
      <c r="K371" s="165">
        <f>ROUND(J371*I371,3)</f>
        <v>0</v>
      </c>
      <c r="L371" s="167"/>
      <c r="M371" s="34"/>
      <c r="N371" s="168" t="s">
        <v>1</v>
      </c>
      <c r="O371" s="133" t="s">
        <v>42</v>
      </c>
      <c r="Q371" s="169">
        <f>P371*I371</f>
        <v>0</v>
      </c>
      <c r="R371" s="169">
        <v>2.2151299999999998</v>
      </c>
      <c r="S371" s="169">
        <f>R371*I371</f>
        <v>0.58479431999999998</v>
      </c>
      <c r="T371" s="169">
        <v>0</v>
      </c>
      <c r="U371" s="170">
        <f>T371*I371</f>
        <v>0</v>
      </c>
      <c r="AS371" s="171" t="s">
        <v>173</v>
      </c>
      <c r="AU371" s="171" t="s">
        <v>169</v>
      </c>
      <c r="AV371" s="171" t="s">
        <v>106</v>
      </c>
      <c r="AZ371" s="17" t="s">
        <v>167</v>
      </c>
      <c r="BF371" s="97">
        <f>IF(O371="základná",K371,0)</f>
        <v>0</v>
      </c>
      <c r="BG371" s="97">
        <f>IF(O371="znížená",K371,0)</f>
        <v>0</v>
      </c>
      <c r="BH371" s="97">
        <f>IF(O371="zákl. prenesená",K371,0)</f>
        <v>0</v>
      </c>
      <c r="BI371" s="97">
        <f>IF(O371="zníž. prenesená",K371,0)</f>
        <v>0</v>
      </c>
      <c r="BJ371" s="97">
        <f>IF(O371="nulová",K371,0)</f>
        <v>0</v>
      </c>
      <c r="BK371" s="17" t="s">
        <v>106</v>
      </c>
      <c r="BL371" s="172">
        <f>ROUND(J371*I371,3)</f>
        <v>0</v>
      </c>
      <c r="BM371" s="17" t="s">
        <v>173</v>
      </c>
      <c r="BN371" s="171" t="s">
        <v>595</v>
      </c>
    </row>
    <row r="372" spans="2:66" s="12" customFormat="1">
      <c r="B372" s="173"/>
      <c r="D372" s="174" t="s">
        <v>175</v>
      </c>
      <c r="E372" s="175" t="s">
        <v>1</v>
      </c>
      <c r="F372" s="176" t="s">
        <v>596</v>
      </c>
      <c r="G372" s="176"/>
      <c r="I372" s="177">
        <v>0.26400000000000001</v>
      </c>
      <c r="J372" s="178"/>
      <c r="M372" s="173"/>
      <c r="N372" s="179"/>
      <c r="U372" s="180"/>
      <c r="AU372" s="175" t="s">
        <v>175</v>
      </c>
      <c r="AV372" s="175" t="s">
        <v>106</v>
      </c>
      <c r="AW372" s="12" t="s">
        <v>106</v>
      </c>
      <c r="AX372" s="12" t="s">
        <v>29</v>
      </c>
      <c r="AY372" s="12" t="s">
        <v>84</v>
      </c>
      <c r="AZ372" s="175" t="s">
        <v>167</v>
      </c>
    </row>
    <row r="373" spans="2:66" s="1" customFormat="1" ht="24.25" customHeight="1">
      <c r="B373" s="134"/>
      <c r="C373" s="161" t="s">
        <v>597</v>
      </c>
      <c r="D373" s="161" t="s">
        <v>169</v>
      </c>
      <c r="E373" s="162" t="s">
        <v>598</v>
      </c>
      <c r="F373" s="163" t="s">
        <v>599</v>
      </c>
      <c r="G373" s="163"/>
      <c r="H373" s="164" t="s">
        <v>229</v>
      </c>
      <c r="I373" s="165">
        <v>187.75</v>
      </c>
      <c r="J373" s="166"/>
      <c r="K373" s="165">
        <f>ROUND(J373*I373,3)</f>
        <v>0</v>
      </c>
      <c r="L373" s="167"/>
      <c r="M373" s="34"/>
      <c r="N373" s="168" t="s">
        <v>1</v>
      </c>
      <c r="O373" s="133" t="s">
        <v>42</v>
      </c>
      <c r="Q373" s="169">
        <f>P373*I373</f>
        <v>0</v>
      </c>
      <c r="R373" s="169">
        <v>1.92E-3</v>
      </c>
      <c r="S373" s="169">
        <f>R373*I373</f>
        <v>0.36048000000000002</v>
      </c>
      <c r="T373" s="169">
        <v>0</v>
      </c>
      <c r="U373" s="170">
        <f>T373*I373</f>
        <v>0</v>
      </c>
      <c r="AS373" s="171" t="s">
        <v>173</v>
      </c>
      <c r="AU373" s="171" t="s">
        <v>169</v>
      </c>
      <c r="AV373" s="171" t="s">
        <v>106</v>
      </c>
      <c r="AZ373" s="17" t="s">
        <v>167</v>
      </c>
      <c r="BF373" s="97">
        <f>IF(O373="základná",K373,0)</f>
        <v>0</v>
      </c>
      <c r="BG373" s="97">
        <f>IF(O373="znížená",K373,0)</f>
        <v>0</v>
      </c>
      <c r="BH373" s="97">
        <f>IF(O373="zákl. prenesená",K373,0)</f>
        <v>0</v>
      </c>
      <c r="BI373" s="97">
        <f>IF(O373="zníž. prenesená",K373,0)</f>
        <v>0</v>
      </c>
      <c r="BJ373" s="97">
        <f>IF(O373="nulová",K373,0)</f>
        <v>0</v>
      </c>
      <c r="BK373" s="17" t="s">
        <v>106</v>
      </c>
      <c r="BL373" s="172">
        <f>ROUND(J373*I373,3)</f>
        <v>0</v>
      </c>
      <c r="BM373" s="17" t="s">
        <v>173</v>
      </c>
      <c r="BN373" s="171" t="s">
        <v>600</v>
      </c>
    </row>
    <row r="374" spans="2:66" s="12" customFormat="1">
      <c r="B374" s="173"/>
      <c r="D374" s="174" t="s">
        <v>175</v>
      </c>
      <c r="E374" s="175" t="s">
        <v>1</v>
      </c>
      <c r="F374" s="176" t="s">
        <v>601</v>
      </c>
      <c r="G374" s="176"/>
      <c r="I374" s="177">
        <v>91.1</v>
      </c>
      <c r="J374" s="178"/>
      <c r="M374" s="173"/>
      <c r="N374" s="179"/>
      <c r="U374" s="180"/>
      <c r="AU374" s="175" t="s">
        <v>175</v>
      </c>
      <c r="AV374" s="175" t="s">
        <v>106</v>
      </c>
      <c r="AW374" s="12" t="s">
        <v>106</v>
      </c>
      <c r="AX374" s="12" t="s">
        <v>29</v>
      </c>
      <c r="AY374" s="12" t="s">
        <v>76</v>
      </c>
      <c r="AZ374" s="175" t="s">
        <v>167</v>
      </c>
    </row>
    <row r="375" spans="2:66" s="12" customFormat="1">
      <c r="B375" s="173"/>
      <c r="D375" s="174" t="s">
        <v>175</v>
      </c>
      <c r="E375" s="175" t="s">
        <v>1</v>
      </c>
      <c r="F375" s="176" t="s">
        <v>602</v>
      </c>
      <c r="G375" s="176"/>
      <c r="I375" s="177">
        <v>96.65</v>
      </c>
      <c r="J375" s="178"/>
      <c r="M375" s="173"/>
      <c r="N375" s="179"/>
      <c r="U375" s="180"/>
      <c r="AU375" s="175" t="s">
        <v>175</v>
      </c>
      <c r="AV375" s="175" t="s">
        <v>106</v>
      </c>
      <c r="AW375" s="12" t="s">
        <v>106</v>
      </c>
      <c r="AX375" s="12" t="s">
        <v>29</v>
      </c>
      <c r="AY375" s="12" t="s">
        <v>76</v>
      </c>
      <c r="AZ375" s="175" t="s">
        <v>167</v>
      </c>
    </row>
    <row r="376" spans="2:66" s="13" customFormat="1">
      <c r="B376" s="181"/>
      <c r="D376" s="174" t="s">
        <v>175</v>
      </c>
      <c r="E376" s="182" t="s">
        <v>1</v>
      </c>
      <c r="F376" s="183" t="s">
        <v>178</v>
      </c>
      <c r="G376" s="183"/>
      <c r="I376" s="184">
        <v>187.75</v>
      </c>
      <c r="J376" s="185"/>
      <c r="M376" s="181"/>
      <c r="N376" s="186"/>
      <c r="U376" s="187"/>
      <c r="AU376" s="182" t="s">
        <v>175</v>
      </c>
      <c r="AV376" s="182" t="s">
        <v>106</v>
      </c>
      <c r="AW376" s="13" t="s">
        <v>173</v>
      </c>
      <c r="AX376" s="13" t="s">
        <v>29</v>
      </c>
      <c r="AY376" s="13" t="s">
        <v>84</v>
      </c>
      <c r="AZ376" s="182" t="s">
        <v>167</v>
      </c>
    </row>
    <row r="377" spans="2:66" s="1" customFormat="1" ht="33" customHeight="1">
      <c r="B377" s="134"/>
      <c r="C377" s="161" t="s">
        <v>603</v>
      </c>
      <c r="D377" s="161" t="s">
        <v>169</v>
      </c>
      <c r="E377" s="162" t="s">
        <v>604</v>
      </c>
      <c r="F377" s="163" t="s">
        <v>605</v>
      </c>
      <c r="G377" s="163"/>
      <c r="H377" s="164" t="s">
        <v>229</v>
      </c>
      <c r="I377" s="165">
        <v>4.2939999999999996</v>
      </c>
      <c r="J377" s="166"/>
      <c r="K377" s="165">
        <f>ROUND(J377*I377,3)</f>
        <v>0</v>
      </c>
      <c r="L377" s="167"/>
      <c r="M377" s="34"/>
      <c r="N377" s="168" t="s">
        <v>1</v>
      </c>
      <c r="O377" s="133" t="s">
        <v>42</v>
      </c>
      <c r="Q377" s="169">
        <f>P377*I377</f>
        <v>0</v>
      </c>
      <c r="R377" s="169">
        <v>6.3699999999999998E-3</v>
      </c>
      <c r="S377" s="169">
        <f>R377*I377</f>
        <v>2.7352779999999997E-2</v>
      </c>
      <c r="T377" s="169">
        <v>0</v>
      </c>
      <c r="U377" s="170">
        <f>T377*I377</f>
        <v>0</v>
      </c>
      <c r="AS377" s="171" t="s">
        <v>173</v>
      </c>
      <c r="AU377" s="171" t="s">
        <v>169</v>
      </c>
      <c r="AV377" s="171" t="s">
        <v>106</v>
      </c>
      <c r="AZ377" s="17" t="s">
        <v>167</v>
      </c>
      <c r="BF377" s="97">
        <f>IF(O377="základná",K377,0)</f>
        <v>0</v>
      </c>
      <c r="BG377" s="97">
        <f>IF(O377="znížená",K377,0)</f>
        <v>0</v>
      </c>
      <c r="BH377" s="97">
        <f>IF(O377="zákl. prenesená",K377,0)</f>
        <v>0</v>
      </c>
      <c r="BI377" s="97">
        <f>IF(O377="zníž. prenesená",K377,0)</f>
        <v>0</v>
      </c>
      <c r="BJ377" s="97">
        <f>IF(O377="nulová",K377,0)</f>
        <v>0</v>
      </c>
      <c r="BK377" s="17" t="s">
        <v>106</v>
      </c>
      <c r="BL377" s="172">
        <f>ROUND(J377*I377,3)</f>
        <v>0</v>
      </c>
      <c r="BM377" s="17" t="s">
        <v>173</v>
      </c>
      <c r="BN377" s="171" t="s">
        <v>606</v>
      </c>
    </row>
    <row r="378" spans="2:66" s="12" customFormat="1">
      <c r="B378" s="173"/>
      <c r="D378" s="174" t="s">
        <v>175</v>
      </c>
      <c r="E378" s="175" t="s">
        <v>1</v>
      </c>
      <c r="F378" s="176" t="s">
        <v>607</v>
      </c>
      <c r="G378" s="176"/>
      <c r="I378" s="177">
        <v>4.2939999999999996</v>
      </c>
      <c r="J378" s="178"/>
      <c r="M378" s="173"/>
      <c r="N378" s="179"/>
      <c r="U378" s="180"/>
      <c r="AU378" s="175" t="s">
        <v>175</v>
      </c>
      <c r="AV378" s="175" t="s">
        <v>106</v>
      </c>
      <c r="AW378" s="12" t="s">
        <v>106</v>
      </c>
      <c r="AX378" s="12" t="s">
        <v>29</v>
      </c>
      <c r="AY378" s="12" t="s">
        <v>84</v>
      </c>
      <c r="AZ378" s="175" t="s">
        <v>167</v>
      </c>
    </row>
    <row r="379" spans="2:66" s="1" customFormat="1" ht="24.25" customHeight="1">
      <c r="B379" s="134"/>
      <c r="C379" s="161" t="s">
        <v>608</v>
      </c>
      <c r="D379" s="161" t="s">
        <v>169</v>
      </c>
      <c r="E379" s="162" t="s">
        <v>609</v>
      </c>
      <c r="F379" s="163" t="s">
        <v>610</v>
      </c>
      <c r="G379" s="163"/>
      <c r="H379" s="164" t="s">
        <v>172</v>
      </c>
      <c r="I379" s="165">
        <v>500.56200000000001</v>
      </c>
      <c r="J379" s="166"/>
      <c r="K379" s="165">
        <f>ROUND(J379*I379,3)</f>
        <v>0</v>
      </c>
      <c r="L379" s="167"/>
      <c r="M379" s="34"/>
      <c r="N379" s="168" t="s">
        <v>1</v>
      </c>
      <c r="O379" s="133" t="s">
        <v>42</v>
      </c>
      <c r="Q379" s="169">
        <f>P379*I379</f>
        <v>0</v>
      </c>
      <c r="R379" s="169">
        <v>2.8680000000000001E-2</v>
      </c>
      <c r="S379" s="169">
        <f>R379*I379</f>
        <v>14.356118160000001</v>
      </c>
      <c r="T379" s="169">
        <v>0</v>
      </c>
      <c r="U379" s="170">
        <f>T379*I379</f>
        <v>0</v>
      </c>
      <c r="AS379" s="171" t="s">
        <v>173</v>
      </c>
      <c r="AU379" s="171" t="s">
        <v>169</v>
      </c>
      <c r="AV379" s="171" t="s">
        <v>106</v>
      </c>
      <c r="AZ379" s="17" t="s">
        <v>167</v>
      </c>
      <c r="BF379" s="97">
        <f>IF(O379="základná",K379,0)</f>
        <v>0</v>
      </c>
      <c r="BG379" s="97">
        <f>IF(O379="znížená",K379,0)</f>
        <v>0</v>
      </c>
      <c r="BH379" s="97">
        <f>IF(O379="zákl. prenesená",K379,0)</f>
        <v>0</v>
      </c>
      <c r="BI379" s="97">
        <f>IF(O379="zníž. prenesená",K379,0)</f>
        <v>0</v>
      </c>
      <c r="BJ379" s="97">
        <f>IF(O379="nulová",K379,0)</f>
        <v>0</v>
      </c>
      <c r="BK379" s="17" t="s">
        <v>106</v>
      </c>
      <c r="BL379" s="172">
        <f>ROUND(J379*I379,3)</f>
        <v>0</v>
      </c>
      <c r="BM379" s="17" t="s">
        <v>173</v>
      </c>
      <c r="BN379" s="171" t="s">
        <v>611</v>
      </c>
    </row>
    <row r="380" spans="2:66" s="14" customFormat="1">
      <c r="B380" s="188"/>
      <c r="D380" s="174" t="s">
        <v>175</v>
      </c>
      <c r="E380" s="189" t="s">
        <v>1</v>
      </c>
      <c r="F380" s="190" t="s">
        <v>612</v>
      </c>
      <c r="G380" s="190"/>
      <c r="I380" s="189" t="s">
        <v>1</v>
      </c>
      <c r="J380" s="191"/>
      <c r="M380" s="188"/>
      <c r="N380" s="192"/>
      <c r="U380" s="193"/>
      <c r="AU380" s="189" t="s">
        <v>175</v>
      </c>
      <c r="AV380" s="189" t="s">
        <v>106</v>
      </c>
      <c r="AW380" s="14" t="s">
        <v>84</v>
      </c>
      <c r="AX380" s="14" t="s">
        <v>29</v>
      </c>
      <c r="AY380" s="14" t="s">
        <v>76</v>
      </c>
      <c r="AZ380" s="189" t="s">
        <v>167</v>
      </c>
    </row>
    <row r="381" spans="2:66" s="12" customFormat="1">
      <c r="B381" s="173"/>
      <c r="D381" s="174" t="s">
        <v>175</v>
      </c>
      <c r="E381" s="175" t="s">
        <v>1</v>
      </c>
      <c r="F381" s="176" t="s">
        <v>613</v>
      </c>
      <c r="G381" s="176"/>
      <c r="I381" s="177">
        <v>500.56200000000001</v>
      </c>
      <c r="J381" s="178"/>
      <c r="M381" s="173"/>
      <c r="N381" s="179"/>
      <c r="U381" s="180"/>
      <c r="AU381" s="175" t="s">
        <v>175</v>
      </c>
      <c r="AV381" s="175" t="s">
        <v>106</v>
      </c>
      <c r="AW381" s="12" t="s">
        <v>106</v>
      </c>
      <c r="AX381" s="12" t="s">
        <v>29</v>
      </c>
      <c r="AY381" s="12" t="s">
        <v>84</v>
      </c>
      <c r="AZ381" s="175" t="s">
        <v>167</v>
      </c>
    </row>
    <row r="382" spans="2:66" s="1" customFormat="1" ht="37.950000000000003" customHeight="1">
      <c r="B382" s="134"/>
      <c r="C382" s="161" t="s">
        <v>614</v>
      </c>
      <c r="D382" s="161" t="s">
        <v>169</v>
      </c>
      <c r="E382" s="162" t="s">
        <v>615</v>
      </c>
      <c r="F382" s="163" t="s">
        <v>616</v>
      </c>
      <c r="G382" s="163"/>
      <c r="H382" s="164" t="s">
        <v>172</v>
      </c>
      <c r="I382" s="165">
        <v>500.56200000000001</v>
      </c>
      <c r="J382" s="166"/>
      <c r="K382" s="165">
        <f>ROUND(J382*I382,3)</f>
        <v>0</v>
      </c>
      <c r="L382" s="167"/>
      <c r="M382" s="34"/>
      <c r="N382" s="168" t="s">
        <v>1</v>
      </c>
      <c r="O382" s="133" t="s">
        <v>42</v>
      </c>
      <c r="Q382" s="169">
        <f>P382*I382</f>
        <v>0</v>
      </c>
      <c r="R382" s="169">
        <v>0</v>
      </c>
      <c r="S382" s="169">
        <f>R382*I382</f>
        <v>0</v>
      </c>
      <c r="T382" s="169">
        <v>0</v>
      </c>
      <c r="U382" s="170">
        <f>T382*I382</f>
        <v>0</v>
      </c>
      <c r="AS382" s="171" t="s">
        <v>173</v>
      </c>
      <c r="AU382" s="171" t="s">
        <v>169</v>
      </c>
      <c r="AV382" s="171" t="s">
        <v>106</v>
      </c>
      <c r="AZ382" s="17" t="s">
        <v>167</v>
      </c>
      <c r="BF382" s="97">
        <f>IF(O382="základná",K382,0)</f>
        <v>0</v>
      </c>
      <c r="BG382" s="97">
        <f>IF(O382="znížená",K382,0)</f>
        <v>0</v>
      </c>
      <c r="BH382" s="97">
        <f>IF(O382="zákl. prenesená",K382,0)</f>
        <v>0</v>
      </c>
      <c r="BI382" s="97">
        <f>IF(O382="zníž. prenesená",K382,0)</f>
        <v>0</v>
      </c>
      <c r="BJ382" s="97">
        <f>IF(O382="nulová",K382,0)</f>
        <v>0</v>
      </c>
      <c r="BK382" s="17" t="s">
        <v>106</v>
      </c>
      <c r="BL382" s="172">
        <f>ROUND(J382*I382,3)</f>
        <v>0</v>
      </c>
      <c r="BM382" s="17" t="s">
        <v>173</v>
      </c>
      <c r="BN382" s="171" t="s">
        <v>617</v>
      </c>
    </row>
    <row r="383" spans="2:66" s="1" customFormat="1" ht="24.25" customHeight="1">
      <c r="B383" s="134"/>
      <c r="C383" s="161" t="s">
        <v>618</v>
      </c>
      <c r="D383" s="161" t="s">
        <v>169</v>
      </c>
      <c r="E383" s="162" t="s">
        <v>619</v>
      </c>
      <c r="F383" s="163" t="s">
        <v>620</v>
      </c>
      <c r="G383" s="163"/>
      <c r="H383" s="164" t="s">
        <v>172</v>
      </c>
      <c r="I383" s="165">
        <v>500.56200000000001</v>
      </c>
      <c r="J383" s="166"/>
      <c r="K383" s="165">
        <f>ROUND(J383*I383,3)</f>
        <v>0</v>
      </c>
      <c r="L383" s="167"/>
      <c r="M383" s="34"/>
      <c r="N383" s="168" t="s">
        <v>1</v>
      </c>
      <c r="O383" s="133" t="s">
        <v>42</v>
      </c>
      <c r="Q383" s="169">
        <f>P383*I383</f>
        <v>0</v>
      </c>
      <c r="R383" s="169">
        <v>2.3900000000000001E-2</v>
      </c>
      <c r="S383" s="169">
        <f>R383*I383</f>
        <v>11.9634318</v>
      </c>
      <c r="T383" s="169">
        <v>0</v>
      </c>
      <c r="U383" s="170">
        <f>T383*I383</f>
        <v>0</v>
      </c>
      <c r="AS383" s="171" t="s">
        <v>173</v>
      </c>
      <c r="AU383" s="171" t="s">
        <v>169</v>
      </c>
      <c r="AV383" s="171" t="s">
        <v>106</v>
      </c>
      <c r="AZ383" s="17" t="s">
        <v>167</v>
      </c>
      <c r="BF383" s="97">
        <f>IF(O383="základná",K383,0)</f>
        <v>0</v>
      </c>
      <c r="BG383" s="97">
        <f>IF(O383="znížená",K383,0)</f>
        <v>0</v>
      </c>
      <c r="BH383" s="97">
        <f>IF(O383="zákl. prenesená",K383,0)</f>
        <v>0</v>
      </c>
      <c r="BI383" s="97">
        <f>IF(O383="zníž. prenesená",K383,0)</f>
        <v>0</v>
      </c>
      <c r="BJ383" s="97">
        <f>IF(O383="nulová",K383,0)</f>
        <v>0</v>
      </c>
      <c r="BK383" s="17" t="s">
        <v>106</v>
      </c>
      <c r="BL383" s="172">
        <f>ROUND(J383*I383,3)</f>
        <v>0</v>
      </c>
      <c r="BM383" s="17" t="s">
        <v>173</v>
      </c>
      <c r="BN383" s="171" t="s">
        <v>621</v>
      </c>
    </row>
    <row r="384" spans="2:66" s="1" customFormat="1" ht="24.25" customHeight="1">
      <c r="B384" s="134"/>
      <c r="C384" s="161" t="s">
        <v>622</v>
      </c>
      <c r="D384" s="161" t="s">
        <v>169</v>
      </c>
      <c r="E384" s="162" t="s">
        <v>623</v>
      </c>
      <c r="F384" s="163" t="s">
        <v>624</v>
      </c>
      <c r="G384" s="163"/>
      <c r="H384" s="164" t="s">
        <v>229</v>
      </c>
      <c r="I384" s="165">
        <v>203.20500000000001</v>
      </c>
      <c r="J384" s="166"/>
      <c r="K384" s="165">
        <f>ROUND(J384*I384,3)</f>
        <v>0</v>
      </c>
      <c r="L384" s="167"/>
      <c r="M384" s="34"/>
      <c r="N384" s="168" t="s">
        <v>1</v>
      </c>
      <c r="O384" s="133" t="s">
        <v>42</v>
      </c>
      <c r="Q384" s="169">
        <f>P384*I384</f>
        <v>0</v>
      </c>
      <c r="R384" s="169">
        <v>0</v>
      </c>
      <c r="S384" s="169">
        <f>R384*I384</f>
        <v>0</v>
      </c>
      <c r="T384" s="169">
        <v>0</v>
      </c>
      <c r="U384" s="170">
        <f>T384*I384</f>
        <v>0</v>
      </c>
      <c r="AS384" s="171" t="s">
        <v>173</v>
      </c>
      <c r="AU384" s="171" t="s">
        <v>169</v>
      </c>
      <c r="AV384" s="171" t="s">
        <v>106</v>
      </c>
      <c r="AZ384" s="17" t="s">
        <v>167</v>
      </c>
      <c r="BF384" s="97">
        <f>IF(O384="základná",K384,0)</f>
        <v>0</v>
      </c>
      <c r="BG384" s="97">
        <f>IF(O384="znížená",K384,0)</f>
        <v>0</v>
      </c>
      <c r="BH384" s="97">
        <f>IF(O384="zákl. prenesená",K384,0)</f>
        <v>0</v>
      </c>
      <c r="BI384" s="97">
        <f>IF(O384="zníž. prenesená",K384,0)</f>
        <v>0</v>
      </c>
      <c r="BJ384" s="97">
        <f>IF(O384="nulová",K384,0)</f>
        <v>0</v>
      </c>
      <c r="BK384" s="17" t="s">
        <v>106</v>
      </c>
      <c r="BL384" s="172">
        <f>ROUND(J384*I384,3)</f>
        <v>0</v>
      </c>
      <c r="BM384" s="17" t="s">
        <v>173</v>
      </c>
      <c r="BN384" s="171" t="s">
        <v>625</v>
      </c>
    </row>
    <row r="385" spans="2:66" s="14" customFormat="1">
      <c r="B385" s="188"/>
      <c r="D385" s="174" t="s">
        <v>175</v>
      </c>
      <c r="E385" s="189" t="s">
        <v>1</v>
      </c>
      <c r="F385" s="190" t="s">
        <v>612</v>
      </c>
      <c r="G385" s="190"/>
      <c r="I385" s="189" t="s">
        <v>1</v>
      </c>
      <c r="J385" s="191"/>
      <c r="M385" s="188"/>
      <c r="N385" s="192"/>
      <c r="U385" s="193"/>
      <c r="AU385" s="189" t="s">
        <v>175</v>
      </c>
      <c r="AV385" s="189" t="s">
        <v>106</v>
      </c>
      <c r="AW385" s="14" t="s">
        <v>84</v>
      </c>
      <c r="AX385" s="14" t="s">
        <v>29</v>
      </c>
      <c r="AY385" s="14" t="s">
        <v>76</v>
      </c>
      <c r="AZ385" s="189" t="s">
        <v>167</v>
      </c>
    </row>
    <row r="386" spans="2:66" s="12" customFormat="1">
      <c r="B386" s="173"/>
      <c r="D386" s="174" t="s">
        <v>175</v>
      </c>
      <c r="E386" s="175" t="s">
        <v>1</v>
      </c>
      <c r="F386" s="176" t="s">
        <v>626</v>
      </c>
      <c r="G386" s="176"/>
      <c r="I386" s="177">
        <v>203.20500000000001</v>
      </c>
      <c r="J386" s="178"/>
      <c r="M386" s="173"/>
      <c r="N386" s="179"/>
      <c r="U386" s="180"/>
      <c r="AU386" s="175" t="s">
        <v>175</v>
      </c>
      <c r="AV386" s="175" t="s">
        <v>106</v>
      </c>
      <c r="AW386" s="12" t="s">
        <v>106</v>
      </c>
      <c r="AX386" s="12" t="s">
        <v>29</v>
      </c>
      <c r="AY386" s="12" t="s">
        <v>84</v>
      </c>
      <c r="AZ386" s="175" t="s">
        <v>167</v>
      </c>
    </row>
    <row r="387" spans="2:66" s="1" customFormat="1" ht="33" customHeight="1">
      <c r="B387" s="134"/>
      <c r="C387" s="161" t="s">
        <v>627</v>
      </c>
      <c r="D387" s="161" t="s">
        <v>169</v>
      </c>
      <c r="E387" s="162" t="s">
        <v>628</v>
      </c>
      <c r="F387" s="163" t="s">
        <v>629</v>
      </c>
      <c r="G387" s="163"/>
      <c r="H387" s="164" t="s">
        <v>229</v>
      </c>
      <c r="I387" s="165">
        <v>203.20500000000001</v>
      </c>
      <c r="J387" s="166"/>
      <c r="K387" s="165">
        <f>ROUND(J387*I387,3)</f>
        <v>0</v>
      </c>
      <c r="L387" s="167"/>
      <c r="M387" s="34"/>
      <c r="N387" s="168" t="s">
        <v>1</v>
      </c>
      <c r="O387" s="133" t="s">
        <v>42</v>
      </c>
      <c r="Q387" s="169">
        <f>P387*I387</f>
        <v>0</v>
      </c>
      <c r="R387" s="169">
        <v>1.7899999999999999E-3</v>
      </c>
      <c r="S387" s="169">
        <f>R387*I387</f>
        <v>0.36373695</v>
      </c>
      <c r="T387" s="169">
        <v>0</v>
      </c>
      <c r="U387" s="170">
        <f>T387*I387</f>
        <v>0</v>
      </c>
      <c r="AS387" s="171" t="s">
        <v>173</v>
      </c>
      <c r="AU387" s="171" t="s">
        <v>169</v>
      </c>
      <c r="AV387" s="171" t="s">
        <v>106</v>
      </c>
      <c r="AZ387" s="17" t="s">
        <v>167</v>
      </c>
      <c r="BF387" s="97">
        <f>IF(O387="základná",K387,0)</f>
        <v>0</v>
      </c>
      <c r="BG387" s="97">
        <f>IF(O387="znížená",K387,0)</f>
        <v>0</v>
      </c>
      <c r="BH387" s="97">
        <f>IF(O387="zákl. prenesená",K387,0)</f>
        <v>0</v>
      </c>
      <c r="BI387" s="97">
        <f>IF(O387="zníž. prenesená",K387,0)</f>
        <v>0</v>
      </c>
      <c r="BJ387" s="97">
        <f>IF(O387="nulová",K387,0)</f>
        <v>0</v>
      </c>
      <c r="BK387" s="17" t="s">
        <v>106</v>
      </c>
      <c r="BL387" s="172">
        <f>ROUND(J387*I387,3)</f>
        <v>0</v>
      </c>
      <c r="BM387" s="17" t="s">
        <v>173</v>
      </c>
      <c r="BN387" s="171" t="s">
        <v>630</v>
      </c>
    </row>
    <row r="388" spans="2:66" s="1" customFormat="1" ht="24.25" customHeight="1">
      <c r="B388" s="134"/>
      <c r="C388" s="161" t="s">
        <v>631</v>
      </c>
      <c r="D388" s="161" t="s">
        <v>169</v>
      </c>
      <c r="E388" s="162" t="s">
        <v>632</v>
      </c>
      <c r="F388" s="163" t="s">
        <v>633</v>
      </c>
      <c r="G388" s="163"/>
      <c r="H388" s="164" t="s">
        <v>229</v>
      </c>
      <c r="I388" s="165">
        <v>203.20500000000001</v>
      </c>
      <c r="J388" s="166"/>
      <c r="K388" s="165">
        <f>ROUND(J388*I388,3)</f>
        <v>0</v>
      </c>
      <c r="L388" s="167"/>
      <c r="M388" s="34"/>
      <c r="N388" s="168" t="s">
        <v>1</v>
      </c>
      <c r="O388" s="133" t="s">
        <v>42</v>
      </c>
      <c r="Q388" s="169">
        <f>P388*I388</f>
        <v>0</v>
      </c>
      <c r="R388" s="169">
        <v>2.743E-2</v>
      </c>
      <c r="S388" s="169">
        <f>R388*I388</f>
        <v>5.5739131500000001</v>
      </c>
      <c r="T388" s="169">
        <v>0</v>
      </c>
      <c r="U388" s="170">
        <f>T388*I388</f>
        <v>0</v>
      </c>
      <c r="AS388" s="171" t="s">
        <v>173</v>
      </c>
      <c r="AU388" s="171" t="s">
        <v>169</v>
      </c>
      <c r="AV388" s="171" t="s">
        <v>106</v>
      </c>
      <c r="AZ388" s="17" t="s">
        <v>167</v>
      </c>
      <c r="BF388" s="97">
        <f>IF(O388="základná",K388,0)</f>
        <v>0</v>
      </c>
      <c r="BG388" s="97">
        <f>IF(O388="znížená",K388,0)</f>
        <v>0</v>
      </c>
      <c r="BH388" s="97">
        <f>IF(O388="zákl. prenesená",K388,0)</f>
        <v>0</v>
      </c>
      <c r="BI388" s="97">
        <f>IF(O388="zníž. prenesená",K388,0)</f>
        <v>0</v>
      </c>
      <c r="BJ388" s="97">
        <f>IF(O388="nulová",K388,0)</f>
        <v>0</v>
      </c>
      <c r="BK388" s="17" t="s">
        <v>106</v>
      </c>
      <c r="BL388" s="172">
        <f>ROUND(J388*I388,3)</f>
        <v>0</v>
      </c>
      <c r="BM388" s="17" t="s">
        <v>173</v>
      </c>
      <c r="BN388" s="171" t="s">
        <v>634</v>
      </c>
    </row>
    <row r="389" spans="2:66" s="1" customFormat="1" ht="16.5" customHeight="1">
      <c r="B389" s="134"/>
      <c r="C389" s="161" t="s">
        <v>635</v>
      </c>
      <c r="D389" s="161" t="s">
        <v>169</v>
      </c>
      <c r="E389" s="162" t="s">
        <v>636</v>
      </c>
      <c r="F389" s="163" t="s">
        <v>637</v>
      </c>
      <c r="G389" s="163"/>
      <c r="H389" s="164" t="s">
        <v>229</v>
      </c>
      <c r="I389" s="165">
        <v>282.173</v>
      </c>
      <c r="J389" s="166"/>
      <c r="K389" s="165">
        <f>ROUND(J389*I389,3)</f>
        <v>0</v>
      </c>
      <c r="L389" s="167"/>
      <c r="M389" s="34"/>
      <c r="N389" s="168" t="s">
        <v>1</v>
      </c>
      <c r="O389" s="133" t="s">
        <v>42</v>
      </c>
      <c r="Q389" s="169">
        <f>P389*I389</f>
        <v>0</v>
      </c>
      <c r="R389" s="169">
        <v>5.0000000000000002E-5</v>
      </c>
      <c r="S389" s="169">
        <f>R389*I389</f>
        <v>1.410865E-2</v>
      </c>
      <c r="T389" s="169">
        <v>0</v>
      </c>
      <c r="U389" s="170">
        <f>T389*I389</f>
        <v>0</v>
      </c>
      <c r="AS389" s="171" t="s">
        <v>173</v>
      </c>
      <c r="AU389" s="171" t="s">
        <v>169</v>
      </c>
      <c r="AV389" s="171" t="s">
        <v>106</v>
      </c>
      <c r="AZ389" s="17" t="s">
        <v>167</v>
      </c>
      <c r="BF389" s="97">
        <f>IF(O389="základná",K389,0)</f>
        <v>0</v>
      </c>
      <c r="BG389" s="97">
        <f>IF(O389="znížená",K389,0)</f>
        <v>0</v>
      </c>
      <c r="BH389" s="97">
        <f>IF(O389="zákl. prenesená",K389,0)</f>
        <v>0</v>
      </c>
      <c r="BI389" s="97">
        <f>IF(O389="zníž. prenesená",K389,0)</f>
        <v>0</v>
      </c>
      <c r="BJ389" s="97">
        <f>IF(O389="nulová",K389,0)</f>
        <v>0</v>
      </c>
      <c r="BK389" s="17" t="s">
        <v>106</v>
      </c>
      <c r="BL389" s="172">
        <f>ROUND(J389*I389,3)</f>
        <v>0</v>
      </c>
      <c r="BM389" s="17" t="s">
        <v>173</v>
      </c>
      <c r="BN389" s="171" t="s">
        <v>638</v>
      </c>
    </row>
    <row r="390" spans="2:66" s="12" customFormat="1">
      <c r="B390" s="173"/>
      <c r="D390" s="174" t="s">
        <v>175</v>
      </c>
      <c r="E390" s="175" t="s">
        <v>1</v>
      </c>
      <c r="F390" s="176" t="s">
        <v>639</v>
      </c>
      <c r="G390" s="176"/>
      <c r="I390" s="177">
        <v>176.15199999999999</v>
      </c>
      <c r="J390" s="178"/>
      <c r="M390" s="173"/>
      <c r="N390" s="179"/>
      <c r="U390" s="180"/>
      <c r="AU390" s="175" t="s">
        <v>175</v>
      </c>
      <c r="AV390" s="175" t="s">
        <v>106</v>
      </c>
      <c r="AW390" s="12" t="s">
        <v>106</v>
      </c>
      <c r="AX390" s="12" t="s">
        <v>29</v>
      </c>
      <c r="AY390" s="12" t="s">
        <v>76</v>
      </c>
      <c r="AZ390" s="175" t="s">
        <v>167</v>
      </c>
    </row>
    <row r="391" spans="2:66" s="12" customFormat="1">
      <c r="B391" s="173"/>
      <c r="D391" s="174" t="s">
        <v>175</v>
      </c>
      <c r="E391" s="175" t="s">
        <v>1</v>
      </c>
      <c r="F391" s="176" t="s">
        <v>640</v>
      </c>
      <c r="G391" s="176"/>
      <c r="I391" s="177">
        <v>106.021</v>
      </c>
      <c r="J391" s="178"/>
      <c r="M391" s="173"/>
      <c r="N391" s="179"/>
      <c r="U391" s="180"/>
      <c r="AU391" s="175" t="s">
        <v>175</v>
      </c>
      <c r="AV391" s="175" t="s">
        <v>106</v>
      </c>
      <c r="AW391" s="12" t="s">
        <v>106</v>
      </c>
      <c r="AX391" s="12" t="s">
        <v>29</v>
      </c>
      <c r="AY391" s="12" t="s">
        <v>76</v>
      </c>
      <c r="AZ391" s="175" t="s">
        <v>167</v>
      </c>
    </row>
    <row r="392" spans="2:66" s="13" customFormat="1">
      <c r="B392" s="181"/>
      <c r="D392" s="174" t="s">
        <v>175</v>
      </c>
      <c r="E392" s="182" t="s">
        <v>1</v>
      </c>
      <c r="F392" s="183" t="s">
        <v>178</v>
      </c>
      <c r="G392" s="183"/>
      <c r="I392" s="184">
        <v>282.173</v>
      </c>
      <c r="J392" s="185"/>
      <c r="M392" s="181"/>
      <c r="N392" s="186"/>
      <c r="U392" s="187"/>
      <c r="AU392" s="182" t="s">
        <v>175</v>
      </c>
      <c r="AV392" s="182" t="s">
        <v>106</v>
      </c>
      <c r="AW392" s="13" t="s">
        <v>173</v>
      </c>
      <c r="AX392" s="13" t="s">
        <v>29</v>
      </c>
      <c r="AY392" s="13" t="s">
        <v>84</v>
      </c>
      <c r="AZ392" s="182" t="s">
        <v>167</v>
      </c>
    </row>
    <row r="393" spans="2:66" s="1" customFormat="1" ht="33" customHeight="1">
      <c r="B393" s="134"/>
      <c r="C393" s="161" t="s">
        <v>641</v>
      </c>
      <c r="D393" s="161" t="s">
        <v>169</v>
      </c>
      <c r="E393" s="162" t="s">
        <v>642</v>
      </c>
      <c r="F393" s="163" t="s">
        <v>643</v>
      </c>
      <c r="G393" s="163"/>
      <c r="H393" s="164" t="s">
        <v>172</v>
      </c>
      <c r="I393" s="165">
        <v>0.18</v>
      </c>
      <c r="J393" s="166"/>
      <c r="K393" s="165">
        <f>ROUND(J393*I393,3)</f>
        <v>0</v>
      </c>
      <c r="L393" s="167"/>
      <c r="M393" s="34"/>
      <c r="N393" s="168" t="s">
        <v>1</v>
      </c>
      <c r="O393" s="133" t="s">
        <v>42</v>
      </c>
      <c r="Q393" s="169">
        <f>P393*I393</f>
        <v>0</v>
      </c>
      <c r="R393" s="169">
        <v>0</v>
      </c>
      <c r="S393" s="169">
        <f>R393*I393</f>
        <v>0</v>
      </c>
      <c r="T393" s="169">
        <v>2.4</v>
      </c>
      <c r="U393" s="170">
        <f>T393*I393</f>
        <v>0.432</v>
      </c>
      <c r="AS393" s="171" t="s">
        <v>173</v>
      </c>
      <c r="AU393" s="171" t="s">
        <v>169</v>
      </c>
      <c r="AV393" s="171" t="s">
        <v>106</v>
      </c>
      <c r="AZ393" s="17" t="s">
        <v>167</v>
      </c>
      <c r="BF393" s="97">
        <f>IF(O393="základná",K393,0)</f>
        <v>0</v>
      </c>
      <c r="BG393" s="97">
        <f>IF(O393="znížená",K393,0)</f>
        <v>0</v>
      </c>
      <c r="BH393" s="97">
        <f>IF(O393="zákl. prenesená",K393,0)</f>
        <v>0</v>
      </c>
      <c r="BI393" s="97">
        <f>IF(O393="zníž. prenesená",K393,0)</f>
        <v>0</v>
      </c>
      <c r="BJ393" s="97">
        <f>IF(O393="nulová",K393,0)</f>
        <v>0</v>
      </c>
      <c r="BK393" s="17" t="s">
        <v>106</v>
      </c>
      <c r="BL393" s="172">
        <f>ROUND(J393*I393,3)</f>
        <v>0</v>
      </c>
      <c r="BM393" s="17" t="s">
        <v>173</v>
      </c>
      <c r="BN393" s="171" t="s">
        <v>644</v>
      </c>
    </row>
    <row r="394" spans="2:66" s="12" customFormat="1">
      <c r="B394" s="173"/>
      <c r="D394" s="174" t="s">
        <v>175</v>
      </c>
      <c r="E394" s="175" t="s">
        <v>1</v>
      </c>
      <c r="F394" s="176" t="s">
        <v>645</v>
      </c>
      <c r="G394" s="176"/>
      <c r="I394" s="177">
        <v>0.18</v>
      </c>
      <c r="J394" s="178"/>
      <c r="M394" s="173"/>
      <c r="N394" s="179"/>
      <c r="U394" s="180"/>
      <c r="AU394" s="175" t="s">
        <v>175</v>
      </c>
      <c r="AV394" s="175" t="s">
        <v>106</v>
      </c>
      <c r="AW394" s="12" t="s">
        <v>106</v>
      </c>
      <c r="AX394" s="12" t="s">
        <v>29</v>
      </c>
      <c r="AY394" s="12" t="s">
        <v>84</v>
      </c>
      <c r="AZ394" s="175" t="s">
        <v>167</v>
      </c>
    </row>
    <row r="395" spans="2:66" s="1" customFormat="1" ht="33" customHeight="1">
      <c r="B395" s="134"/>
      <c r="C395" s="161" t="s">
        <v>646</v>
      </c>
      <c r="D395" s="161" t="s">
        <v>169</v>
      </c>
      <c r="E395" s="162" t="s">
        <v>647</v>
      </c>
      <c r="F395" s="163" t="s">
        <v>648</v>
      </c>
      <c r="G395" s="163"/>
      <c r="H395" s="164" t="s">
        <v>172</v>
      </c>
      <c r="I395" s="165">
        <v>11.308</v>
      </c>
      <c r="J395" s="166"/>
      <c r="K395" s="165">
        <f>ROUND(J395*I395,3)</f>
        <v>0</v>
      </c>
      <c r="L395" s="167"/>
      <c r="M395" s="34"/>
      <c r="N395" s="168" t="s">
        <v>1</v>
      </c>
      <c r="O395" s="133" t="s">
        <v>42</v>
      </c>
      <c r="Q395" s="169">
        <f>P395*I395</f>
        <v>0</v>
      </c>
      <c r="R395" s="169">
        <v>0</v>
      </c>
      <c r="S395" s="169">
        <f>R395*I395</f>
        <v>0</v>
      </c>
      <c r="T395" s="169">
        <v>2.2000000000000002</v>
      </c>
      <c r="U395" s="170">
        <f>T395*I395</f>
        <v>24.877600000000001</v>
      </c>
      <c r="AS395" s="171" t="s">
        <v>173</v>
      </c>
      <c r="AU395" s="171" t="s">
        <v>169</v>
      </c>
      <c r="AV395" s="171" t="s">
        <v>106</v>
      </c>
      <c r="AZ395" s="17" t="s">
        <v>167</v>
      </c>
      <c r="BF395" s="97">
        <f>IF(O395="základná",K395,0)</f>
        <v>0</v>
      </c>
      <c r="BG395" s="97">
        <f>IF(O395="znížená",K395,0)</f>
        <v>0</v>
      </c>
      <c r="BH395" s="97">
        <f>IF(O395="zákl. prenesená",K395,0)</f>
        <v>0</v>
      </c>
      <c r="BI395" s="97">
        <f>IF(O395="zníž. prenesená",K395,0)</f>
        <v>0</v>
      </c>
      <c r="BJ395" s="97">
        <f>IF(O395="nulová",K395,0)</f>
        <v>0</v>
      </c>
      <c r="BK395" s="17" t="s">
        <v>106</v>
      </c>
      <c r="BL395" s="172">
        <f>ROUND(J395*I395,3)</f>
        <v>0</v>
      </c>
      <c r="BM395" s="17" t="s">
        <v>173</v>
      </c>
      <c r="BN395" s="171" t="s">
        <v>649</v>
      </c>
    </row>
    <row r="396" spans="2:66" s="14" customFormat="1">
      <c r="B396" s="188"/>
      <c r="D396" s="174" t="s">
        <v>175</v>
      </c>
      <c r="E396" s="189" t="s">
        <v>1</v>
      </c>
      <c r="F396" s="190" t="s">
        <v>393</v>
      </c>
      <c r="G396" s="190"/>
      <c r="I396" s="189" t="s">
        <v>1</v>
      </c>
      <c r="J396" s="191"/>
      <c r="M396" s="188"/>
      <c r="N396" s="192"/>
      <c r="U396" s="193"/>
      <c r="AU396" s="189" t="s">
        <v>175</v>
      </c>
      <c r="AV396" s="189" t="s">
        <v>106</v>
      </c>
      <c r="AW396" s="14" t="s">
        <v>84</v>
      </c>
      <c r="AX396" s="14" t="s">
        <v>29</v>
      </c>
      <c r="AY396" s="14" t="s">
        <v>76</v>
      </c>
      <c r="AZ396" s="189" t="s">
        <v>167</v>
      </c>
    </row>
    <row r="397" spans="2:66" s="12" customFormat="1">
      <c r="B397" s="173"/>
      <c r="D397" s="174" t="s">
        <v>175</v>
      </c>
      <c r="E397" s="175" t="s">
        <v>1</v>
      </c>
      <c r="F397" s="176" t="s">
        <v>650</v>
      </c>
      <c r="G397" s="176"/>
      <c r="I397" s="177">
        <v>11.234999999999999</v>
      </c>
      <c r="J397" s="178"/>
      <c r="M397" s="173"/>
      <c r="N397" s="179"/>
      <c r="U397" s="180"/>
      <c r="AU397" s="175" t="s">
        <v>175</v>
      </c>
      <c r="AV397" s="175" t="s">
        <v>106</v>
      </c>
      <c r="AW397" s="12" t="s">
        <v>106</v>
      </c>
      <c r="AX397" s="12" t="s">
        <v>29</v>
      </c>
      <c r="AY397" s="12" t="s">
        <v>76</v>
      </c>
      <c r="AZ397" s="175" t="s">
        <v>167</v>
      </c>
    </row>
    <row r="398" spans="2:66" s="12" customFormat="1">
      <c r="B398" s="173"/>
      <c r="D398" s="174" t="s">
        <v>175</v>
      </c>
      <c r="E398" s="175" t="s">
        <v>1</v>
      </c>
      <c r="F398" s="176" t="s">
        <v>651</v>
      </c>
      <c r="G398" s="176"/>
      <c r="I398" s="177">
        <v>7.2999999999999995E-2</v>
      </c>
      <c r="J398" s="178"/>
      <c r="M398" s="173"/>
      <c r="N398" s="179"/>
      <c r="U398" s="180"/>
      <c r="AU398" s="175" t="s">
        <v>175</v>
      </c>
      <c r="AV398" s="175" t="s">
        <v>106</v>
      </c>
      <c r="AW398" s="12" t="s">
        <v>106</v>
      </c>
      <c r="AX398" s="12" t="s">
        <v>29</v>
      </c>
      <c r="AY398" s="12" t="s">
        <v>76</v>
      </c>
      <c r="AZ398" s="175" t="s">
        <v>167</v>
      </c>
    </row>
    <row r="399" spans="2:66" s="13" customFormat="1">
      <c r="B399" s="181"/>
      <c r="D399" s="174" t="s">
        <v>175</v>
      </c>
      <c r="E399" s="182" t="s">
        <v>1</v>
      </c>
      <c r="F399" s="183" t="s">
        <v>178</v>
      </c>
      <c r="G399" s="183"/>
      <c r="I399" s="184">
        <v>11.308</v>
      </c>
      <c r="J399" s="185"/>
      <c r="M399" s="181"/>
      <c r="N399" s="186"/>
      <c r="U399" s="187"/>
      <c r="AU399" s="182" t="s">
        <v>175</v>
      </c>
      <c r="AV399" s="182" t="s">
        <v>106</v>
      </c>
      <c r="AW399" s="13" t="s">
        <v>173</v>
      </c>
      <c r="AX399" s="13" t="s">
        <v>29</v>
      </c>
      <c r="AY399" s="13" t="s">
        <v>84</v>
      </c>
      <c r="AZ399" s="182" t="s">
        <v>167</v>
      </c>
    </row>
    <row r="400" spans="2:66" s="1" customFormat="1" ht="37.950000000000003" customHeight="1">
      <c r="B400" s="134"/>
      <c r="C400" s="161" t="s">
        <v>652</v>
      </c>
      <c r="D400" s="161" t="s">
        <v>169</v>
      </c>
      <c r="E400" s="162" t="s">
        <v>653</v>
      </c>
      <c r="F400" s="163" t="s">
        <v>654</v>
      </c>
      <c r="G400" s="163"/>
      <c r="H400" s="164" t="s">
        <v>172</v>
      </c>
      <c r="I400" s="165">
        <v>4.5599999999999996</v>
      </c>
      <c r="J400" s="166"/>
      <c r="K400" s="165">
        <f>ROUND(J400*I400,3)</f>
        <v>0</v>
      </c>
      <c r="L400" s="167"/>
      <c r="M400" s="34"/>
      <c r="N400" s="168" t="s">
        <v>1</v>
      </c>
      <c r="O400" s="133" t="s">
        <v>42</v>
      </c>
      <c r="Q400" s="169">
        <f>P400*I400</f>
        <v>0</v>
      </c>
      <c r="R400" s="169">
        <v>0</v>
      </c>
      <c r="S400" s="169">
        <f>R400*I400</f>
        <v>0</v>
      </c>
      <c r="T400" s="169">
        <v>1.6</v>
      </c>
      <c r="U400" s="170">
        <f>T400*I400</f>
        <v>7.2959999999999994</v>
      </c>
      <c r="AS400" s="171" t="s">
        <v>173</v>
      </c>
      <c r="AU400" s="171" t="s">
        <v>169</v>
      </c>
      <c r="AV400" s="171" t="s">
        <v>106</v>
      </c>
      <c r="AZ400" s="17" t="s">
        <v>167</v>
      </c>
      <c r="BF400" s="97">
        <f>IF(O400="základná",K400,0)</f>
        <v>0</v>
      </c>
      <c r="BG400" s="97">
        <f>IF(O400="znížená",K400,0)</f>
        <v>0</v>
      </c>
      <c r="BH400" s="97">
        <f>IF(O400="zákl. prenesená",K400,0)</f>
        <v>0</v>
      </c>
      <c r="BI400" s="97">
        <f>IF(O400="zníž. prenesená",K400,0)</f>
        <v>0</v>
      </c>
      <c r="BJ400" s="97">
        <f>IF(O400="nulová",K400,0)</f>
        <v>0</v>
      </c>
      <c r="BK400" s="17" t="s">
        <v>106</v>
      </c>
      <c r="BL400" s="172">
        <f>ROUND(J400*I400,3)</f>
        <v>0</v>
      </c>
      <c r="BM400" s="17" t="s">
        <v>173</v>
      </c>
      <c r="BN400" s="171" t="s">
        <v>655</v>
      </c>
    </row>
    <row r="401" spans="2:66" s="14" customFormat="1">
      <c r="B401" s="188"/>
      <c r="D401" s="174" t="s">
        <v>175</v>
      </c>
      <c r="E401" s="189" t="s">
        <v>1</v>
      </c>
      <c r="F401" s="190" t="s">
        <v>393</v>
      </c>
      <c r="G401" s="190"/>
      <c r="I401" s="189" t="s">
        <v>1</v>
      </c>
      <c r="J401" s="191"/>
      <c r="M401" s="188"/>
      <c r="N401" s="192"/>
      <c r="U401" s="193"/>
      <c r="AU401" s="189" t="s">
        <v>175</v>
      </c>
      <c r="AV401" s="189" t="s">
        <v>106</v>
      </c>
      <c r="AW401" s="14" t="s">
        <v>84</v>
      </c>
      <c r="AX401" s="14" t="s">
        <v>29</v>
      </c>
      <c r="AY401" s="14" t="s">
        <v>76</v>
      </c>
      <c r="AZ401" s="189" t="s">
        <v>167</v>
      </c>
    </row>
    <row r="402" spans="2:66" s="12" customFormat="1">
      <c r="B402" s="173"/>
      <c r="D402" s="174" t="s">
        <v>175</v>
      </c>
      <c r="E402" s="175" t="s">
        <v>1</v>
      </c>
      <c r="F402" s="176" t="s">
        <v>656</v>
      </c>
      <c r="G402" s="176"/>
      <c r="I402" s="177">
        <v>4.5599999999999996</v>
      </c>
      <c r="J402" s="178"/>
      <c r="M402" s="173"/>
      <c r="N402" s="179"/>
      <c r="U402" s="180"/>
      <c r="AU402" s="175" t="s">
        <v>175</v>
      </c>
      <c r="AV402" s="175" t="s">
        <v>106</v>
      </c>
      <c r="AW402" s="12" t="s">
        <v>106</v>
      </c>
      <c r="AX402" s="12" t="s">
        <v>29</v>
      </c>
      <c r="AY402" s="12" t="s">
        <v>84</v>
      </c>
      <c r="AZ402" s="175" t="s">
        <v>167</v>
      </c>
    </row>
    <row r="403" spans="2:66" s="1" customFormat="1" ht="24.25" customHeight="1">
      <c r="B403" s="134"/>
      <c r="C403" s="161" t="s">
        <v>657</v>
      </c>
      <c r="D403" s="161" t="s">
        <v>169</v>
      </c>
      <c r="E403" s="162" t="s">
        <v>658</v>
      </c>
      <c r="F403" s="163" t="s">
        <v>659</v>
      </c>
      <c r="G403" s="163"/>
      <c r="H403" s="164" t="s">
        <v>261</v>
      </c>
      <c r="I403" s="165">
        <v>32.606000000000002</v>
      </c>
      <c r="J403" s="166"/>
      <c r="K403" s="165">
        <f>ROUND(J403*I403,3)</f>
        <v>0</v>
      </c>
      <c r="L403" s="167"/>
      <c r="M403" s="34"/>
      <c r="N403" s="168" t="s">
        <v>1</v>
      </c>
      <c r="O403" s="133" t="s">
        <v>42</v>
      </c>
      <c r="Q403" s="169">
        <f>P403*I403</f>
        <v>0</v>
      </c>
      <c r="R403" s="169">
        <v>0</v>
      </c>
      <c r="S403" s="169">
        <f>R403*I403</f>
        <v>0</v>
      </c>
      <c r="T403" s="169">
        <v>0</v>
      </c>
      <c r="U403" s="170">
        <f>T403*I403</f>
        <v>0</v>
      </c>
      <c r="AS403" s="171" t="s">
        <v>173</v>
      </c>
      <c r="AU403" s="171" t="s">
        <v>169</v>
      </c>
      <c r="AV403" s="171" t="s">
        <v>106</v>
      </c>
      <c r="AZ403" s="17" t="s">
        <v>167</v>
      </c>
      <c r="BF403" s="97">
        <f>IF(O403="základná",K403,0)</f>
        <v>0</v>
      </c>
      <c r="BG403" s="97">
        <f>IF(O403="znížená",K403,0)</f>
        <v>0</v>
      </c>
      <c r="BH403" s="97">
        <f>IF(O403="zákl. prenesená",K403,0)</f>
        <v>0</v>
      </c>
      <c r="BI403" s="97">
        <f>IF(O403="zníž. prenesená",K403,0)</f>
        <v>0</v>
      </c>
      <c r="BJ403" s="97">
        <f>IF(O403="nulová",K403,0)</f>
        <v>0</v>
      </c>
      <c r="BK403" s="17" t="s">
        <v>106</v>
      </c>
      <c r="BL403" s="172">
        <f>ROUND(J403*I403,3)</f>
        <v>0</v>
      </c>
      <c r="BM403" s="17" t="s">
        <v>173</v>
      </c>
      <c r="BN403" s="171" t="s">
        <v>660</v>
      </c>
    </row>
    <row r="404" spans="2:66" s="1" customFormat="1" ht="21.75" customHeight="1">
      <c r="B404" s="134"/>
      <c r="C404" s="161" t="s">
        <v>661</v>
      </c>
      <c r="D404" s="161" t="s">
        <v>169</v>
      </c>
      <c r="E404" s="162" t="s">
        <v>662</v>
      </c>
      <c r="F404" s="163" t="s">
        <v>663</v>
      </c>
      <c r="G404" s="163"/>
      <c r="H404" s="164" t="s">
        <v>261</v>
      </c>
      <c r="I404" s="165">
        <v>32.606000000000002</v>
      </c>
      <c r="J404" s="166"/>
      <c r="K404" s="165">
        <f>ROUND(J404*I404,3)</f>
        <v>0</v>
      </c>
      <c r="L404" s="167"/>
      <c r="M404" s="34"/>
      <c r="N404" s="168" t="s">
        <v>1</v>
      </c>
      <c r="O404" s="133" t="s">
        <v>42</v>
      </c>
      <c r="Q404" s="169">
        <f>P404*I404</f>
        <v>0</v>
      </c>
      <c r="R404" s="169">
        <v>0</v>
      </c>
      <c r="S404" s="169">
        <f>R404*I404</f>
        <v>0</v>
      </c>
      <c r="T404" s="169">
        <v>0</v>
      </c>
      <c r="U404" s="170">
        <f>T404*I404</f>
        <v>0</v>
      </c>
      <c r="AS404" s="171" t="s">
        <v>173</v>
      </c>
      <c r="AU404" s="171" t="s">
        <v>169</v>
      </c>
      <c r="AV404" s="171" t="s">
        <v>106</v>
      </c>
      <c r="AZ404" s="17" t="s">
        <v>167</v>
      </c>
      <c r="BF404" s="97">
        <f>IF(O404="základná",K404,0)</f>
        <v>0</v>
      </c>
      <c r="BG404" s="97">
        <f>IF(O404="znížená",K404,0)</f>
        <v>0</v>
      </c>
      <c r="BH404" s="97">
        <f>IF(O404="zákl. prenesená",K404,0)</f>
        <v>0</v>
      </c>
      <c r="BI404" s="97">
        <f>IF(O404="zníž. prenesená",K404,0)</f>
        <v>0</v>
      </c>
      <c r="BJ404" s="97">
        <f>IF(O404="nulová",K404,0)</f>
        <v>0</v>
      </c>
      <c r="BK404" s="17" t="s">
        <v>106</v>
      </c>
      <c r="BL404" s="172">
        <f>ROUND(J404*I404,3)</f>
        <v>0</v>
      </c>
      <c r="BM404" s="17" t="s">
        <v>173</v>
      </c>
      <c r="BN404" s="171" t="s">
        <v>664</v>
      </c>
    </row>
    <row r="405" spans="2:66" s="1" customFormat="1" ht="37.950000000000003" customHeight="1">
      <c r="B405" s="134"/>
      <c r="C405" s="161" t="s">
        <v>665</v>
      </c>
      <c r="D405" s="161" t="s">
        <v>169</v>
      </c>
      <c r="E405" s="162" t="s">
        <v>666</v>
      </c>
      <c r="F405" s="163" t="s">
        <v>667</v>
      </c>
      <c r="G405" s="163"/>
      <c r="H405" s="164" t="s">
        <v>261</v>
      </c>
      <c r="I405" s="165">
        <v>652.12</v>
      </c>
      <c r="J405" s="166"/>
      <c r="K405" s="165">
        <f>ROUND(J405*I405,3)</f>
        <v>0</v>
      </c>
      <c r="L405" s="167"/>
      <c r="M405" s="34"/>
      <c r="N405" s="168" t="s">
        <v>1</v>
      </c>
      <c r="O405" s="133" t="s">
        <v>42</v>
      </c>
      <c r="Q405" s="169">
        <f>P405*I405</f>
        <v>0</v>
      </c>
      <c r="R405" s="169">
        <v>0</v>
      </c>
      <c r="S405" s="169">
        <f>R405*I405</f>
        <v>0</v>
      </c>
      <c r="T405" s="169">
        <v>0</v>
      </c>
      <c r="U405" s="170">
        <f>T405*I405</f>
        <v>0</v>
      </c>
      <c r="AS405" s="171" t="s">
        <v>173</v>
      </c>
      <c r="AU405" s="171" t="s">
        <v>169</v>
      </c>
      <c r="AV405" s="171" t="s">
        <v>106</v>
      </c>
      <c r="AZ405" s="17" t="s">
        <v>167</v>
      </c>
      <c r="BF405" s="97">
        <f>IF(O405="základná",K405,0)</f>
        <v>0</v>
      </c>
      <c r="BG405" s="97">
        <f>IF(O405="znížená",K405,0)</f>
        <v>0</v>
      </c>
      <c r="BH405" s="97">
        <f>IF(O405="zákl. prenesená",K405,0)</f>
        <v>0</v>
      </c>
      <c r="BI405" s="97">
        <f>IF(O405="zníž. prenesená",K405,0)</f>
        <v>0</v>
      </c>
      <c r="BJ405" s="97">
        <f>IF(O405="nulová",K405,0)</f>
        <v>0</v>
      </c>
      <c r="BK405" s="17" t="s">
        <v>106</v>
      </c>
      <c r="BL405" s="172">
        <f>ROUND(J405*I405,3)</f>
        <v>0</v>
      </c>
      <c r="BM405" s="17" t="s">
        <v>173</v>
      </c>
      <c r="BN405" s="171" t="s">
        <v>668</v>
      </c>
    </row>
    <row r="406" spans="2:66" s="12" customFormat="1">
      <c r="B406" s="173"/>
      <c r="D406" s="174" t="s">
        <v>175</v>
      </c>
      <c r="F406" s="176" t="s">
        <v>669</v>
      </c>
      <c r="G406" s="176"/>
      <c r="I406" s="177">
        <v>652.12</v>
      </c>
      <c r="J406" s="178"/>
      <c r="M406" s="173"/>
      <c r="N406" s="179"/>
      <c r="U406" s="180"/>
      <c r="AU406" s="175" t="s">
        <v>175</v>
      </c>
      <c r="AV406" s="175" t="s">
        <v>106</v>
      </c>
      <c r="AW406" s="12" t="s">
        <v>106</v>
      </c>
      <c r="AX406" s="12" t="s">
        <v>3</v>
      </c>
      <c r="AY406" s="12" t="s">
        <v>84</v>
      </c>
      <c r="AZ406" s="175" t="s">
        <v>167</v>
      </c>
    </row>
    <row r="407" spans="2:66" s="1" customFormat="1" ht="24.25" customHeight="1">
      <c r="B407" s="134"/>
      <c r="C407" s="161" t="s">
        <v>670</v>
      </c>
      <c r="D407" s="161" t="s">
        <v>169</v>
      </c>
      <c r="E407" s="162" t="s">
        <v>671</v>
      </c>
      <c r="F407" s="163" t="s">
        <v>672</v>
      </c>
      <c r="G407" s="163"/>
      <c r="H407" s="164" t="s">
        <v>261</v>
      </c>
      <c r="I407" s="165">
        <v>32.606000000000002</v>
      </c>
      <c r="J407" s="166"/>
      <c r="K407" s="165">
        <f>ROUND(J407*I407,3)</f>
        <v>0</v>
      </c>
      <c r="L407" s="167"/>
      <c r="M407" s="34"/>
      <c r="N407" s="168" t="s">
        <v>1</v>
      </c>
      <c r="O407" s="133" t="s">
        <v>42</v>
      </c>
      <c r="Q407" s="169">
        <f>P407*I407</f>
        <v>0</v>
      </c>
      <c r="R407" s="169">
        <v>0</v>
      </c>
      <c r="S407" s="169">
        <f>R407*I407</f>
        <v>0</v>
      </c>
      <c r="T407" s="169">
        <v>0</v>
      </c>
      <c r="U407" s="170">
        <f>T407*I407</f>
        <v>0</v>
      </c>
      <c r="AS407" s="171" t="s">
        <v>173</v>
      </c>
      <c r="AU407" s="171" t="s">
        <v>169</v>
      </c>
      <c r="AV407" s="171" t="s">
        <v>106</v>
      </c>
      <c r="AZ407" s="17" t="s">
        <v>167</v>
      </c>
      <c r="BF407" s="97">
        <f>IF(O407="základná",K407,0)</f>
        <v>0</v>
      </c>
      <c r="BG407" s="97">
        <f>IF(O407="znížená",K407,0)</f>
        <v>0</v>
      </c>
      <c r="BH407" s="97">
        <f>IF(O407="zákl. prenesená",K407,0)</f>
        <v>0</v>
      </c>
      <c r="BI407" s="97">
        <f>IF(O407="zníž. prenesená",K407,0)</f>
        <v>0</v>
      </c>
      <c r="BJ407" s="97">
        <f>IF(O407="nulová",K407,0)</f>
        <v>0</v>
      </c>
      <c r="BK407" s="17" t="s">
        <v>106</v>
      </c>
      <c r="BL407" s="172">
        <f>ROUND(J407*I407,3)</f>
        <v>0</v>
      </c>
      <c r="BM407" s="17" t="s">
        <v>173</v>
      </c>
      <c r="BN407" s="171" t="s">
        <v>673</v>
      </c>
    </row>
    <row r="408" spans="2:66" s="11" customFormat="1" ht="22.95" customHeight="1">
      <c r="B408" s="149"/>
      <c r="D408" s="150" t="s">
        <v>75</v>
      </c>
      <c r="E408" s="159" t="s">
        <v>674</v>
      </c>
      <c r="F408" s="159" t="s">
        <v>675</v>
      </c>
      <c r="G408" s="159"/>
      <c r="J408" s="152"/>
      <c r="K408" s="160">
        <f>BL408</f>
        <v>0</v>
      </c>
      <c r="M408" s="149"/>
      <c r="N408" s="154"/>
      <c r="Q408" s="155">
        <f>Q409</f>
        <v>0</v>
      </c>
      <c r="S408" s="155">
        <f>S409</f>
        <v>0</v>
      </c>
      <c r="U408" s="156">
        <f>U409</f>
        <v>0</v>
      </c>
      <c r="AS408" s="150" t="s">
        <v>84</v>
      </c>
      <c r="AU408" s="157" t="s">
        <v>75</v>
      </c>
      <c r="AV408" s="157" t="s">
        <v>84</v>
      </c>
      <c r="AZ408" s="150" t="s">
        <v>167</v>
      </c>
      <c r="BL408" s="158">
        <f>BL409</f>
        <v>0</v>
      </c>
    </row>
    <row r="409" spans="2:66" s="1" customFormat="1" ht="24.25" customHeight="1">
      <c r="B409" s="134"/>
      <c r="C409" s="161" t="s">
        <v>676</v>
      </c>
      <c r="D409" s="161" t="s">
        <v>169</v>
      </c>
      <c r="E409" s="162" t="s">
        <v>677</v>
      </c>
      <c r="F409" s="163" t="s">
        <v>678</v>
      </c>
      <c r="G409" s="163"/>
      <c r="H409" s="164" t="s">
        <v>261</v>
      </c>
      <c r="I409" s="165">
        <v>686.82500000000005</v>
      </c>
      <c r="J409" s="166"/>
      <c r="K409" s="165">
        <f>ROUND(J409*I409,3)</f>
        <v>0</v>
      </c>
      <c r="L409" s="167"/>
      <c r="M409" s="34"/>
      <c r="N409" s="168" t="s">
        <v>1</v>
      </c>
      <c r="O409" s="133" t="s">
        <v>42</v>
      </c>
      <c r="Q409" s="169">
        <f>P409*I409</f>
        <v>0</v>
      </c>
      <c r="R409" s="169">
        <v>0</v>
      </c>
      <c r="S409" s="169">
        <f>R409*I409</f>
        <v>0</v>
      </c>
      <c r="T409" s="169">
        <v>0</v>
      </c>
      <c r="U409" s="170">
        <f>T409*I409</f>
        <v>0</v>
      </c>
      <c r="AS409" s="171" t="s">
        <v>173</v>
      </c>
      <c r="AU409" s="171" t="s">
        <v>169</v>
      </c>
      <c r="AV409" s="171" t="s">
        <v>106</v>
      </c>
      <c r="AZ409" s="17" t="s">
        <v>167</v>
      </c>
      <c r="BF409" s="97">
        <f>IF(O409="základná",K409,0)</f>
        <v>0</v>
      </c>
      <c r="BG409" s="97">
        <f>IF(O409="znížená",K409,0)</f>
        <v>0</v>
      </c>
      <c r="BH409" s="97">
        <f>IF(O409="zákl. prenesená",K409,0)</f>
        <v>0</v>
      </c>
      <c r="BI409" s="97">
        <f>IF(O409="zníž. prenesená",K409,0)</f>
        <v>0</v>
      </c>
      <c r="BJ409" s="97">
        <f>IF(O409="nulová",K409,0)</f>
        <v>0</v>
      </c>
      <c r="BK409" s="17" t="s">
        <v>106</v>
      </c>
      <c r="BL409" s="172">
        <f>ROUND(J409*I409,3)</f>
        <v>0</v>
      </c>
      <c r="BM409" s="17" t="s">
        <v>173</v>
      </c>
      <c r="BN409" s="171" t="s">
        <v>679</v>
      </c>
    </row>
    <row r="410" spans="2:66" s="11" customFormat="1" ht="25.95" customHeight="1">
      <c r="B410" s="149"/>
      <c r="D410" s="150" t="s">
        <v>75</v>
      </c>
      <c r="E410" s="151" t="s">
        <v>680</v>
      </c>
      <c r="F410" s="151" t="s">
        <v>681</v>
      </c>
      <c r="G410" s="151"/>
      <c r="J410" s="152"/>
      <c r="K410" s="153">
        <f>BL410</f>
        <v>0</v>
      </c>
      <c r="M410" s="149"/>
      <c r="N410" s="154"/>
      <c r="Q410" s="155">
        <f>Q411+Q461+Q484+Q505+Q518+Q536+Q540+Q600+Q603</f>
        <v>0</v>
      </c>
      <c r="S410" s="155">
        <f>S411+S461+S484+S505+S518+S536+S540+S600+S603</f>
        <v>15.469425380000001</v>
      </c>
      <c r="U410" s="156">
        <f>U411+U461+U484+U505+U518+U536+U540+U600+U603</f>
        <v>0</v>
      </c>
      <c r="AS410" s="150" t="s">
        <v>106</v>
      </c>
      <c r="AU410" s="157" t="s">
        <v>75</v>
      </c>
      <c r="AV410" s="157" t="s">
        <v>76</v>
      </c>
      <c r="AZ410" s="150" t="s">
        <v>167</v>
      </c>
      <c r="BL410" s="158">
        <f>BL411+BL461+BL484+BL505+BL518+BL536+BL540+BL600+BL603</f>
        <v>0</v>
      </c>
    </row>
    <row r="411" spans="2:66" s="11" customFormat="1" ht="22.95" customHeight="1">
      <c r="B411" s="149"/>
      <c r="D411" s="150" t="s">
        <v>75</v>
      </c>
      <c r="E411" s="159" t="s">
        <v>682</v>
      </c>
      <c r="F411" s="159" t="s">
        <v>683</v>
      </c>
      <c r="G411" s="159"/>
      <c r="J411" s="152"/>
      <c r="K411" s="160">
        <f>BL411</f>
        <v>0</v>
      </c>
      <c r="M411" s="149"/>
      <c r="N411" s="154"/>
      <c r="Q411" s="155">
        <f>SUM(Q412:Q460)</f>
        <v>0</v>
      </c>
      <c r="S411" s="155">
        <f>SUM(S412:S460)</f>
        <v>0.82401409999999997</v>
      </c>
      <c r="U411" s="156">
        <f>SUM(U412:U460)</f>
        <v>0</v>
      </c>
      <c r="AS411" s="150" t="s">
        <v>106</v>
      </c>
      <c r="AU411" s="157" t="s">
        <v>75</v>
      </c>
      <c r="AV411" s="157" t="s">
        <v>84</v>
      </c>
      <c r="AZ411" s="150" t="s">
        <v>167</v>
      </c>
      <c r="BL411" s="158">
        <f>SUM(BL412:BL460)</f>
        <v>0</v>
      </c>
    </row>
    <row r="412" spans="2:66" s="1" customFormat="1" ht="24.25" customHeight="1">
      <c r="B412" s="134"/>
      <c r="C412" s="161" t="s">
        <v>674</v>
      </c>
      <c r="D412" s="161" t="s">
        <v>169</v>
      </c>
      <c r="E412" s="162" t="s">
        <v>684</v>
      </c>
      <c r="F412" s="163" t="s">
        <v>685</v>
      </c>
      <c r="G412" s="163"/>
      <c r="H412" s="164" t="s">
        <v>229</v>
      </c>
      <c r="I412" s="165">
        <v>319.94</v>
      </c>
      <c r="J412" s="166"/>
      <c r="K412" s="165">
        <f>ROUND(J412*I412,3)</f>
        <v>0</v>
      </c>
      <c r="L412" s="167"/>
      <c r="M412" s="34"/>
      <c r="N412" s="168" t="s">
        <v>1</v>
      </c>
      <c r="O412" s="133" t="s">
        <v>42</v>
      </c>
      <c r="Q412" s="169">
        <f>P412*I412</f>
        <v>0</v>
      </c>
      <c r="R412" s="169">
        <v>0</v>
      </c>
      <c r="S412" s="169">
        <f>R412*I412</f>
        <v>0</v>
      </c>
      <c r="T412" s="169">
        <v>0</v>
      </c>
      <c r="U412" s="170">
        <f>T412*I412</f>
        <v>0</v>
      </c>
      <c r="AS412" s="171" t="s">
        <v>246</v>
      </c>
      <c r="AU412" s="171" t="s">
        <v>169</v>
      </c>
      <c r="AV412" s="171" t="s">
        <v>106</v>
      </c>
      <c r="AZ412" s="17" t="s">
        <v>167</v>
      </c>
      <c r="BF412" s="97">
        <f>IF(O412="základná",K412,0)</f>
        <v>0</v>
      </c>
      <c r="BG412" s="97">
        <f>IF(O412="znížená",K412,0)</f>
        <v>0</v>
      </c>
      <c r="BH412" s="97">
        <f>IF(O412="zákl. prenesená",K412,0)</f>
        <v>0</v>
      </c>
      <c r="BI412" s="97">
        <f>IF(O412="zníž. prenesená",K412,0)</f>
        <v>0</v>
      </c>
      <c r="BJ412" s="97">
        <f>IF(O412="nulová",K412,0)</f>
        <v>0</v>
      </c>
      <c r="BK412" s="17" t="s">
        <v>106</v>
      </c>
      <c r="BL412" s="172">
        <f>ROUND(J412*I412,3)</f>
        <v>0</v>
      </c>
      <c r="BM412" s="17" t="s">
        <v>246</v>
      </c>
      <c r="BN412" s="171" t="s">
        <v>686</v>
      </c>
    </row>
    <row r="413" spans="2:66" s="12" customFormat="1">
      <c r="B413" s="173"/>
      <c r="D413" s="174" t="s">
        <v>175</v>
      </c>
      <c r="E413" s="175" t="s">
        <v>1</v>
      </c>
      <c r="F413" s="176" t="s">
        <v>687</v>
      </c>
      <c r="G413" s="176"/>
      <c r="I413" s="177">
        <v>319.94</v>
      </c>
      <c r="J413" s="178"/>
      <c r="M413" s="173"/>
      <c r="N413" s="179"/>
      <c r="U413" s="180"/>
      <c r="AU413" s="175" t="s">
        <v>175</v>
      </c>
      <c r="AV413" s="175" t="s">
        <v>106</v>
      </c>
      <c r="AW413" s="12" t="s">
        <v>106</v>
      </c>
      <c r="AX413" s="12" t="s">
        <v>29</v>
      </c>
      <c r="AY413" s="12" t="s">
        <v>76</v>
      </c>
      <c r="AZ413" s="175" t="s">
        <v>167</v>
      </c>
    </row>
    <row r="414" spans="2:66" s="13" customFormat="1">
      <c r="B414" s="181"/>
      <c r="D414" s="174" t="s">
        <v>175</v>
      </c>
      <c r="E414" s="182" t="s">
        <v>1</v>
      </c>
      <c r="F414" s="183" t="s">
        <v>178</v>
      </c>
      <c r="G414" s="183"/>
      <c r="I414" s="184">
        <v>319.94</v>
      </c>
      <c r="J414" s="185"/>
      <c r="M414" s="181"/>
      <c r="N414" s="186"/>
      <c r="U414" s="187"/>
      <c r="AU414" s="182" t="s">
        <v>175</v>
      </c>
      <c r="AV414" s="182" t="s">
        <v>106</v>
      </c>
      <c r="AW414" s="13" t="s">
        <v>173</v>
      </c>
      <c r="AX414" s="13" t="s">
        <v>29</v>
      </c>
      <c r="AY414" s="13" t="s">
        <v>84</v>
      </c>
      <c r="AZ414" s="182" t="s">
        <v>167</v>
      </c>
    </row>
    <row r="415" spans="2:66" s="1" customFormat="1" ht="24.25" customHeight="1">
      <c r="B415" s="134"/>
      <c r="C415" s="161" t="s">
        <v>688</v>
      </c>
      <c r="D415" s="161" t="s">
        <v>169</v>
      </c>
      <c r="E415" s="162" t="s">
        <v>689</v>
      </c>
      <c r="F415" s="163" t="s">
        <v>690</v>
      </c>
      <c r="G415" s="163"/>
      <c r="H415" s="164" t="s">
        <v>229</v>
      </c>
      <c r="I415" s="165">
        <v>16.84</v>
      </c>
      <c r="J415" s="166"/>
      <c r="K415" s="165">
        <f>ROUND(J415*I415,3)</f>
        <v>0</v>
      </c>
      <c r="L415" s="167"/>
      <c r="M415" s="34"/>
      <c r="N415" s="168" t="s">
        <v>1</v>
      </c>
      <c r="O415" s="133" t="s">
        <v>42</v>
      </c>
      <c r="Q415" s="169">
        <f>P415*I415</f>
        <v>0</v>
      </c>
      <c r="R415" s="169">
        <v>0</v>
      </c>
      <c r="S415" s="169">
        <f>R415*I415</f>
        <v>0</v>
      </c>
      <c r="T415" s="169">
        <v>0</v>
      </c>
      <c r="U415" s="170">
        <f>T415*I415</f>
        <v>0</v>
      </c>
      <c r="AS415" s="171" t="s">
        <v>246</v>
      </c>
      <c r="AU415" s="171" t="s">
        <v>169</v>
      </c>
      <c r="AV415" s="171" t="s">
        <v>106</v>
      </c>
      <c r="AZ415" s="17" t="s">
        <v>167</v>
      </c>
      <c r="BF415" s="97">
        <f>IF(O415="základná",K415,0)</f>
        <v>0</v>
      </c>
      <c r="BG415" s="97">
        <f>IF(O415="znížená",K415,0)</f>
        <v>0</v>
      </c>
      <c r="BH415" s="97">
        <f>IF(O415="zákl. prenesená",K415,0)</f>
        <v>0</v>
      </c>
      <c r="BI415" s="97">
        <f>IF(O415="zníž. prenesená",K415,0)</f>
        <v>0</v>
      </c>
      <c r="BJ415" s="97">
        <f>IF(O415="nulová",K415,0)</f>
        <v>0</v>
      </c>
      <c r="BK415" s="17" t="s">
        <v>106</v>
      </c>
      <c r="BL415" s="172">
        <f>ROUND(J415*I415,3)</f>
        <v>0</v>
      </c>
      <c r="BM415" s="17" t="s">
        <v>246</v>
      </c>
      <c r="BN415" s="171" t="s">
        <v>691</v>
      </c>
    </row>
    <row r="416" spans="2:66" s="12" customFormat="1">
      <c r="B416" s="173"/>
      <c r="D416" s="174" t="s">
        <v>175</v>
      </c>
      <c r="E416" s="175" t="s">
        <v>1</v>
      </c>
      <c r="F416" s="176" t="s">
        <v>692</v>
      </c>
      <c r="G416" s="176"/>
      <c r="I416" s="177">
        <v>16.84</v>
      </c>
      <c r="J416" s="178"/>
      <c r="M416" s="173"/>
      <c r="N416" s="179"/>
      <c r="U416" s="180"/>
      <c r="AU416" s="175" t="s">
        <v>175</v>
      </c>
      <c r="AV416" s="175" t="s">
        <v>106</v>
      </c>
      <c r="AW416" s="12" t="s">
        <v>106</v>
      </c>
      <c r="AX416" s="12" t="s">
        <v>29</v>
      </c>
      <c r="AY416" s="12" t="s">
        <v>84</v>
      </c>
      <c r="AZ416" s="175" t="s">
        <v>167</v>
      </c>
    </row>
    <row r="417" spans="2:66" s="1" customFormat="1" ht="16.5" customHeight="1">
      <c r="B417" s="134"/>
      <c r="C417" s="194" t="s">
        <v>693</v>
      </c>
      <c r="D417" s="194" t="s">
        <v>382</v>
      </c>
      <c r="E417" s="195" t="s">
        <v>694</v>
      </c>
      <c r="F417" s="196" t="s">
        <v>695</v>
      </c>
      <c r="G417" s="196"/>
      <c r="H417" s="197" t="s">
        <v>229</v>
      </c>
      <c r="I417" s="198">
        <v>387.29700000000003</v>
      </c>
      <c r="J417" s="199"/>
      <c r="K417" s="198">
        <f>ROUND(J417*I417,3)</f>
        <v>0</v>
      </c>
      <c r="L417" s="200"/>
      <c r="M417" s="201"/>
      <c r="N417" s="202" t="s">
        <v>1</v>
      </c>
      <c r="O417" s="203" t="s">
        <v>42</v>
      </c>
      <c r="Q417" s="169">
        <f>P417*I417</f>
        <v>0</v>
      </c>
      <c r="R417" s="169">
        <v>2.9999999999999997E-4</v>
      </c>
      <c r="S417" s="169">
        <f>R417*I417</f>
        <v>0.1161891</v>
      </c>
      <c r="T417" s="169">
        <v>0</v>
      </c>
      <c r="U417" s="170">
        <f>T417*I417</f>
        <v>0</v>
      </c>
      <c r="AS417" s="171" t="s">
        <v>336</v>
      </c>
      <c r="AU417" s="171" t="s">
        <v>382</v>
      </c>
      <c r="AV417" s="171" t="s">
        <v>106</v>
      </c>
      <c r="AZ417" s="17" t="s">
        <v>167</v>
      </c>
      <c r="BF417" s="97">
        <f>IF(O417="základná",K417,0)</f>
        <v>0</v>
      </c>
      <c r="BG417" s="97">
        <f>IF(O417="znížená",K417,0)</f>
        <v>0</v>
      </c>
      <c r="BH417" s="97">
        <f>IF(O417="zákl. prenesená",K417,0)</f>
        <v>0</v>
      </c>
      <c r="BI417" s="97">
        <f>IF(O417="zníž. prenesená",K417,0)</f>
        <v>0</v>
      </c>
      <c r="BJ417" s="97">
        <f>IF(O417="nulová",K417,0)</f>
        <v>0</v>
      </c>
      <c r="BK417" s="17" t="s">
        <v>106</v>
      </c>
      <c r="BL417" s="172">
        <f>ROUND(J417*I417,3)</f>
        <v>0</v>
      </c>
      <c r="BM417" s="17" t="s">
        <v>246</v>
      </c>
      <c r="BN417" s="171" t="s">
        <v>696</v>
      </c>
    </row>
    <row r="418" spans="2:66" s="12" customFormat="1">
      <c r="B418" s="173"/>
      <c r="D418" s="174" t="s">
        <v>175</v>
      </c>
      <c r="E418" s="175" t="s">
        <v>1</v>
      </c>
      <c r="F418" s="176" t="s">
        <v>697</v>
      </c>
      <c r="G418" s="176"/>
      <c r="I418" s="177">
        <v>367.93099999999998</v>
      </c>
      <c r="J418" s="178"/>
      <c r="M418" s="173"/>
      <c r="N418" s="179"/>
      <c r="U418" s="180"/>
      <c r="AU418" s="175" t="s">
        <v>175</v>
      </c>
      <c r="AV418" s="175" t="s">
        <v>106</v>
      </c>
      <c r="AW418" s="12" t="s">
        <v>106</v>
      </c>
      <c r="AX418" s="12" t="s">
        <v>29</v>
      </c>
      <c r="AY418" s="12" t="s">
        <v>76</v>
      </c>
      <c r="AZ418" s="175" t="s">
        <v>167</v>
      </c>
    </row>
    <row r="419" spans="2:66" s="12" customFormat="1">
      <c r="B419" s="173"/>
      <c r="D419" s="174" t="s">
        <v>175</v>
      </c>
      <c r="E419" s="175" t="s">
        <v>1</v>
      </c>
      <c r="F419" s="176" t="s">
        <v>698</v>
      </c>
      <c r="G419" s="176"/>
      <c r="I419" s="177">
        <v>19.366</v>
      </c>
      <c r="J419" s="178"/>
      <c r="M419" s="173"/>
      <c r="N419" s="179"/>
      <c r="U419" s="180"/>
      <c r="AU419" s="175" t="s">
        <v>175</v>
      </c>
      <c r="AV419" s="175" t="s">
        <v>106</v>
      </c>
      <c r="AW419" s="12" t="s">
        <v>106</v>
      </c>
      <c r="AX419" s="12" t="s">
        <v>29</v>
      </c>
      <c r="AY419" s="12" t="s">
        <v>76</v>
      </c>
      <c r="AZ419" s="175" t="s">
        <v>167</v>
      </c>
    </row>
    <row r="420" spans="2:66" s="13" customFormat="1">
      <c r="B420" s="181"/>
      <c r="D420" s="174" t="s">
        <v>175</v>
      </c>
      <c r="E420" s="182" t="s">
        <v>1</v>
      </c>
      <c r="F420" s="183" t="s">
        <v>178</v>
      </c>
      <c r="G420" s="183"/>
      <c r="I420" s="184">
        <v>387.29700000000003</v>
      </c>
      <c r="J420" s="185"/>
      <c r="M420" s="181"/>
      <c r="N420" s="186"/>
      <c r="U420" s="187"/>
      <c r="AU420" s="182" t="s">
        <v>175</v>
      </c>
      <c r="AV420" s="182" t="s">
        <v>106</v>
      </c>
      <c r="AW420" s="13" t="s">
        <v>173</v>
      </c>
      <c r="AX420" s="13" t="s">
        <v>29</v>
      </c>
      <c r="AY420" s="13" t="s">
        <v>84</v>
      </c>
      <c r="AZ420" s="182" t="s">
        <v>167</v>
      </c>
    </row>
    <row r="421" spans="2:66" s="1" customFormat="1" ht="24.25" customHeight="1">
      <c r="B421" s="134"/>
      <c r="C421" s="161" t="s">
        <v>699</v>
      </c>
      <c r="D421" s="161" t="s">
        <v>169</v>
      </c>
      <c r="E421" s="162" t="s">
        <v>700</v>
      </c>
      <c r="F421" s="163" t="s">
        <v>701</v>
      </c>
      <c r="G421" s="163"/>
      <c r="H421" s="164" t="s">
        <v>229</v>
      </c>
      <c r="I421" s="165">
        <v>23.866</v>
      </c>
      <c r="J421" s="166"/>
      <c r="K421" s="165">
        <f>ROUND(J421*I421,3)</f>
        <v>0</v>
      </c>
      <c r="L421" s="167"/>
      <c r="M421" s="34"/>
      <c r="N421" s="168" t="s">
        <v>1</v>
      </c>
      <c r="O421" s="133" t="s">
        <v>42</v>
      </c>
      <c r="Q421" s="169">
        <f>P421*I421</f>
        <v>0</v>
      </c>
      <c r="R421" s="169">
        <v>8.0000000000000007E-5</v>
      </c>
      <c r="S421" s="169">
        <f>R421*I421</f>
        <v>1.9092800000000002E-3</v>
      </c>
      <c r="T421" s="169">
        <v>0</v>
      </c>
      <c r="U421" s="170">
        <f>T421*I421</f>
        <v>0</v>
      </c>
      <c r="AS421" s="171" t="s">
        <v>246</v>
      </c>
      <c r="AU421" s="171" t="s">
        <v>169</v>
      </c>
      <c r="AV421" s="171" t="s">
        <v>106</v>
      </c>
      <c r="AZ421" s="17" t="s">
        <v>167</v>
      </c>
      <c r="BF421" s="97">
        <f>IF(O421="základná",K421,0)</f>
        <v>0</v>
      </c>
      <c r="BG421" s="97">
        <f>IF(O421="znížená",K421,0)</f>
        <v>0</v>
      </c>
      <c r="BH421" s="97">
        <f>IF(O421="zákl. prenesená",K421,0)</f>
        <v>0</v>
      </c>
      <c r="BI421" s="97">
        <f>IF(O421="zníž. prenesená",K421,0)</f>
        <v>0</v>
      </c>
      <c r="BJ421" s="97">
        <f>IF(O421="nulová",K421,0)</f>
        <v>0</v>
      </c>
      <c r="BK421" s="17" t="s">
        <v>106</v>
      </c>
      <c r="BL421" s="172">
        <f>ROUND(J421*I421,3)</f>
        <v>0</v>
      </c>
      <c r="BM421" s="17" t="s">
        <v>246</v>
      </c>
      <c r="BN421" s="171" t="s">
        <v>702</v>
      </c>
    </row>
    <row r="422" spans="2:66" s="12" customFormat="1">
      <c r="B422" s="173"/>
      <c r="D422" s="174" t="s">
        <v>175</v>
      </c>
      <c r="E422" s="175" t="s">
        <v>1</v>
      </c>
      <c r="F422" s="176" t="s">
        <v>703</v>
      </c>
      <c r="G422" s="176"/>
      <c r="I422" s="177">
        <v>15.414</v>
      </c>
      <c r="J422" s="178"/>
      <c r="M422" s="173"/>
      <c r="N422" s="179"/>
      <c r="U422" s="180"/>
      <c r="AU422" s="175" t="s">
        <v>175</v>
      </c>
      <c r="AV422" s="175" t="s">
        <v>106</v>
      </c>
      <c r="AW422" s="12" t="s">
        <v>106</v>
      </c>
      <c r="AX422" s="12" t="s">
        <v>29</v>
      </c>
      <c r="AY422" s="12" t="s">
        <v>76</v>
      </c>
      <c r="AZ422" s="175" t="s">
        <v>167</v>
      </c>
    </row>
    <row r="423" spans="2:66" s="12" customFormat="1" ht="20.6">
      <c r="B423" s="173"/>
      <c r="D423" s="174" t="s">
        <v>175</v>
      </c>
      <c r="E423" s="175" t="s">
        <v>1</v>
      </c>
      <c r="F423" s="176" t="s">
        <v>704</v>
      </c>
      <c r="G423" s="176"/>
      <c r="I423" s="177">
        <v>3.8170000000000002</v>
      </c>
      <c r="J423" s="178"/>
      <c r="M423" s="173"/>
      <c r="N423" s="179"/>
      <c r="U423" s="180"/>
      <c r="AU423" s="175" t="s">
        <v>175</v>
      </c>
      <c r="AV423" s="175" t="s">
        <v>106</v>
      </c>
      <c r="AW423" s="12" t="s">
        <v>106</v>
      </c>
      <c r="AX423" s="12" t="s">
        <v>29</v>
      </c>
      <c r="AY423" s="12" t="s">
        <v>76</v>
      </c>
      <c r="AZ423" s="175" t="s">
        <v>167</v>
      </c>
    </row>
    <row r="424" spans="2:66" s="12" customFormat="1">
      <c r="B424" s="173"/>
      <c r="D424" s="174" t="s">
        <v>175</v>
      </c>
      <c r="E424" s="175" t="s">
        <v>1</v>
      </c>
      <c r="F424" s="176" t="s">
        <v>705</v>
      </c>
      <c r="G424" s="176"/>
      <c r="I424" s="177">
        <v>4.6349999999999998</v>
      </c>
      <c r="J424" s="178"/>
      <c r="M424" s="173"/>
      <c r="N424" s="179"/>
      <c r="U424" s="180"/>
      <c r="AU424" s="175" t="s">
        <v>175</v>
      </c>
      <c r="AV424" s="175" t="s">
        <v>106</v>
      </c>
      <c r="AW424" s="12" t="s">
        <v>106</v>
      </c>
      <c r="AX424" s="12" t="s">
        <v>29</v>
      </c>
      <c r="AY424" s="12" t="s">
        <v>76</v>
      </c>
      <c r="AZ424" s="175" t="s">
        <v>167</v>
      </c>
    </row>
    <row r="425" spans="2:66" s="13" customFormat="1">
      <c r="B425" s="181"/>
      <c r="D425" s="174" t="s">
        <v>175</v>
      </c>
      <c r="E425" s="182" t="s">
        <v>1</v>
      </c>
      <c r="F425" s="183" t="s">
        <v>178</v>
      </c>
      <c r="G425" s="183"/>
      <c r="I425" s="184">
        <v>23.866</v>
      </c>
      <c r="J425" s="185"/>
      <c r="M425" s="181"/>
      <c r="N425" s="186"/>
      <c r="U425" s="187"/>
      <c r="AU425" s="182" t="s">
        <v>175</v>
      </c>
      <c r="AV425" s="182" t="s">
        <v>106</v>
      </c>
      <c r="AW425" s="13" t="s">
        <v>173</v>
      </c>
      <c r="AX425" s="13" t="s">
        <v>29</v>
      </c>
      <c r="AY425" s="13" t="s">
        <v>84</v>
      </c>
      <c r="AZ425" s="182" t="s">
        <v>167</v>
      </c>
    </row>
    <row r="426" spans="2:66" s="1" customFormat="1" ht="16.5" customHeight="1">
      <c r="B426" s="134"/>
      <c r="C426" s="194" t="s">
        <v>706</v>
      </c>
      <c r="D426" s="194" t="s">
        <v>382</v>
      </c>
      <c r="E426" s="195" t="s">
        <v>707</v>
      </c>
      <c r="F426" s="196" t="s">
        <v>708</v>
      </c>
      <c r="G426" s="196"/>
      <c r="H426" s="197" t="s">
        <v>229</v>
      </c>
      <c r="I426" s="198">
        <v>27.446000000000002</v>
      </c>
      <c r="J426" s="199"/>
      <c r="K426" s="198">
        <f>ROUND(J426*I426,3)</f>
        <v>0</v>
      </c>
      <c r="L426" s="200"/>
      <c r="M426" s="201"/>
      <c r="N426" s="202" t="s">
        <v>1</v>
      </c>
      <c r="O426" s="203" t="s">
        <v>42</v>
      </c>
      <c r="Q426" s="169">
        <f>P426*I426</f>
        <v>0</v>
      </c>
      <c r="R426" s="169">
        <v>2E-3</v>
      </c>
      <c r="S426" s="169">
        <f>R426*I426</f>
        <v>5.4892000000000003E-2</v>
      </c>
      <c r="T426" s="169">
        <v>0</v>
      </c>
      <c r="U426" s="170">
        <f>T426*I426</f>
        <v>0</v>
      </c>
      <c r="AS426" s="171" t="s">
        <v>336</v>
      </c>
      <c r="AU426" s="171" t="s">
        <v>382</v>
      </c>
      <c r="AV426" s="171" t="s">
        <v>106</v>
      </c>
      <c r="AZ426" s="17" t="s">
        <v>167</v>
      </c>
      <c r="BF426" s="97">
        <f>IF(O426="základná",K426,0)</f>
        <v>0</v>
      </c>
      <c r="BG426" s="97">
        <f>IF(O426="znížená",K426,0)</f>
        <v>0</v>
      </c>
      <c r="BH426" s="97">
        <f>IF(O426="zákl. prenesená",K426,0)</f>
        <v>0</v>
      </c>
      <c r="BI426" s="97">
        <f>IF(O426="zníž. prenesená",K426,0)</f>
        <v>0</v>
      </c>
      <c r="BJ426" s="97">
        <f>IF(O426="nulová",K426,0)</f>
        <v>0</v>
      </c>
      <c r="BK426" s="17" t="s">
        <v>106</v>
      </c>
      <c r="BL426" s="172">
        <f>ROUND(J426*I426,3)</f>
        <v>0</v>
      </c>
      <c r="BM426" s="17" t="s">
        <v>246</v>
      </c>
      <c r="BN426" s="171" t="s">
        <v>709</v>
      </c>
    </row>
    <row r="427" spans="2:66" s="12" customFormat="1">
      <c r="B427" s="173"/>
      <c r="D427" s="174" t="s">
        <v>175</v>
      </c>
      <c r="E427" s="175" t="s">
        <v>1</v>
      </c>
      <c r="F427" s="176" t="s">
        <v>710</v>
      </c>
      <c r="G427" s="176"/>
      <c r="I427" s="177">
        <v>17.725999999999999</v>
      </c>
      <c r="J427" s="178"/>
      <c r="M427" s="173"/>
      <c r="N427" s="179"/>
      <c r="U427" s="180"/>
      <c r="AU427" s="175" t="s">
        <v>175</v>
      </c>
      <c r="AV427" s="175" t="s">
        <v>106</v>
      </c>
      <c r="AW427" s="12" t="s">
        <v>106</v>
      </c>
      <c r="AX427" s="12" t="s">
        <v>29</v>
      </c>
      <c r="AY427" s="12" t="s">
        <v>76</v>
      </c>
      <c r="AZ427" s="175" t="s">
        <v>167</v>
      </c>
    </row>
    <row r="428" spans="2:66" s="12" customFormat="1" ht="20.6">
      <c r="B428" s="173"/>
      <c r="D428" s="174" t="s">
        <v>175</v>
      </c>
      <c r="E428" s="175" t="s">
        <v>1</v>
      </c>
      <c r="F428" s="176" t="s">
        <v>711</v>
      </c>
      <c r="G428" s="176"/>
      <c r="I428" s="177">
        <v>4.3899999999999997</v>
      </c>
      <c r="J428" s="178"/>
      <c r="M428" s="173"/>
      <c r="N428" s="179"/>
      <c r="U428" s="180"/>
      <c r="AU428" s="175" t="s">
        <v>175</v>
      </c>
      <c r="AV428" s="175" t="s">
        <v>106</v>
      </c>
      <c r="AW428" s="12" t="s">
        <v>106</v>
      </c>
      <c r="AX428" s="12" t="s">
        <v>29</v>
      </c>
      <c r="AY428" s="12" t="s">
        <v>76</v>
      </c>
      <c r="AZ428" s="175" t="s">
        <v>167</v>
      </c>
    </row>
    <row r="429" spans="2:66" s="12" customFormat="1">
      <c r="B429" s="173"/>
      <c r="D429" s="174" t="s">
        <v>175</v>
      </c>
      <c r="E429" s="175" t="s">
        <v>1</v>
      </c>
      <c r="F429" s="176" t="s">
        <v>712</v>
      </c>
      <c r="G429" s="176"/>
      <c r="I429" s="177">
        <v>5.33</v>
      </c>
      <c r="J429" s="178"/>
      <c r="M429" s="173"/>
      <c r="N429" s="179"/>
      <c r="U429" s="180"/>
      <c r="AU429" s="175" t="s">
        <v>175</v>
      </c>
      <c r="AV429" s="175" t="s">
        <v>106</v>
      </c>
      <c r="AW429" s="12" t="s">
        <v>106</v>
      </c>
      <c r="AX429" s="12" t="s">
        <v>29</v>
      </c>
      <c r="AY429" s="12" t="s">
        <v>76</v>
      </c>
      <c r="AZ429" s="175" t="s">
        <v>167</v>
      </c>
    </row>
    <row r="430" spans="2:66" s="13" customFormat="1">
      <c r="B430" s="181"/>
      <c r="D430" s="174" t="s">
        <v>175</v>
      </c>
      <c r="E430" s="182" t="s">
        <v>1</v>
      </c>
      <c r="F430" s="183" t="s">
        <v>178</v>
      </c>
      <c r="G430" s="183"/>
      <c r="I430" s="184">
        <v>27.446000000000002</v>
      </c>
      <c r="J430" s="185"/>
      <c r="M430" s="181"/>
      <c r="N430" s="186"/>
      <c r="U430" s="187"/>
      <c r="AU430" s="182" t="s">
        <v>175</v>
      </c>
      <c r="AV430" s="182" t="s">
        <v>106</v>
      </c>
      <c r="AW430" s="13" t="s">
        <v>173</v>
      </c>
      <c r="AX430" s="13" t="s">
        <v>29</v>
      </c>
      <c r="AY430" s="13" t="s">
        <v>84</v>
      </c>
      <c r="AZ430" s="182" t="s">
        <v>167</v>
      </c>
    </row>
    <row r="431" spans="2:66" s="1" customFormat="1" ht="49.2" customHeight="1">
      <c r="B431" s="134"/>
      <c r="C431" s="161" t="s">
        <v>713</v>
      </c>
      <c r="D431" s="161" t="s">
        <v>169</v>
      </c>
      <c r="E431" s="162" t="s">
        <v>714</v>
      </c>
      <c r="F431" s="163" t="s">
        <v>715</v>
      </c>
      <c r="G431" s="163"/>
      <c r="H431" s="164" t="s">
        <v>229</v>
      </c>
      <c r="I431" s="165">
        <v>187.90600000000001</v>
      </c>
      <c r="J431" s="166"/>
      <c r="K431" s="165">
        <f>ROUND(J431*I431,3)</f>
        <v>0</v>
      </c>
      <c r="L431" s="167"/>
      <c r="M431" s="34"/>
      <c r="N431" s="168" t="s">
        <v>1</v>
      </c>
      <c r="O431" s="133" t="s">
        <v>42</v>
      </c>
      <c r="Q431" s="169">
        <f>P431*I431</f>
        <v>0</v>
      </c>
      <c r="R431" s="169">
        <v>3.0000000000000001E-5</v>
      </c>
      <c r="S431" s="169">
        <f>R431*I431</f>
        <v>5.6371800000000003E-3</v>
      </c>
      <c r="T431" s="169">
        <v>0</v>
      </c>
      <c r="U431" s="170">
        <f>T431*I431</f>
        <v>0</v>
      </c>
      <c r="AS431" s="171" t="s">
        <v>246</v>
      </c>
      <c r="AU431" s="171" t="s">
        <v>169</v>
      </c>
      <c r="AV431" s="171" t="s">
        <v>106</v>
      </c>
      <c r="AZ431" s="17" t="s">
        <v>167</v>
      </c>
      <c r="BF431" s="97">
        <f>IF(O431="základná",K431,0)</f>
        <v>0</v>
      </c>
      <c r="BG431" s="97">
        <f>IF(O431="znížená",K431,0)</f>
        <v>0</v>
      </c>
      <c r="BH431" s="97">
        <f>IF(O431="zákl. prenesená",K431,0)</f>
        <v>0</v>
      </c>
      <c r="BI431" s="97">
        <f>IF(O431="zníž. prenesená",K431,0)</f>
        <v>0</v>
      </c>
      <c r="BJ431" s="97">
        <f>IF(O431="nulová",K431,0)</f>
        <v>0</v>
      </c>
      <c r="BK431" s="17" t="s">
        <v>106</v>
      </c>
      <c r="BL431" s="172">
        <f>ROUND(J431*I431,3)</f>
        <v>0</v>
      </c>
      <c r="BM431" s="17" t="s">
        <v>246</v>
      </c>
      <c r="BN431" s="171" t="s">
        <v>716</v>
      </c>
    </row>
    <row r="432" spans="2:66" s="12" customFormat="1">
      <c r="B432" s="173"/>
      <c r="D432" s="174" t="s">
        <v>175</v>
      </c>
      <c r="E432" s="175" t="s">
        <v>1</v>
      </c>
      <c r="F432" s="176" t="s">
        <v>717</v>
      </c>
      <c r="G432" s="176"/>
      <c r="I432" s="177">
        <v>159.97</v>
      </c>
      <c r="J432" s="178"/>
      <c r="M432" s="173"/>
      <c r="N432" s="179"/>
      <c r="U432" s="180"/>
      <c r="AU432" s="175" t="s">
        <v>175</v>
      </c>
      <c r="AV432" s="175" t="s">
        <v>106</v>
      </c>
      <c r="AW432" s="12" t="s">
        <v>106</v>
      </c>
      <c r="AX432" s="12" t="s">
        <v>29</v>
      </c>
      <c r="AY432" s="12" t="s">
        <v>76</v>
      </c>
      <c r="AZ432" s="175" t="s">
        <v>167</v>
      </c>
    </row>
    <row r="433" spans="2:66" s="12" customFormat="1" ht="20.6">
      <c r="B433" s="173"/>
      <c r="D433" s="174" t="s">
        <v>175</v>
      </c>
      <c r="E433" s="175" t="s">
        <v>1</v>
      </c>
      <c r="F433" s="176" t="s">
        <v>718</v>
      </c>
      <c r="G433" s="176"/>
      <c r="I433" s="177">
        <v>15.268000000000001</v>
      </c>
      <c r="J433" s="178"/>
      <c r="M433" s="173"/>
      <c r="N433" s="179"/>
      <c r="U433" s="180"/>
      <c r="AU433" s="175" t="s">
        <v>175</v>
      </c>
      <c r="AV433" s="175" t="s">
        <v>106</v>
      </c>
      <c r="AW433" s="12" t="s">
        <v>106</v>
      </c>
      <c r="AX433" s="12" t="s">
        <v>29</v>
      </c>
      <c r="AY433" s="12" t="s">
        <v>76</v>
      </c>
      <c r="AZ433" s="175" t="s">
        <v>167</v>
      </c>
    </row>
    <row r="434" spans="2:66" s="12" customFormat="1">
      <c r="B434" s="173"/>
      <c r="D434" s="174" t="s">
        <v>175</v>
      </c>
      <c r="E434" s="175" t="s">
        <v>1</v>
      </c>
      <c r="F434" s="176" t="s">
        <v>719</v>
      </c>
      <c r="G434" s="176"/>
      <c r="I434" s="177">
        <v>12.667999999999999</v>
      </c>
      <c r="J434" s="178"/>
      <c r="M434" s="173"/>
      <c r="N434" s="179"/>
      <c r="U434" s="180"/>
      <c r="AU434" s="175" t="s">
        <v>175</v>
      </c>
      <c r="AV434" s="175" t="s">
        <v>106</v>
      </c>
      <c r="AW434" s="12" t="s">
        <v>106</v>
      </c>
      <c r="AX434" s="12" t="s">
        <v>29</v>
      </c>
      <c r="AY434" s="12" t="s">
        <v>76</v>
      </c>
      <c r="AZ434" s="175" t="s">
        <v>167</v>
      </c>
    </row>
    <row r="435" spans="2:66" s="13" customFormat="1">
      <c r="B435" s="181"/>
      <c r="D435" s="174" t="s">
        <v>175</v>
      </c>
      <c r="E435" s="182" t="s">
        <v>1</v>
      </c>
      <c r="F435" s="183" t="s">
        <v>178</v>
      </c>
      <c r="G435" s="183"/>
      <c r="I435" s="184">
        <v>187.90600000000001</v>
      </c>
      <c r="J435" s="185"/>
      <c r="M435" s="181"/>
      <c r="N435" s="186"/>
      <c r="U435" s="187"/>
      <c r="AU435" s="182" t="s">
        <v>175</v>
      </c>
      <c r="AV435" s="182" t="s">
        <v>106</v>
      </c>
      <c r="AW435" s="13" t="s">
        <v>173</v>
      </c>
      <c r="AX435" s="13" t="s">
        <v>29</v>
      </c>
      <c r="AY435" s="13" t="s">
        <v>84</v>
      </c>
      <c r="AZ435" s="182" t="s">
        <v>167</v>
      </c>
    </row>
    <row r="436" spans="2:66" s="1" customFormat="1" ht="49.2" customHeight="1">
      <c r="B436" s="134"/>
      <c r="C436" s="161" t="s">
        <v>720</v>
      </c>
      <c r="D436" s="161" t="s">
        <v>169</v>
      </c>
      <c r="E436" s="162" t="s">
        <v>721</v>
      </c>
      <c r="F436" s="163" t="s">
        <v>722</v>
      </c>
      <c r="G436" s="163"/>
      <c r="H436" s="164" t="s">
        <v>229</v>
      </c>
      <c r="I436" s="165">
        <v>45.802</v>
      </c>
      <c r="J436" s="166"/>
      <c r="K436" s="165">
        <f>ROUND(J436*I436,3)</f>
        <v>0</v>
      </c>
      <c r="L436" s="167"/>
      <c r="M436" s="34"/>
      <c r="N436" s="168" t="s">
        <v>1</v>
      </c>
      <c r="O436" s="133" t="s">
        <v>42</v>
      </c>
      <c r="Q436" s="169">
        <f>P436*I436</f>
        <v>0</v>
      </c>
      <c r="R436" s="169">
        <v>3.0000000000000001E-5</v>
      </c>
      <c r="S436" s="169">
        <f>R436*I436</f>
        <v>1.3740600000000001E-3</v>
      </c>
      <c r="T436" s="169">
        <v>0</v>
      </c>
      <c r="U436" s="170">
        <f>T436*I436</f>
        <v>0</v>
      </c>
      <c r="AS436" s="171" t="s">
        <v>246</v>
      </c>
      <c r="AU436" s="171" t="s">
        <v>169</v>
      </c>
      <c r="AV436" s="171" t="s">
        <v>106</v>
      </c>
      <c r="AZ436" s="17" t="s">
        <v>167</v>
      </c>
      <c r="BF436" s="97">
        <f>IF(O436="základná",K436,0)</f>
        <v>0</v>
      </c>
      <c r="BG436" s="97">
        <f>IF(O436="znížená",K436,0)</f>
        <v>0</v>
      </c>
      <c r="BH436" s="97">
        <f>IF(O436="zákl. prenesená",K436,0)</f>
        <v>0</v>
      </c>
      <c r="BI436" s="97">
        <f>IF(O436="zníž. prenesená",K436,0)</f>
        <v>0</v>
      </c>
      <c r="BJ436" s="97">
        <f>IF(O436="nulová",K436,0)</f>
        <v>0</v>
      </c>
      <c r="BK436" s="17" t="s">
        <v>106</v>
      </c>
      <c r="BL436" s="172">
        <f>ROUND(J436*I436,3)</f>
        <v>0</v>
      </c>
      <c r="BM436" s="17" t="s">
        <v>246</v>
      </c>
      <c r="BN436" s="171" t="s">
        <v>723</v>
      </c>
    </row>
    <row r="437" spans="2:66" s="12" customFormat="1">
      <c r="B437" s="173"/>
      <c r="D437" s="174" t="s">
        <v>175</v>
      </c>
      <c r="E437" s="175" t="s">
        <v>1</v>
      </c>
      <c r="F437" s="176" t="s">
        <v>724</v>
      </c>
      <c r="G437" s="176"/>
      <c r="I437" s="177">
        <v>8.42</v>
      </c>
      <c r="J437" s="178"/>
      <c r="M437" s="173"/>
      <c r="N437" s="179"/>
      <c r="U437" s="180"/>
      <c r="AU437" s="175" t="s">
        <v>175</v>
      </c>
      <c r="AV437" s="175" t="s">
        <v>106</v>
      </c>
      <c r="AW437" s="12" t="s">
        <v>106</v>
      </c>
      <c r="AX437" s="12" t="s">
        <v>29</v>
      </c>
      <c r="AY437" s="12" t="s">
        <v>76</v>
      </c>
      <c r="AZ437" s="175" t="s">
        <v>167</v>
      </c>
    </row>
    <row r="438" spans="2:66" s="12" customFormat="1">
      <c r="B438" s="173"/>
      <c r="D438" s="174" t="s">
        <v>175</v>
      </c>
      <c r="E438" s="175" t="s">
        <v>1</v>
      </c>
      <c r="F438" s="176" t="s">
        <v>703</v>
      </c>
      <c r="G438" s="176"/>
      <c r="I438" s="177">
        <v>15.414</v>
      </c>
      <c r="J438" s="178"/>
      <c r="M438" s="173"/>
      <c r="N438" s="179"/>
      <c r="U438" s="180"/>
      <c r="AU438" s="175" t="s">
        <v>175</v>
      </c>
      <c r="AV438" s="175" t="s">
        <v>106</v>
      </c>
      <c r="AW438" s="12" t="s">
        <v>106</v>
      </c>
      <c r="AX438" s="12" t="s">
        <v>29</v>
      </c>
      <c r="AY438" s="12" t="s">
        <v>76</v>
      </c>
      <c r="AZ438" s="175" t="s">
        <v>167</v>
      </c>
    </row>
    <row r="439" spans="2:66" s="12" customFormat="1">
      <c r="B439" s="173"/>
      <c r="D439" s="174" t="s">
        <v>175</v>
      </c>
      <c r="E439" s="175" t="s">
        <v>1</v>
      </c>
      <c r="F439" s="176" t="s">
        <v>725</v>
      </c>
      <c r="G439" s="176"/>
      <c r="I439" s="177">
        <v>21.968</v>
      </c>
      <c r="J439" s="178"/>
      <c r="M439" s="173"/>
      <c r="N439" s="179"/>
      <c r="U439" s="180"/>
      <c r="AU439" s="175" t="s">
        <v>175</v>
      </c>
      <c r="AV439" s="175" t="s">
        <v>106</v>
      </c>
      <c r="AW439" s="12" t="s">
        <v>106</v>
      </c>
      <c r="AX439" s="12" t="s">
        <v>29</v>
      </c>
      <c r="AY439" s="12" t="s">
        <v>76</v>
      </c>
      <c r="AZ439" s="175" t="s">
        <v>167</v>
      </c>
    </row>
    <row r="440" spans="2:66" s="13" customFormat="1">
      <c r="B440" s="181"/>
      <c r="D440" s="174" t="s">
        <v>175</v>
      </c>
      <c r="E440" s="182" t="s">
        <v>1</v>
      </c>
      <c r="F440" s="183" t="s">
        <v>178</v>
      </c>
      <c r="G440" s="183"/>
      <c r="I440" s="184">
        <v>45.802</v>
      </c>
      <c r="J440" s="185"/>
      <c r="M440" s="181"/>
      <c r="N440" s="186"/>
      <c r="U440" s="187"/>
      <c r="AU440" s="182" t="s">
        <v>175</v>
      </c>
      <c r="AV440" s="182" t="s">
        <v>106</v>
      </c>
      <c r="AW440" s="13" t="s">
        <v>173</v>
      </c>
      <c r="AX440" s="13" t="s">
        <v>29</v>
      </c>
      <c r="AY440" s="13" t="s">
        <v>84</v>
      </c>
      <c r="AZ440" s="182" t="s">
        <v>167</v>
      </c>
    </row>
    <row r="441" spans="2:66" s="1" customFormat="1" ht="24.25" customHeight="1">
      <c r="B441" s="134"/>
      <c r="C441" s="194" t="s">
        <v>726</v>
      </c>
      <c r="D441" s="194" t="s">
        <v>382</v>
      </c>
      <c r="E441" s="195" t="s">
        <v>727</v>
      </c>
      <c r="F441" s="196" t="s">
        <v>728</v>
      </c>
      <c r="G441" s="196"/>
      <c r="H441" s="197" t="s">
        <v>229</v>
      </c>
      <c r="I441" s="198">
        <v>387.29700000000003</v>
      </c>
      <c r="J441" s="199"/>
      <c r="K441" s="198">
        <f>ROUND(J441*I441,3)</f>
        <v>0</v>
      </c>
      <c r="L441" s="200"/>
      <c r="M441" s="201"/>
      <c r="N441" s="202" t="s">
        <v>1</v>
      </c>
      <c r="O441" s="203" t="s">
        <v>42</v>
      </c>
      <c r="Q441" s="169">
        <f>P441*I441</f>
        <v>0</v>
      </c>
      <c r="R441" s="169">
        <v>1.31E-3</v>
      </c>
      <c r="S441" s="169">
        <f>R441*I441</f>
        <v>0.50735907000000002</v>
      </c>
      <c r="T441" s="169">
        <v>0</v>
      </c>
      <c r="U441" s="170">
        <f>T441*I441</f>
        <v>0</v>
      </c>
      <c r="AS441" s="171" t="s">
        <v>336</v>
      </c>
      <c r="AU441" s="171" t="s">
        <v>382</v>
      </c>
      <c r="AV441" s="171" t="s">
        <v>106</v>
      </c>
      <c r="AZ441" s="17" t="s">
        <v>167</v>
      </c>
      <c r="BF441" s="97">
        <f>IF(O441="základná",K441,0)</f>
        <v>0</v>
      </c>
      <c r="BG441" s="97">
        <f>IF(O441="znížená",K441,0)</f>
        <v>0</v>
      </c>
      <c r="BH441" s="97">
        <f>IF(O441="zákl. prenesená",K441,0)</f>
        <v>0</v>
      </c>
      <c r="BI441" s="97">
        <f>IF(O441="zníž. prenesená",K441,0)</f>
        <v>0</v>
      </c>
      <c r="BJ441" s="97">
        <f>IF(O441="nulová",K441,0)</f>
        <v>0</v>
      </c>
      <c r="BK441" s="17" t="s">
        <v>106</v>
      </c>
      <c r="BL441" s="172">
        <f>ROUND(J441*I441,3)</f>
        <v>0</v>
      </c>
      <c r="BM441" s="17" t="s">
        <v>246</v>
      </c>
      <c r="BN441" s="171" t="s">
        <v>729</v>
      </c>
    </row>
    <row r="442" spans="2:66" s="1" customFormat="1" ht="34.299999999999997">
      <c r="B442" s="34"/>
      <c r="D442" s="174" t="s">
        <v>730</v>
      </c>
      <c r="F442" s="204" t="s">
        <v>731</v>
      </c>
      <c r="G442" s="204"/>
      <c r="J442" s="135"/>
      <c r="M442" s="34"/>
      <c r="N442" s="205"/>
      <c r="U442" s="60"/>
      <c r="AU442" s="17" t="s">
        <v>730</v>
      </c>
      <c r="AV442" s="17" t="s">
        <v>106</v>
      </c>
    </row>
    <row r="443" spans="2:66" s="12" customFormat="1">
      <c r="B443" s="173"/>
      <c r="D443" s="174" t="s">
        <v>175</v>
      </c>
      <c r="E443" s="175" t="s">
        <v>1</v>
      </c>
      <c r="F443" s="176" t="s">
        <v>697</v>
      </c>
      <c r="G443" s="176"/>
      <c r="I443" s="177">
        <v>367.93099999999998</v>
      </c>
      <c r="J443" s="178"/>
      <c r="M443" s="173"/>
      <c r="N443" s="179"/>
      <c r="U443" s="180"/>
      <c r="AU443" s="175" t="s">
        <v>175</v>
      </c>
      <c r="AV443" s="175" t="s">
        <v>106</v>
      </c>
      <c r="AW443" s="12" t="s">
        <v>106</v>
      </c>
      <c r="AX443" s="12" t="s">
        <v>29</v>
      </c>
      <c r="AY443" s="12" t="s">
        <v>76</v>
      </c>
      <c r="AZ443" s="175" t="s">
        <v>167</v>
      </c>
    </row>
    <row r="444" spans="2:66" s="12" customFormat="1">
      <c r="B444" s="173"/>
      <c r="D444" s="174" t="s">
        <v>175</v>
      </c>
      <c r="E444" s="175" t="s">
        <v>1</v>
      </c>
      <c r="F444" s="176" t="s">
        <v>698</v>
      </c>
      <c r="G444" s="176"/>
      <c r="I444" s="177">
        <v>19.366</v>
      </c>
      <c r="J444" s="178"/>
      <c r="M444" s="173"/>
      <c r="N444" s="179"/>
      <c r="U444" s="180"/>
      <c r="AU444" s="175" t="s">
        <v>175</v>
      </c>
      <c r="AV444" s="175" t="s">
        <v>106</v>
      </c>
      <c r="AW444" s="12" t="s">
        <v>106</v>
      </c>
      <c r="AX444" s="12" t="s">
        <v>29</v>
      </c>
      <c r="AY444" s="12" t="s">
        <v>76</v>
      </c>
      <c r="AZ444" s="175" t="s">
        <v>167</v>
      </c>
    </row>
    <row r="445" spans="2:66" s="13" customFormat="1">
      <c r="B445" s="181"/>
      <c r="D445" s="174" t="s">
        <v>175</v>
      </c>
      <c r="E445" s="182" t="s">
        <v>1</v>
      </c>
      <c r="F445" s="183" t="s">
        <v>178</v>
      </c>
      <c r="G445" s="183"/>
      <c r="I445" s="184">
        <v>387.29700000000003</v>
      </c>
      <c r="J445" s="185"/>
      <c r="M445" s="181"/>
      <c r="N445" s="186"/>
      <c r="U445" s="187"/>
      <c r="AU445" s="182" t="s">
        <v>175</v>
      </c>
      <c r="AV445" s="182" t="s">
        <v>106</v>
      </c>
      <c r="AW445" s="13" t="s">
        <v>173</v>
      </c>
      <c r="AX445" s="13" t="s">
        <v>29</v>
      </c>
      <c r="AY445" s="13" t="s">
        <v>84</v>
      </c>
      <c r="AZ445" s="182" t="s">
        <v>167</v>
      </c>
    </row>
    <row r="446" spans="2:66" s="1" customFormat="1" ht="16.5" customHeight="1">
      <c r="B446" s="134"/>
      <c r="C446" s="194" t="s">
        <v>732</v>
      </c>
      <c r="D446" s="194" t="s">
        <v>382</v>
      </c>
      <c r="E446" s="195" t="s">
        <v>733</v>
      </c>
      <c r="F446" s="196" t="s">
        <v>734</v>
      </c>
      <c r="G446" s="196"/>
      <c r="H446" s="197" t="s">
        <v>229</v>
      </c>
      <c r="I446" s="198">
        <v>75.114999999999995</v>
      </c>
      <c r="J446" s="199"/>
      <c r="K446" s="198">
        <f>ROUND(J446*I446,3)</f>
        <v>0</v>
      </c>
      <c r="L446" s="200"/>
      <c r="M446" s="201"/>
      <c r="N446" s="202" t="s">
        <v>1</v>
      </c>
      <c r="O446" s="203" t="s">
        <v>42</v>
      </c>
      <c r="Q446" s="169">
        <f>P446*I446</f>
        <v>0</v>
      </c>
      <c r="R446" s="169">
        <v>1.31E-3</v>
      </c>
      <c r="S446" s="169">
        <f>R446*I446</f>
        <v>9.8400649999999992E-2</v>
      </c>
      <c r="T446" s="169">
        <v>0</v>
      </c>
      <c r="U446" s="170">
        <f>T446*I446</f>
        <v>0</v>
      </c>
      <c r="AS446" s="171" t="s">
        <v>336</v>
      </c>
      <c r="AU446" s="171" t="s">
        <v>382</v>
      </c>
      <c r="AV446" s="171" t="s">
        <v>106</v>
      </c>
      <c r="AZ446" s="17" t="s">
        <v>167</v>
      </c>
      <c r="BF446" s="97">
        <f>IF(O446="základná",K446,0)</f>
        <v>0</v>
      </c>
      <c r="BG446" s="97">
        <f>IF(O446="znížená",K446,0)</f>
        <v>0</v>
      </c>
      <c r="BH446" s="97">
        <f>IF(O446="zákl. prenesená",K446,0)</f>
        <v>0</v>
      </c>
      <c r="BI446" s="97">
        <f>IF(O446="zníž. prenesená",K446,0)</f>
        <v>0</v>
      </c>
      <c r="BJ446" s="97">
        <f>IF(O446="nulová",K446,0)</f>
        <v>0</v>
      </c>
      <c r="BK446" s="17" t="s">
        <v>106</v>
      </c>
      <c r="BL446" s="172">
        <f>ROUND(J446*I446,3)</f>
        <v>0</v>
      </c>
      <c r="BM446" s="17" t="s">
        <v>246</v>
      </c>
      <c r="BN446" s="171" t="s">
        <v>735</v>
      </c>
    </row>
    <row r="447" spans="2:66" s="1" customFormat="1" ht="34.299999999999997">
      <c r="B447" s="34"/>
      <c r="D447" s="174" t="s">
        <v>730</v>
      </c>
      <c r="F447" s="204" t="s">
        <v>731</v>
      </c>
      <c r="G447" s="204"/>
      <c r="J447" s="135"/>
      <c r="M447" s="34"/>
      <c r="N447" s="205"/>
      <c r="U447" s="60"/>
      <c r="AU447" s="17" t="s">
        <v>730</v>
      </c>
      <c r="AV447" s="17" t="s">
        <v>106</v>
      </c>
    </row>
    <row r="448" spans="2:66" s="12" customFormat="1" ht="20.6">
      <c r="B448" s="173"/>
      <c r="D448" s="174" t="s">
        <v>175</v>
      </c>
      <c r="E448" s="175" t="s">
        <v>1</v>
      </c>
      <c r="F448" s="176" t="s">
        <v>736</v>
      </c>
      <c r="G448" s="176"/>
      <c r="I448" s="177">
        <v>17.558</v>
      </c>
      <c r="J448" s="178"/>
      <c r="M448" s="173"/>
      <c r="N448" s="179"/>
      <c r="U448" s="180"/>
      <c r="AU448" s="175" t="s">
        <v>175</v>
      </c>
      <c r="AV448" s="175" t="s">
        <v>106</v>
      </c>
      <c r="AW448" s="12" t="s">
        <v>106</v>
      </c>
      <c r="AX448" s="12" t="s">
        <v>29</v>
      </c>
      <c r="AY448" s="12" t="s">
        <v>76</v>
      </c>
      <c r="AZ448" s="175" t="s">
        <v>167</v>
      </c>
    </row>
    <row r="449" spans="2:66" s="12" customFormat="1">
      <c r="B449" s="173"/>
      <c r="D449" s="174" t="s">
        <v>175</v>
      </c>
      <c r="E449" s="175" t="s">
        <v>1</v>
      </c>
      <c r="F449" s="176" t="s">
        <v>737</v>
      </c>
      <c r="G449" s="176"/>
      <c r="I449" s="177">
        <v>14.568</v>
      </c>
      <c r="J449" s="178"/>
      <c r="M449" s="173"/>
      <c r="N449" s="179"/>
      <c r="U449" s="180"/>
      <c r="AU449" s="175" t="s">
        <v>175</v>
      </c>
      <c r="AV449" s="175" t="s">
        <v>106</v>
      </c>
      <c r="AW449" s="12" t="s">
        <v>106</v>
      </c>
      <c r="AX449" s="12" t="s">
        <v>29</v>
      </c>
      <c r="AY449" s="12" t="s">
        <v>76</v>
      </c>
      <c r="AZ449" s="175" t="s">
        <v>167</v>
      </c>
    </row>
    <row r="450" spans="2:66" s="12" customFormat="1">
      <c r="B450" s="173"/>
      <c r="D450" s="174" t="s">
        <v>175</v>
      </c>
      <c r="E450" s="175" t="s">
        <v>1</v>
      </c>
      <c r="F450" s="176" t="s">
        <v>710</v>
      </c>
      <c r="G450" s="176"/>
      <c r="I450" s="177">
        <v>17.725999999999999</v>
      </c>
      <c r="J450" s="178"/>
      <c r="M450" s="173"/>
      <c r="N450" s="179"/>
      <c r="U450" s="180"/>
      <c r="AU450" s="175" t="s">
        <v>175</v>
      </c>
      <c r="AV450" s="175" t="s">
        <v>106</v>
      </c>
      <c r="AW450" s="12" t="s">
        <v>106</v>
      </c>
      <c r="AX450" s="12" t="s">
        <v>29</v>
      </c>
      <c r="AY450" s="12" t="s">
        <v>76</v>
      </c>
      <c r="AZ450" s="175" t="s">
        <v>167</v>
      </c>
    </row>
    <row r="451" spans="2:66" s="12" customFormat="1">
      <c r="B451" s="173"/>
      <c r="D451" s="174" t="s">
        <v>175</v>
      </c>
      <c r="E451" s="175" t="s">
        <v>1</v>
      </c>
      <c r="F451" s="176" t="s">
        <v>738</v>
      </c>
      <c r="G451" s="176"/>
      <c r="I451" s="177">
        <v>25.263000000000002</v>
      </c>
      <c r="J451" s="178"/>
      <c r="M451" s="173"/>
      <c r="N451" s="179"/>
      <c r="U451" s="180"/>
      <c r="AU451" s="175" t="s">
        <v>175</v>
      </c>
      <c r="AV451" s="175" t="s">
        <v>106</v>
      </c>
      <c r="AW451" s="12" t="s">
        <v>106</v>
      </c>
      <c r="AX451" s="12" t="s">
        <v>29</v>
      </c>
      <c r="AY451" s="12" t="s">
        <v>76</v>
      </c>
      <c r="AZ451" s="175" t="s">
        <v>167</v>
      </c>
    </row>
    <row r="452" spans="2:66" s="13" customFormat="1">
      <c r="B452" s="181"/>
      <c r="D452" s="174" t="s">
        <v>175</v>
      </c>
      <c r="E452" s="182" t="s">
        <v>1</v>
      </c>
      <c r="F452" s="183" t="s">
        <v>178</v>
      </c>
      <c r="G452" s="183"/>
      <c r="I452" s="184">
        <v>75.114999999999995</v>
      </c>
      <c r="J452" s="185"/>
      <c r="M452" s="181"/>
      <c r="N452" s="186"/>
      <c r="U452" s="187"/>
      <c r="AU452" s="182" t="s">
        <v>175</v>
      </c>
      <c r="AV452" s="182" t="s">
        <v>106</v>
      </c>
      <c r="AW452" s="13" t="s">
        <v>173</v>
      </c>
      <c r="AX452" s="13" t="s">
        <v>29</v>
      </c>
      <c r="AY452" s="13" t="s">
        <v>84</v>
      </c>
      <c r="AZ452" s="182" t="s">
        <v>167</v>
      </c>
    </row>
    <row r="453" spans="2:66" s="1" customFormat="1" ht="44.25" customHeight="1">
      <c r="B453" s="134"/>
      <c r="C453" s="161" t="s">
        <v>739</v>
      </c>
      <c r="D453" s="161" t="s">
        <v>169</v>
      </c>
      <c r="E453" s="162" t="s">
        <v>740</v>
      </c>
      <c r="F453" s="163" t="s">
        <v>741</v>
      </c>
      <c r="G453" s="163"/>
      <c r="H453" s="164" t="s">
        <v>229</v>
      </c>
      <c r="I453" s="165">
        <v>1.5629999999999999</v>
      </c>
      <c r="J453" s="166"/>
      <c r="K453" s="165">
        <f>ROUND(J453*I453,3)</f>
        <v>0</v>
      </c>
      <c r="L453" s="167"/>
      <c r="M453" s="34"/>
      <c r="N453" s="168" t="s">
        <v>1</v>
      </c>
      <c r="O453" s="133" t="s">
        <v>42</v>
      </c>
      <c r="Q453" s="169">
        <f>P453*I453</f>
        <v>0</v>
      </c>
      <c r="R453" s="169">
        <v>4.5199999999999997E-3</v>
      </c>
      <c r="S453" s="169">
        <f>R453*I453</f>
        <v>7.0647599999999989E-3</v>
      </c>
      <c r="T453" s="169">
        <v>0</v>
      </c>
      <c r="U453" s="170">
        <f>T453*I453</f>
        <v>0</v>
      </c>
      <c r="AS453" s="171" t="s">
        <v>246</v>
      </c>
      <c r="AU453" s="171" t="s">
        <v>169</v>
      </c>
      <c r="AV453" s="171" t="s">
        <v>106</v>
      </c>
      <c r="AZ453" s="17" t="s">
        <v>167</v>
      </c>
      <c r="BF453" s="97">
        <f>IF(O453="základná",K453,0)</f>
        <v>0</v>
      </c>
      <c r="BG453" s="97">
        <f>IF(O453="znížená",K453,0)</f>
        <v>0</v>
      </c>
      <c r="BH453" s="97">
        <f>IF(O453="zákl. prenesená",K453,0)</f>
        <v>0</v>
      </c>
      <c r="BI453" s="97">
        <f>IF(O453="zníž. prenesená",K453,0)</f>
        <v>0</v>
      </c>
      <c r="BJ453" s="97">
        <f>IF(O453="nulová",K453,0)</f>
        <v>0</v>
      </c>
      <c r="BK453" s="17" t="s">
        <v>106</v>
      </c>
      <c r="BL453" s="172">
        <f>ROUND(J453*I453,3)</f>
        <v>0</v>
      </c>
      <c r="BM453" s="17" t="s">
        <v>246</v>
      </c>
      <c r="BN453" s="171" t="s">
        <v>742</v>
      </c>
    </row>
    <row r="454" spans="2:66" s="12" customFormat="1">
      <c r="B454" s="173"/>
      <c r="D454" s="174" t="s">
        <v>175</v>
      </c>
      <c r="E454" s="175" t="s">
        <v>1</v>
      </c>
      <c r="F454" s="176" t="s">
        <v>743</v>
      </c>
      <c r="G454" s="176"/>
      <c r="I454" s="177">
        <v>1.5629999999999999</v>
      </c>
      <c r="J454" s="178"/>
      <c r="M454" s="173"/>
      <c r="N454" s="179"/>
      <c r="U454" s="180"/>
      <c r="AU454" s="175" t="s">
        <v>175</v>
      </c>
      <c r="AV454" s="175" t="s">
        <v>106</v>
      </c>
      <c r="AW454" s="12" t="s">
        <v>106</v>
      </c>
      <c r="AX454" s="12" t="s">
        <v>29</v>
      </c>
      <c r="AY454" s="12" t="s">
        <v>84</v>
      </c>
      <c r="AZ454" s="175" t="s">
        <v>167</v>
      </c>
    </row>
    <row r="455" spans="2:66" s="14" customFormat="1" ht="20.6">
      <c r="B455" s="188"/>
      <c r="D455" s="174" t="s">
        <v>175</v>
      </c>
      <c r="E455" s="189" t="s">
        <v>1</v>
      </c>
      <c r="F455" s="190" t="s">
        <v>744</v>
      </c>
      <c r="G455" s="190"/>
      <c r="I455" s="189" t="s">
        <v>1</v>
      </c>
      <c r="J455" s="191"/>
      <c r="M455" s="188"/>
      <c r="N455" s="192"/>
      <c r="U455" s="193"/>
      <c r="AU455" s="189" t="s">
        <v>175</v>
      </c>
      <c r="AV455" s="189" t="s">
        <v>106</v>
      </c>
      <c r="AW455" s="14" t="s">
        <v>84</v>
      </c>
      <c r="AX455" s="14" t="s">
        <v>29</v>
      </c>
      <c r="AY455" s="14" t="s">
        <v>76</v>
      </c>
      <c r="AZ455" s="189" t="s">
        <v>167</v>
      </c>
    </row>
    <row r="456" spans="2:66" s="1" customFormat="1" ht="44.25" customHeight="1">
      <c r="B456" s="134"/>
      <c r="C456" s="161" t="s">
        <v>745</v>
      </c>
      <c r="D456" s="161" t="s">
        <v>169</v>
      </c>
      <c r="E456" s="162" t="s">
        <v>746</v>
      </c>
      <c r="F456" s="163" t="s">
        <v>747</v>
      </c>
      <c r="G456" s="163"/>
      <c r="H456" s="164" t="s">
        <v>229</v>
      </c>
      <c r="I456" s="165">
        <v>6.9</v>
      </c>
      <c r="J456" s="166"/>
      <c r="K456" s="165">
        <f>ROUND(J456*I456,3)</f>
        <v>0</v>
      </c>
      <c r="L456" s="167"/>
      <c r="M456" s="34"/>
      <c r="N456" s="168" t="s">
        <v>1</v>
      </c>
      <c r="O456" s="133" t="s">
        <v>42</v>
      </c>
      <c r="Q456" s="169">
        <f>P456*I456</f>
        <v>0</v>
      </c>
      <c r="R456" s="169">
        <v>4.5199999999999997E-3</v>
      </c>
      <c r="S456" s="169">
        <f>R456*I456</f>
        <v>3.1188E-2</v>
      </c>
      <c r="T456" s="169">
        <v>0</v>
      </c>
      <c r="U456" s="170">
        <f>T456*I456</f>
        <v>0</v>
      </c>
      <c r="AS456" s="171" t="s">
        <v>246</v>
      </c>
      <c r="AU456" s="171" t="s">
        <v>169</v>
      </c>
      <c r="AV456" s="171" t="s">
        <v>106</v>
      </c>
      <c r="AZ456" s="17" t="s">
        <v>167</v>
      </c>
      <c r="BF456" s="97">
        <f>IF(O456="základná",K456,0)</f>
        <v>0</v>
      </c>
      <c r="BG456" s="97">
        <f>IF(O456="znížená",K456,0)</f>
        <v>0</v>
      </c>
      <c r="BH456" s="97">
        <f>IF(O456="zákl. prenesená",K456,0)</f>
        <v>0</v>
      </c>
      <c r="BI456" s="97">
        <f>IF(O456="zníž. prenesená",K456,0)</f>
        <v>0</v>
      </c>
      <c r="BJ456" s="97">
        <f>IF(O456="nulová",K456,0)</f>
        <v>0</v>
      </c>
      <c r="BK456" s="17" t="s">
        <v>106</v>
      </c>
      <c r="BL456" s="172">
        <f>ROUND(J456*I456,3)</f>
        <v>0</v>
      </c>
      <c r="BM456" s="17" t="s">
        <v>246</v>
      </c>
      <c r="BN456" s="171" t="s">
        <v>748</v>
      </c>
    </row>
    <row r="457" spans="2:66" s="12" customFormat="1">
      <c r="B457" s="173"/>
      <c r="D457" s="174" t="s">
        <v>175</v>
      </c>
      <c r="E457" s="175" t="s">
        <v>1</v>
      </c>
      <c r="F457" s="176" t="s">
        <v>749</v>
      </c>
      <c r="G457" s="176"/>
      <c r="I457" s="177">
        <v>6.9</v>
      </c>
      <c r="J457" s="178"/>
      <c r="M457" s="173"/>
      <c r="N457" s="179"/>
      <c r="U457" s="180"/>
      <c r="AU457" s="175" t="s">
        <v>175</v>
      </c>
      <c r="AV457" s="175" t="s">
        <v>106</v>
      </c>
      <c r="AW457" s="12" t="s">
        <v>106</v>
      </c>
      <c r="AX457" s="12" t="s">
        <v>29</v>
      </c>
      <c r="AY457" s="12" t="s">
        <v>76</v>
      </c>
      <c r="AZ457" s="175" t="s">
        <v>167</v>
      </c>
    </row>
    <row r="458" spans="2:66" s="13" customFormat="1">
      <c r="B458" s="181"/>
      <c r="D458" s="174" t="s">
        <v>175</v>
      </c>
      <c r="E458" s="182" t="s">
        <v>1</v>
      </c>
      <c r="F458" s="183" t="s">
        <v>178</v>
      </c>
      <c r="G458" s="183"/>
      <c r="I458" s="184">
        <v>6.9</v>
      </c>
      <c r="J458" s="185"/>
      <c r="M458" s="181"/>
      <c r="N458" s="186"/>
      <c r="U458" s="187"/>
      <c r="AU458" s="182" t="s">
        <v>175</v>
      </c>
      <c r="AV458" s="182" t="s">
        <v>106</v>
      </c>
      <c r="AW458" s="13" t="s">
        <v>173</v>
      </c>
      <c r="AX458" s="13" t="s">
        <v>29</v>
      </c>
      <c r="AY458" s="13" t="s">
        <v>84</v>
      </c>
      <c r="AZ458" s="182" t="s">
        <v>167</v>
      </c>
    </row>
    <row r="459" spans="2:66" s="14" customFormat="1" ht="20.6">
      <c r="B459" s="188"/>
      <c r="D459" s="174" t="s">
        <v>175</v>
      </c>
      <c r="E459" s="189" t="s">
        <v>1</v>
      </c>
      <c r="F459" s="190" t="s">
        <v>744</v>
      </c>
      <c r="G459" s="190"/>
      <c r="I459" s="189" t="s">
        <v>1</v>
      </c>
      <c r="J459" s="191"/>
      <c r="M459" s="188"/>
      <c r="N459" s="192"/>
      <c r="U459" s="193"/>
      <c r="AU459" s="189" t="s">
        <v>175</v>
      </c>
      <c r="AV459" s="189" t="s">
        <v>106</v>
      </c>
      <c r="AW459" s="14" t="s">
        <v>84</v>
      </c>
      <c r="AX459" s="14" t="s">
        <v>29</v>
      </c>
      <c r="AY459" s="14" t="s">
        <v>76</v>
      </c>
      <c r="AZ459" s="189" t="s">
        <v>167</v>
      </c>
    </row>
    <row r="460" spans="2:66" s="1" customFormat="1" ht="24.25" customHeight="1">
      <c r="B460" s="134"/>
      <c r="C460" s="161" t="s">
        <v>750</v>
      </c>
      <c r="D460" s="161" t="s">
        <v>169</v>
      </c>
      <c r="E460" s="162" t="s">
        <v>751</v>
      </c>
      <c r="F460" s="163" t="s">
        <v>752</v>
      </c>
      <c r="G460" s="163"/>
      <c r="H460" s="164" t="s">
        <v>753</v>
      </c>
      <c r="I460" s="166"/>
      <c r="J460" s="166"/>
      <c r="K460" s="165">
        <f>ROUND(J460*I460,3)</f>
        <v>0</v>
      </c>
      <c r="L460" s="167"/>
      <c r="M460" s="34"/>
      <c r="N460" s="168" t="s">
        <v>1</v>
      </c>
      <c r="O460" s="133" t="s">
        <v>42</v>
      </c>
      <c r="Q460" s="169">
        <f>P460*I460</f>
        <v>0</v>
      </c>
      <c r="R460" s="169">
        <v>0</v>
      </c>
      <c r="S460" s="169">
        <f>R460*I460</f>
        <v>0</v>
      </c>
      <c r="T460" s="169">
        <v>0</v>
      </c>
      <c r="U460" s="170">
        <f>T460*I460</f>
        <v>0</v>
      </c>
      <c r="AS460" s="171" t="s">
        <v>246</v>
      </c>
      <c r="AU460" s="171" t="s">
        <v>169</v>
      </c>
      <c r="AV460" s="171" t="s">
        <v>106</v>
      </c>
      <c r="AZ460" s="17" t="s">
        <v>167</v>
      </c>
      <c r="BF460" s="97">
        <f>IF(O460="základná",K460,0)</f>
        <v>0</v>
      </c>
      <c r="BG460" s="97">
        <f>IF(O460="znížená",K460,0)</f>
        <v>0</v>
      </c>
      <c r="BH460" s="97">
        <f>IF(O460="zákl. prenesená",K460,0)</f>
        <v>0</v>
      </c>
      <c r="BI460" s="97">
        <f>IF(O460="zníž. prenesená",K460,0)</f>
        <v>0</v>
      </c>
      <c r="BJ460" s="97">
        <f>IF(O460="nulová",K460,0)</f>
        <v>0</v>
      </c>
      <c r="BK460" s="17" t="s">
        <v>106</v>
      </c>
      <c r="BL460" s="172">
        <f>ROUND(J460*I460,3)</f>
        <v>0</v>
      </c>
      <c r="BM460" s="17" t="s">
        <v>246</v>
      </c>
      <c r="BN460" s="171" t="s">
        <v>754</v>
      </c>
    </row>
    <row r="461" spans="2:66" s="11" customFormat="1" ht="22.95" customHeight="1">
      <c r="B461" s="149"/>
      <c r="D461" s="150" t="s">
        <v>75</v>
      </c>
      <c r="E461" s="159" t="s">
        <v>755</v>
      </c>
      <c r="F461" s="159" t="s">
        <v>756</v>
      </c>
      <c r="G461" s="159"/>
      <c r="J461" s="152"/>
      <c r="K461" s="160">
        <f>BL461</f>
        <v>0</v>
      </c>
      <c r="M461" s="149"/>
      <c r="N461" s="154"/>
      <c r="Q461" s="155">
        <f>SUM(Q462:Q483)</f>
        <v>0</v>
      </c>
      <c r="S461" s="155">
        <f>SUM(S462:S483)</f>
        <v>0.64272269000000004</v>
      </c>
      <c r="U461" s="156">
        <f>SUM(U462:U483)</f>
        <v>0</v>
      </c>
      <c r="AS461" s="150" t="s">
        <v>106</v>
      </c>
      <c r="AU461" s="157" t="s">
        <v>75</v>
      </c>
      <c r="AV461" s="157" t="s">
        <v>84</v>
      </c>
      <c r="AZ461" s="150" t="s">
        <v>167</v>
      </c>
      <c r="BL461" s="158">
        <f>SUM(BL462:BL483)</f>
        <v>0</v>
      </c>
    </row>
    <row r="462" spans="2:66" s="1" customFormat="1" ht="21.75" customHeight="1">
      <c r="B462" s="134"/>
      <c r="C462" s="161" t="s">
        <v>757</v>
      </c>
      <c r="D462" s="161" t="s">
        <v>169</v>
      </c>
      <c r="E462" s="162" t="s">
        <v>758</v>
      </c>
      <c r="F462" s="163" t="s">
        <v>759</v>
      </c>
      <c r="G462" s="163"/>
      <c r="H462" s="164" t="s">
        <v>229</v>
      </c>
      <c r="I462" s="165">
        <v>181.827</v>
      </c>
      <c r="J462" s="166"/>
      <c r="K462" s="165">
        <f>ROUND(J462*I462,3)</f>
        <v>0</v>
      </c>
      <c r="L462" s="167"/>
      <c r="M462" s="34"/>
      <c r="N462" s="168" t="s">
        <v>1</v>
      </c>
      <c r="O462" s="133" t="s">
        <v>42</v>
      </c>
      <c r="Q462" s="169">
        <f>P462*I462</f>
        <v>0</v>
      </c>
      <c r="R462" s="169">
        <v>0</v>
      </c>
      <c r="S462" s="169">
        <f>R462*I462</f>
        <v>0</v>
      </c>
      <c r="T462" s="169">
        <v>0</v>
      </c>
      <c r="U462" s="170">
        <f>T462*I462</f>
        <v>0</v>
      </c>
      <c r="AS462" s="171" t="s">
        <v>246</v>
      </c>
      <c r="AU462" s="171" t="s">
        <v>169</v>
      </c>
      <c r="AV462" s="171" t="s">
        <v>106</v>
      </c>
      <c r="AZ462" s="17" t="s">
        <v>167</v>
      </c>
      <c r="BF462" s="97">
        <f>IF(O462="základná",K462,0)</f>
        <v>0</v>
      </c>
      <c r="BG462" s="97">
        <f>IF(O462="znížená",K462,0)</f>
        <v>0</v>
      </c>
      <c r="BH462" s="97">
        <f>IF(O462="zákl. prenesená",K462,0)</f>
        <v>0</v>
      </c>
      <c r="BI462" s="97">
        <f>IF(O462="zníž. prenesená",K462,0)</f>
        <v>0</v>
      </c>
      <c r="BJ462" s="97">
        <f>IF(O462="nulová",K462,0)</f>
        <v>0</v>
      </c>
      <c r="BK462" s="17" t="s">
        <v>106</v>
      </c>
      <c r="BL462" s="172">
        <f>ROUND(J462*I462,3)</f>
        <v>0</v>
      </c>
      <c r="BM462" s="17" t="s">
        <v>246</v>
      </c>
      <c r="BN462" s="171" t="s">
        <v>760</v>
      </c>
    </row>
    <row r="463" spans="2:66" s="12" customFormat="1">
      <c r="B463" s="173"/>
      <c r="D463" s="174" t="s">
        <v>175</v>
      </c>
      <c r="E463" s="175" t="s">
        <v>1</v>
      </c>
      <c r="F463" s="176" t="s">
        <v>761</v>
      </c>
      <c r="G463" s="176"/>
      <c r="I463" s="177">
        <v>175.57</v>
      </c>
      <c r="J463" s="178"/>
      <c r="M463" s="173"/>
      <c r="N463" s="179"/>
      <c r="U463" s="180"/>
      <c r="AU463" s="175" t="s">
        <v>175</v>
      </c>
      <c r="AV463" s="175" t="s">
        <v>106</v>
      </c>
      <c r="AW463" s="12" t="s">
        <v>106</v>
      </c>
      <c r="AX463" s="12" t="s">
        <v>29</v>
      </c>
      <c r="AY463" s="12" t="s">
        <v>76</v>
      </c>
      <c r="AZ463" s="175" t="s">
        <v>167</v>
      </c>
    </row>
    <row r="464" spans="2:66" s="12" customFormat="1">
      <c r="B464" s="173"/>
      <c r="D464" s="174" t="s">
        <v>175</v>
      </c>
      <c r="E464" s="175" t="s">
        <v>1</v>
      </c>
      <c r="F464" s="176" t="s">
        <v>762</v>
      </c>
      <c r="G464" s="176"/>
      <c r="I464" s="177">
        <v>6.2569999999999997</v>
      </c>
      <c r="J464" s="178"/>
      <c r="M464" s="173"/>
      <c r="N464" s="179"/>
      <c r="U464" s="180"/>
      <c r="AU464" s="175" t="s">
        <v>175</v>
      </c>
      <c r="AV464" s="175" t="s">
        <v>106</v>
      </c>
      <c r="AW464" s="12" t="s">
        <v>106</v>
      </c>
      <c r="AX464" s="12" t="s">
        <v>29</v>
      </c>
      <c r="AY464" s="12" t="s">
        <v>76</v>
      </c>
      <c r="AZ464" s="175" t="s">
        <v>167</v>
      </c>
    </row>
    <row r="465" spans="2:66" s="13" customFormat="1">
      <c r="B465" s="181"/>
      <c r="D465" s="174" t="s">
        <v>175</v>
      </c>
      <c r="E465" s="182" t="s">
        <v>1</v>
      </c>
      <c r="F465" s="183" t="s">
        <v>178</v>
      </c>
      <c r="G465" s="183"/>
      <c r="I465" s="184">
        <v>181.827</v>
      </c>
      <c r="J465" s="185"/>
      <c r="M465" s="181"/>
      <c r="N465" s="186"/>
      <c r="U465" s="187"/>
      <c r="AU465" s="182" t="s">
        <v>175</v>
      </c>
      <c r="AV465" s="182" t="s">
        <v>106</v>
      </c>
      <c r="AW465" s="13" t="s">
        <v>173</v>
      </c>
      <c r="AX465" s="13" t="s">
        <v>29</v>
      </c>
      <c r="AY465" s="13" t="s">
        <v>84</v>
      </c>
      <c r="AZ465" s="182" t="s">
        <v>167</v>
      </c>
    </row>
    <row r="466" spans="2:66" s="1" customFormat="1" ht="16.5" customHeight="1">
      <c r="B466" s="134"/>
      <c r="C466" s="194" t="s">
        <v>763</v>
      </c>
      <c r="D466" s="194" t="s">
        <v>382</v>
      </c>
      <c r="E466" s="195" t="s">
        <v>764</v>
      </c>
      <c r="F466" s="196" t="s">
        <v>765</v>
      </c>
      <c r="G466" s="196"/>
      <c r="H466" s="197" t="s">
        <v>229</v>
      </c>
      <c r="I466" s="198">
        <v>209.101</v>
      </c>
      <c r="J466" s="199"/>
      <c r="K466" s="198">
        <f>ROUND(J466*I466,3)</f>
        <v>0</v>
      </c>
      <c r="L466" s="200"/>
      <c r="M466" s="201"/>
      <c r="N466" s="202" t="s">
        <v>1</v>
      </c>
      <c r="O466" s="203" t="s">
        <v>42</v>
      </c>
      <c r="Q466" s="169">
        <f>P466*I466</f>
        <v>0</v>
      </c>
      <c r="R466" s="169">
        <v>1.9000000000000001E-4</v>
      </c>
      <c r="S466" s="169">
        <f>R466*I466</f>
        <v>3.9729190000000005E-2</v>
      </c>
      <c r="T466" s="169">
        <v>0</v>
      </c>
      <c r="U466" s="170">
        <f>T466*I466</f>
        <v>0</v>
      </c>
      <c r="AS466" s="171" t="s">
        <v>336</v>
      </c>
      <c r="AU466" s="171" t="s">
        <v>382</v>
      </c>
      <c r="AV466" s="171" t="s">
        <v>106</v>
      </c>
      <c r="AZ466" s="17" t="s">
        <v>167</v>
      </c>
      <c r="BF466" s="97">
        <f>IF(O466="základná",K466,0)</f>
        <v>0</v>
      </c>
      <c r="BG466" s="97">
        <f>IF(O466="znížená",K466,0)</f>
        <v>0</v>
      </c>
      <c r="BH466" s="97">
        <f>IF(O466="zákl. prenesená",K466,0)</f>
        <v>0</v>
      </c>
      <c r="BI466" s="97">
        <f>IF(O466="zníž. prenesená",K466,0)</f>
        <v>0</v>
      </c>
      <c r="BJ466" s="97">
        <f>IF(O466="nulová",K466,0)</f>
        <v>0</v>
      </c>
      <c r="BK466" s="17" t="s">
        <v>106</v>
      </c>
      <c r="BL466" s="172">
        <f>ROUND(J466*I466,3)</f>
        <v>0</v>
      </c>
      <c r="BM466" s="17" t="s">
        <v>246</v>
      </c>
      <c r="BN466" s="171" t="s">
        <v>766</v>
      </c>
    </row>
    <row r="467" spans="2:66" s="1" customFormat="1" ht="34.299999999999997">
      <c r="B467" s="34"/>
      <c r="D467" s="174" t="s">
        <v>730</v>
      </c>
      <c r="F467" s="204" t="s">
        <v>767</v>
      </c>
      <c r="G467" s="204"/>
      <c r="J467" s="135"/>
      <c r="M467" s="34"/>
      <c r="N467" s="205"/>
      <c r="U467" s="60"/>
      <c r="AU467" s="17" t="s">
        <v>730</v>
      </c>
      <c r="AV467" s="17" t="s">
        <v>106</v>
      </c>
    </row>
    <row r="468" spans="2:66" s="12" customFormat="1">
      <c r="B468" s="173"/>
      <c r="D468" s="174" t="s">
        <v>175</v>
      </c>
      <c r="E468" s="175" t="s">
        <v>1</v>
      </c>
      <c r="F468" s="176" t="s">
        <v>768</v>
      </c>
      <c r="G468" s="176"/>
      <c r="I468" s="177">
        <v>201.90600000000001</v>
      </c>
      <c r="J468" s="178"/>
      <c r="M468" s="173"/>
      <c r="N468" s="179"/>
      <c r="U468" s="180"/>
      <c r="AU468" s="175" t="s">
        <v>175</v>
      </c>
      <c r="AV468" s="175" t="s">
        <v>106</v>
      </c>
      <c r="AW468" s="12" t="s">
        <v>106</v>
      </c>
      <c r="AX468" s="12" t="s">
        <v>29</v>
      </c>
      <c r="AY468" s="12" t="s">
        <v>76</v>
      </c>
      <c r="AZ468" s="175" t="s">
        <v>167</v>
      </c>
    </row>
    <row r="469" spans="2:66" s="12" customFormat="1">
      <c r="B469" s="173"/>
      <c r="D469" s="174" t="s">
        <v>175</v>
      </c>
      <c r="E469" s="175" t="s">
        <v>1</v>
      </c>
      <c r="F469" s="176" t="s">
        <v>769</v>
      </c>
      <c r="G469" s="176"/>
      <c r="I469" s="177">
        <v>7.1950000000000003</v>
      </c>
      <c r="J469" s="178"/>
      <c r="M469" s="173"/>
      <c r="N469" s="179"/>
      <c r="U469" s="180"/>
      <c r="AU469" s="175" t="s">
        <v>175</v>
      </c>
      <c r="AV469" s="175" t="s">
        <v>106</v>
      </c>
      <c r="AW469" s="12" t="s">
        <v>106</v>
      </c>
      <c r="AX469" s="12" t="s">
        <v>29</v>
      </c>
      <c r="AY469" s="12" t="s">
        <v>76</v>
      </c>
      <c r="AZ469" s="175" t="s">
        <v>167</v>
      </c>
    </row>
    <row r="470" spans="2:66" s="13" customFormat="1">
      <c r="B470" s="181"/>
      <c r="D470" s="174" t="s">
        <v>175</v>
      </c>
      <c r="E470" s="182" t="s">
        <v>1</v>
      </c>
      <c r="F470" s="183" t="s">
        <v>178</v>
      </c>
      <c r="G470" s="183"/>
      <c r="I470" s="184">
        <v>209.101</v>
      </c>
      <c r="J470" s="185"/>
      <c r="M470" s="181"/>
      <c r="N470" s="186"/>
      <c r="U470" s="187"/>
      <c r="AU470" s="182" t="s">
        <v>175</v>
      </c>
      <c r="AV470" s="182" t="s">
        <v>106</v>
      </c>
      <c r="AW470" s="13" t="s">
        <v>173</v>
      </c>
      <c r="AX470" s="13" t="s">
        <v>29</v>
      </c>
      <c r="AY470" s="13" t="s">
        <v>84</v>
      </c>
      <c r="AZ470" s="182" t="s">
        <v>167</v>
      </c>
    </row>
    <row r="471" spans="2:66" s="1" customFormat="1" ht="49.2" customHeight="1">
      <c r="B471" s="134"/>
      <c r="C471" s="161" t="s">
        <v>770</v>
      </c>
      <c r="D471" s="161" t="s">
        <v>169</v>
      </c>
      <c r="E471" s="162" t="s">
        <v>771</v>
      </c>
      <c r="F471" s="163" t="s">
        <v>772</v>
      </c>
      <c r="G471" s="163"/>
      <c r="H471" s="164" t="s">
        <v>229</v>
      </c>
      <c r="I471" s="165">
        <v>269.71300000000002</v>
      </c>
      <c r="J471" s="166"/>
      <c r="K471" s="165">
        <f>ROUND(J471*I471,3)</f>
        <v>0</v>
      </c>
      <c r="L471" s="167"/>
      <c r="M471" s="34"/>
      <c r="N471" s="168" t="s">
        <v>1</v>
      </c>
      <c r="O471" s="133" t="s">
        <v>42</v>
      </c>
      <c r="Q471" s="169">
        <f>P471*I471</f>
        <v>0</v>
      </c>
      <c r="R471" s="169">
        <v>0</v>
      </c>
      <c r="S471" s="169">
        <f>R471*I471</f>
        <v>0</v>
      </c>
      <c r="T471" s="169">
        <v>0</v>
      </c>
      <c r="U471" s="170">
        <f>T471*I471</f>
        <v>0</v>
      </c>
      <c r="AS471" s="171" t="s">
        <v>246</v>
      </c>
      <c r="AU471" s="171" t="s">
        <v>169</v>
      </c>
      <c r="AV471" s="171" t="s">
        <v>106</v>
      </c>
      <c r="AZ471" s="17" t="s">
        <v>167</v>
      </c>
      <c r="BF471" s="97">
        <f>IF(O471="základná",K471,0)</f>
        <v>0</v>
      </c>
      <c r="BG471" s="97">
        <f>IF(O471="znížená",K471,0)</f>
        <v>0</v>
      </c>
      <c r="BH471" s="97">
        <f>IF(O471="zákl. prenesená",K471,0)</f>
        <v>0</v>
      </c>
      <c r="BI471" s="97">
        <f>IF(O471="zníž. prenesená",K471,0)</f>
        <v>0</v>
      </c>
      <c r="BJ471" s="97">
        <f>IF(O471="nulová",K471,0)</f>
        <v>0</v>
      </c>
      <c r="BK471" s="17" t="s">
        <v>106</v>
      </c>
      <c r="BL471" s="172">
        <f>ROUND(J471*I471,3)</f>
        <v>0</v>
      </c>
      <c r="BM471" s="17" t="s">
        <v>246</v>
      </c>
      <c r="BN471" s="171" t="s">
        <v>773</v>
      </c>
    </row>
    <row r="472" spans="2:66" s="12" customFormat="1">
      <c r="B472" s="173"/>
      <c r="D472" s="174" t="s">
        <v>175</v>
      </c>
      <c r="E472" s="175" t="s">
        <v>1</v>
      </c>
      <c r="F472" s="176" t="s">
        <v>774</v>
      </c>
      <c r="G472" s="176"/>
      <c r="I472" s="177">
        <v>175.57</v>
      </c>
      <c r="J472" s="178"/>
      <c r="M472" s="173"/>
      <c r="N472" s="179"/>
      <c r="U472" s="180"/>
      <c r="AU472" s="175" t="s">
        <v>175</v>
      </c>
      <c r="AV472" s="175" t="s">
        <v>106</v>
      </c>
      <c r="AW472" s="12" t="s">
        <v>106</v>
      </c>
      <c r="AX472" s="12" t="s">
        <v>29</v>
      </c>
      <c r="AY472" s="12" t="s">
        <v>76</v>
      </c>
      <c r="AZ472" s="175" t="s">
        <v>167</v>
      </c>
    </row>
    <row r="473" spans="2:66" s="12" customFormat="1" ht="20.6">
      <c r="B473" s="173"/>
      <c r="D473" s="174" t="s">
        <v>175</v>
      </c>
      <c r="E473" s="175" t="s">
        <v>1</v>
      </c>
      <c r="F473" s="176" t="s">
        <v>775</v>
      </c>
      <c r="G473" s="176"/>
      <c r="I473" s="177">
        <v>94.143000000000001</v>
      </c>
      <c r="J473" s="178"/>
      <c r="M473" s="173"/>
      <c r="N473" s="179"/>
      <c r="U473" s="180"/>
      <c r="AU473" s="175" t="s">
        <v>175</v>
      </c>
      <c r="AV473" s="175" t="s">
        <v>106</v>
      </c>
      <c r="AW473" s="12" t="s">
        <v>106</v>
      </c>
      <c r="AX473" s="12" t="s">
        <v>29</v>
      </c>
      <c r="AY473" s="12" t="s">
        <v>76</v>
      </c>
      <c r="AZ473" s="175" t="s">
        <v>167</v>
      </c>
    </row>
    <row r="474" spans="2:66" s="13" customFormat="1">
      <c r="B474" s="181"/>
      <c r="D474" s="174" t="s">
        <v>175</v>
      </c>
      <c r="E474" s="182" t="s">
        <v>1</v>
      </c>
      <c r="F474" s="183" t="s">
        <v>178</v>
      </c>
      <c r="G474" s="183"/>
      <c r="I474" s="184">
        <v>269.71300000000002</v>
      </c>
      <c r="J474" s="185"/>
      <c r="M474" s="181"/>
      <c r="N474" s="186"/>
      <c r="U474" s="187"/>
      <c r="AU474" s="182" t="s">
        <v>175</v>
      </c>
      <c r="AV474" s="182" t="s">
        <v>106</v>
      </c>
      <c r="AW474" s="13" t="s">
        <v>173</v>
      </c>
      <c r="AX474" s="13" t="s">
        <v>29</v>
      </c>
      <c r="AY474" s="13" t="s">
        <v>84</v>
      </c>
      <c r="AZ474" s="182" t="s">
        <v>167</v>
      </c>
    </row>
    <row r="475" spans="2:66" s="1" customFormat="1" ht="62.7" customHeight="1">
      <c r="B475" s="134"/>
      <c r="C475" s="161" t="s">
        <v>776</v>
      </c>
      <c r="D475" s="161" t="s">
        <v>169</v>
      </c>
      <c r="E475" s="162" t="s">
        <v>777</v>
      </c>
      <c r="F475" s="163" t="s">
        <v>778</v>
      </c>
      <c r="G475" s="163"/>
      <c r="H475" s="164" t="s">
        <v>229</v>
      </c>
      <c r="I475" s="165">
        <v>6.2569999999999997</v>
      </c>
      <c r="J475" s="166"/>
      <c r="K475" s="165">
        <f>ROUND(J475*I475,3)</f>
        <v>0</v>
      </c>
      <c r="L475" s="167"/>
      <c r="M475" s="34"/>
      <c r="N475" s="168" t="s">
        <v>1</v>
      </c>
      <c r="O475" s="133" t="s">
        <v>42</v>
      </c>
      <c r="Q475" s="169">
        <f>P475*I475</f>
        <v>0</v>
      </c>
      <c r="R475" s="169">
        <v>0</v>
      </c>
      <c r="S475" s="169">
        <f>R475*I475</f>
        <v>0</v>
      </c>
      <c r="T475" s="169">
        <v>0</v>
      </c>
      <c r="U475" s="170">
        <f>T475*I475</f>
        <v>0</v>
      </c>
      <c r="AS475" s="171" t="s">
        <v>246</v>
      </c>
      <c r="AU475" s="171" t="s">
        <v>169</v>
      </c>
      <c r="AV475" s="171" t="s">
        <v>106</v>
      </c>
      <c r="AZ475" s="17" t="s">
        <v>167</v>
      </c>
      <c r="BF475" s="97">
        <f>IF(O475="základná",K475,0)</f>
        <v>0</v>
      </c>
      <c r="BG475" s="97">
        <f>IF(O475="znížená",K475,0)</f>
        <v>0</v>
      </c>
      <c r="BH475" s="97">
        <f>IF(O475="zákl. prenesená",K475,0)</f>
        <v>0</v>
      </c>
      <c r="BI475" s="97">
        <f>IF(O475="zníž. prenesená",K475,0)</f>
        <v>0</v>
      </c>
      <c r="BJ475" s="97">
        <f>IF(O475="nulová",K475,0)</f>
        <v>0</v>
      </c>
      <c r="BK475" s="17" t="s">
        <v>106</v>
      </c>
      <c r="BL475" s="172">
        <f>ROUND(J475*I475,3)</f>
        <v>0</v>
      </c>
      <c r="BM475" s="17" t="s">
        <v>246</v>
      </c>
      <c r="BN475" s="171" t="s">
        <v>779</v>
      </c>
    </row>
    <row r="476" spans="2:66" s="12" customFormat="1">
      <c r="B476" s="173"/>
      <c r="D476" s="174" t="s">
        <v>175</v>
      </c>
      <c r="E476" s="175" t="s">
        <v>1</v>
      </c>
      <c r="F476" s="176" t="s">
        <v>762</v>
      </c>
      <c r="G476" s="176"/>
      <c r="I476" s="177">
        <v>6.2569999999999997</v>
      </c>
      <c r="J476" s="178"/>
      <c r="M476" s="173"/>
      <c r="N476" s="179"/>
      <c r="U476" s="180"/>
      <c r="AU476" s="175" t="s">
        <v>175</v>
      </c>
      <c r="AV476" s="175" t="s">
        <v>106</v>
      </c>
      <c r="AW476" s="12" t="s">
        <v>106</v>
      </c>
      <c r="AX476" s="12" t="s">
        <v>29</v>
      </c>
      <c r="AY476" s="12" t="s">
        <v>84</v>
      </c>
      <c r="AZ476" s="175" t="s">
        <v>167</v>
      </c>
    </row>
    <row r="477" spans="2:66" s="1" customFormat="1" ht="24.25" customHeight="1">
      <c r="B477" s="134"/>
      <c r="C477" s="194" t="s">
        <v>780</v>
      </c>
      <c r="D477" s="194" t="s">
        <v>382</v>
      </c>
      <c r="E477" s="195" t="s">
        <v>781</v>
      </c>
      <c r="F477" s="196" t="s">
        <v>782</v>
      </c>
      <c r="G477" s="196"/>
      <c r="H477" s="197" t="s">
        <v>229</v>
      </c>
      <c r="I477" s="198">
        <v>209.101</v>
      </c>
      <c r="J477" s="199"/>
      <c r="K477" s="198">
        <f>ROUND(J477*I477,3)</f>
        <v>0</v>
      </c>
      <c r="L477" s="200"/>
      <c r="M477" s="201"/>
      <c r="N477" s="202" t="s">
        <v>1</v>
      </c>
      <c r="O477" s="203" t="s">
        <v>42</v>
      </c>
      <c r="Q477" s="169">
        <f>P477*I477</f>
        <v>0</v>
      </c>
      <c r="R477" s="169">
        <v>1.9E-3</v>
      </c>
      <c r="S477" s="169">
        <f>R477*I477</f>
        <v>0.39729189999999998</v>
      </c>
      <c r="T477" s="169">
        <v>0</v>
      </c>
      <c r="U477" s="170">
        <f>T477*I477</f>
        <v>0</v>
      </c>
      <c r="AS477" s="171" t="s">
        <v>336</v>
      </c>
      <c r="AU477" s="171" t="s">
        <v>382</v>
      </c>
      <c r="AV477" s="171" t="s">
        <v>106</v>
      </c>
      <c r="AZ477" s="17" t="s">
        <v>167</v>
      </c>
      <c r="BF477" s="97">
        <f>IF(O477="základná",K477,0)</f>
        <v>0</v>
      </c>
      <c r="BG477" s="97">
        <f>IF(O477="znížená",K477,0)</f>
        <v>0</v>
      </c>
      <c r="BH477" s="97">
        <f>IF(O477="zákl. prenesená",K477,0)</f>
        <v>0</v>
      </c>
      <c r="BI477" s="97">
        <f>IF(O477="zníž. prenesená",K477,0)</f>
        <v>0</v>
      </c>
      <c r="BJ477" s="97">
        <f>IF(O477="nulová",K477,0)</f>
        <v>0</v>
      </c>
      <c r="BK477" s="17" t="s">
        <v>106</v>
      </c>
      <c r="BL477" s="172">
        <f>ROUND(J477*I477,3)</f>
        <v>0</v>
      </c>
      <c r="BM477" s="17" t="s">
        <v>246</v>
      </c>
      <c r="BN477" s="171" t="s">
        <v>783</v>
      </c>
    </row>
    <row r="478" spans="2:66" s="12" customFormat="1">
      <c r="B478" s="173"/>
      <c r="D478" s="174" t="s">
        <v>175</v>
      </c>
      <c r="E478" s="175" t="s">
        <v>1</v>
      </c>
      <c r="F478" s="176" t="s">
        <v>768</v>
      </c>
      <c r="G478" s="176"/>
      <c r="I478" s="177">
        <v>201.90600000000001</v>
      </c>
      <c r="J478" s="178"/>
      <c r="M478" s="173"/>
      <c r="N478" s="179"/>
      <c r="U478" s="180"/>
      <c r="AU478" s="175" t="s">
        <v>175</v>
      </c>
      <c r="AV478" s="175" t="s">
        <v>106</v>
      </c>
      <c r="AW478" s="12" t="s">
        <v>106</v>
      </c>
      <c r="AX478" s="12" t="s">
        <v>29</v>
      </c>
      <c r="AY478" s="12" t="s">
        <v>76</v>
      </c>
      <c r="AZ478" s="175" t="s">
        <v>167</v>
      </c>
    </row>
    <row r="479" spans="2:66" s="12" customFormat="1">
      <c r="B479" s="173"/>
      <c r="D479" s="174" t="s">
        <v>175</v>
      </c>
      <c r="E479" s="175" t="s">
        <v>1</v>
      </c>
      <c r="F479" s="176" t="s">
        <v>769</v>
      </c>
      <c r="G479" s="176"/>
      <c r="I479" s="177">
        <v>7.1950000000000003</v>
      </c>
      <c r="J479" s="178"/>
      <c r="M479" s="173"/>
      <c r="N479" s="179"/>
      <c r="U479" s="180"/>
      <c r="AU479" s="175" t="s">
        <v>175</v>
      </c>
      <c r="AV479" s="175" t="s">
        <v>106</v>
      </c>
      <c r="AW479" s="12" t="s">
        <v>106</v>
      </c>
      <c r="AX479" s="12" t="s">
        <v>29</v>
      </c>
      <c r="AY479" s="12" t="s">
        <v>76</v>
      </c>
      <c r="AZ479" s="175" t="s">
        <v>167</v>
      </c>
    </row>
    <row r="480" spans="2:66" s="13" customFormat="1">
      <c r="B480" s="181"/>
      <c r="D480" s="174" t="s">
        <v>175</v>
      </c>
      <c r="E480" s="182" t="s">
        <v>1</v>
      </c>
      <c r="F480" s="183" t="s">
        <v>178</v>
      </c>
      <c r="G480" s="183"/>
      <c r="I480" s="184">
        <v>209.101</v>
      </c>
      <c r="J480" s="185"/>
      <c r="M480" s="181"/>
      <c r="N480" s="186"/>
      <c r="U480" s="187"/>
      <c r="AU480" s="182" t="s">
        <v>175</v>
      </c>
      <c r="AV480" s="182" t="s">
        <v>106</v>
      </c>
      <c r="AW480" s="13" t="s">
        <v>173</v>
      </c>
      <c r="AX480" s="13" t="s">
        <v>29</v>
      </c>
      <c r="AY480" s="13" t="s">
        <v>84</v>
      </c>
      <c r="AZ480" s="182" t="s">
        <v>167</v>
      </c>
    </row>
    <row r="481" spans="2:66" s="1" customFormat="1" ht="24.25" customHeight="1">
      <c r="B481" s="134"/>
      <c r="C481" s="194" t="s">
        <v>784</v>
      </c>
      <c r="D481" s="194" t="s">
        <v>382</v>
      </c>
      <c r="E481" s="195" t="s">
        <v>785</v>
      </c>
      <c r="F481" s="196" t="s">
        <v>786</v>
      </c>
      <c r="G481" s="196"/>
      <c r="H481" s="197" t="s">
        <v>229</v>
      </c>
      <c r="I481" s="198">
        <v>108.264</v>
      </c>
      <c r="J481" s="199"/>
      <c r="K481" s="198">
        <f>ROUND(J481*I481,3)</f>
        <v>0</v>
      </c>
      <c r="L481" s="200"/>
      <c r="M481" s="201"/>
      <c r="N481" s="202" t="s">
        <v>1</v>
      </c>
      <c r="O481" s="203" t="s">
        <v>42</v>
      </c>
      <c r="Q481" s="169">
        <f>P481*I481</f>
        <v>0</v>
      </c>
      <c r="R481" s="169">
        <v>1.9E-3</v>
      </c>
      <c r="S481" s="169">
        <f>R481*I481</f>
        <v>0.20570159999999998</v>
      </c>
      <c r="T481" s="169">
        <v>0</v>
      </c>
      <c r="U481" s="170">
        <f>T481*I481</f>
        <v>0</v>
      </c>
      <c r="AS481" s="171" t="s">
        <v>336</v>
      </c>
      <c r="AU481" s="171" t="s">
        <v>382</v>
      </c>
      <c r="AV481" s="171" t="s">
        <v>106</v>
      </c>
      <c r="AZ481" s="17" t="s">
        <v>167</v>
      </c>
      <c r="BF481" s="97">
        <f>IF(O481="základná",K481,0)</f>
        <v>0</v>
      </c>
      <c r="BG481" s="97">
        <f>IF(O481="znížená",K481,0)</f>
        <v>0</v>
      </c>
      <c r="BH481" s="97">
        <f>IF(O481="zákl. prenesená",K481,0)</f>
        <v>0</v>
      </c>
      <c r="BI481" s="97">
        <f>IF(O481="zníž. prenesená",K481,0)</f>
        <v>0</v>
      </c>
      <c r="BJ481" s="97">
        <f>IF(O481="nulová",K481,0)</f>
        <v>0</v>
      </c>
      <c r="BK481" s="17" t="s">
        <v>106</v>
      </c>
      <c r="BL481" s="172">
        <f>ROUND(J481*I481,3)</f>
        <v>0</v>
      </c>
      <c r="BM481" s="17" t="s">
        <v>246</v>
      </c>
      <c r="BN481" s="171" t="s">
        <v>787</v>
      </c>
    </row>
    <row r="482" spans="2:66" s="12" customFormat="1" ht="20.6">
      <c r="B482" s="173"/>
      <c r="D482" s="174" t="s">
        <v>175</v>
      </c>
      <c r="E482" s="175" t="s">
        <v>1</v>
      </c>
      <c r="F482" s="176" t="s">
        <v>788</v>
      </c>
      <c r="G482" s="176"/>
      <c r="I482" s="177">
        <v>108.264</v>
      </c>
      <c r="J482" s="178"/>
      <c r="M482" s="173"/>
      <c r="N482" s="179"/>
      <c r="U482" s="180"/>
      <c r="AU482" s="175" t="s">
        <v>175</v>
      </c>
      <c r="AV482" s="175" t="s">
        <v>106</v>
      </c>
      <c r="AW482" s="12" t="s">
        <v>106</v>
      </c>
      <c r="AX482" s="12" t="s">
        <v>29</v>
      </c>
      <c r="AY482" s="12" t="s">
        <v>84</v>
      </c>
      <c r="AZ482" s="175" t="s">
        <v>167</v>
      </c>
    </row>
    <row r="483" spans="2:66" s="1" customFormat="1" ht="24.25" customHeight="1">
      <c r="B483" s="134"/>
      <c r="C483" s="161" t="s">
        <v>789</v>
      </c>
      <c r="D483" s="161" t="s">
        <v>169</v>
      </c>
      <c r="E483" s="162" t="s">
        <v>790</v>
      </c>
      <c r="F483" s="163" t="s">
        <v>791</v>
      </c>
      <c r="G483" s="163"/>
      <c r="H483" s="164" t="s">
        <v>753</v>
      </c>
      <c r="I483" s="166"/>
      <c r="J483" s="166"/>
      <c r="K483" s="165">
        <f>ROUND(J483*I483,3)</f>
        <v>0</v>
      </c>
      <c r="L483" s="167"/>
      <c r="M483" s="34"/>
      <c r="N483" s="168" t="s">
        <v>1</v>
      </c>
      <c r="O483" s="133" t="s">
        <v>42</v>
      </c>
      <c r="Q483" s="169">
        <f>P483*I483</f>
        <v>0</v>
      </c>
      <c r="R483" s="169">
        <v>0</v>
      </c>
      <c r="S483" s="169">
        <f>R483*I483</f>
        <v>0</v>
      </c>
      <c r="T483" s="169">
        <v>0</v>
      </c>
      <c r="U483" s="170">
        <f>T483*I483</f>
        <v>0</v>
      </c>
      <c r="AS483" s="171" t="s">
        <v>246</v>
      </c>
      <c r="AU483" s="171" t="s">
        <v>169</v>
      </c>
      <c r="AV483" s="171" t="s">
        <v>106</v>
      </c>
      <c r="AZ483" s="17" t="s">
        <v>167</v>
      </c>
      <c r="BF483" s="97">
        <f>IF(O483="základná",K483,0)</f>
        <v>0</v>
      </c>
      <c r="BG483" s="97">
        <f>IF(O483="znížená",K483,0)</f>
        <v>0</v>
      </c>
      <c r="BH483" s="97">
        <f>IF(O483="zákl. prenesená",K483,0)</f>
        <v>0</v>
      </c>
      <c r="BI483" s="97">
        <f>IF(O483="zníž. prenesená",K483,0)</f>
        <v>0</v>
      </c>
      <c r="BJ483" s="97">
        <f>IF(O483="nulová",K483,0)</f>
        <v>0</v>
      </c>
      <c r="BK483" s="17" t="s">
        <v>106</v>
      </c>
      <c r="BL483" s="172">
        <f>ROUND(J483*I483,3)</f>
        <v>0</v>
      </c>
      <c r="BM483" s="17" t="s">
        <v>246</v>
      </c>
      <c r="BN483" s="171" t="s">
        <v>792</v>
      </c>
    </row>
    <row r="484" spans="2:66" s="11" customFormat="1" ht="22.95" customHeight="1">
      <c r="B484" s="149"/>
      <c r="D484" s="150" t="s">
        <v>75</v>
      </c>
      <c r="E484" s="159" t="s">
        <v>793</v>
      </c>
      <c r="F484" s="159" t="s">
        <v>794</v>
      </c>
      <c r="G484" s="159"/>
      <c r="J484" s="152"/>
      <c r="K484" s="160">
        <f>BL484</f>
        <v>0</v>
      </c>
      <c r="M484" s="149"/>
      <c r="N484" s="154"/>
      <c r="Q484" s="155">
        <f>SUM(Q485:Q504)</f>
        <v>0</v>
      </c>
      <c r="S484" s="155">
        <f>SUM(S485:S504)</f>
        <v>0.83535649999999995</v>
      </c>
      <c r="U484" s="156">
        <f>SUM(U485:U504)</f>
        <v>0</v>
      </c>
      <c r="AS484" s="150" t="s">
        <v>106</v>
      </c>
      <c r="AU484" s="157" t="s">
        <v>75</v>
      </c>
      <c r="AV484" s="157" t="s">
        <v>84</v>
      </c>
      <c r="AZ484" s="150" t="s">
        <v>167</v>
      </c>
      <c r="BL484" s="158">
        <f>SUM(BL485:BL504)</f>
        <v>0</v>
      </c>
    </row>
    <row r="485" spans="2:66" s="1" customFormat="1" ht="24.25" customHeight="1">
      <c r="B485" s="134"/>
      <c r="C485" s="161" t="s">
        <v>795</v>
      </c>
      <c r="D485" s="161" t="s">
        <v>169</v>
      </c>
      <c r="E485" s="162" t="s">
        <v>796</v>
      </c>
      <c r="F485" s="163" t="s">
        <v>797</v>
      </c>
      <c r="G485" s="163"/>
      <c r="H485" s="164" t="s">
        <v>229</v>
      </c>
      <c r="I485" s="165">
        <v>49.228999999999999</v>
      </c>
      <c r="J485" s="166"/>
      <c r="K485" s="165">
        <f>ROUND(J485*I485,3)</f>
        <v>0</v>
      </c>
      <c r="L485" s="167"/>
      <c r="M485" s="34"/>
      <c r="N485" s="168" t="s">
        <v>1</v>
      </c>
      <c r="O485" s="133" t="s">
        <v>42</v>
      </c>
      <c r="Q485" s="169">
        <f>P485*I485</f>
        <v>0</v>
      </c>
      <c r="R485" s="169">
        <v>3.5000000000000001E-3</v>
      </c>
      <c r="S485" s="169">
        <f>R485*I485</f>
        <v>0.1723015</v>
      </c>
      <c r="T485" s="169">
        <v>0</v>
      </c>
      <c r="U485" s="170">
        <f>T485*I485</f>
        <v>0</v>
      </c>
      <c r="AS485" s="171" t="s">
        <v>246</v>
      </c>
      <c r="AU485" s="171" t="s">
        <v>169</v>
      </c>
      <c r="AV485" s="171" t="s">
        <v>106</v>
      </c>
      <c r="AZ485" s="17" t="s">
        <v>167</v>
      </c>
      <c r="BF485" s="97">
        <f>IF(O485="základná",K485,0)</f>
        <v>0</v>
      </c>
      <c r="BG485" s="97">
        <f>IF(O485="znížená",K485,0)</f>
        <v>0</v>
      </c>
      <c r="BH485" s="97">
        <f>IF(O485="zákl. prenesená",K485,0)</f>
        <v>0</v>
      </c>
      <c r="BI485" s="97">
        <f>IF(O485="zníž. prenesená",K485,0)</f>
        <v>0</v>
      </c>
      <c r="BJ485" s="97">
        <f>IF(O485="nulová",K485,0)</f>
        <v>0</v>
      </c>
      <c r="BK485" s="17" t="s">
        <v>106</v>
      </c>
      <c r="BL485" s="172">
        <f>ROUND(J485*I485,3)</f>
        <v>0</v>
      </c>
      <c r="BM485" s="17" t="s">
        <v>246</v>
      </c>
      <c r="BN485" s="171" t="s">
        <v>798</v>
      </c>
    </row>
    <row r="486" spans="2:66" s="12" customFormat="1">
      <c r="B486" s="173"/>
      <c r="D486" s="174" t="s">
        <v>175</v>
      </c>
      <c r="E486" s="175" t="s">
        <v>1</v>
      </c>
      <c r="F486" s="176" t="s">
        <v>799</v>
      </c>
      <c r="G486" s="176"/>
      <c r="I486" s="177">
        <v>52.173999999999999</v>
      </c>
      <c r="J486" s="178"/>
      <c r="M486" s="173"/>
      <c r="N486" s="179"/>
      <c r="U486" s="180"/>
      <c r="AU486" s="175" t="s">
        <v>175</v>
      </c>
      <c r="AV486" s="175" t="s">
        <v>106</v>
      </c>
      <c r="AW486" s="12" t="s">
        <v>106</v>
      </c>
      <c r="AX486" s="12" t="s">
        <v>29</v>
      </c>
      <c r="AY486" s="12" t="s">
        <v>76</v>
      </c>
      <c r="AZ486" s="175" t="s">
        <v>167</v>
      </c>
    </row>
    <row r="487" spans="2:66" s="12" customFormat="1">
      <c r="B487" s="173"/>
      <c r="D487" s="174" t="s">
        <v>175</v>
      </c>
      <c r="E487" s="175" t="s">
        <v>1</v>
      </c>
      <c r="F487" s="176" t="s">
        <v>800</v>
      </c>
      <c r="G487" s="176"/>
      <c r="I487" s="177">
        <v>-2.9449999999999998</v>
      </c>
      <c r="J487" s="178"/>
      <c r="M487" s="173"/>
      <c r="N487" s="179"/>
      <c r="U487" s="180"/>
      <c r="AU487" s="175" t="s">
        <v>175</v>
      </c>
      <c r="AV487" s="175" t="s">
        <v>106</v>
      </c>
      <c r="AW487" s="12" t="s">
        <v>106</v>
      </c>
      <c r="AX487" s="12" t="s">
        <v>29</v>
      </c>
      <c r="AY487" s="12" t="s">
        <v>76</v>
      </c>
      <c r="AZ487" s="175" t="s">
        <v>167</v>
      </c>
    </row>
    <row r="488" spans="2:66" s="13" customFormat="1">
      <c r="B488" s="181"/>
      <c r="D488" s="174" t="s">
        <v>175</v>
      </c>
      <c r="E488" s="182" t="s">
        <v>1</v>
      </c>
      <c r="F488" s="183" t="s">
        <v>178</v>
      </c>
      <c r="G488" s="183"/>
      <c r="I488" s="184">
        <v>49.228999999999999</v>
      </c>
      <c r="J488" s="185"/>
      <c r="M488" s="181"/>
      <c r="N488" s="186"/>
      <c r="U488" s="187"/>
      <c r="AU488" s="182" t="s">
        <v>175</v>
      </c>
      <c r="AV488" s="182" t="s">
        <v>106</v>
      </c>
      <c r="AW488" s="13" t="s">
        <v>173</v>
      </c>
      <c r="AX488" s="13" t="s">
        <v>29</v>
      </c>
      <c r="AY488" s="13" t="s">
        <v>84</v>
      </c>
      <c r="AZ488" s="182" t="s">
        <v>167</v>
      </c>
    </row>
    <row r="489" spans="2:66" s="1" customFormat="1" ht="16.5" customHeight="1">
      <c r="B489" s="134"/>
      <c r="C489" s="194" t="s">
        <v>801</v>
      </c>
      <c r="D489" s="194" t="s">
        <v>382</v>
      </c>
      <c r="E489" s="195" t="s">
        <v>802</v>
      </c>
      <c r="F489" s="196" t="s">
        <v>803</v>
      </c>
      <c r="G489" s="196"/>
      <c r="H489" s="197" t="s">
        <v>229</v>
      </c>
      <c r="I489" s="198">
        <v>54.152000000000001</v>
      </c>
      <c r="J489" s="199"/>
      <c r="K489" s="198">
        <f>ROUND(J489*I489,3)</f>
        <v>0</v>
      </c>
      <c r="L489" s="200"/>
      <c r="M489" s="201"/>
      <c r="N489" s="202" t="s">
        <v>1</v>
      </c>
      <c r="O489" s="203" t="s">
        <v>42</v>
      </c>
      <c r="Q489" s="169">
        <f>P489*I489</f>
        <v>0</v>
      </c>
      <c r="R489" s="169">
        <v>1.65E-3</v>
      </c>
      <c r="S489" s="169">
        <f>R489*I489</f>
        <v>8.9350800000000008E-2</v>
      </c>
      <c r="T489" s="169">
        <v>0</v>
      </c>
      <c r="U489" s="170">
        <f>T489*I489</f>
        <v>0</v>
      </c>
      <c r="AS489" s="171" t="s">
        <v>336</v>
      </c>
      <c r="AU489" s="171" t="s">
        <v>382</v>
      </c>
      <c r="AV489" s="171" t="s">
        <v>106</v>
      </c>
      <c r="AZ489" s="17" t="s">
        <v>167</v>
      </c>
      <c r="BF489" s="97">
        <f>IF(O489="základná",K489,0)</f>
        <v>0</v>
      </c>
      <c r="BG489" s="97">
        <f>IF(O489="znížená",K489,0)</f>
        <v>0</v>
      </c>
      <c r="BH489" s="97">
        <f>IF(O489="zákl. prenesená",K489,0)</f>
        <v>0</v>
      </c>
      <c r="BI489" s="97">
        <f>IF(O489="zníž. prenesená",K489,0)</f>
        <v>0</v>
      </c>
      <c r="BJ489" s="97">
        <f>IF(O489="nulová",K489,0)</f>
        <v>0</v>
      </c>
      <c r="BK489" s="17" t="s">
        <v>106</v>
      </c>
      <c r="BL489" s="172">
        <f>ROUND(J489*I489,3)</f>
        <v>0</v>
      </c>
      <c r="BM489" s="17" t="s">
        <v>246</v>
      </c>
      <c r="BN489" s="171" t="s">
        <v>804</v>
      </c>
    </row>
    <row r="490" spans="2:66" s="12" customFormat="1">
      <c r="B490" s="173"/>
      <c r="D490" s="174" t="s">
        <v>175</v>
      </c>
      <c r="E490" s="175" t="s">
        <v>1</v>
      </c>
      <c r="F490" s="176" t="s">
        <v>805</v>
      </c>
      <c r="G490" s="176"/>
      <c r="I490" s="177">
        <v>57.390999999999998</v>
      </c>
      <c r="J490" s="178"/>
      <c r="M490" s="173"/>
      <c r="N490" s="179"/>
      <c r="U490" s="180"/>
      <c r="AU490" s="175" t="s">
        <v>175</v>
      </c>
      <c r="AV490" s="175" t="s">
        <v>106</v>
      </c>
      <c r="AW490" s="12" t="s">
        <v>106</v>
      </c>
      <c r="AX490" s="12" t="s">
        <v>29</v>
      </c>
      <c r="AY490" s="12" t="s">
        <v>76</v>
      </c>
      <c r="AZ490" s="175" t="s">
        <v>167</v>
      </c>
    </row>
    <row r="491" spans="2:66" s="12" customFormat="1">
      <c r="B491" s="173"/>
      <c r="D491" s="174" t="s">
        <v>175</v>
      </c>
      <c r="E491" s="175" t="s">
        <v>1</v>
      </c>
      <c r="F491" s="176" t="s">
        <v>806</v>
      </c>
      <c r="G491" s="176"/>
      <c r="I491" s="177">
        <v>-3.2389999999999999</v>
      </c>
      <c r="J491" s="178"/>
      <c r="M491" s="173"/>
      <c r="N491" s="179"/>
      <c r="U491" s="180"/>
      <c r="AU491" s="175" t="s">
        <v>175</v>
      </c>
      <c r="AV491" s="175" t="s">
        <v>106</v>
      </c>
      <c r="AW491" s="12" t="s">
        <v>106</v>
      </c>
      <c r="AX491" s="12" t="s">
        <v>29</v>
      </c>
      <c r="AY491" s="12" t="s">
        <v>76</v>
      </c>
      <c r="AZ491" s="175" t="s">
        <v>167</v>
      </c>
    </row>
    <row r="492" spans="2:66" s="13" customFormat="1">
      <c r="B492" s="181"/>
      <c r="D492" s="174" t="s">
        <v>175</v>
      </c>
      <c r="E492" s="182" t="s">
        <v>1</v>
      </c>
      <c r="F492" s="183" t="s">
        <v>178</v>
      </c>
      <c r="G492" s="183"/>
      <c r="I492" s="184">
        <v>54.152000000000001</v>
      </c>
      <c r="J492" s="185"/>
      <c r="M492" s="181"/>
      <c r="N492" s="186"/>
      <c r="U492" s="187"/>
      <c r="AU492" s="182" t="s">
        <v>175</v>
      </c>
      <c r="AV492" s="182" t="s">
        <v>106</v>
      </c>
      <c r="AW492" s="13" t="s">
        <v>173</v>
      </c>
      <c r="AX492" s="13" t="s">
        <v>29</v>
      </c>
      <c r="AY492" s="13" t="s">
        <v>84</v>
      </c>
      <c r="AZ492" s="182" t="s">
        <v>167</v>
      </c>
    </row>
    <row r="493" spans="2:66" s="1" customFormat="1" ht="24.25" customHeight="1">
      <c r="B493" s="134"/>
      <c r="C493" s="161" t="s">
        <v>807</v>
      </c>
      <c r="D493" s="161" t="s">
        <v>169</v>
      </c>
      <c r="E493" s="162" t="s">
        <v>808</v>
      </c>
      <c r="F493" s="163" t="s">
        <v>809</v>
      </c>
      <c r="G493" s="163"/>
      <c r="H493" s="164" t="s">
        <v>229</v>
      </c>
      <c r="I493" s="165">
        <v>175.57</v>
      </c>
      <c r="J493" s="166"/>
      <c r="K493" s="165">
        <f>ROUND(J493*I493,3)</f>
        <v>0</v>
      </c>
      <c r="L493" s="167"/>
      <c r="M493" s="34"/>
      <c r="N493" s="168" t="s">
        <v>1</v>
      </c>
      <c r="O493" s="133" t="s">
        <v>42</v>
      </c>
      <c r="Q493" s="169">
        <f>P493*I493</f>
        <v>0</v>
      </c>
      <c r="R493" s="169">
        <v>2.2899999999999999E-3</v>
      </c>
      <c r="S493" s="169">
        <f>R493*I493</f>
        <v>0.40205529999999995</v>
      </c>
      <c r="T493" s="169">
        <v>0</v>
      </c>
      <c r="U493" s="170">
        <f>T493*I493</f>
        <v>0</v>
      </c>
      <c r="AS493" s="171" t="s">
        <v>246</v>
      </c>
      <c r="AU493" s="171" t="s">
        <v>169</v>
      </c>
      <c r="AV493" s="171" t="s">
        <v>106</v>
      </c>
      <c r="AZ493" s="17" t="s">
        <v>167</v>
      </c>
      <c r="BF493" s="97">
        <f>IF(O493="základná",K493,0)</f>
        <v>0</v>
      </c>
      <c r="BG493" s="97">
        <f>IF(O493="znížená",K493,0)</f>
        <v>0</v>
      </c>
      <c r="BH493" s="97">
        <f>IF(O493="zákl. prenesená",K493,0)</f>
        <v>0</v>
      </c>
      <c r="BI493" s="97">
        <f>IF(O493="zníž. prenesená",K493,0)</f>
        <v>0</v>
      </c>
      <c r="BJ493" s="97">
        <f>IF(O493="nulová",K493,0)</f>
        <v>0</v>
      </c>
      <c r="BK493" s="17" t="s">
        <v>106</v>
      </c>
      <c r="BL493" s="172">
        <f>ROUND(J493*I493,3)</f>
        <v>0</v>
      </c>
      <c r="BM493" s="17" t="s">
        <v>246</v>
      </c>
      <c r="BN493" s="171" t="s">
        <v>810</v>
      </c>
    </row>
    <row r="494" spans="2:66" s="12" customFormat="1">
      <c r="B494" s="173"/>
      <c r="D494" s="174" t="s">
        <v>175</v>
      </c>
      <c r="E494" s="175" t="s">
        <v>1</v>
      </c>
      <c r="F494" s="176" t="s">
        <v>761</v>
      </c>
      <c r="G494" s="176"/>
      <c r="I494" s="177">
        <v>175.57</v>
      </c>
      <c r="J494" s="178"/>
      <c r="M494" s="173"/>
      <c r="N494" s="179"/>
      <c r="U494" s="180"/>
      <c r="AU494" s="175" t="s">
        <v>175</v>
      </c>
      <c r="AV494" s="175" t="s">
        <v>106</v>
      </c>
      <c r="AW494" s="12" t="s">
        <v>106</v>
      </c>
      <c r="AX494" s="12" t="s">
        <v>29</v>
      </c>
      <c r="AY494" s="12" t="s">
        <v>84</v>
      </c>
      <c r="AZ494" s="175" t="s">
        <v>167</v>
      </c>
    </row>
    <row r="495" spans="2:66" s="1" customFormat="1" ht="33" customHeight="1">
      <c r="B495" s="134"/>
      <c r="C495" s="161" t="s">
        <v>811</v>
      </c>
      <c r="D495" s="161" t="s">
        <v>169</v>
      </c>
      <c r="E495" s="162" t="s">
        <v>812</v>
      </c>
      <c r="F495" s="163" t="s">
        <v>813</v>
      </c>
      <c r="G495" s="163"/>
      <c r="H495" s="164" t="s">
        <v>229</v>
      </c>
      <c r="I495" s="165">
        <v>175.57</v>
      </c>
      <c r="J495" s="166"/>
      <c r="K495" s="165">
        <f>ROUND(J495*I495,3)</f>
        <v>0</v>
      </c>
      <c r="L495" s="167"/>
      <c r="M495" s="34"/>
      <c r="N495" s="168" t="s">
        <v>1</v>
      </c>
      <c r="O495" s="133" t="s">
        <v>42</v>
      </c>
      <c r="Q495" s="169">
        <f>P495*I495</f>
        <v>0</v>
      </c>
      <c r="R495" s="169">
        <v>0</v>
      </c>
      <c r="S495" s="169">
        <f>R495*I495</f>
        <v>0</v>
      </c>
      <c r="T495" s="169">
        <v>0</v>
      </c>
      <c r="U495" s="170">
        <f>T495*I495</f>
        <v>0</v>
      </c>
      <c r="AS495" s="171" t="s">
        <v>246</v>
      </c>
      <c r="AU495" s="171" t="s">
        <v>169</v>
      </c>
      <c r="AV495" s="171" t="s">
        <v>106</v>
      </c>
      <c r="AZ495" s="17" t="s">
        <v>167</v>
      </c>
      <c r="BF495" s="97">
        <f>IF(O495="základná",K495,0)</f>
        <v>0</v>
      </c>
      <c r="BG495" s="97">
        <f>IF(O495="znížená",K495,0)</f>
        <v>0</v>
      </c>
      <c r="BH495" s="97">
        <f>IF(O495="zákl. prenesená",K495,0)</f>
        <v>0</v>
      </c>
      <c r="BI495" s="97">
        <f>IF(O495="zníž. prenesená",K495,0)</f>
        <v>0</v>
      </c>
      <c r="BJ495" s="97">
        <f>IF(O495="nulová",K495,0)</f>
        <v>0</v>
      </c>
      <c r="BK495" s="17" t="s">
        <v>106</v>
      </c>
      <c r="BL495" s="172">
        <f>ROUND(J495*I495,3)</f>
        <v>0</v>
      </c>
      <c r="BM495" s="17" t="s">
        <v>246</v>
      </c>
      <c r="BN495" s="171" t="s">
        <v>814</v>
      </c>
    </row>
    <row r="496" spans="2:66" s="12" customFormat="1">
      <c r="B496" s="173"/>
      <c r="D496" s="174" t="s">
        <v>175</v>
      </c>
      <c r="E496" s="175" t="s">
        <v>1</v>
      </c>
      <c r="F496" s="176" t="s">
        <v>761</v>
      </c>
      <c r="G496" s="176"/>
      <c r="I496" s="177">
        <v>175.57</v>
      </c>
      <c r="J496" s="178"/>
      <c r="M496" s="173"/>
      <c r="N496" s="179"/>
      <c r="U496" s="180"/>
      <c r="AU496" s="175" t="s">
        <v>175</v>
      </c>
      <c r="AV496" s="175" t="s">
        <v>106</v>
      </c>
      <c r="AW496" s="12" t="s">
        <v>106</v>
      </c>
      <c r="AX496" s="12" t="s">
        <v>29</v>
      </c>
      <c r="AY496" s="12" t="s">
        <v>84</v>
      </c>
      <c r="AZ496" s="175" t="s">
        <v>167</v>
      </c>
    </row>
    <row r="497" spans="2:66" s="1" customFormat="1" ht="21.75" customHeight="1">
      <c r="B497" s="134"/>
      <c r="C497" s="194" t="s">
        <v>815</v>
      </c>
      <c r="D497" s="194" t="s">
        <v>382</v>
      </c>
      <c r="E497" s="195" t="s">
        <v>816</v>
      </c>
      <c r="F497" s="196" t="s">
        <v>817</v>
      </c>
      <c r="G497" s="196"/>
      <c r="H497" s="197" t="s">
        <v>229</v>
      </c>
      <c r="I497" s="198">
        <v>179.08099999999999</v>
      </c>
      <c r="J497" s="199"/>
      <c r="K497" s="198">
        <f>ROUND(J497*I497,3)</f>
        <v>0</v>
      </c>
      <c r="L497" s="200"/>
      <c r="M497" s="201"/>
      <c r="N497" s="202" t="s">
        <v>1</v>
      </c>
      <c r="O497" s="203" t="s">
        <v>42</v>
      </c>
      <c r="Q497" s="169">
        <f>P497*I497</f>
        <v>0</v>
      </c>
      <c r="R497" s="169">
        <v>8.9999999999999998E-4</v>
      </c>
      <c r="S497" s="169">
        <f>R497*I497</f>
        <v>0.16117289999999998</v>
      </c>
      <c r="T497" s="169">
        <v>0</v>
      </c>
      <c r="U497" s="170">
        <f>T497*I497</f>
        <v>0</v>
      </c>
      <c r="AS497" s="171" t="s">
        <v>336</v>
      </c>
      <c r="AU497" s="171" t="s">
        <v>382</v>
      </c>
      <c r="AV497" s="171" t="s">
        <v>106</v>
      </c>
      <c r="AZ497" s="17" t="s">
        <v>167</v>
      </c>
      <c r="BF497" s="97">
        <f>IF(O497="základná",K497,0)</f>
        <v>0</v>
      </c>
      <c r="BG497" s="97">
        <f>IF(O497="znížená",K497,0)</f>
        <v>0</v>
      </c>
      <c r="BH497" s="97">
        <f>IF(O497="zákl. prenesená",K497,0)</f>
        <v>0</v>
      </c>
      <c r="BI497" s="97">
        <f>IF(O497="zníž. prenesená",K497,0)</f>
        <v>0</v>
      </c>
      <c r="BJ497" s="97">
        <f>IF(O497="nulová",K497,0)</f>
        <v>0</v>
      </c>
      <c r="BK497" s="17" t="s">
        <v>106</v>
      </c>
      <c r="BL497" s="172">
        <f>ROUND(J497*I497,3)</f>
        <v>0</v>
      </c>
      <c r="BM497" s="17" t="s">
        <v>246</v>
      </c>
      <c r="BN497" s="171" t="s">
        <v>818</v>
      </c>
    </row>
    <row r="498" spans="2:66" s="12" customFormat="1">
      <c r="B498" s="173"/>
      <c r="D498" s="174" t="s">
        <v>175</v>
      </c>
      <c r="E498" s="175" t="s">
        <v>1</v>
      </c>
      <c r="F498" s="176" t="s">
        <v>819</v>
      </c>
      <c r="G498" s="176"/>
      <c r="I498" s="177">
        <v>179.08099999999999</v>
      </c>
      <c r="J498" s="178"/>
      <c r="M498" s="173"/>
      <c r="N498" s="179"/>
      <c r="U498" s="180"/>
      <c r="AU498" s="175" t="s">
        <v>175</v>
      </c>
      <c r="AV498" s="175" t="s">
        <v>106</v>
      </c>
      <c r="AW498" s="12" t="s">
        <v>106</v>
      </c>
      <c r="AX498" s="12" t="s">
        <v>29</v>
      </c>
      <c r="AY498" s="12" t="s">
        <v>84</v>
      </c>
      <c r="AZ498" s="175" t="s">
        <v>167</v>
      </c>
    </row>
    <row r="499" spans="2:66" s="1" customFormat="1" ht="24.25" customHeight="1">
      <c r="B499" s="134"/>
      <c r="C499" s="194" t="s">
        <v>820</v>
      </c>
      <c r="D499" s="194" t="s">
        <v>382</v>
      </c>
      <c r="E499" s="195" t="s">
        <v>821</v>
      </c>
      <c r="F499" s="196" t="s">
        <v>822</v>
      </c>
      <c r="G499" s="196"/>
      <c r="H499" s="197" t="s">
        <v>172</v>
      </c>
      <c r="I499" s="198">
        <v>11.64</v>
      </c>
      <c r="J499" s="199"/>
      <c r="K499" s="198">
        <f>ROUND(J499*I499,3)</f>
        <v>0</v>
      </c>
      <c r="L499" s="200"/>
      <c r="M499" s="201"/>
      <c r="N499" s="202" t="s">
        <v>1</v>
      </c>
      <c r="O499" s="203" t="s">
        <v>42</v>
      </c>
      <c r="Q499" s="169">
        <f>P499*I499</f>
        <v>0</v>
      </c>
      <c r="R499" s="169">
        <v>8.9999999999999998E-4</v>
      </c>
      <c r="S499" s="169">
        <f>R499*I499</f>
        <v>1.0476000000000001E-2</v>
      </c>
      <c r="T499" s="169">
        <v>0</v>
      </c>
      <c r="U499" s="170">
        <f>T499*I499</f>
        <v>0</v>
      </c>
      <c r="AS499" s="171" t="s">
        <v>336</v>
      </c>
      <c r="AU499" s="171" t="s">
        <v>382</v>
      </c>
      <c r="AV499" s="171" t="s">
        <v>106</v>
      </c>
      <c r="AZ499" s="17" t="s">
        <v>167</v>
      </c>
      <c r="BF499" s="97">
        <f>IF(O499="základná",K499,0)</f>
        <v>0</v>
      </c>
      <c r="BG499" s="97">
        <f>IF(O499="znížená",K499,0)</f>
        <v>0</v>
      </c>
      <c r="BH499" s="97">
        <f>IF(O499="zákl. prenesená",K499,0)</f>
        <v>0</v>
      </c>
      <c r="BI499" s="97">
        <f>IF(O499="zníž. prenesená",K499,0)</f>
        <v>0</v>
      </c>
      <c r="BJ499" s="97">
        <f>IF(O499="nulová",K499,0)</f>
        <v>0</v>
      </c>
      <c r="BK499" s="17" t="s">
        <v>106</v>
      </c>
      <c r="BL499" s="172">
        <f>ROUND(J499*I499,3)</f>
        <v>0</v>
      </c>
      <c r="BM499" s="17" t="s">
        <v>246</v>
      </c>
      <c r="BN499" s="171" t="s">
        <v>823</v>
      </c>
    </row>
    <row r="500" spans="2:66" s="12" customFormat="1">
      <c r="B500" s="173"/>
      <c r="D500" s="174" t="s">
        <v>175</v>
      </c>
      <c r="E500" s="175" t="s">
        <v>1</v>
      </c>
      <c r="F500" s="176" t="s">
        <v>824</v>
      </c>
      <c r="G500" s="176"/>
      <c r="I500" s="177">
        <v>11.64</v>
      </c>
      <c r="J500" s="178"/>
      <c r="M500" s="173"/>
      <c r="N500" s="179"/>
      <c r="U500" s="180"/>
      <c r="AU500" s="175" t="s">
        <v>175</v>
      </c>
      <c r="AV500" s="175" t="s">
        <v>106</v>
      </c>
      <c r="AW500" s="12" t="s">
        <v>106</v>
      </c>
      <c r="AX500" s="12" t="s">
        <v>29</v>
      </c>
      <c r="AY500" s="12" t="s">
        <v>84</v>
      </c>
      <c r="AZ500" s="175" t="s">
        <v>167</v>
      </c>
    </row>
    <row r="501" spans="2:66" s="1" customFormat="1" ht="37.950000000000003" customHeight="1">
      <c r="B501" s="134"/>
      <c r="C501" s="161" t="s">
        <v>825</v>
      </c>
      <c r="D501" s="161" t="s">
        <v>169</v>
      </c>
      <c r="E501" s="162" t="s">
        <v>826</v>
      </c>
      <c r="F501" s="163" t="s">
        <v>827</v>
      </c>
      <c r="G501" s="163"/>
      <c r="H501" s="164" t="s">
        <v>344</v>
      </c>
      <c r="I501" s="165">
        <v>45</v>
      </c>
      <c r="J501" s="166"/>
      <c r="K501" s="165">
        <f>ROUND(J501*I501,3)</f>
        <v>0</v>
      </c>
      <c r="L501" s="167"/>
      <c r="M501" s="34"/>
      <c r="N501" s="168" t="s">
        <v>1</v>
      </c>
      <c r="O501" s="133" t="s">
        <v>42</v>
      </c>
      <c r="Q501" s="169">
        <f>P501*I501</f>
        <v>0</v>
      </c>
      <c r="R501" s="169">
        <v>0</v>
      </c>
      <c r="S501" s="169">
        <f>R501*I501</f>
        <v>0</v>
      </c>
      <c r="T501" s="169">
        <v>0</v>
      </c>
      <c r="U501" s="170">
        <f>T501*I501</f>
        <v>0</v>
      </c>
      <c r="AS501" s="171" t="s">
        <v>246</v>
      </c>
      <c r="AU501" s="171" t="s">
        <v>169</v>
      </c>
      <c r="AV501" s="171" t="s">
        <v>106</v>
      </c>
      <c r="AZ501" s="17" t="s">
        <v>167</v>
      </c>
      <c r="BF501" s="97">
        <f>IF(O501="základná",K501,0)</f>
        <v>0</v>
      </c>
      <c r="BG501" s="97">
        <f>IF(O501="znížená",K501,0)</f>
        <v>0</v>
      </c>
      <c r="BH501" s="97">
        <f>IF(O501="zákl. prenesená",K501,0)</f>
        <v>0</v>
      </c>
      <c r="BI501" s="97">
        <f>IF(O501="zníž. prenesená",K501,0)</f>
        <v>0</v>
      </c>
      <c r="BJ501" s="97">
        <f>IF(O501="nulová",K501,0)</f>
        <v>0</v>
      </c>
      <c r="BK501" s="17" t="s">
        <v>106</v>
      </c>
      <c r="BL501" s="172">
        <f>ROUND(J501*I501,3)</f>
        <v>0</v>
      </c>
      <c r="BM501" s="17" t="s">
        <v>246</v>
      </c>
      <c r="BN501" s="171" t="s">
        <v>828</v>
      </c>
    </row>
    <row r="502" spans="2:66" s="14" customFormat="1">
      <c r="B502" s="188"/>
      <c r="D502" s="174" t="s">
        <v>175</v>
      </c>
      <c r="E502" s="189" t="s">
        <v>1</v>
      </c>
      <c r="F502" s="190" t="s">
        <v>829</v>
      </c>
      <c r="G502" s="190"/>
      <c r="I502" s="189" t="s">
        <v>1</v>
      </c>
      <c r="J502" s="191"/>
      <c r="M502" s="188"/>
      <c r="N502" s="192"/>
      <c r="U502" s="193"/>
      <c r="AU502" s="189" t="s">
        <v>175</v>
      </c>
      <c r="AV502" s="189" t="s">
        <v>106</v>
      </c>
      <c r="AW502" s="14" t="s">
        <v>84</v>
      </c>
      <c r="AX502" s="14" t="s">
        <v>29</v>
      </c>
      <c r="AY502" s="14" t="s">
        <v>76</v>
      </c>
      <c r="AZ502" s="189" t="s">
        <v>167</v>
      </c>
    </row>
    <row r="503" spans="2:66" s="12" customFormat="1">
      <c r="B503" s="173"/>
      <c r="D503" s="174" t="s">
        <v>175</v>
      </c>
      <c r="E503" s="175" t="s">
        <v>1</v>
      </c>
      <c r="F503" s="176" t="s">
        <v>417</v>
      </c>
      <c r="G503" s="176"/>
      <c r="I503" s="177">
        <v>45</v>
      </c>
      <c r="J503" s="178"/>
      <c r="M503" s="173"/>
      <c r="N503" s="179"/>
      <c r="U503" s="180"/>
      <c r="AU503" s="175" t="s">
        <v>175</v>
      </c>
      <c r="AV503" s="175" t="s">
        <v>106</v>
      </c>
      <c r="AW503" s="12" t="s">
        <v>106</v>
      </c>
      <c r="AX503" s="12" t="s">
        <v>29</v>
      </c>
      <c r="AY503" s="12" t="s">
        <v>84</v>
      </c>
      <c r="AZ503" s="175" t="s">
        <v>167</v>
      </c>
    </row>
    <row r="504" spans="2:66" s="1" customFormat="1" ht="24.25" customHeight="1">
      <c r="B504" s="134"/>
      <c r="C504" s="161" t="s">
        <v>830</v>
      </c>
      <c r="D504" s="161" t="s">
        <v>169</v>
      </c>
      <c r="E504" s="162" t="s">
        <v>831</v>
      </c>
      <c r="F504" s="163" t="s">
        <v>832</v>
      </c>
      <c r="G504" s="163"/>
      <c r="H504" s="164" t="s">
        <v>753</v>
      </c>
      <c r="I504" s="166"/>
      <c r="J504" s="166"/>
      <c r="K504" s="165">
        <f>ROUND(J504*I504,3)</f>
        <v>0</v>
      </c>
      <c r="L504" s="167"/>
      <c r="M504" s="34"/>
      <c r="N504" s="168" t="s">
        <v>1</v>
      </c>
      <c r="O504" s="133" t="s">
        <v>42</v>
      </c>
      <c r="Q504" s="169">
        <f>P504*I504</f>
        <v>0</v>
      </c>
      <c r="R504" s="169">
        <v>0</v>
      </c>
      <c r="S504" s="169">
        <f>R504*I504</f>
        <v>0</v>
      </c>
      <c r="T504" s="169">
        <v>0</v>
      </c>
      <c r="U504" s="170">
        <f>T504*I504</f>
        <v>0</v>
      </c>
      <c r="AS504" s="171" t="s">
        <v>246</v>
      </c>
      <c r="AU504" s="171" t="s">
        <v>169</v>
      </c>
      <c r="AV504" s="171" t="s">
        <v>106</v>
      </c>
      <c r="AZ504" s="17" t="s">
        <v>167</v>
      </c>
      <c r="BF504" s="97">
        <f>IF(O504="základná",K504,0)</f>
        <v>0</v>
      </c>
      <c r="BG504" s="97">
        <f>IF(O504="znížená",K504,0)</f>
        <v>0</v>
      </c>
      <c r="BH504" s="97">
        <f>IF(O504="zákl. prenesená",K504,0)</f>
        <v>0</v>
      </c>
      <c r="BI504" s="97">
        <f>IF(O504="zníž. prenesená",K504,0)</f>
        <v>0</v>
      </c>
      <c r="BJ504" s="97">
        <f>IF(O504="nulová",K504,0)</f>
        <v>0</v>
      </c>
      <c r="BK504" s="17" t="s">
        <v>106</v>
      </c>
      <c r="BL504" s="172">
        <f>ROUND(J504*I504,3)</f>
        <v>0</v>
      </c>
      <c r="BM504" s="17" t="s">
        <v>246</v>
      </c>
      <c r="BN504" s="171" t="s">
        <v>833</v>
      </c>
    </row>
    <row r="505" spans="2:66" s="11" customFormat="1" ht="22.95" customHeight="1">
      <c r="B505" s="149"/>
      <c r="D505" s="150" t="s">
        <v>75</v>
      </c>
      <c r="E505" s="159" t="s">
        <v>834</v>
      </c>
      <c r="F505" s="159" t="s">
        <v>835</v>
      </c>
      <c r="G505" s="159"/>
      <c r="J505" s="152"/>
      <c r="K505" s="160">
        <f>BL505</f>
        <v>0</v>
      </c>
      <c r="M505" s="149"/>
      <c r="N505" s="154"/>
      <c r="Q505" s="155">
        <f>SUM(Q506:Q517)</f>
        <v>0</v>
      </c>
      <c r="S505" s="155">
        <f>SUM(S506:S517)</f>
        <v>4.5850278600000003</v>
      </c>
      <c r="U505" s="156">
        <f>SUM(U506:U517)</f>
        <v>0</v>
      </c>
      <c r="AS505" s="150" t="s">
        <v>106</v>
      </c>
      <c r="AU505" s="157" t="s">
        <v>75</v>
      </c>
      <c r="AV505" s="157" t="s">
        <v>84</v>
      </c>
      <c r="AZ505" s="150" t="s">
        <v>167</v>
      </c>
      <c r="BL505" s="158">
        <f>SUM(BL506:BL517)</f>
        <v>0</v>
      </c>
    </row>
    <row r="506" spans="2:66" s="1" customFormat="1" ht="49.2" customHeight="1">
      <c r="B506" s="134"/>
      <c r="C506" s="161" t="s">
        <v>836</v>
      </c>
      <c r="D506" s="161" t="s">
        <v>169</v>
      </c>
      <c r="E506" s="162" t="s">
        <v>837</v>
      </c>
      <c r="F506" s="163" t="s">
        <v>838</v>
      </c>
      <c r="G506" s="163"/>
      <c r="H506" s="164" t="s">
        <v>229</v>
      </c>
      <c r="I506" s="165">
        <v>90.635000000000005</v>
      </c>
      <c r="J506" s="166"/>
      <c r="K506" s="165">
        <f>ROUND(J506*I506,3)</f>
        <v>0</v>
      </c>
      <c r="L506" s="167"/>
      <c r="M506" s="34"/>
      <c r="N506" s="168" t="s">
        <v>1</v>
      </c>
      <c r="O506" s="133" t="s">
        <v>42</v>
      </c>
      <c r="Q506" s="169">
        <f>P506*I506</f>
        <v>0</v>
      </c>
      <c r="R506" s="169">
        <v>4.9340000000000002E-2</v>
      </c>
      <c r="S506" s="169">
        <f>R506*I506</f>
        <v>4.4719309000000003</v>
      </c>
      <c r="T506" s="169">
        <v>0</v>
      </c>
      <c r="U506" s="170">
        <f>T506*I506</f>
        <v>0</v>
      </c>
      <c r="AS506" s="171" t="s">
        <v>246</v>
      </c>
      <c r="AU506" s="171" t="s">
        <v>169</v>
      </c>
      <c r="AV506" s="171" t="s">
        <v>106</v>
      </c>
      <c r="AZ506" s="17" t="s">
        <v>167</v>
      </c>
      <c r="BF506" s="97">
        <f>IF(O506="základná",K506,0)</f>
        <v>0</v>
      </c>
      <c r="BG506" s="97">
        <f>IF(O506="znížená",K506,0)</f>
        <v>0</v>
      </c>
      <c r="BH506" s="97">
        <f>IF(O506="zákl. prenesená",K506,0)</f>
        <v>0</v>
      </c>
      <c r="BI506" s="97">
        <f>IF(O506="zníž. prenesená",K506,0)</f>
        <v>0</v>
      </c>
      <c r="BJ506" s="97">
        <f>IF(O506="nulová",K506,0)</f>
        <v>0</v>
      </c>
      <c r="BK506" s="17" t="s">
        <v>106</v>
      </c>
      <c r="BL506" s="172">
        <f>ROUND(J506*I506,3)</f>
        <v>0</v>
      </c>
      <c r="BM506" s="17" t="s">
        <v>246</v>
      </c>
      <c r="BN506" s="171" t="s">
        <v>839</v>
      </c>
    </row>
    <row r="507" spans="2:66" s="14" customFormat="1">
      <c r="B507" s="188"/>
      <c r="D507" s="174" t="s">
        <v>175</v>
      </c>
      <c r="E507" s="189" t="s">
        <v>1</v>
      </c>
      <c r="F507" s="190" t="s">
        <v>840</v>
      </c>
      <c r="G507" s="190"/>
      <c r="I507" s="189" t="s">
        <v>1</v>
      </c>
      <c r="J507" s="191"/>
      <c r="M507" s="188"/>
      <c r="N507" s="192"/>
      <c r="U507" s="193"/>
      <c r="AU507" s="189" t="s">
        <v>175</v>
      </c>
      <c r="AV507" s="189" t="s">
        <v>106</v>
      </c>
      <c r="AW507" s="14" t="s">
        <v>84</v>
      </c>
      <c r="AX507" s="14" t="s">
        <v>29</v>
      </c>
      <c r="AY507" s="14" t="s">
        <v>76</v>
      </c>
      <c r="AZ507" s="189" t="s">
        <v>167</v>
      </c>
    </row>
    <row r="508" spans="2:66" s="12" customFormat="1">
      <c r="B508" s="173"/>
      <c r="D508" s="174" t="s">
        <v>175</v>
      </c>
      <c r="E508" s="175" t="s">
        <v>1</v>
      </c>
      <c r="F508" s="176" t="s">
        <v>841</v>
      </c>
      <c r="G508" s="176"/>
      <c r="I508" s="177">
        <v>55.534999999999997</v>
      </c>
      <c r="J508" s="178"/>
      <c r="M508" s="173"/>
      <c r="N508" s="179"/>
      <c r="U508" s="180"/>
      <c r="AU508" s="175" t="s">
        <v>175</v>
      </c>
      <c r="AV508" s="175" t="s">
        <v>106</v>
      </c>
      <c r="AW508" s="12" t="s">
        <v>106</v>
      </c>
      <c r="AX508" s="12" t="s">
        <v>29</v>
      </c>
      <c r="AY508" s="12" t="s">
        <v>76</v>
      </c>
      <c r="AZ508" s="175" t="s">
        <v>167</v>
      </c>
    </row>
    <row r="509" spans="2:66" s="12" customFormat="1">
      <c r="B509" s="173"/>
      <c r="D509" s="174" t="s">
        <v>175</v>
      </c>
      <c r="E509" s="175" t="s">
        <v>1</v>
      </c>
      <c r="F509" s="176" t="s">
        <v>842</v>
      </c>
      <c r="G509" s="176"/>
      <c r="I509" s="177">
        <v>-4.3</v>
      </c>
      <c r="J509" s="178"/>
      <c r="M509" s="173"/>
      <c r="N509" s="179"/>
      <c r="U509" s="180"/>
      <c r="AU509" s="175" t="s">
        <v>175</v>
      </c>
      <c r="AV509" s="175" t="s">
        <v>106</v>
      </c>
      <c r="AW509" s="12" t="s">
        <v>106</v>
      </c>
      <c r="AX509" s="12" t="s">
        <v>29</v>
      </c>
      <c r="AY509" s="12" t="s">
        <v>76</v>
      </c>
      <c r="AZ509" s="175" t="s">
        <v>167</v>
      </c>
    </row>
    <row r="510" spans="2:66" s="14" customFormat="1">
      <c r="B510" s="188"/>
      <c r="D510" s="174" t="s">
        <v>175</v>
      </c>
      <c r="E510" s="189" t="s">
        <v>1</v>
      </c>
      <c r="F510" s="190" t="s">
        <v>843</v>
      </c>
      <c r="G510" s="190"/>
      <c r="I510" s="189" t="s">
        <v>1</v>
      </c>
      <c r="J510" s="191"/>
      <c r="M510" s="188"/>
      <c r="N510" s="192"/>
      <c r="U510" s="193"/>
      <c r="AU510" s="189" t="s">
        <v>175</v>
      </c>
      <c r="AV510" s="189" t="s">
        <v>106</v>
      </c>
      <c r="AW510" s="14" t="s">
        <v>84</v>
      </c>
      <c r="AX510" s="14" t="s">
        <v>29</v>
      </c>
      <c r="AY510" s="14" t="s">
        <v>76</v>
      </c>
      <c r="AZ510" s="189" t="s">
        <v>167</v>
      </c>
    </row>
    <row r="511" spans="2:66" s="12" customFormat="1">
      <c r="B511" s="173"/>
      <c r="D511" s="174" t="s">
        <v>175</v>
      </c>
      <c r="E511" s="175" t="s">
        <v>1</v>
      </c>
      <c r="F511" s="176" t="s">
        <v>844</v>
      </c>
      <c r="G511" s="176"/>
      <c r="I511" s="177">
        <v>48.85</v>
      </c>
      <c r="J511" s="178"/>
      <c r="M511" s="173"/>
      <c r="N511" s="179"/>
      <c r="U511" s="180"/>
      <c r="AU511" s="175" t="s">
        <v>175</v>
      </c>
      <c r="AV511" s="175" t="s">
        <v>106</v>
      </c>
      <c r="AW511" s="12" t="s">
        <v>106</v>
      </c>
      <c r="AX511" s="12" t="s">
        <v>29</v>
      </c>
      <c r="AY511" s="12" t="s">
        <v>76</v>
      </c>
      <c r="AZ511" s="175" t="s">
        <v>167</v>
      </c>
    </row>
    <row r="512" spans="2:66" s="12" customFormat="1">
      <c r="B512" s="173"/>
      <c r="D512" s="174" t="s">
        <v>175</v>
      </c>
      <c r="E512" s="175" t="s">
        <v>1</v>
      </c>
      <c r="F512" s="176" t="s">
        <v>845</v>
      </c>
      <c r="G512" s="176"/>
      <c r="I512" s="177">
        <v>-9.4499999999999993</v>
      </c>
      <c r="J512" s="178"/>
      <c r="M512" s="173"/>
      <c r="N512" s="179"/>
      <c r="U512" s="180"/>
      <c r="AU512" s="175" t="s">
        <v>175</v>
      </c>
      <c r="AV512" s="175" t="s">
        <v>106</v>
      </c>
      <c r="AW512" s="12" t="s">
        <v>106</v>
      </c>
      <c r="AX512" s="12" t="s">
        <v>29</v>
      </c>
      <c r="AY512" s="12" t="s">
        <v>76</v>
      </c>
      <c r="AZ512" s="175" t="s">
        <v>167</v>
      </c>
    </row>
    <row r="513" spans="2:66" s="13" customFormat="1">
      <c r="B513" s="181"/>
      <c r="D513" s="174" t="s">
        <v>175</v>
      </c>
      <c r="E513" s="182" t="s">
        <v>1</v>
      </c>
      <c r="F513" s="183" t="s">
        <v>178</v>
      </c>
      <c r="G513" s="183"/>
      <c r="I513" s="184">
        <v>90.635000000000005</v>
      </c>
      <c r="J513" s="185"/>
      <c r="M513" s="181"/>
      <c r="N513" s="186"/>
      <c r="U513" s="187"/>
      <c r="AU513" s="182" t="s">
        <v>175</v>
      </c>
      <c r="AV513" s="182" t="s">
        <v>106</v>
      </c>
      <c r="AW513" s="13" t="s">
        <v>173</v>
      </c>
      <c r="AX513" s="13" t="s">
        <v>29</v>
      </c>
      <c r="AY513" s="13" t="s">
        <v>84</v>
      </c>
      <c r="AZ513" s="182" t="s">
        <v>167</v>
      </c>
    </row>
    <row r="514" spans="2:66" s="1" customFormat="1" ht="49.2" customHeight="1">
      <c r="B514" s="134"/>
      <c r="C514" s="161" t="s">
        <v>846</v>
      </c>
      <c r="D514" s="161" t="s">
        <v>169</v>
      </c>
      <c r="E514" s="162" t="s">
        <v>847</v>
      </c>
      <c r="F514" s="163" t="s">
        <v>848</v>
      </c>
      <c r="G514" s="163"/>
      <c r="H514" s="164" t="s">
        <v>229</v>
      </c>
      <c r="I514" s="165">
        <v>9.5359999999999996</v>
      </c>
      <c r="J514" s="166"/>
      <c r="K514" s="165">
        <f>ROUND(J514*I514,3)</f>
        <v>0</v>
      </c>
      <c r="L514" s="167"/>
      <c r="M514" s="34"/>
      <c r="N514" s="168" t="s">
        <v>1</v>
      </c>
      <c r="O514" s="133" t="s">
        <v>42</v>
      </c>
      <c r="Q514" s="169">
        <f>P514*I514</f>
        <v>0</v>
      </c>
      <c r="R514" s="169">
        <v>1.1860000000000001E-2</v>
      </c>
      <c r="S514" s="169">
        <f>R514*I514</f>
        <v>0.11309696</v>
      </c>
      <c r="T514" s="169">
        <v>0</v>
      </c>
      <c r="U514" s="170">
        <f>T514*I514</f>
        <v>0</v>
      </c>
      <c r="AS514" s="171" t="s">
        <v>246</v>
      </c>
      <c r="AU514" s="171" t="s">
        <v>169</v>
      </c>
      <c r="AV514" s="171" t="s">
        <v>106</v>
      </c>
      <c r="AZ514" s="17" t="s">
        <v>167</v>
      </c>
      <c r="BF514" s="97">
        <f>IF(O514="základná",K514,0)</f>
        <v>0</v>
      </c>
      <c r="BG514" s="97">
        <f>IF(O514="znížená",K514,0)</f>
        <v>0</v>
      </c>
      <c r="BH514" s="97">
        <f>IF(O514="zákl. prenesená",K514,0)</f>
        <v>0</v>
      </c>
      <c r="BI514" s="97">
        <f>IF(O514="zníž. prenesená",K514,0)</f>
        <v>0</v>
      </c>
      <c r="BJ514" s="97">
        <f>IF(O514="nulová",K514,0)</f>
        <v>0</v>
      </c>
      <c r="BK514" s="17" t="s">
        <v>106</v>
      </c>
      <c r="BL514" s="172">
        <f>ROUND(J514*I514,3)</f>
        <v>0</v>
      </c>
      <c r="BM514" s="17" t="s">
        <v>246</v>
      </c>
      <c r="BN514" s="171" t="s">
        <v>849</v>
      </c>
    </row>
    <row r="515" spans="2:66" s="14" customFormat="1">
      <c r="B515" s="188"/>
      <c r="D515" s="174" t="s">
        <v>175</v>
      </c>
      <c r="E515" s="189" t="s">
        <v>1</v>
      </c>
      <c r="F515" s="190" t="s">
        <v>850</v>
      </c>
      <c r="G515" s="190"/>
      <c r="I515" s="189" t="s">
        <v>1</v>
      </c>
      <c r="J515" s="191"/>
      <c r="M515" s="188"/>
      <c r="N515" s="192"/>
      <c r="U515" s="193"/>
      <c r="AU515" s="189" t="s">
        <v>175</v>
      </c>
      <c r="AV515" s="189" t="s">
        <v>106</v>
      </c>
      <c r="AW515" s="14" t="s">
        <v>84</v>
      </c>
      <c r="AX515" s="14" t="s">
        <v>29</v>
      </c>
      <c r="AY515" s="14" t="s">
        <v>76</v>
      </c>
      <c r="AZ515" s="189" t="s">
        <v>167</v>
      </c>
    </row>
    <row r="516" spans="2:66" s="12" customFormat="1">
      <c r="B516" s="173"/>
      <c r="D516" s="174" t="s">
        <v>175</v>
      </c>
      <c r="E516" s="175" t="s">
        <v>1</v>
      </c>
      <c r="F516" s="176" t="s">
        <v>851</v>
      </c>
      <c r="G516" s="176"/>
      <c r="I516" s="177">
        <v>9.5359999999999996</v>
      </c>
      <c r="J516" s="178"/>
      <c r="M516" s="173"/>
      <c r="N516" s="179"/>
      <c r="U516" s="180"/>
      <c r="AU516" s="175" t="s">
        <v>175</v>
      </c>
      <c r="AV516" s="175" t="s">
        <v>106</v>
      </c>
      <c r="AW516" s="12" t="s">
        <v>106</v>
      </c>
      <c r="AX516" s="12" t="s">
        <v>29</v>
      </c>
      <c r="AY516" s="12" t="s">
        <v>84</v>
      </c>
      <c r="AZ516" s="175" t="s">
        <v>167</v>
      </c>
    </row>
    <row r="517" spans="2:66" s="1" customFormat="1" ht="24.25" customHeight="1">
      <c r="B517" s="134"/>
      <c r="C517" s="161" t="s">
        <v>852</v>
      </c>
      <c r="D517" s="161" t="s">
        <v>169</v>
      </c>
      <c r="E517" s="162" t="s">
        <v>853</v>
      </c>
      <c r="F517" s="163" t="s">
        <v>854</v>
      </c>
      <c r="G517" s="163"/>
      <c r="H517" s="164" t="s">
        <v>753</v>
      </c>
      <c r="I517" s="166"/>
      <c r="J517" s="166"/>
      <c r="K517" s="165">
        <f>ROUND(J517*I517,3)</f>
        <v>0</v>
      </c>
      <c r="L517" s="167"/>
      <c r="M517" s="34"/>
      <c r="N517" s="168" t="s">
        <v>1</v>
      </c>
      <c r="O517" s="133" t="s">
        <v>42</v>
      </c>
      <c r="Q517" s="169">
        <f>P517*I517</f>
        <v>0</v>
      </c>
      <c r="R517" s="169">
        <v>0</v>
      </c>
      <c r="S517" s="169">
        <f>R517*I517</f>
        <v>0</v>
      </c>
      <c r="T517" s="169">
        <v>0</v>
      </c>
      <c r="U517" s="170">
        <f>T517*I517</f>
        <v>0</v>
      </c>
      <c r="AS517" s="171" t="s">
        <v>246</v>
      </c>
      <c r="AU517" s="171" t="s">
        <v>169</v>
      </c>
      <c r="AV517" s="171" t="s">
        <v>106</v>
      </c>
      <c r="AZ517" s="17" t="s">
        <v>167</v>
      </c>
      <c r="BF517" s="97">
        <f>IF(O517="základná",K517,0)</f>
        <v>0</v>
      </c>
      <c r="BG517" s="97">
        <f>IF(O517="znížená",K517,0)</f>
        <v>0</v>
      </c>
      <c r="BH517" s="97">
        <f>IF(O517="zákl. prenesená",K517,0)</f>
        <v>0</v>
      </c>
      <c r="BI517" s="97">
        <f>IF(O517="zníž. prenesená",K517,0)</f>
        <v>0</v>
      </c>
      <c r="BJ517" s="97">
        <f>IF(O517="nulová",K517,0)</f>
        <v>0</v>
      </c>
      <c r="BK517" s="17" t="s">
        <v>106</v>
      </c>
      <c r="BL517" s="172">
        <f>ROUND(J517*I517,3)</f>
        <v>0</v>
      </c>
      <c r="BM517" s="17" t="s">
        <v>246</v>
      </c>
      <c r="BN517" s="171" t="s">
        <v>855</v>
      </c>
    </row>
    <row r="518" spans="2:66" s="11" customFormat="1" ht="22.95" customHeight="1">
      <c r="B518" s="149"/>
      <c r="D518" s="150" t="s">
        <v>75</v>
      </c>
      <c r="E518" s="159" t="s">
        <v>856</v>
      </c>
      <c r="F518" s="159" t="s">
        <v>857</v>
      </c>
      <c r="G518" s="159"/>
      <c r="J518" s="152"/>
      <c r="K518" s="160">
        <f>BL518</f>
        <v>0</v>
      </c>
      <c r="M518" s="149"/>
      <c r="N518" s="154"/>
      <c r="Q518" s="155">
        <f>SUM(Q519:Q535)</f>
        <v>0</v>
      </c>
      <c r="S518" s="155">
        <f>SUM(S519:S535)</f>
        <v>0.89946399999999982</v>
      </c>
      <c r="U518" s="156">
        <f>SUM(U519:U535)</f>
        <v>0</v>
      </c>
      <c r="AS518" s="150" t="s">
        <v>106</v>
      </c>
      <c r="AU518" s="157" t="s">
        <v>75</v>
      </c>
      <c r="AV518" s="157" t="s">
        <v>84</v>
      </c>
      <c r="AZ518" s="150" t="s">
        <v>167</v>
      </c>
      <c r="BL518" s="158">
        <f>SUM(BL519:BL535)</f>
        <v>0</v>
      </c>
    </row>
    <row r="519" spans="2:66" s="1" customFormat="1" ht="44.25" customHeight="1">
      <c r="B519" s="134"/>
      <c r="C519" s="161" t="s">
        <v>858</v>
      </c>
      <c r="D519" s="161" t="s">
        <v>169</v>
      </c>
      <c r="E519" s="162" t="s">
        <v>859</v>
      </c>
      <c r="F519" s="163" t="s">
        <v>860</v>
      </c>
      <c r="G519" s="163"/>
      <c r="H519" s="164" t="s">
        <v>344</v>
      </c>
      <c r="I519" s="165">
        <v>98</v>
      </c>
      <c r="J519" s="166"/>
      <c r="K519" s="165">
        <f>ROUND(J519*I519,3)</f>
        <v>0</v>
      </c>
      <c r="L519" s="167"/>
      <c r="M519" s="34"/>
      <c r="N519" s="168" t="s">
        <v>1</v>
      </c>
      <c r="O519" s="133" t="s">
        <v>42</v>
      </c>
      <c r="Q519" s="169">
        <f>P519*I519</f>
        <v>0</v>
      </c>
      <c r="R519" s="169">
        <v>1.3699999999999999E-3</v>
      </c>
      <c r="S519" s="169">
        <f>R519*I519</f>
        <v>0.13425999999999999</v>
      </c>
      <c r="T519" s="169">
        <v>0</v>
      </c>
      <c r="U519" s="170">
        <f>T519*I519</f>
        <v>0</v>
      </c>
      <c r="AS519" s="171" t="s">
        <v>246</v>
      </c>
      <c r="AU519" s="171" t="s">
        <v>169</v>
      </c>
      <c r="AV519" s="171" t="s">
        <v>106</v>
      </c>
      <c r="AZ519" s="17" t="s">
        <v>167</v>
      </c>
      <c r="BF519" s="97">
        <f>IF(O519="základná",K519,0)</f>
        <v>0</v>
      </c>
      <c r="BG519" s="97">
        <f>IF(O519="znížená",K519,0)</f>
        <v>0</v>
      </c>
      <c r="BH519" s="97">
        <f>IF(O519="zákl. prenesená",K519,0)</f>
        <v>0</v>
      </c>
      <c r="BI519" s="97">
        <f>IF(O519="zníž. prenesená",K519,0)</f>
        <v>0</v>
      </c>
      <c r="BJ519" s="97">
        <f>IF(O519="nulová",K519,0)</f>
        <v>0</v>
      </c>
      <c r="BK519" s="17" t="s">
        <v>106</v>
      </c>
      <c r="BL519" s="172">
        <f>ROUND(J519*I519,3)</f>
        <v>0</v>
      </c>
      <c r="BM519" s="17" t="s">
        <v>246</v>
      </c>
      <c r="BN519" s="171" t="s">
        <v>861</v>
      </c>
    </row>
    <row r="520" spans="2:66" s="1" customFormat="1" ht="44.25" customHeight="1">
      <c r="B520" s="134"/>
      <c r="C520" s="161" t="s">
        <v>862</v>
      </c>
      <c r="D520" s="161" t="s">
        <v>169</v>
      </c>
      <c r="E520" s="162" t="s">
        <v>863</v>
      </c>
      <c r="F520" s="163" t="s">
        <v>864</v>
      </c>
      <c r="G520" s="163"/>
      <c r="H520" s="164" t="s">
        <v>344</v>
      </c>
      <c r="I520" s="165">
        <v>111.2</v>
      </c>
      <c r="J520" s="166"/>
      <c r="K520" s="165">
        <f>ROUND(J520*I520,3)</f>
        <v>0</v>
      </c>
      <c r="L520" s="167"/>
      <c r="M520" s="34"/>
      <c r="N520" s="168" t="s">
        <v>1</v>
      </c>
      <c r="O520" s="133" t="s">
        <v>42</v>
      </c>
      <c r="Q520" s="169">
        <f>P520*I520</f>
        <v>0</v>
      </c>
      <c r="R520" s="169">
        <v>1.3699999999999999E-3</v>
      </c>
      <c r="S520" s="169">
        <f>R520*I520</f>
        <v>0.15234400000000001</v>
      </c>
      <c r="T520" s="169">
        <v>0</v>
      </c>
      <c r="U520" s="170">
        <f>T520*I520</f>
        <v>0</v>
      </c>
      <c r="AS520" s="171" t="s">
        <v>246</v>
      </c>
      <c r="AU520" s="171" t="s">
        <v>169</v>
      </c>
      <c r="AV520" s="171" t="s">
        <v>106</v>
      </c>
      <c r="AZ520" s="17" t="s">
        <v>167</v>
      </c>
      <c r="BF520" s="97">
        <f>IF(O520="základná",K520,0)</f>
        <v>0</v>
      </c>
      <c r="BG520" s="97">
        <f>IF(O520="znížená",K520,0)</f>
        <v>0</v>
      </c>
      <c r="BH520" s="97">
        <f>IF(O520="zákl. prenesená",K520,0)</f>
        <v>0</v>
      </c>
      <c r="BI520" s="97">
        <f>IF(O520="zníž. prenesená",K520,0)</f>
        <v>0</v>
      </c>
      <c r="BJ520" s="97">
        <f>IF(O520="nulová",K520,0)</f>
        <v>0</v>
      </c>
      <c r="BK520" s="17" t="s">
        <v>106</v>
      </c>
      <c r="BL520" s="172">
        <f>ROUND(J520*I520,3)</f>
        <v>0</v>
      </c>
      <c r="BM520" s="17" t="s">
        <v>246</v>
      </c>
      <c r="BN520" s="171" t="s">
        <v>865</v>
      </c>
    </row>
    <row r="521" spans="2:66" s="12" customFormat="1">
      <c r="B521" s="173"/>
      <c r="D521" s="174" t="s">
        <v>175</v>
      </c>
      <c r="E521" s="175" t="s">
        <v>1</v>
      </c>
      <c r="F521" s="176" t="s">
        <v>866</v>
      </c>
      <c r="G521" s="176"/>
      <c r="I521" s="177">
        <v>49.2</v>
      </c>
      <c r="J521" s="178"/>
      <c r="M521" s="173"/>
      <c r="N521" s="179"/>
      <c r="U521" s="180"/>
      <c r="AU521" s="175" t="s">
        <v>175</v>
      </c>
      <c r="AV521" s="175" t="s">
        <v>106</v>
      </c>
      <c r="AW521" s="12" t="s">
        <v>106</v>
      </c>
      <c r="AX521" s="12" t="s">
        <v>29</v>
      </c>
      <c r="AY521" s="12" t="s">
        <v>76</v>
      </c>
      <c r="AZ521" s="175" t="s">
        <v>167</v>
      </c>
    </row>
    <row r="522" spans="2:66" s="12" customFormat="1">
      <c r="B522" s="173"/>
      <c r="D522" s="174" t="s">
        <v>175</v>
      </c>
      <c r="E522" s="175" t="s">
        <v>1</v>
      </c>
      <c r="F522" s="176" t="s">
        <v>499</v>
      </c>
      <c r="G522" s="176"/>
      <c r="I522" s="177">
        <v>62</v>
      </c>
      <c r="J522" s="178"/>
      <c r="M522" s="173"/>
      <c r="N522" s="179"/>
      <c r="U522" s="180"/>
      <c r="AU522" s="175" t="s">
        <v>175</v>
      </c>
      <c r="AV522" s="175" t="s">
        <v>106</v>
      </c>
      <c r="AW522" s="12" t="s">
        <v>106</v>
      </c>
      <c r="AX522" s="12" t="s">
        <v>29</v>
      </c>
      <c r="AY522" s="12" t="s">
        <v>76</v>
      </c>
      <c r="AZ522" s="175" t="s">
        <v>167</v>
      </c>
    </row>
    <row r="523" spans="2:66" s="13" customFormat="1">
      <c r="B523" s="181"/>
      <c r="D523" s="174" t="s">
        <v>175</v>
      </c>
      <c r="E523" s="182" t="s">
        <v>1</v>
      </c>
      <c r="F523" s="183" t="s">
        <v>178</v>
      </c>
      <c r="G523" s="183"/>
      <c r="I523" s="184">
        <v>111.2</v>
      </c>
      <c r="J523" s="185"/>
      <c r="M523" s="181"/>
      <c r="N523" s="186"/>
      <c r="U523" s="187"/>
      <c r="AU523" s="182" t="s">
        <v>175</v>
      </c>
      <c r="AV523" s="182" t="s">
        <v>106</v>
      </c>
      <c r="AW523" s="13" t="s">
        <v>173</v>
      </c>
      <c r="AX523" s="13" t="s">
        <v>29</v>
      </c>
      <c r="AY523" s="13" t="s">
        <v>84</v>
      </c>
      <c r="AZ523" s="182" t="s">
        <v>167</v>
      </c>
    </row>
    <row r="524" spans="2:66" s="1" customFormat="1" ht="44.25" customHeight="1">
      <c r="B524" s="134"/>
      <c r="C524" s="161" t="s">
        <v>867</v>
      </c>
      <c r="D524" s="161" t="s">
        <v>169</v>
      </c>
      <c r="E524" s="162" t="s">
        <v>868</v>
      </c>
      <c r="F524" s="163" t="s">
        <v>869</v>
      </c>
      <c r="G524" s="163"/>
      <c r="H524" s="164" t="s">
        <v>344</v>
      </c>
      <c r="I524" s="165">
        <v>16.5</v>
      </c>
      <c r="J524" s="166"/>
      <c r="K524" s="165">
        <f t="shared" ref="K524:K535" si="15">ROUND(J524*I524,3)</f>
        <v>0</v>
      </c>
      <c r="L524" s="167"/>
      <c r="M524" s="34"/>
      <c r="N524" s="168" t="s">
        <v>1</v>
      </c>
      <c r="O524" s="133" t="s">
        <v>42</v>
      </c>
      <c r="Q524" s="169">
        <f t="shared" ref="Q524:Q535" si="16">P524*I524</f>
        <v>0</v>
      </c>
      <c r="R524" s="169">
        <v>1.3699999999999999E-3</v>
      </c>
      <c r="S524" s="169">
        <f t="shared" ref="S524:S535" si="17">R524*I524</f>
        <v>2.2605E-2</v>
      </c>
      <c r="T524" s="169">
        <v>0</v>
      </c>
      <c r="U524" s="170">
        <f t="shared" ref="U524:U535" si="18">T524*I524</f>
        <v>0</v>
      </c>
      <c r="AS524" s="171" t="s">
        <v>246</v>
      </c>
      <c r="AU524" s="171" t="s">
        <v>169</v>
      </c>
      <c r="AV524" s="171" t="s">
        <v>106</v>
      </c>
      <c r="AZ524" s="17" t="s">
        <v>167</v>
      </c>
      <c r="BF524" s="97">
        <f t="shared" ref="BF524:BF535" si="19">IF(O524="základná",K524,0)</f>
        <v>0</v>
      </c>
      <c r="BG524" s="97">
        <f t="shared" ref="BG524:BG535" si="20">IF(O524="znížená",K524,0)</f>
        <v>0</v>
      </c>
      <c r="BH524" s="97">
        <f t="shared" ref="BH524:BH535" si="21">IF(O524="zákl. prenesená",K524,0)</f>
        <v>0</v>
      </c>
      <c r="BI524" s="97">
        <f t="shared" ref="BI524:BI535" si="22">IF(O524="zníž. prenesená",K524,0)</f>
        <v>0</v>
      </c>
      <c r="BJ524" s="97">
        <f t="shared" ref="BJ524:BJ535" si="23">IF(O524="nulová",K524,0)</f>
        <v>0</v>
      </c>
      <c r="BK524" s="17" t="s">
        <v>106</v>
      </c>
      <c r="BL524" s="172">
        <f t="shared" ref="BL524:BL535" si="24">ROUND(J524*I524,3)</f>
        <v>0</v>
      </c>
      <c r="BM524" s="17" t="s">
        <v>246</v>
      </c>
      <c r="BN524" s="171" t="s">
        <v>870</v>
      </c>
    </row>
    <row r="525" spans="2:66" s="1" customFormat="1" ht="44.25" customHeight="1">
      <c r="B525" s="134"/>
      <c r="C525" s="161" t="s">
        <v>871</v>
      </c>
      <c r="D525" s="161" t="s">
        <v>169</v>
      </c>
      <c r="E525" s="162" t="s">
        <v>872</v>
      </c>
      <c r="F525" s="163" t="s">
        <v>873</v>
      </c>
      <c r="G525" s="163"/>
      <c r="H525" s="164" t="s">
        <v>344</v>
      </c>
      <c r="I525" s="165">
        <v>13.5</v>
      </c>
      <c r="J525" s="166"/>
      <c r="K525" s="165">
        <f t="shared" si="15"/>
        <v>0</v>
      </c>
      <c r="L525" s="167"/>
      <c r="M525" s="34"/>
      <c r="N525" s="168" t="s">
        <v>1</v>
      </c>
      <c r="O525" s="133" t="s">
        <v>42</v>
      </c>
      <c r="Q525" s="169">
        <f t="shared" si="16"/>
        <v>0</v>
      </c>
      <c r="R525" s="169">
        <v>1.3699999999999999E-3</v>
      </c>
      <c r="S525" s="169">
        <f t="shared" si="17"/>
        <v>1.8494999999999998E-2</v>
      </c>
      <c r="T525" s="169">
        <v>0</v>
      </c>
      <c r="U525" s="170">
        <f t="shared" si="18"/>
        <v>0</v>
      </c>
      <c r="AS525" s="171" t="s">
        <v>246</v>
      </c>
      <c r="AU525" s="171" t="s">
        <v>169</v>
      </c>
      <c r="AV525" s="171" t="s">
        <v>106</v>
      </c>
      <c r="AZ525" s="17" t="s">
        <v>167</v>
      </c>
      <c r="BF525" s="97">
        <f t="shared" si="19"/>
        <v>0</v>
      </c>
      <c r="BG525" s="97">
        <f t="shared" si="20"/>
        <v>0</v>
      </c>
      <c r="BH525" s="97">
        <f t="shared" si="21"/>
        <v>0</v>
      </c>
      <c r="BI525" s="97">
        <f t="shared" si="22"/>
        <v>0</v>
      </c>
      <c r="BJ525" s="97">
        <f t="shared" si="23"/>
        <v>0</v>
      </c>
      <c r="BK525" s="17" t="s">
        <v>106</v>
      </c>
      <c r="BL525" s="172">
        <f t="shared" si="24"/>
        <v>0</v>
      </c>
      <c r="BM525" s="17" t="s">
        <v>246</v>
      </c>
      <c r="BN525" s="171" t="s">
        <v>874</v>
      </c>
    </row>
    <row r="526" spans="2:66" s="1" customFormat="1" ht="55.5" customHeight="1">
      <c r="B526" s="134"/>
      <c r="C526" s="161" t="s">
        <v>875</v>
      </c>
      <c r="D526" s="161" t="s">
        <v>169</v>
      </c>
      <c r="E526" s="162" t="s">
        <v>876</v>
      </c>
      <c r="F526" s="163" t="s">
        <v>877</v>
      </c>
      <c r="G526" s="163"/>
      <c r="H526" s="164" t="s">
        <v>344</v>
      </c>
      <c r="I526" s="165">
        <v>45</v>
      </c>
      <c r="J526" s="166"/>
      <c r="K526" s="165">
        <f t="shared" si="15"/>
        <v>0</v>
      </c>
      <c r="L526" s="167"/>
      <c r="M526" s="34"/>
      <c r="N526" s="168" t="s">
        <v>1</v>
      </c>
      <c r="O526" s="133" t="s">
        <v>42</v>
      </c>
      <c r="Q526" s="169">
        <f t="shared" si="16"/>
        <v>0</v>
      </c>
      <c r="R526" s="169">
        <v>1.8E-3</v>
      </c>
      <c r="S526" s="169">
        <f t="shared" si="17"/>
        <v>8.1000000000000003E-2</v>
      </c>
      <c r="T526" s="169">
        <v>0</v>
      </c>
      <c r="U526" s="170">
        <f t="shared" si="18"/>
        <v>0</v>
      </c>
      <c r="AS526" s="171" t="s">
        <v>246</v>
      </c>
      <c r="AU526" s="171" t="s">
        <v>169</v>
      </c>
      <c r="AV526" s="171" t="s">
        <v>106</v>
      </c>
      <c r="AZ526" s="17" t="s">
        <v>167</v>
      </c>
      <c r="BF526" s="97">
        <f t="shared" si="19"/>
        <v>0</v>
      </c>
      <c r="BG526" s="97">
        <f t="shared" si="20"/>
        <v>0</v>
      </c>
      <c r="BH526" s="97">
        <f t="shared" si="21"/>
        <v>0</v>
      </c>
      <c r="BI526" s="97">
        <f t="shared" si="22"/>
        <v>0</v>
      </c>
      <c r="BJ526" s="97">
        <f t="shared" si="23"/>
        <v>0</v>
      </c>
      <c r="BK526" s="17" t="s">
        <v>106</v>
      </c>
      <c r="BL526" s="172">
        <f t="shared" si="24"/>
        <v>0</v>
      </c>
      <c r="BM526" s="17" t="s">
        <v>246</v>
      </c>
      <c r="BN526" s="171" t="s">
        <v>878</v>
      </c>
    </row>
    <row r="527" spans="2:66" s="1" customFormat="1" ht="55.5" customHeight="1">
      <c r="B527" s="134"/>
      <c r="C527" s="161" t="s">
        <v>879</v>
      </c>
      <c r="D527" s="161" t="s">
        <v>169</v>
      </c>
      <c r="E527" s="162" t="s">
        <v>880</v>
      </c>
      <c r="F527" s="163" t="s">
        <v>881</v>
      </c>
      <c r="G527" s="163"/>
      <c r="H527" s="164" t="s">
        <v>344</v>
      </c>
      <c r="I527" s="165">
        <v>45</v>
      </c>
      <c r="J527" s="166"/>
      <c r="K527" s="165">
        <f t="shared" si="15"/>
        <v>0</v>
      </c>
      <c r="L527" s="167"/>
      <c r="M527" s="34"/>
      <c r="N527" s="168" t="s">
        <v>1</v>
      </c>
      <c r="O527" s="133" t="s">
        <v>42</v>
      </c>
      <c r="Q527" s="169">
        <f t="shared" si="16"/>
        <v>0</v>
      </c>
      <c r="R527" s="169">
        <v>1.8E-3</v>
      </c>
      <c r="S527" s="169">
        <f t="shared" si="17"/>
        <v>8.1000000000000003E-2</v>
      </c>
      <c r="T527" s="169">
        <v>0</v>
      </c>
      <c r="U527" s="170">
        <f t="shared" si="18"/>
        <v>0</v>
      </c>
      <c r="AS527" s="171" t="s">
        <v>246</v>
      </c>
      <c r="AU527" s="171" t="s">
        <v>169</v>
      </c>
      <c r="AV527" s="171" t="s">
        <v>106</v>
      </c>
      <c r="AZ527" s="17" t="s">
        <v>167</v>
      </c>
      <c r="BF527" s="97">
        <f t="shared" si="19"/>
        <v>0</v>
      </c>
      <c r="BG527" s="97">
        <f t="shared" si="20"/>
        <v>0</v>
      </c>
      <c r="BH527" s="97">
        <f t="shared" si="21"/>
        <v>0</v>
      </c>
      <c r="BI527" s="97">
        <f t="shared" si="22"/>
        <v>0</v>
      </c>
      <c r="BJ527" s="97">
        <f t="shared" si="23"/>
        <v>0</v>
      </c>
      <c r="BK527" s="17" t="s">
        <v>106</v>
      </c>
      <c r="BL527" s="172">
        <f t="shared" si="24"/>
        <v>0</v>
      </c>
      <c r="BM527" s="17" t="s">
        <v>246</v>
      </c>
      <c r="BN527" s="171" t="s">
        <v>882</v>
      </c>
    </row>
    <row r="528" spans="2:66" s="1" customFormat="1" ht="44.25" customHeight="1">
      <c r="B528" s="134"/>
      <c r="C528" s="161" t="s">
        <v>883</v>
      </c>
      <c r="D528" s="161" t="s">
        <v>169</v>
      </c>
      <c r="E528" s="162" t="s">
        <v>884</v>
      </c>
      <c r="F528" s="163" t="s">
        <v>885</v>
      </c>
      <c r="G528" s="163"/>
      <c r="H528" s="164" t="s">
        <v>236</v>
      </c>
      <c r="I528" s="165">
        <v>62</v>
      </c>
      <c r="J528" s="166"/>
      <c r="K528" s="165">
        <f t="shared" si="15"/>
        <v>0</v>
      </c>
      <c r="L528" s="167"/>
      <c r="M528" s="34"/>
      <c r="N528" s="168" t="s">
        <v>1</v>
      </c>
      <c r="O528" s="133" t="s">
        <v>42</v>
      </c>
      <c r="Q528" s="169">
        <f t="shared" si="16"/>
        <v>0</v>
      </c>
      <c r="R528" s="169">
        <v>1.8E-3</v>
      </c>
      <c r="S528" s="169">
        <f t="shared" si="17"/>
        <v>0.11159999999999999</v>
      </c>
      <c r="T528" s="169">
        <v>0</v>
      </c>
      <c r="U528" s="170">
        <f t="shared" si="18"/>
        <v>0</v>
      </c>
      <c r="AS528" s="171" t="s">
        <v>246</v>
      </c>
      <c r="AU528" s="171" t="s">
        <v>169</v>
      </c>
      <c r="AV528" s="171" t="s">
        <v>106</v>
      </c>
      <c r="AZ528" s="17" t="s">
        <v>167</v>
      </c>
      <c r="BF528" s="97">
        <f t="shared" si="19"/>
        <v>0</v>
      </c>
      <c r="BG528" s="97">
        <f t="shared" si="20"/>
        <v>0</v>
      </c>
      <c r="BH528" s="97">
        <f t="shared" si="21"/>
        <v>0</v>
      </c>
      <c r="BI528" s="97">
        <f t="shared" si="22"/>
        <v>0</v>
      </c>
      <c r="BJ528" s="97">
        <f t="shared" si="23"/>
        <v>0</v>
      </c>
      <c r="BK528" s="17" t="s">
        <v>106</v>
      </c>
      <c r="BL528" s="172">
        <f t="shared" si="24"/>
        <v>0</v>
      </c>
      <c r="BM528" s="17" t="s">
        <v>246</v>
      </c>
      <c r="BN528" s="171" t="s">
        <v>886</v>
      </c>
    </row>
    <row r="529" spans="2:66" s="1" customFormat="1" ht="37.950000000000003" customHeight="1">
      <c r="B529" s="134"/>
      <c r="C529" s="161" t="s">
        <v>887</v>
      </c>
      <c r="D529" s="161" t="s">
        <v>169</v>
      </c>
      <c r="E529" s="162" t="s">
        <v>888</v>
      </c>
      <c r="F529" s="163" t="s">
        <v>889</v>
      </c>
      <c r="G529" s="163"/>
      <c r="H529" s="164" t="s">
        <v>344</v>
      </c>
      <c r="I529" s="165">
        <v>36</v>
      </c>
      <c r="J529" s="166"/>
      <c r="K529" s="165">
        <f t="shared" si="15"/>
        <v>0</v>
      </c>
      <c r="L529" s="167"/>
      <c r="M529" s="34"/>
      <c r="N529" s="168" t="s">
        <v>1</v>
      </c>
      <c r="O529" s="133" t="s">
        <v>42</v>
      </c>
      <c r="Q529" s="169">
        <f t="shared" si="16"/>
        <v>0</v>
      </c>
      <c r="R529" s="169">
        <v>2.47E-3</v>
      </c>
      <c r="S529" s="169">
        <f t="shared" si="17"/>
        <v>8.8919999999999999E-2</v>
      </c>
      <c r="T529" s="169">
        <v>0</v>
      </c>
      <c r="U529" s="170">
        <f t="shared" si="18"/>
        <v>0</v>
      </c>
      <c r="AS529" s="171" t="s">
        <v>246</v>
      </c>
      <c r="AU529" s="171" t="s">
        <v>169</v>
      </c>
      <c r="AV529" s="171" t="s">
        <v>106</v>
      </c>
      <c r="AZ529" s="17" t="s">
        <v>167</v>
      </c>
      <c r="BF529" s="97">
        <f t="shared" si="19"/>
        <v>0</v>
      </c>
      <c r="BG529" s="97">
        <f t="shared" si="20"/>
        <v>0</v>
      </c>
      <c r="BH529" s="97">
        <f t="shared" si="21"/>
        <v>0</v>
      </c>
      <c r="BI529" s="97">
        <f t="shared" si="22"/>
        <v>0</v>
      </c>
      <c r="BJ529" s="97">
        <f t="shared" si="23"/>
        <v>0</v>
      </c>
      <c r="BK529" s="17" t="s">
        <v>106</v>
      </c>
      <c r="BL529" s="172">
        <f t="shared" si="24"/>
        <v>0</v>
      </c>
      <c r="BM529" s="17" t="s">
        <v>246</v>
      </c>
      <c r="BN529" s="171" t="s">
        <v>890</v>
      </c>
    </row>
    <row r="530" spans="2:66" s="1" customFormat="1" ht="33" customHeight="1">
      <c r="B530" s="134"/>
      <c r="C530" s="161" t="s">
        <v>891</v>
      </c>
      <c r="D530" s="161" t="s">
        <v>169</v>
      </c>
      <c r="E530" s="162" t="s">
        <v>892</v>
      </c>
      <c r="F530" s="163" t="s">
        <v>893</v>
      </c>
      <c r="G530" s="163"/>
      <c r="H530" s="164" t="s">
        <v>236</v>
      </c>
      <c r="I530" s="165">
        <v>2</v>
      </c>
      <c r="J530" s="166"/>
      <c r="K530" s="165">
        <f t="shared" si="15"/>
        <v>0</v>
      </c>
      <c r="L530" s="167"/>
      <c r="M530" s="34"/>
      <c r="N530" s="168" t="s">
        <v>1</v>
      </c>
      <c r="O530" s="133" t="s">
        <v>42</v>
      </c>
      <c r="Q530" s="169">
        <f t="shared" si="16"/>
        <v>0</v>
      </c>
      <c r="R530" s="169">
        <v>1.06E-3</v>
      </c>
      <c r="S530" s="169">
        <f t="shared" si="17"/>
        <v>2.1199999999999999E-3</v>
      </c>
      <c r="T530" s="169">
        <v>0</v>
      </c>
      <c r="U530" s="170">
        <f t="shared" si="18"/>
        <v>0</v>
      </c>
      <c r="AS530" s="171" t="s">
        <v>246</v>
      </c>
      <c r="AU530" s="171" t="s">
        <v>169</v>
      </c>
      <c r="AV530" s="171" t="s">
        <v>106</v>
      </c>
      <c r="AZ530" s="17" t="s">
        <v>167</v>
      </c>
      <c r="BF530" s="97">
        <f t="shared" si="19"/>
        <v>0</v>
      </c>
      <c r="BG530" s="97">
        <f t="shared" si="20"/>
        <v>0</v>
      </c>
      <c r="BH530" s="97">
        <f t="shared" si="21"/>
        <v>0</v>
      </c>
      <c r="BI530" s="97">
        <f t="shared" si="22"/>
        <v>0</v>
      </c>
      <c r="BJ530" s="97">
        <f t="shared" si="23"/>
        <v>0</v>
      </c>
      <c r="BK530" s="17" t="s">
        <v>106</v>
      </c>
      <c r="BL530" s="172">
        <f t="shared" si="24"/>
        <v>0</v>
      </c>
      <c r="BM530" s="17" t="s">
        <v>246</v>
      </c>
      <c r="BN530" s="171" t="s">
        <v>894</v>
      </c>
    </row>
    <row r="531" spans="2:66" s="1" customFormat="1" ht="44.25" customHeight="1">
      <c r="B531" s="134"/>
      <c r="C531" s="161" t="s">
        <v>895</v>
      </c>
      <c r="D531" s="161" t="s">
        <v>169</v>
      </c>
      <c r="E531" s="162" t="s">
        <v>896</v>
      </c>
      <c r="F531" s="163" t="s">
        <v>897</v>
      </c>
      <c r="G531" s="163"/>
      <c r="H531" s="164" t="s">
        <v>344</v>
      </c>
      <c r="I531" s="165">
        <v>42</v>
      </c>
      <c r="J531" s="166"/>
      <c r="K531" s="165">
        <f t="shared" si="15"/>
        <v>0</v>
      </c>
      <c r="L531" s="167"/>
      <c r="M531" s="34"/>
      <c r="N531" s="168" t="s">
        <v>1</v>
      </c>
      <c r="O531" s="133" t="s">
        <v>42</v>
      </c>
      <c r="Q531" s="169">
        <f t="shared" si="16"/>
        <v>0</v>
      </c>
      <c r="R531" s="169">
        <v>1.91E-3</v>
      </c>
      <c r="S531" s="169">
        <f t="shared" si="17"/>
        <v>8.022E-2</v>
      </c>
      <c r="T531" s="169">
        <v>0</v>
      </c>
      <c r="U531" s="170">
        <f t="shared" si="18"/>
        <v>0</v>
      </c>
      <c r="AS531" s="171" t="s">
        <v>246</v>
      </c>
      <c r="AU531" s="171" t="s">
        <v>169</v>
      </c>
      <c r="AV531" s="171" t="s">
        <v>106</v>
      </c>
      <c r="AZ531" s="17" t="s">
        <v>167</v>
      </c>
      <c r="BF531" s="97">
        <f t="shared" si="19"/>
        <v>0</v>
      </c>
      <c r="BG531" s="97">
        <f t="shared" si="20"/>
        <v>0</v>
      </c>
      <c r="BH531" s="97">
        <f t="shared" si="21"/>
        <v>0</v>
      </c>
      <c r="BI531" s="97">
        <f t="shared" si="22"/>
        <v>0</v>
      </c>
      <c r="BJ531" s="97">
        <f t="shared" si="23"/>
        <v>0</v>
      </c>
      <c r="BK531" s="17" t="s">
        <v>106</v>
      </c>
      <c r="BL531" s="172">
        <f t="shared" si="24"/>
        <v>0</v>
      </c>
      <c r="BM531" s="17" t="s">
        <v>246</v>
      </c>
      <c r="BN531" s="171" t="s">
        <v>898</v>
      </c>
    </row>
    <row r="532" spans="2:66" s="1" customFormat="1" ht="44.25" customHeight="1">
      <c r="B532" s="134"/>
      <c r="C532" s="161" t="s">
        <v>899</v>
      </c>
      <c r="D532" s="161" t="s">
        <v>169</v>
      </c>
      <c r="E532" s="162" t="s">
        <v>900</v>
      </c>
      <c r="F532" s="163" t="s">
        <v>901</v>
      </c>
      <c r="G532" s="163"/>
      <c r="H532" s="164" t="s">
        <v>344</v>
      </c>
      <c r="I532" s="165">
        <v>21</v>
      </c>
      <c r="J532" s="166"/>
      <c r="K532" s="165">
        <f t="shared" si="15"/>
        <v>0</v>
      </c>
      <c r="L532" s="167"/>
      <c r="M532" s="34"/>
      <c r="N532" s="168" t="s">
        <v>1</v>
      </c>
      <c r="O532" s="133" t="s">
        <v>42</v>
      </c>
      <c r="Q532" s="169">
        <f t="shared" si="16"/>
        <v>0</v>
      </c>
      <c r="R532" s="169">
        <v>2.8500000000000001E-3</v>
      </c>
      <c r="S532" s="169">
        <f t="shared" si="17"/>
        <v>5.985E-2</v>
      </c>
      <c r="T532" s="169">
        <v>0</v>
      </c>
      <c r="U532" s="170">
        <f t="shared" si="18"/>
        <v>0</v>
      </c>
      <c r="AS532" s="171" t="s">
        <v>246</v>
      </c>
      <c r="AU532" s="171" t="s">
        <v>169</v>
      </c>
      <c r="AV532" s="171" t="s">
        <v>106</v>
      </c>
      <c r="AZ532" s="17" t="s">
        <v>167</v>
      </c>
      <c r="BF532" s="97">
        <f t="shared" si="19"/>
        <v>0</v>
      </c>
      <c r="BG532" s="97">
        <f t="shared" si="20"/>
        <v>0</v>
      </c>
      <c r="BH532" s="97">
        <f t="shared" si="21"/>
        <v>0</v>
      </c>
      <c r="BI532" s="97">
        <f t="shared" si="22"/>
        <v>0</v>
      </c>
      <c r="BJ532" s="97">
        <f t="shared" si="23"/>
        <v>0</v>
      </c>
      <c r="BK532" s="17" t="s">
        <v>106</v>
      </c>
      <c r="BL532" s="172">
        <f t="shared" si="24"/>
        <v>0</v>
      </c>
      <c r="BM532" s="17" t="s">
        <v>246</v>
      </c>
      <c r="BN532" s="171" t="s">
        <v>902</v>
      </c>
    </row>
    <row r="533" spans="2:66" s="1" customFormat="1" ht="44.25" customHeight="1">
      <c r="B533" s="134"/>
      <c r="C533" s="161" t="s">
        <v>903</v>
      </c>
      <c r="D533" s="161" t="s">
        <v>169</v>
      </c>
      <c r="E533" s="162" t="s">
        <v>904</v>
      </c>
      <c r="F533" s="163" t="s">
        <v>905</v>
      </c>
      <c r="G533" s="163"/>
      <c r="H533" s="164" t="s">
        <v>344</v>
      </c>
      <c r="I533" s="165">
        <v>19.399999999999999</v>
      </c>
      <c r="J533" s="166"/>
      <c r="K533" s="165">
        <f t="shared" si="15"/>
        <v>0</v>
      </c>
      <c r="L533" s="167"/>
      <c r="M533" s="34"/>
      <c r="N533" s="168" t="s">
        <v>1</v>
      </c>
      <c r="O533" s="133" t="s">
        <v>42</v>
      </c>
      <c r="Q533" s="169">
        <f t="shared" si="16"/>
        <v>0</v>
      </c>
      <c r="R533" s="169">
        <v>2.8500000000000001E-3</v>
      </c>
      <c r="S533" s="169">
        <f t="shared" si="17"/>
        <v>5.5289999999999999E-2</v>
      </c>
      <c r="T533" s="169">
        <v>0</v>
      </c>
      <c r="U533" s="170">
        <f t="shared" si="18"/>
        <v>0</v>
      </c>
      <c r="AS533" s="171" t="s">
        <v>246</v>
      </c>
      <c r="AU533" s="171" t="s">
        <v>169</v>
      </c>
      <c r="AV533" s="171" t="s">
        <v>106</v>
      </c>
      <c r="AZ533" s="17" t="s">
        <v>167</v>
      </c>
      <c r="BF533" s="97">
        <f t="shared" si="19"/>
        <v>0</v>
      </c>
      <c r="BG533" s="97">
        <f t="shared" si="20"/>
        <v>0</v>
      </c>
      <c r="BH533" s="97">
        <f t="shared" si="21"/>
        <v>0</v>
      </c>
      <c r="BI533" s="97">
        <f t="shared" si="22"/>
        <v>0</v>
      </c>
      <c r="BJ533" s="97">
        <f t="shared" si="23"/>
        <v>0</v>
      </c>
      <c r="BK533" s="17" t="s">
        <v>106</v>
      </c>
      <c r="BL533" s="172">
        <f t="shared" si="24"/>
        <v>0</v>
      </c>
      <c r="BM533" s="17" t="s">
        <v>246</v>
      </c>
      <c r="BN533" s="171" t="s">
        <v>906</v>
      </c>
    </row>
    <row r="534" spans="2:66" s="1" customFormat="1" ht="33" customHeight="1">
      <c r="B534" s="134"/>
      <c r="C534" s="161" t="s">
        <v>907</v>
      </c>
      <c r="D534" s="161" t="s">
        <v>169</v>
      </c>
      <c r="E534" s="162" t="s">
        <v>908</v>
      </c>
      <c r="F534" s="163" t="s">
        <v>909</v>
      </c>
      <c r="G534" s="163"/>
      <c r="H534" s="164" t="s">
        <v>344</v>
      </c>
      <c r="I534" s="165">
        <v>6</v>
      </c>
      <c r="J534" s="166"/>
      <c r="K534" s="165">
        <f t="shared" si="15"/>
        <v>0</v>
      </c>
      <c r="L534" s="167"/>
      <c r="M534" s="34"/>
      <c r="N534" s="168" t="s">
        <v>1</v>
      </c>
      <c r="O534" s="133" t="s">
        <v>42</v>
      </c>
      <c r="Q534" s="169">
        <f t="shared" si="16"/>
        <v>0</v>
      </c>
      <c r="R534" s="169">
        <v>1.9599999999999999E-3</v>
      </c>
      <c r="S534" s="169">
        <f t="shared" si="17"/>
        <v>1.176E-2</v>
      </c>
      <c r="T534" s="169">
        <v>0</v>
      </c>
      <c r="U534" s="170">
        <f t="shared" si="18"/>
        <v>0</v>
      </c>
      <c r="AS534" s="171" t="s">
        <v>246</v>
      </c>
      <c r="AU534" s="171" t="s">
        <v>169</v>
      </c>
      <c r="AV534" s="171" t="s">
        <v>106</v>
      </c>
      <c r="AZ534" s="17" t="s">
        <v>167</v>
      </c>
      <c r="BF534" s="97">
        <f t="shared" si="19"/>
        <v>0</v>
      </c>
      <c r="BG534" s="97">
        <f t="shared" si="20"/>
        <v>0</v>
      </c>
      <c r="BH534" s="97">
        <f t="shared" si="21"/>
        <v>0</v>
      </c>
      <c r="BI534" s="97">
        <f t="shared" si="22"/>
        <v>0</v>
      </c>
      <c r="BJ534" s="97">
        <f t="shared" si="23"/>
        <v>0</v>
      </c>
      <c r="BK534" s="17" t="s">
        <v>106</v>
      </c>
      <c r="BL534" s="172">
        <f t="shared" si="24"/>
        <v>0</v>
      </c>
      <c r="BM534" s="17" t="s">
        <v>246</v>
      </c>
      <c r="BN534" s="171" t="s">
        <v>910</v>
      </c>
    </row>
    <row r="535" spans="2:66" s="1" customFormat="1" ht="24.25" customHeight="1">
      <c r="B535" s="134"/>
      <c r="C535" s="161" t="s">
        <v>911</v>
      </c>
      <c r="D535" s="161" t="s">
        <v>169</v>
      </c>
      <c r="E535" s="162" t="s">
        <v>912</v>
      </c>
      <c r="F535" s="163" t="s">
        <v>913</v>
      </c>
      <c r="G535" s="163"/>
      <c r="H535" s="164" t="s">
        <v>753</v>
      </c>
      <c r="I535" s="166"/>
      <c r="J535" s="166"/>
      <c r="K535" s="165">
        <f t="shared" si="15"/>
        <v>0</v>
      </c>
      <c r="L535" s="167"/>
      <c r="M535" s="34"/>
      <c r="N535" s="168" t="s">
        <v>1</v>
      </c>
      <c r="O535" s="133" t="s">
        <v>42</v>
      </c>
      <c r="Q535" s="169">
        <f t="shared" si="16"/>
        <v>0</v>
      </c>
      <c r="R535" s="169">
        <v>0</v>
      </c>
      <c r="S535" s="169">
        <f t="shared" si="17"/>
        <v>0</v>
      </c>
      <c r="T535" s="169">
        <v>0</v>
      </c>
      <c r="U535" s="170">
        <f t="shared" si="18"/>
        <v>0</v>
      </c>
      <c r="AS535" s="171" t="s">
        <v>246</v>
      </c>
      <c r="AU535" s="171" t="s">
        <v>169</v>
      </c>
      <c r="AV535" s="171" t="s">
        <v>106</v>
      </c>
      <c r="AZ535" s="17" t="s">
        <v>167</v>
      </c>
      <c r="BF535" s="97">
        <f t="shared" si="19"/>
        <v>0</v>
      </c>
      <c r="BG535" s="97">
        <f t="shared" si="20"/>
        <v>0</v>
      </c>
      <c r="BH535" s="97">
        <f t="shared" si="21"/>
        <v>0</v>
      </c>
      <c r="BI535" s="97">
        <f t="shared" si="22"/>
        <v>0</v>
      </c>
      <c r="BJ535" s="97">
        <f t="shared" si="23"/>
        <v>0</v>
      </c>
      <c r="BK535" s="17" t="s">
        <v>106</v>
      </c>
      <c r="BL535" s="172">
        <f t="shared" si="24"/>
        <v>0</v>
      </c>
      <c r="BM535" s="17" t="s">
        <v>246</v>
      </c>
      <c r="BN535" s="171" t="s">
        <v>914</v>
      </c>
    </row>
    <row r="536" spans="2:66" s="11" customFormat="1" ht="22.95" customHeight="1">
      <c r="B536" s="149"/>
      <c r="D536" s="150" t="s">
        <v>75</v>
      </c>
      <c r="E536" s="159" t="s">
        <v>915</v>
      </c>
      <c r="F536" s="159" t="s">
        <v>916</v>
      </c>
      <c r="G536" s="159"/>
      <c r="J536" s="152"/>
      <c r="K536" s="160">
        <f>BL536</f>
        <v>0</v>
      </c>
      <c r="M536" s="149"/>
      <c r="N536" s="154"/>
      <c r="Q536" s="155">
        <f>SUM(Q537:Q539)</f>
        <v>0</v>
      </c>
      <c r="S536" s="155">
        <f>SUM(S537:S539)</f>
        <v>7.4465999999999996E-4</v>
      </c>
      <c r="U536" s="156">
        <f>SUM(U537:U539)</f>
        <v>0</v>
      </c>
      <c r="AS536" s="150" t="s">
        <v>106</v>
      </c>
      <c r="AU536" s="157" t="s">
        <v>75</v>
      </c>
      <c r="AV536" s="157" t="s">
        <v>84</v>
      </c>
      <c r="AZ536" s="150" t="s">
        <v>167</v>
      </c>
      <c r="BL536" s="158">
        <f>SUM(BL537:BL539)</f>
        <v>0</v>
      </c>
    </row>
    <row r="537" spans="2:66" s="1" customFormat="1" ht="24.25" customHeight="1">
      <c r="B537" s="134"/>
      <c r="C537" s="161" t="s">
        <v>917</v>
      </c>
      <c r="D537" s="161" t="s">
        <v>169</v>
      </c>
      <c r="E537" s="162" t="s">
        <v>918</v>
      </c>
      <c r="F537" s="163" t="s">
        <v>919</v>
      </c>
      <c r="G537" s="163"/>
      <c r="H537" s="164" t="s">
        <v>229</v>
      </c>
      <c r="I537" s="165">
        <v>12.411</v>
      </c>
      <c r="J537" s="166"/>
      <c r="K537" s="165">
        <f>ROUND(J537*I537,3)</f>
        <v>0</v>
      </c>
      <c r="L537" s="167"/>
      <c r="M537" s="34"/>
      <c r="N537" s="168" t="s">
        <v>1</v>
      </c>
      <c r="O537" s="133" t="s">
        <v>42</v>
      </c>
      <c r="Q537" s="169">
        <f>P537*I537</f>
        <v>0</v>
      </c>
      <c r="R537" s="169">
        <v>6.0000000000000002E-5</v>
      </c>
      <c r="S537" s="169">
        <f>R537*I537</f>
        <v>7.4465999999999996E-4</v>
      </c>
      <c r="T537" s="169">
        <v>0</v>
      </c>
      <c r="U537" s="170">
        <f>T537*I537</f>
        <v>0</v>
      </c>
      <c r="AS537" s="171" t="s">
        <v>246</v>
      </c>
      <c r="AU537" s="171" t="s">
        <v>169</v>
      </c>
      <c r="AV537" s="171" t="s">
        <v>106</v>
      </c>
      <c r="AZ537" s="17" t="s">
        <v>167</v>
      </c>
      <c r="BF537" s="97">
        <f>IF(O537="základná",K537,0)</f>
        <v>0</v>
      </c>
      <c r="BG537" s="97">
        <f>IF(O537="znížená",K537,0)</f>
        <v>0</v>
      </c>
      <c r="BH537" s="97">
        <f>IF(O537="zákl. prenesená",K537,0)</f>
        <v>0</v>
      </c>
      <c r="BI537" s="97">
        <f>IF(O537="zníž. prenesená",K537,0)</f>
        <v>0</v>
      </c>
      <c r="BJ537" s="97">
        <f>IF(O537="nulová",K537,0)</f>
        <v>0</v>
      </c>
      <c r="BK537" s="17" t="s">
        <v>106</v>
      </c>
      <c r="BL537" s="172">
        <f>ROUND(J537*I537,3)</f>
        <v>0</v>
      </c>
      <c r="BM537" s="17" t="s">
        <v>246</v>
      </c>
      <c r="BN537" s="171" t="s">
        <v>920</v>
      </c>
    </row>
    <row r="538" spans="2:66" s="12" customFormat="1">
      <c r="B538" s="173"/>
      <c r="D538" s="174" t="s">
        <v>175</v>
      </c>
      <c r="E538" s="175" t="s">
        <v>1</v>
      </c>
      <c r="F538" s="176" t="s">
        <v>921</v>
      </c>
      <c r="G538" s="176"/>
      <c r="I538" s="177">
        <v>12.411</v>
      </c>
      <c r="J538" s="178"/>
      <c r="M538" s="173"/>
      <c r="N538" s="179"/>
      <c r="U538" s="180"/>
      <c r="AU538" s="175" t="s">
        <v>175</v>
      </c>
      <c r="AV538" s="175" t="s">
        <v>106</v>
      </c>
      <c r="AW538" s="12" t="s">
        <v>106</v>
      </c>
      <c r="AX538" s="12" t="s">
        <v>29</v>
      </c>
      <c r="AY538" s="12" t="s">
        <v>84</v>
      </c>
      <c r="AZ538" s="175" t="s">
        <v>167</v>
      </c>
    </row>
    <row r="539" spans="2:66" s="1" customFormat="1" ht="24.25" customHeight="1">
      <c r="B539" s="134"/>
      <c r="C539" s="161" t="s">
        <v>922</v>
      </c>
      <c r="D539" s="161" t="s">
        <v>169</v>
      </c>
      <c r="E539" s="162" t="s">
        <v>923</v>
      </c>
      <c r="F539" s="163" t="s">
        <v>924</v>
      </c>
      <c r="G539" s="163"/>
      <c r="H539" s="164" t="s">
        <v>753</v>
      </c>
      <c r="I539" s="166"/>
      <c r="J539" s="166"/>
      <c r="K539" s="165">
        <f>ROUND(J539*I539,3)</f>
        <v>0</v>
      </c>
      <c r="L539" s="167"/>
      <c r="M539" s="34"/>
      <c r="N539" s="168" t="s">
        <v>1</v>
      </c>
      <c r="O539" s="133" t="s">
        <v>42</v>
      </c>
      <c r="Q539" s="169">
        <f>P539*I539</f>
        <v>0</v>
      </c>
      <c r="R539" s="169">
        <v>0</v>
      </c>
      <c r="S539" s="169">
        <f>R539*I539</f>
        <v>0</v>
      </c>
      <c r="T539" s="169">
        <v>0</v>
      </c>
      <c r="U539" s="170">
        <f>T539*I539</f>
        <v>0</v>
      </c>
      <c r="AS539" s="171" t="s">
        <v>246</v>
      </c>
      <c r="AU539" s="171" t="s">
        <v>169</v>
      </c>
      <c r="AV539" s="171" t="s">
        <v>106</v>
      </c>
      <c r="AZ539" s="17" t="s">
        <v>167</v>
      </c>
      <c r="BF539" s="97">
        <f>IF(O539="základná",K539,0)</f>
        <v>0</v>
      </c>
      <c r="BG539" s="97">
        <f>IF(O539="znížená",K539,0)</f>
        <v>0</v>
      </c>
      <c r="BH539" s="97">
        <f>IF(O539="zákl. prenesená",K539,0)</f>
        <v>0</v>
      </c>
      <c r="BI539" s="97">
        <f>IF(O539="zníž. prenesená",K539,0)</f>
        <v>0</v>
      </c>
      <c r="BJ539" s="97">
        <f>IF(O539="nulová",K539,0)</f>
        <v>0</v>
      </c>
      <c r="BK539" s="17" t="s">
        <v>106</v>
      </c>
      <c r="BL539" s="172">
        <f>ROUND(J539*I539,3)</f>
        <v>0</v>
      </c>
      <c r="BM539" s="17" t="s">
        <v>246</v>
      </c>
      <c r="BN539" s="171" t="s">
        <v>925</v>
      </c>
    </row>
    <row r="540" spans="2:66" s="11" customFormat="1" ht="22.95" customHeight="1">
      <c r="B540" s="149"/>
      <c r="D540" s="150" t="s">
        <v>75</v>
      </c>
      <c r="E540" s="159" t="s">
        <v>926</v>
      </c>
      <c r="F540" s="159" t="s">
        <v>927</v>
      </c>
      <c r="G540" s="159"/>
      <c r="J540" s="152"/>
      <c r="K540" s="160">
        <f>BL540</f>
        <v>0</v>
      </c>
      <c r="M540" s="149"/>
      <c r="N540" s="154"/>
      <c r="Q540" s="155">
        <f>SUM(Q541:Q599)</f>
        <v>0</v>
      </c>
      <c r="S540" s="155">
        <f>SUM(S541:S599)</f>
        <v>7.6001184999999989</v>
      </c>
      <c r="U540" s="156">
        <f>SUM(U541:U599)</f>
        <v>0</v>
      </c>
      <c r="AS540" s="150" t="s">
        <v>106</v>
      </c>
      <c r="AU540" s="157" t="s">
        <v>75</v>
      </c>
      <c r="AV540" s="157" t="s">
        <v>84</v>
      </c>
      <c r="AZ540" s="150" t="s">
        <v>167</v>
      </c>
      <c r="BL540" s="158">
        <f>SUM(BL541:BL599)</f>
        <v>0</v>
      </c>
    </row>
    <row r="541" spans="2:66" s="1" customFormat="1" ht="55.5" customHeight="1">
      <c r="B541" s="134"/>
      <c r="C541" s="161" t="s">
        <v>928</v>
      </c>
      <c r="D541" s="161" t="s">
        <v>169</v>
      </c>
      <c r="E541" s="162" t="s">
        <v>929</v>
      </c>
      <c r="F541" s="163" t="s">
        <v>930</v>
      </c>
      <c r="G541" s="163"/>
      <c r="H541" s="164" t="s">
        <v>229</v>
      </c>
      <c r="I541" s="165">
        <v>365.74900000000002</v>
      </c>
      <c r="J541" s="166"/>
      <c r="K541" s="165">
        <f>ROUND(J541*I541,3)</f>
        <v>0</v>
      </c>
      <c r="L541" s="167"/>
      <c r="M541" s="34"/>
      <c r="N541" s="168" t="s">
        <v>1</v>
      </c>
      <c r="O541" s="133" t="s">
        <v>42</v>
      </c>
      <c r="Q541" s="169">
        <f>P541*I541</f>
        <v>0</v>
      </c>
      <c r="R541" s="169">
        <v>4.0000000000000002E-4</v>
      </c>
      <c r="S541" s="169">
        <f>R541*I541</f>
        <v>0.14629960000000003</v>
      </c>
      <c r="T541" s="169">
        <v>0</v>
      </c>
      <c r="U541" s="170">
        <f>T541*I541</f>
        <v>0</v>
      </c>
      <c r="AS541" s="171" t="s">
        <v>246</v>
      </c>
      <c r="AU541" s="171" t="s">
        <v>169</v>
      </c>
      <c r="AV541" s="171" t="s">
        <v>106</v>
      </c>
      <c r="AZ541" s="17" t="s">
        <v>167</v>
      </c>
      <c r="BF541" s="97">
        <f>IF(O541="základná",K541,0)</f>
        <v>0</v>
      </c>
      <c r="BG541" s="97">
        <f>IF(O541="znížená",K541,0)</f>
        <v>0</v>
      </c>
      <c r="BH541" s="97">
        <f>IF(O541="zákl. prenesená",K541,0)</f>
        <v>0</v>
      </c>
      <c r="BI541" s="97">
        <f>IF(O541="zníž. prenesená",K541,0)</f>
        <v>0</v>
      </c>
      <c r="BJ541" s="97">
        <f>IF(O541="nulová",K541,0)</f>
        <v>0</v>
      </c>
      <c r="BK541" s="17" t="s">
        <v>106</v>
      </c>
      <c r="BL541" s="172">
        <f>ROUND(J541*I541,3)</f>
        <v>0</v>
      </c>
      <c r="BM541" s="17" t="s">
        <v>246</v>
      </c>
      <c r="BN541" s="171" t="s">
        <v>931</v>
      </c>
    </row>
    <row r="542" spans="2:66" s="14" customFormat="1">
      <c r="B542" s="188"/>
      <c r="D542" s="174" t="s">
        <v>175</v>
      </c>
      <c r="E542" s="189" t="s">
        <v>1</v>
      </c>
      <c r="F542" s="190" t="s">
        <v>932</v>
      </c>
      <c r="G542" s="190"/>
      <c r="I542" s="189" t="s">
        <v>1</v>
      </c>
      <c r="J542" s="191"/>
      <c r="M542" s="188"/>
      <c r="N542" s="192"/>
      <c r="U542" s="193"/>
      <c r="AU542" s="189" t="s">
        <v>175</v>
      </c>
      <c r="AV542" s="189" t="s">
        <v>106</v>
      </c>
      <c r="AW542" s="14" t="s">
        <v>84</v>
      </c>
      <c r="AX542" s="14" t="s">
        <v>29</v>
      </c>
      <c r="AY542" s="14" t="s">
        <v>76</v>
      </c>
      <c r="AZ542" s="189" t="s">
        <v>167</v>
      </c>
    </row>
    <row r="543" spans="2:66" s="12" customFormat="1">
      <c r="B543" s="173"/>
      <c r="D543" s="174" t="s">
        <v>175</v>
      </c>
      <c r="E543" s="175" t="s">
        <v>1</v>
      </c>
      <c r="F543" s="176" t="s">
        <v>933</v>
      </c>
      <c r="G543" s="176"/>
      <c r="I543" s="177">
        <v>126.7</v>
      </c>
      <c r="J543" s="178"/>
      <c r="M543" s="173"/>
      <c r="N543" s="179"/>
      <c r="U543" s="180"/>
      <c r="AU543" s="175" t="s">
        <v>175</v>
      </c>
      <c r="AV543" s="175" t="s">
        <v>106</v>
      </c>
      <c r="AW543" s="12" t="s">
        <v>106</v>
      </c>
      <c r="AX543" s="12" t="s">
        <v>29</v>
      </c>
      <c r="AY543" s="12" t="s">
        <v>76</v>
      </c>
      <c r="AZ543" s="175" t="s">
        <v>167</v>
      </c>
    </row>
    <row r="544" spans="2:66" s="12" customFormat="1">
      <c r="B544" s="173"/>
      <c r="D544" s="174" t="s">
        <v>175</v>
      </c>
      <c r="E544" s="175" t="s">
        <v>1</v>
      </c>
      <c r="F544" s="176" t="s">
        <v>934</v>
      </c>
      <c r="G544" s="176"/>
      <c r="I544" s="177">
        <v>-14.715</v>
      </c>
      <c r="J544" s="178"/>
      <c r="M544" s="173"/>
      <c r="N544" s="179"/>
      <c r="U544" s="180"/>
      <c r="AU544" s="175" t="s">
        <v>175</v>
      </c>
      <c r="AV544" s="175" t="s">
        <v>106</v>
      </c>
      <c r="AW544" s="12" t="s">
        <v>106</v>
      </c>
      <c r="AX544" s="12" t="s">
        <v>29</v>
      </c>
      <c r="AY544" s="12" t="s">
        <v>76</v>
      </c>
      <c r="AZ544" s="175" t="s">
        <v>167</v>
      </c>
    </row>
    <row r="545" spans="2:66" s="14" customFormat="1">
      <c r="B545" s="188"/>
      <c r="D545" s="174" t="s">
        <v>175</v>
      </c>
      <c r="E545" s="189" t="s">
        <v>1</v>
      </c>
      <c r="F545" s="190" t="s">
        <v>935</v>
      </c>
      <c r="G545" s="190"/>
      <c r="I545" s="189" t="s">
        <v>1</v>
      </c>
      <c r="J545" s="191"/>
      <c r="M545" s="188"/>
      <c r="N545" s="192"/>
      <c r="U545" s="193"/>
      <c r="AU545" s="189" t="s">
        <v>175</v>
      </c>
      <c r="AV545" s="189" t="s">
        <v>106</v>
      </c>
      <c r="AW545" s="14" t="s">
        <v>84</v>
      </c>
      <c r="AX545" s="14" t="s">
        <v>29</v>
      </c>
      <c r="AY545" s="14" t="s">
        <v>76</v>
      </c>
      <c r="AZ545" s="189" t="s">
        <v>167</v>
      </c>
    </row>
    <row r="546" spans="2:66" s="12" customFormat="1">
      <c r="B546" s="173"/>
      <c r="D546" s="174" t="s">
        <v>175</v>
      </c>
      <c r="E546" s="175" t="s">
        <v>1</v>
      </c>
      <c r="F546" s="176" t="s">
        <v>936</v>
      </c>
      <c r="G546" s="176"/>
      <c r="I546" s="177">
        <v>67.900000000000006</v>
      </c>
      <c r="J546" s="178"/>
      <c r="M546" s="173"/>
      <c r="N546" s="179"/>
      <c r="U546" s="180"/>
      <c r="AU546" s="175" t="s">
        <v>175</v>
      </c>
      <c r="AV546" s="175" t="s">
        <v>106</v>
      </c>
      <c r="AW546" s="12" t="s">
        <v>106</v>
      </c>
      <c r="AX546" s="12" t="s">
        <v>29</v>
      </c>
      <c r="AY546" s="12" t="s">
        <v>76</v>
      </c>
      <c r="AZ546" s="175" t="s">
        <v>167</v>
      </c>
    </row>
    <row r="547" spans="2:66" s="12" customFormat="1">
      <c r="B547" s="173"/>
      <c r="D547" s="174" t="s">
        <v>175</v>
      </c>
      <c r="E547" s="175" t="s">
        <v>1</v>
      </c>
      <c r="F547" s="176" t="s">
        <v>937</v>
      </c>
      <c r="G547" s="176"/>
      <c r="I547" s="177">
        <v>-7.6559999999999997</v>
      </c>
      <c r="J547" s="178"/>
      <c r="M547" s="173"/>
      <c r="N547" s="179"/>
      <c r="U547" s="180"/>
      <c r="AU547" s="175" t="s">
        <v>175</v>
      </c>
      <c r="AV547" s="175" t="s">
        <v>106</v>
      </c>
      <c r="AW547" s="12" t="s">
        <v>106</v>
      </c>
      <c r="AX547" s="12" t="s">
        <v>29</v>
      </c>
      <c r="AY547" s="12" t="s">
        <v>76</v>
      </c>
      <c r="AZ547" s="175" t="s">
        <v>167</v>
      </c>
    </row>
    <row r="548" spans="2:66" s="15" customFormat="1">
      <c r="B548" s="206"/>
      <c r="D548" s="174" t="s">
        <v>175</v>
      </c>
      <c r="E548" s="207" t="s">
        <v>1</v>
      </c>
      <c r="F548" s="208" t="s">
        <v>938</v>
      </c>
      <c r="G548" s="208"/>
      <c r="I548" s="209">
        <v>172.22900000000001</v>
      </c>
      <c r="J548" s="210"/>
      <c r="M548" s="206"/>
      <c r="N548" s="211"/>
      <c r="U548" s="212"/>
      <c r="AU548" s="207" t="s">
        <v>175</v>
      </c>
      <c r="AV548" s="207" t="s">
        <v>106</v>
      </c>
      <c r="AW548" s="15" t="s">
        <v>184</v>
      </c>
      <c r="AX548" s="15" t="s">
        <v>29</v>
      </c>
      <c r="AY548" s="15" t="s">
        <v>76</v>
      </c>
      <c r="AZ548" s="207" t="s">
        <v>167</v>
      </c>
    </row>
    <row r="549" spans="2:66" s="14" customFormat="1">
      <c r="B549" s="188"/>
      <c r="D549" s="174" t="s">
        <v>175</v>
      </c>
      <c r="E549" s="189" t="s">
        <v>1</v>
      </c>
      <c r="F549" s="190" t="s">
        <v>939</v>
      </c>
      <c r="G549" s="190"/>
      <c r="I549" s="189" t="s">
        <v>1</v>
      </c>
      <c r="J549" s="191"/>
      <c r="M549" s="188"/>
      <c r="N549" s="192"/>
      <c r="U549" s="193"/>
      <c r="AU549" s="189" t="s">
        <v>175</v>
      </c>
      <c r="AV549" s="189" t="s">
        <v>106</v>
      </c>
      <c r="AW549" s="14" t="s">
        <v>84</v>
      </c>
      <c r="AX549" s="14" t="s">
        <v>29</v>
      </c>
      <c r="AY549" s="14" t="s">
        <v>76</v>
      </c>
      <c r="AZ549" s="189" t="s">
        <v>167</v>
      </c>
    </row>
    <row r="550" spans="2:66" s="12" customFormat="1">
      <c r="B550" s="173"/>
      <c r="D550" s="174" t="s">
        <v>175</v>
      </c>
      <c r="E550" s="175" t="s">
        <v>1</v>
      </c>
      <c r="F550" s="176" t="s">
        <v>933</v>
      </c>
      <c r="G550" s="176"/>
      <c r="I550" s="177">
        <v>126.7</v>
      </c>
      <c r="J550" s="178"/>
      <c r="M550" s="173"/>
      <c r="N550" s="179"/>
      <c r="U550" s="180"/>
      <c r="AU550" s="175" t="s">
        <v>175</v>
      </c>
      <c r="AV550" s="175" t="s">
        <v>106</v>
      </c>
      <c r="AW550" s="12" t="s">
        <v>106</v>
      </c>
      <c r="AX550" s="12" t="s">
        <v>29</v>
      </c>
      <c r="AY550" s="12" t="s">
        <v>76</v>
      </c>
      <c r="AZ550" s="175" t="s">
        <v>167</v>
      </c>
    </row>
    <row r="551" spans="2:66" s="14" customFormat="1">
      <c r="B551" s="188"/>
      <c r="D551" s="174" t="s">
        <v>175</v>
      </c>
      <c r="E551" s="189" t="s">
        <v>1</v>
      </c>
      <c r="F551" s="190" t="s">
        <v>940</v>
      </c>
      <c r="G551" s="190"/>
      <c r="I551" s="189" t="s">
        <v>1</v>
      </c>
      <c r="J551" s="191"/>
      <c r="M551" s="188"/>
      <c r="N551" s="192"/>
      <c r="U551" s="193"/>
      <c r="AU551" s="189" t="s">
        <v>175</v>
      </c>
      <c r="AV551" s="189" t="s">
        <v>106</v>
      </c>
      <c r="AW551" s="14" t="s">
        <v>84</v>
      </c>
      <c r="AX551" s="14" t="s">
        <v>29</v>
      </c>
      <c r="AY551" s="14" t="s">
        <v>76</v>
      </c>
      <c r="AZ551" s="189" t="s">
        <v>167</v>
      </c>
    </row>
    <row r="552" spans="2:66" s="12" customFormat="1">
      <c r="B552" s="173"/>
      <c r="D552" s="174" t="s">
        <v>175</v>
      </c>
      <c r="E552" s="175" t="s">
        <v>1</v>
      </c>
      <c r="F552" s="176" t="s">
        <v>936</v>
      </c>
      <c r="G552" s="176"/>
      <c r="I552" s="177">
        <v>67.900000000000006</v>
      </c>
      <c r="J552" s="178"/>
      <c r="M552" s="173"/>
      <c r="N552" s="179"/>
      <c r="U552" s="180"/>
      <c r="AU552" s="175" t="s">
        <v>175</v>
      </c>
      <c r="AV552" s="175" t="s">
        <v>106</v>
      </c>
      <c r="AW552" s="12" t="s">
        <v>106</v>
      </c>
      <c r="AX552" s="12" t="s">
        <v>29</v>
      </c>
      <c r="AY552" s="12" t="s">
        <v>76</v>
      </c>
      <c r="AZ552" s="175" t="s">
        <v>167</v>
      </c>
    </row>
    <row r="553" spans="2:66" s="12" customFormat="1">
      <c r="B553" s="173"/>
      <c r="D553" s="174" t="s">
        <v>175</v>
      </c>
      <c r="E553" s="175" t="s">
        <v>1</v>
      </c>
      <c r="F553" s="176" t="s">
        <v>941</v>
      </c>
      <c r="G553" s="176"/>
      <c r="I553" s="177">
        <v>-1.08</v>
      </c>
      <c r="J553" s="178"/>
      <c r="M553" s="173"/>
      <c r="N553" s="179"/>
      <c r="U553" s="180"/>
      <c r="AU553" s="175" t="s">
        <v>175</v>
      </c>
      <c r="AV553" s="175" t="s">
        <v>106</v>
      </c>
      <c r="AW553" s="12" t="s">
        <v>106</v>
      </c>
      <c r="AX553" s="12" t="s">
        <v>29</v>
      </c>
      <c r="AY553" s="12" t="s">
        <v>76</v>
      </c>
      <c r="AZ553" s="175" t="s">
        <v>167</v>
      </c>
    </row>
    <row r="554" spans="2:66" s="15" customFormat="1">
      <c r="B554" s="206"/>
      <c r="D554" s="174" t="s">
        <v>175</v>
      </c>
      <c r="E554" s="207" t="s">
        <v>1</v>
      </c>
      <c r="F554" s="208" t="s">
        <v>938</v>
      </c>
      <c r="G554" s="208"/>
      <c r="I554" s="209">
        <v>193.52</v>
      </c>
      <c r="J554" s="210"/>
      <c r="M554" s="206"/>
      <c r="N554" s="211"/>
      <c r="U554" s="212"/>
      <c r="AU554" s="207" t="s">
        <v>175</v>
      </c>
      <c r="AV554" s="207" t="s">
        <v>106</v>
      </c>
      <c r="AW554" s="15" t="s">
        <v>184</v>
      </c>
      <c r="AX554" s="15" t="s">
        <v>29</v>
      </c>
      <c r="AY554" s="15" t="s">
        <v>76</v>
      </c>
      <c r="AZ554" s="207" t="s">
        <v>167</v>
      </c>
    </row>
    <row r="555" spans="2:66" s="13" customFormat="1">
      <c r="B555" s="181"/>
      <c r="D555" s="174" t="s">
        <v>175</v>
      </c>
      <c r="E555" s="182" t="s">
        <v>1</v>
      </c>
      <c r="F555" s="183" t="s">
        <v>178</v>
      </c>
      <c r="G555" s="183"/>
      <c r="I555" s="184">
        <v>365.74900000000002</v>
      </c>
      <c r="J555" s="185"/>
      <c r="M555" s="181"/>
      <c r="N555" s="186"/>
      <c r="U555" s="187"/>
      <c r="AU555" s="182" t="s">
        <v>175</v>
      </c>
      <c r="AV555" s="182" t="s">
        <v>106</v>
      </c>
      <c r="AW555" s="13" t="s">
        <v>173</v>
      </c>
      <c r="AX555" s="13" t="s">
        <v>29</v>
      </c>
      <c r="AY555" s="13" t="s">
        <v>84</v>
      </c>
      <c r="AZ555" s="182" t="s">
        <v>167</v>
      </c>
    </row>
    <row r="556" spans="2:66" s="14" customFormat="1">
      <c r="B556" s="188"/>
      <c r="D556" s="174" t="s">
        <v>175</v>
      </c>
      <c r="E556" s="189" t="s">
        <v>1</v>
      </c>
      <c r="F556" s="190" t="s">
        <v>942</v>
      </c>
      <c r="G556" s="190"/>
      <c r="I556" s="189" t="s">
        <v>1</v>
      </c>
      <c r="J556" s="191"/>
      <c r="M556" s="188"/>
      <c r="N556" s="192"/>
      <c r="U556" s="193"/>
      <c r="AU556" s="189" t="s">
        <v>175</v>
      </c>
      <c r="AV556" s="189" t="s">
        <v>106</v>
      </c>
      <c r="AW556" s="14" t="s">
        <v>84</v>
      </c>
      <c r="AX556" s="14" t="s">
        <v>29</v>
      </c>
      <c r="AY556" s="14" t="s">
        <v>76</v>
      </c>
      <c r="AZ556" s="189" t="s">
        <v>167</v>
      </c>
    </row>
    <row r="557" spans="2:66" s="14" customFormat="1">
      <c r="B557" s="188"/>
      <c r="D557" s="174" t="s">
        <v>175</v>
      </c>
      <c r="E557" s="189" t="s">
        <v>1</v>
      </c>
      <c r="F557" s="190" t="s">
        <v>943</v>
      </c>
      <c r="G557" s="190"/>
      <c r="I557" s="189" t="s">
        <v>1</v>
      </c>
      <c r="J557" s="191"/>
      <c r="M557" s="188"/>
      <c r="N557" s="192"/>
      <c r="U557" s="193"/>
      <c r="AU557" s="189" t="s">
        <v>175</v>
      </c>
      <c r="AV557" s="189" t="s">
        <v>106</v>
      </c>
      <c r="AW557" s="14" t="s">
        <v>84</v>
      </c>
      <c r="AX557" s="14" t="s">
        <v>29</v>
      </c>
      <c r="AY557" s="14" t="s">
        <v>76</v>
      </c>
      <c r="AZ557" s="189" t="s">
        <v>167</v>
      </c>
    </row>
    <row r="558" spans="2:66" s="14" customFormat="1" ht="20.6">
      <c r="B558" s="188"/>
      <c r="D558" s="174" t="s">
        <v>175</v>
      </c>
      <c r="E558" s="189" t="s">
        <v>1</v>
      </c>
      <c r="F558" s="190" t="s">
        <v>944</v>
      </c>
      <c r="G558" s="190"/>
      <c r="I558" s="189" t="s">
        <v>1</v>
      </c>
      <c r="J558" s="191"/>
      <c r="M558" s="188"/>
      <c r="N558" s="192"/>
      <c r="U558" s="193"/>
      <c r="AU558" s="189" t="s">
        <v>175</v>
      </c>
      <c r="AV558" s="189" t="s">
        <v>106</v>
      </c>
      <c r="AW558" s="14" t="s">
        <v>84</v>
      </c>
      <c r="AX558" s="14" t="s">
        <v>29</v>
      </c>
      <c r="AY558" s="14" t="s">
        <v>76</v>
      </c>
      <c r="AZ558" s="189" t="s">
        <v>167</v>
      </c>
    </row>
    <row r="559" spans="2:66" s="1" customFormat="1" ht="21.75" customHeight="1">
      <c r="B559" s="134"/>
      <c r="C559" s="194" t="s">
        <v>945</v>
      </c>
      <c r="D559" s="194" t="s">
        <v>382</v>
      </c>
      <c r="E559" s="195" t="s">
        <v>946</v>
      </c>
      <c r="F559" s="196" t="s">
        <v>947</v>
      </c>
      <c r="G559" s="196"/>
      <c r="H559" s="197" t="s">
        <v>229</v>
      </c>
      <c r="I559" s="198">
        <v>172.22900000000001</v>
      </c>
      <c r="J559" s="199"/>
      <c r="K559" s="198">
        <f>ROUND(J559*I559,3)</f>
        <v>0</v>
      </c>
      <c r="L559" s="200"/>
      <c r="M559" s="201"/>
      <c r="N559" s="202" t="s">
        <v>1</v>
      </c>
      <c r="O559" s="203" t="s">
        <v>42</v>
      </c>
      <c r="Q559" s="169">
        <f>P559*I559</f>
        <v>0</v>
      </c>
      <c r="R559" s="169">
        <v>2.0299999999999999E-2</v>
      </c>
      <c r="S559" s="169">
        <f>R559*I559</f>
        <v>3.4962487000000002</v>
      </c>
      <c r="T559" s="169">
        <v>0</v>
      </c>
      <c r="U559" s="170">
        <f>T559*I559</f>
        <v>0</v>
      </c>
      <c r="AS559" s="171" t="s">
        <v>336</v>
      </c>
      <c r="AU559" s="171" t="s">
        <v>382</v>
      </c>
      <c r="AV559" s="171" t="s">
        <v>106</v>
      </c>
      <c r="AZ559" s="17" t="s">
        <v>167</v>
      </c>
      <c r="BF559" s="97">
        <f>IF(O559="základná",K559,0)</f>
        <v>0</v>
      </c>
      <c r="BG559" s="97">
        <f>IF(O559="znížená",K559,0)</f>
        <v>0</v>
      </c>
      <c r="BH559" s="97">
        <f>IF(O559="zákl. prenesená",K559,0)</f>
        <v>0</v>
      </c>
      <c r="BI559" s="97">
        <f>IF(O559="zníž. prenesená",K559,0)</f>
        <v>0</v>
      </c>
      <c r="BJ559" s="97">
        <f>IF(O559="nulová",K559,0)</f>
        <v>0</v>
      </c>
      <c r="BK559" s="17" t="s">
        <v>106</v>
      </c>
      <c r="BL559" s="172">
        <f>ROUND(J559*I559,3)</f>
        <v>0</v>
      </c>
      <c r="BM559" s="17" t="s">
        <v>246</v>
      </c>
      <c r="BN559" s="171" t="s">
        <v>948</v>
      </c>
    </row>
    <row r="560" spans="2:66" s="1" customFormat="1" ht="42.9">
      <c r="B560" s="34"/>
      <c r="D560" s="174" t="s">
        <v>730</v>
      </c>
      <c r="F560" s="204" t="s">
        <v>949</v>
      </c>
      <c r="G560" s="204"/>
      <c r="J560" s="135"/>
      <c r="M560" s="34"/>
      <c r="N560" s="205"/>
      <c r="U560" s="60"/>
      <c r="AU560" s="17" t="s">
        <v>730</v>
      </c>
      <c r="AV560" s="17" t="s">
        <v>106</v>
      </c>
    </row>
    <row r="561" spans="2:66" s="14" customFormat="1">
      <c r="B561" s="188"/>
      <c r="D561" s="174" t="s">
        <v>175</v>
      </c>
      <c r="E561" s="189" t="s">
        <v>1</v>
      </c>
      <c r="F561" s="190" t="s">
        <v>932</v>
      </c>
      <c r="G561" s="190"/>
      <c r="I561" s="189" t="s">
        <v>1</v>
      </c>
      <c r="J561" s="191"/>
      <c r="M561" s="188"/>
      <c r="N561" s="192"/>
      <c r="U561" s="193"/>
      <c r="AU561" s="189" t="s">
        <v>175</v>
      </c>
      <c r="AV561" s="189" t="s">
        <v>106</v>
      </c>
      <c r="AW561" s="14" t="s">
        <v>84</v>
      </c>
      <c r="AX561" s="14" t="s">
        <v>29</v>
      </c>
      <c r="AY561" s="14" t="s">
        <v>76</v>
      </c>
      <c r="AZ561" s="189" t="s">
        <v>167</v>
      </c>
    </row>
    <row r="562" spans="2:66" s="12" customFormat="1">
      <c r="B562" s="173"/>
      <c r="D562" s="174" t="s">
        <v>175</v>
      </c>
      <c r="E562" s="175" t="s">
        <v>1</v>
      </c>
      <c r="F562" s="176" t="s">
        <v>933</v>
      </c>
      <c r="G562" s="176"/>
      <c r="I562" s="177">
        <v>126.7</v>
      </c>
      <c r="J562" s="178"/>
      <c r="M562" s="173"/>
      <c r="N562" s="179"/>
      <c r="U562" s="180"/>
      <c r="AU562" s="175" t="s">
        <v>175</v>
      </c>
      <c r="AV562" s="175" t="s">
        <v>106</v>
      </c>
      <c r="AW562" s="12" t="s">
        <v>106</v>
      </c>
      <c r="AX562" s="12" t="s">
        <v>29</v>
      </c>
      <c r="AY562" s="12" t="s">
        <v>76</v>
      </c>
      <c r="AZ562" s="175" t="s">
        <v>167</v>
      </c>
    </row>
    <row r="563" spans="2:66" s="12" customFormat="1">
      <c r="B563" s="173"/>
      <c r="D563" s="174" t="s">
        <v>175</v>
      </c>
      <c r="E563" s="175" t="s">
        <v>1</v>
      </c>
      <c r="F563" s="176" t="s">
        <v>934</v>
      </c>
      <c r="G563" s="176"/>
      <c r="I563" s="177">
        <v>-14.715</v>
      </c>
      <c r="J563" s="178"/>
      <c r="M563" s="173"/>
      <c r="N563" s="179"/>
      <c r="U563" s="180"/>
      <c r="AU563" s="175" t="s">
        <v>175</v>
      </c>
      <c r="AV563" s="175" t="s">
        <v>106</v>
      </c>
      <c r="AW563" s="12" t="s">
        <v>106</v>
      </c>
      <c r="AX563" s="12" t="s">
        <v>29</v>
      </c>
      <c r="AY563" s="12" t="s">
        <v>76</v>
      </c>
      <c r="AZ563" s="175" t="s">
        <v>167</v>
      </c>
    </row>
    <row r="564" spans="2:66" s="14" customFormat="1">
      <c r="B564" s="188"/>
      <c r="D564" s="174" t="s">
        <v>175</v>
      </c>
      <c r="E564" s="189" t="s">
        <v>1</v>
      </c>
      <c r="F564" s="190" t="s">
        <v>935</v>
      </c>
      <c r="G564" s="190"/>
      <c r="I564" s="189" t="s">
        <v>1</v>
      </c>
      <c r="J564" s="191"/>
      <c r="M564" s="188"/>
      <c r="N564" s="192"/>
      <c r="U564" s="193"/>
      <c r="AU564" s="189" t="s">
        <v>175</v>
      </c>
      <c r="AV564" s="189" t="s">
        <v>106</v>
      </c>
      <c r="AW564" s="14" t="s">
        <v>84</v>
      </c>
      <c r="AX564" s="14" t="s">
        <v>29</v>
      </c>
      <c r="AY564" s="14" t="s">
        <v>76</v>
      </c>
      <c r="AZ564" s="189" t="s">
        <v>167</v>
      </c>
    </row>
    <row r="565" spans="2:66" s="12" customFormat="1">
      <c r="B565" s="173"/>
      <c r="D565" s="174" t="s">
        <v>175</v>
      </c>
      <c r="E565" s="175" t="s">
        <v>1</v>
      </c>
      <c r="F565" s="176" t="s">
        <v>936</v>
      </c>
      <c r="G565" s="176"/>
      <c r="I565" s="177">
        <v>67.900000000000006</v>
      </c>
      <c r="J565" s="178"/>
      <c r="M565" s="173"/>
      <c r="N565" s="179"/>
      <c r="U565" s="180"/>
      <c r="AU565" s="175" t="s">
        <v>175</v>
      </c>
      <c r="AV565" s="175" t="s">
        <v>106</v>
      </c>
      <c r="AW565" s="12" t="s">
        <v>106</v>
      </c>
      <c r="AX565" s="12" t="s">
        <v>29</v>
      </c>
      <c r="AY565" s="12" t="s">
        <v>76</v>
      </c>
      <c r="AZ565" s="175" t="s">
        <v>167</v>
      </c>
    </row>
    <row r="566" spans="2:66" s="12" customFormat="1">
      <c r="B566" s="173"/>
      <c r="D566" s="174" t="s">
        <v>175</v>
      </c>
      <c r="E566" s="175" t="s">
        <v>1</v>
      </c>
      <c r="F566" s="176" t="s">
        <v>937</v>
      </c>
      <c r="G566" s="176"/>
      <c r="I566" s="177">
        <v>-7.6559999999999997</v>
      </c>
      <c r="J566" s="178"/>
      <c r="M566" s="173"/>
      <c r="N566" s="179"/>
      <c r="U566" s="180"/>
      <c r="AU566" s="175" t="s">
        <v>175</v>
      </c>
      <c r="AV566" s="175" t="s">
        <v>106</v>
      </c>
      <c r="AW566" s="12" t="s">
        <v>106</v>
      </c>
      <c r="AX566" s="12" t="s">
        <v>29</v>
      </c>
      <c r="AY566" s="12" t="s">
        <v>76</v>
      </c>
      <c r="AZ566" s="175" t="s">
        <v>167</v>
      </c>
    </row>
    <row r="567" spans="2:66" s="13" customFormat="1">
      <c r="B567" s="181"/>
      <c r="D567" s="174" t="s">
        <v>175</v>
      </c>
      <c r="E567" s="182" t="s">
        <v>1</v>
      </c>
      <c r="F567" s="183" t="s">
        <v>178</v>
      </c>
      <c r="G567" s="183"/>
      <c r="I567" s="184">
        <v>172.22900000000001</v>
      </c>
      <c r="J567" s="185"/>
      <c r="M567" s="181"/>
      <c r="N567" s="186"/>
      <c r="U567" s="187"/>
      <c r="AU567" s="182" t="s">
        <v>175</v>
      </c>
      <c r="AV567" s="182" t="s">
        <v>106</v>
      </c>
      <c r="AW567" s="13" t="s">
        <v>173</v>
      </c>
      <c r="AX567" s="13" t="s">
        <v>29</v>
      </c>
      <c r="AY567" s="13" t="s">
        <v>84</v>
      </c>
      <c r="AZ567" s="182" t="s">
        <v>167</v>
      </c>
    </row>
    <row r="568" spans="2:66" s="1" customFormat="1" ht="24.25" customHeight="1">
      <c r="B568" s="134"/>
      <c r="C568" s="194" t="s">
        <v>950</v>
      </c>
      <c r="D568" s="194" t="s">
        <v>382</v>
      </c>
      <c r="E568" s="195" t="s">
        <v>951</v>
      </c>
      <c r="F568" s="196" t="s">
        <v>952</v>
      </c>
      <c r="G568" s="196"/>
      <c r="H568" s="197" t="s">
        <v>229</v>
      </c>
      <c r="I568" s="198">
        <v>193.52</v>
      </c>
      <c r="J568" s="199"/>
      <c r="K568" s="198">
        <f>ROUND(J568*I568,3)</f>
        <v>0</v>
      </c>
      <c r="L568" s="200"/>
      <c r="M568" s="201"/>
      <c r="N568" s="202" t="s">
        <v>1</v>
      </c>
      <c r="O568" s="203" t="s">
        <v>42</v>
      </c>
      <c r="Q568" s="169">
        <f>P568*I568</f>
        <v>0</v>
      </c>
      <c r="R568" s="169">
        <v>2.0299999999999999E-2</v>
      </c>
      <c r="S568" s="169">
        <f>R568*I568</f>
        <v>3.9284559999999997</v>
      </c>
      <c r="T568" s="169">
        <v>0</v>
      </c>
      <c r="U568" s="170">
        <f>T568*I568</f>
        <v>0</v>
      </c>
      <c r="AS568" s="171" t="s">
        <v>336</v>
      </c>
      <c r="AU568" s="171" t="s">
        <v>382</v>
      </c>
      <c r="AV568" s="171" t="s">
        <v>106</v>
      </c>
      <c r="AZ568" s="17" t="s">
        <v>167</v>
      </c>
      <c r="BF568" s="97">
        <f>IF(O568="základná",K568,0)</f>
        <v>0</v>
      </c>
      <c r="BG568" s="97">
        <f>IF(O568="znížená",K568,0)</f>
        <v>0</v>
      </c>
      <c r="BH568" s="97">
        <f>IF(O568="zákl. prenesená",K568,0)</f>
        <v>0</v>
      </c>
      <c r="BI568" s="97">
        <f>IF(O568="zníž. prenesená",K568,0)</f>
        <v>0</v>
      </c>
      <c r="BJ568" s="97">
        <f>IF(O568="nulová",K568,0)</f>
        <v>0</v>
      </c>
      <c r="BK568" s="17" t="s">
        <v>106</v>
      </c>
      <c r="BL568" s="172">
        <f>ROUND(J568*I568,3)</f>
        <v>0</v>
      </c>
      <c r="BM568" s="17" t="s">
        <v>246</v>
      </c>
      <c r="BN568" s="171" t="s">
        <v>953</v>
      </c>
    </row>
    <row r="569" spans="2:66" s="1" customFormat="1" ht="42.9">
      <c r="B569" s="34"/>
      <c r="D569" s="174" t="s">
        <v>730</v>
      </c>
      <c r="F569" s="204" t="s">
        <v>949</v>
      </c>
      <c r="G569" s="204"/>
      <c r="J569" s="135"/>
      <c r="M569" s="34"/>
      <c r="N569" s="205"/>
      <c r="U569" s="60"/>
      <c r="AU569" s="17" t="s">
        <v>730</v>
      </c>
      <c r="AV569" s="17" t="s">
        <v>106</v>
      </c>
    </row>
    <row r="570" spans="2:66" s="14" customFormat="1">
      <c r="B570" s="188"/>
      <c r="D570" s="174" t="s">
        <v>175</v>
      </c>
      <c r="E570" s="189" t="s">
        <v>1</v>
      </c>
      <c r="F570" s="190" t="s">
        <v>939</v>
      </c>
      <c r="G570" s="190"/>
      <c r="I570" s="189" t="s">
        <v>1</v>
      </c>
      <c r="J570" s="191"/>
      <c r="M570" s="188"/>
      <c r="N570" s="192"/>
      <c r="U570" s="193"/>
      <c r="AU570" s="189" t="s">
        <v>175</v>
      </c>
      <c r="AV570" s="189" t="s">
        <v>106</v>
      </c>
      <c r="AW570" s="14" t="s">
        <v>84</v>
      </c>
      <c r="AX570" s="14" t="s">
        <v>29</v>
      </c>
      <c r="AY570" s="14" t="s">
        <v>76</v>
      </c>
      <c r="AZ570" s="189" t="s">
        <v>167</v>
      </c>
    </row>
    <row r="571" spans="2:66" s="12" customFormat="1">
      <c r="B571" s="173"/>
      <c r="D571" s="174" t="s">
        <v>175</v>
      </c>
      <c r="E571" s="175" t="s">
        <v>1</v>
      </c>
      <c r="F571" s="176" t="s">
        <v>933</v>
      </c>
      <c r="G571" s="176"/>
      <c r="I571" s="177">
        <v>126.7</v>
      </c>
      <c r="J571" s="178"/>
      <c r="M571" s="173"/>
      <c r="N571" s="179"/>
      <c r="U571" s="180"/>
      <c r="AU571" s="175" t="s">
        <v>175</v>
      </c>
      <c r="AV571" s="175" t="s">
        <v>106</v>
      </c>
      <c r="AW571" s="12" t="s">
        <v>106</v>
      </c>
      <c r="AX571" s="12" t="s">
        <v>29</v>
      </c>
      <c r="AY571" s="12" t="s">
        <v>76</v>
      </c>
      <c r="AZ571" s="175" t="s">
        <v>167</v>
      </c>
    </row>
    <row r="572" spans="2:66" s="14" customFormat="1">
      <c r="B572" s="188"/>
      <c r="D572" s="174" t="s">
        <v>175</v>
      </c>
      <c r="E572" s="189" t="s">
        <v>1</v>
      </c>
      <c r="F572" s="190" t="s">
        <v>940</v>
      </c>
      <c r="G572" s="190"/>
      <c r="I572" s="189" t="s">
        <v>1</v>
      </c>
      <c r="J572" s="191"/>
      <c r="M572" s="188"/>
      <c r="N572" s="192"/>
      <c r="U572" s="193"/>
      <c r="AU572" s="189" t="s">
        <v>175</v>
      </c>
      <c r="AV572" s="189" t="s">
        <v>106</v>
      </c>
      <c r="AW572" s="14" t="s">
        <v>84</v>
      </c>
      <c r="AX572" s="14" t="s">
        <v>29</v>
      </c>
      <c r="AY572" s="14" t="s">
        <v>76</v>
      </c>
      <c r="AZ572" s="189" t="s">
        <v>167</v>
      </c>
    </row>
    <row r="573" spans="2:66" s="12" customFormat="1">
      <c r="B573" s="173"/>
      <c r="D573" s="174" t="s">
        <v>175</v>
      </c>
      <c r="E573" s="175" t="s">
        <v>1</v>
      </c>
      <c r="F573" s="176" t="s">
        <v>936</v>
      </c>
      <c r="G573" s="176"/>
      <c r="I573" s="177">
        <v>67.900000000000006</v>
      </c>
      <c r="J573" s="178"/>
      <c r="M573" s="173"/>
      <c r="N573" s="179"/>
      <c r="U573" s="180"/>
      <c r="AU573" s="175" t="s">
        <v>175</v>
      </c>
      <c r="AV573" s="175" t="s">
        <v>106</v>
      </c>
      <c r="AW573" s="12" t="s">
        <v>106</v>
      </c>
      <c r="AX573" s="12" t="s">
        <v>29</v>
      </c>
      <c r="AY573" s="12" t="s">
        <v>76</v>
      </c>
      <c r="AZ573" s="175" t="s">
        <v>167</v>
      </c>
    </row>
    <row r="574" spans="2:66" s="12" customFormat="1">
      <c r="B574" s="173"/>
      <c r="D574" s="174" t="s">
        <v>175</v>
      </c>
      <c r="E574" s="175" t="s">
        <v>1</v>
      </c>
      <c r="F574" s="176" t="s">
        <v>941</v>
      </c>
      <c r="G574" s="176"/>
      <c r="I574" s="177">
        <v>-1.08</v>
      </c>
      <c r="J574" s="178"/>
      <c r="M574" s="173"/>
      <c r="N574" s="179"/>
      <c r="U574" s="180"/>
      <c r="AU574" s="175" t="s">
        <v>175</v>
      </c>
      <c r="AV574" s="175" t="s">
        <v>106</v>
      </c>
      <c r="AW574" s="12" t="s">
        <v>106</v>
      </c>
      <c r="AX574" s="12" t="s">
        <v>29</v>
      </c>
      <c r="AY574" s="12" t="s">
        <v>76</v>
      </c>
      <c r="AZ574" s="175" t="s">
        <v>167</v>
      </c>
    </row>
    <row r="575" spans="2:66" s="13" customFormat="1">
      <c r="B575" s="181"/>
      <c r="D575" s="174" t="s">
        <v>175</v>
      </c>
      <c r="E575" s="182" t="s">
        <v>1</v>
      </c>
      <c r="F575" s="183" t="s">
        <v>178</v>
      </c>
      <c r="G575" s="183"/>
      <c r="I575" s="184">
        <v>193.52</v>
      </c>
      <c r="J575" s="185"/>
      <c r="M575" s="181"/>
      <c r="N575" s="186"/>
      <c r="U575" s="187"/>
      <c r="AU575" s="182" t="s">
        <v>175</v>
      </c>
      <c r="AV575" s="182" t="s">
        <v>106</v>
      </c>
      <c r="AW575" s="13" t="s">
        <v>173</v>
      </c>
      <c r="AX575" s="13" t="s">
        <v>29</v>
      </c>
      <c r="AY575" s="13" t="s">
        <v>84</v>
      </c>
      <c r="AZ575" s="182" t="s">
        <v>167</v>
      </c>
    </row>
    <row r="576" spans="2:66" s="1" customFormat="1" ht="37.950000000000003" customHeight="1">
      <c r="B576" s="134"/>
      <c r="C576" s="161" t="s">
        <v>954</v>
      </c>
      <c r="D576" s="161" t="s">
        <v>169</v>
      </c>
      <c r="E576" s="162" t="s">
        <v>955</v>
      </c>
      <c r="F576" s="163" t="s">
        <v>956</v>
      </c>
      <c r="G576" s="163"/>
      <c r="H576" s="164" t="s">
        <v>236</v>
      </c>
      <c r="I576" s="165">
        <v>4</v>
      </c>
      <c r="J576" s="166"/>
      <c r="K576" s="165">
        <f t="shared" ref="K576:K584" si="25">ROUND(J576*I576,3)</f>
        <v>0</v>
      </c>
      <c r="L576" s="167"/>
      <c r="M576" s="34"/>
      <c r="N576" s="168" t="s">
        <v>1</v>
      </c>
      <c r="O576" s="133" t="s">
        <v>42</v>
      </c>
      <c r="Q576" s="169">
        <f t="shared" ref="Q576:Q584" si="26">P576*I576</f>
        <v>0</v>
      </c>
      <c r="R576" s="169">
        <v>1.0000000000000001E-5</v>
      </c>
      <c r="S576" s="169">
        <f t="shared" ref="S576:S584" si="27">R576*I576</f>
        <v>4.0000000000000003E-5</v>
      </c>
      <c r="T576" s="169">
        <v>0</v>
      </c>
      <c r="U576" s="170">
        <f t="shared" ref="U576:U584" si="28">T576*I576</f>
        <v>0</v>
      </c>
      <c r="AS576" s="171" t="s">
        <v>246</v>
      </c>
      <c r="AU576" s="171" t="s">
        <v>169</v>
      </c>
      <c r="AV576" s="171" t="s">
        <v>106</v>
      </c>
      <c r="AZ576" s="17" t="s">
        <v>167</v>
      </c>
      <c r="BF576" s="97">
        <f t="shared" ref="BF576:BF584" si="29">IF(O576="základná",K576,0)</f>
        <v>0</v>
      </c>
      <c r="BG576" s="97">
        <f t="shared" ref="BG576:BG584" si="30">IF(O576="znížená",K576,0)</f>
        <v>0</v>
      </c>
      <c r="BH576" s="97">
        <f t="shared" ref="BH576:BH584" si="31">IF(O576="zákl. prenesená",K576,0)</f>
        <v>0</v>
      </c>
      <c r="BI576" s="97">
        <f t="shared" ref="BI576:BI584" si="32">IF(O576="zníž. prenesená",K576,0)</f>
        <v>0</v>
      </c>
      <c r="BJ576" s="97">
        <f t="shared" ref="BJ576:BJ584" si="33">IF(O576="nulová",K576,0)</f>
        <v>0</v>
      </c>
      <c r="BK576" s="17" t="s">
        <v>106</v>
      </c>
      <c r="BL576" s="172">
        <f t="shared" ref="BL576:BL584" si="34">ROUND(J576*I576,3)</f>
        <v>0</v>
      </c>
      <c r="BM576" s="17" t="s">
        <v>246</v>
      </c>
      <c r="BN576" s="171" t="s">
        <v>957</v>
      </c>
    </row>
    <row r="577" spans="2:66" s="1" customFormat="1" ht="37.950000000000003" customHeight="1">
      <c r="B577" s="134"/>
      <c r="C577" s="161" t="s">
        <v>958</v>
      </c>
      <c r="D577" s="161" t="s">
        <v>169</v>
      </c>
      <c r="E577" s="162" t="s">
        <v>959</v>
      </c>
      <c r="F577" s="163" t="s">
        <v>960</v>
      </c>
      <c r="G577" s="163"/>
      <c r="H577" s="164" t="s">
        <v>236</v>
      </c>
      <c r="I577" s="165">
        <v>1</v>
      </c>
      <c r="J577" s="166"/>
      <c r="K577" s="165">
        <f t="shared" si="25"/>
        <v>0</v>
      </c>
      <c r="L577" s="167"/>
      <c r="M577" s="34"/>
      <c r="N577" s="168" t="s">
        <v>1</v>
      </c>
      <c r="O577" s="133" t="s">
        <v>42</v>
      </c>
      <c r="Q577" s="169">
        <f t="shared" si="26"/>
        <v>0</v>
      </c>
      <c r="R577" s="169">
        <v>1.0000000000000001E-5</v>
      </c>
      <c r="S577" s="169">
        <f t="shared" si="27"/>
        <v>1.0000000000000001E-5</v>
      </c>
      <c r="T577" s="169">
        <v>0</v>
      </c>
      <c r="U577" s="170">
        <f t="shared" si="28"/>
        <v>0</v>
      </c>
      <c r="AS577" s="171" t="s">
        <v>246</v>
      </c>
      <c r="AU577" s="171" t="s">
        <v>169</v>
      </c>
      <c r="AV577" s="171" t="s">
        <v>106</v>
      </c>
      <c r="AZ577" s="17" t="s">
        <v>167</v>
      </c>
      <c r="BF577" s="97">
        <f t="shared" si="29"/>
        <v>0</v>
      </c>
      <c r="BG577" s="97">
        <f t="shared" si="30"/>
        <v>0</v>
      </c>
      <c r="BH577" s="97">
        <f t="shared" si="31"/>
        <v>0</v>
      </c>
      <c r="BI577" s="97">
        <f t="shared" si="32"/>
        <v>0</v>
      </c>
      <c r="BJ577" s="97">
        <f t="shared" si="33"/>
        <v>0</v>
      </c>
      <c r="BK577" s="17" t="s">
        <v>106</v>
      </c>
      <c r="BL577" s="172">
        <f t="shared" si="34"/>
        <v>0</v>
      </c>
      <c r="BM577" s="17" t="s">
        <v>246</v>
      </c>
      <c r="BN577" s="171" t="s">
        <v>961</v>
      </c>
    </row>
    <row r="578" spans="2:66" s="1" customFormat="1" ht="24.25" customHeight="1">
      <c r="B578" s="134"/>
      <c r="C578" s="161" t="s">
        <v>962</v>
      </c>
      <c r="D578" s="161" t="s">
        <v>169</v>
      </c>
      <c r="E578" s="162" t="s">
        <v>963</v>
      </c>
      <c r="F578" s="163" t="s">
        <v>964</v>
      </c>
      <c r="G578" s="163"/>
      <c r="H578" s="164" t="s">
        <v>236</v>
      </c>
      <c r="I578" s="165">
        <v>1</v>
      </c>
      <c r="J578" s="166"/>
      <c r="K578" s="165">
        <f t="shared" si="25"/>
        <v>0</v>
      </c>
      <c r="L578" s="167"/>
      <c r="M578" s="34"/>
      <c r="N578" s="168" t="s">
        <v>1</v>
      </c>
      <c r="O578" s="133" t="s">
        <v>42</v>
      </c>
      <c r="Q578" s="169">
        <f t="shared" si="26"/>
        <v>0</v>
      </c>
      <c r="R578" s="169">
        <v>1.0000000000000001E-5</v>
      </c>
      <c r="S578" s="169">
        <f t="shared" si="27"/>
        <v>1.0000000000000001E-5</v>
      </c>
      <c r="T578" s="169">
        <v>0</v>
      </c>
      <c r="U578" s="170">
        <f t="shared" si="28"/>
        <v>0</v>
      </c>
      <c r="AS578" s="171" t="s">
        <v>246</v>
      </c>
      <c r="AU578" s="171" t="s">
        <v>169</v>
      </c>
      <c r="AV578" s="171" t="s">
        <v>106</v>
      </c>
      <c r="AZ578" s="17" t="s">
        <v>167</v>
      </c>
      <c r="BF578" s="97">
        <f t="shared" si="29"/>
        <v>0</v>
      </c>
      <c r="BG578" s="97">
        <f t="shared" si="30"/>
        <v>0</v>
      </c>
      <c r="BH578" s="97">
        <f t="shared" si="31"/>
        <v>0</v>
      </c>
      <c r="BI578" s="97">
        <f t="shared" si="32"/>
        <v>0</v>
      </c>
      <c r="BJ578" s="97">
        <f t="shared" si="33"/>
        <v>0</v>
      </c>
      <c r="BK578" s="17" t="s">
        <v>106</v>
      </c>
      <c r="BL578" s="172">
        <f t="shared" si="34"/>
        <v>0</v>
      </c>
      <c r="BM578" s="17" t="s">
        <v>246</v>
      </c>
      <c r="BN578" s="171" t="s">
        <v>965</v>
      </c>
    </row>
    <row r="579" spans="2:66" s="1" customFormat="1" ht="37.950000000000003" customHeight="1">
      <c r="B579" s="134"/>
      <c r="C579" s="161" t="s">
        <v>966</v>
      </c>
      <c r="D579" s="161" t="s">
        <v>169</v>
      </c>
      <c r="E579" s="162" t="s">
        <v>967</v>
      </c>
      <c r="F579" s="163" t="s">
        <v>968</v>
      </c>
      <c r="G579" s="163"/>
      <c r="H579" s="164" t="s">
        <v>236</v>
      </c>
      <c r="I579" s="165">
        <v>2</v>
      </c>
      <c r="J579" s="166"/>
      <c r="K579" s="165">
        <f t="shared" si="25"/>
        <v>0</v>
      </c>
      <c r="L579" s="167"/>
      <c r="M579" s="34"/>
      <c r="N579" s="168" t="s">
        <v>1</v>
      </c>
      <c r="O579" s="133" t="s">
        <v>42</v>
      </c>
      <c r="Q579" s="169">
        <f t="shared" si="26"/>
        <v>0</v>
      </c>
      <c r="R579" s="169">
        <v>1.0000000000000001E-5</v>
      </c>
      <c r="S579" s="169">
        <f t="shared" si="27"/>
        <v>2.0000000000000002E-5</v>
      </c>
      <c r="T579" s="169">
        <v>0</v>
      </c>
      <c r="U579" s="170">
        <f t="shared" si="28"/>
        <v>0</v>
      </c>
      <c r="AS579" s="171" t="s">
        <v>246</v>
      </c>
      <c r="AU579" s="171" t="s">
        <v>169</v>
      </c>
      <c r="AV579" s="171" t="s">
        <v>106</v>
      </c>
      <c r="AZ579" s="17" t="s">
        <v>167</v>
      </c>
      <c r="BF579" s="97">
        <f t="shared" si="29"/>
        <v>0</v>
      </c>
      <c r="BG579" s="97">
        <f t="shared" si="30"/>
        <v>0</v>
      </c>
      <c r="BH579" s="97">
        <f t="shared" si="31"/>
        <v>0</v>
      </c>
      <c r="BI579" s="97">
        <f t="shared" si="32"/>
        <v>0</v>
      </c>
      <c r="BJ579" s="97">
        <f t="shared" si="33"/>
        <v>0</v>
      </c>
      <c r="BK579" s="17" t="s">
        <v>106</v>
      </c>
      <c r="BL579" s="172">
        <f t="shared" si="34"/>
        <v>0</v>
      </c>
      <c r="BM579" s="17" t="s">
        <v>246</v>
      </c>
      <c r="BN579" s="171" t="s">
        <v>969</v>
      </c>
    </row>
    <row r="580" spans="2:66" s="1" customFormat="1" ht="49.2" customHeight="1">
      <c r="B580" s="134"/>
      <c r="C580" s="161" t="s">
        <v>970</v>
      </c>
      <c r="D580" s="161" t="s">
        <v>169</v>
      </c>
      <c r="E580" s="162" t="s">
        <v>971</v>
      </c>
      <c r="F580" s="163" t="s">
        <v>972</v>
      </c>
      <c r="G580" s="163"/>
      <c r="H580" s="164" t="s">
        <v>236</v>
      </c>
      <c r="I580" s="165">
        <v>1</v>
      </c>
      <c r="J580" s="166"/>
      <c r="K580" s="165">
        <f t="shared" si="25"/>
        <v>0</v>
      </c>
      <c r="L580" s="167"/>
      <c r="M580" s="34"/>
      <c r="N580" s="168" t="s">
        <v>1</v>
      </c>
      <c r="O580" s="133" t="s">
        <v>42</v>
      </c>
      <c r="Q580" s="169">
        <f t="shared" si="26"/>
        <v>0</v>
      </c>
      <c r="R580" s="169">
        <v>1.0000000000000001E-5</v>
      </c>
      <c r="S580" s="169">
        <f t="shared" si="27"/>
        <v>1.0000000000000001E-5</v>
      </c>
      <c r="T580" s="169">
        <v>0</v>
      </c>
      <c r="U580" s="170">
        <f t="shared" si="28"/>
        <v>0</v>
      </c>
      <c r="AS580" s="171" t="s">
        <v>246</v>
      </c>
      <c r="AU580" s="171" t="s">
        <v>169</v>
      </c>
      <c r="AV580" s="171" t="s">
        <v>106</v>
      </c>
      <c r="AZ580" s="17" t="s">
        <v>167</v>
      </c>
      <c r="BF580" s="97">
        <f t="shared" si="29"/>
        <v>0</v>
      </c>
      <c r="BG580" s="97">
        <f t="shared" si="30"/>
        <v>0</v>
      </c>
      <c r="BH580" s="97">
        <f t="shared" si="31"/>
        <v>0</v>
      </c>
      <c r="BI580" s="97">
        <f t="shared" si="32"/>
        <v>0</v>
      </c>
      <c r="BJ580" s="97">
        <f t="shared" si="33"/>
        <v>0</v>
      </c>
      <c r="BK580" s="17" t="s">
        <v>106</v>
      </c>
      <c r="BL580" s="172">
        <f t="shared" si="34"/>
        <v>0</v>
      </c>
      <c r="BM580" s="17" t="s">
        <v>246</v>
      </c>
      <c r="BN580" s="171" t="s">
        <v>973</v>
      </c>
    </row>
    <row r="581" spans="2:66" s="1" customFormat="1" ht="44.25" customHeight="1">
      <c r="B581" s="134"/>
      <c r="C581" s="161" t="s">
        <v>974</v>
      </c>
      <c r="D581" s="161" t="s">
        <v>169</v>
      </c>
      <c r="E581" s="162" t="s">
        <v>975</v>
      </c>
      <c r="F581" s="163" t="s">
        <v>976</v>
      </c>
      <c r="G581" s="163"/>
      <c r="H581" s="164" t="s">
        <v>236</v>
      </c>
      <c r="I581" s="165">
        <v>2</v>
      </c>
      <c r="J581" s="166"/>
      <c r="K581" s="165">
        <f t="shared" si="25"/>
        <v>0</v>
      </c>
      <c r="L581" s="167"/>
      <c r="M581" s="34"/>
      <c r="N581" s="168" t="s">
        <v>1</v>
      </c>
      <c r="O581" s="133" t="s">
        <v>42</v>
      </c>
      <c r="Q581" s="169">
        <f t="shared" si="26"/>
        <v>0</v>
      </c>
      <c r="R581" s="169">
        <v>1.0000000000000001E-5</v>
      </c>
      <c r="S581" s="169">
        <f t="shared" si="27"/>
        <v>2.0000000000000002E-5</v>
      </c>
      <c r="T581" s="169">
        <v>0</v>
      </c>
      <c r="U581" s="170">
        <f t="shared" si="28"/>
        <v>0</v>
      </c>
      <c r="AS581" s="171" t="s">
        <v>246</v>
      </c>
      <c r="AU581" s="171" t="s">
        <v>169</v>
      </c>
      <c r="AV581" s="171" t="s">
        <v>106</v>
      </c>
      <c r="AZ581" s="17" t="s">
        <v>167</v>
      </c>
      <c r="BF581" s="97">
        <f t="shared" si="29"/>
        <v>0</v>
      </c>
      <c r="BG581" s="97">
        <f t="shared" si="30"/>
        <v>0</v>
      </c>
      <c r="BH581" s="97">
        <f t="shared" si="31"/>
        <v>0</v>
      </c>
      <c r="BI581" s="97">
        <f t="shared" si="32"/>
        <v>0</v>
      </c>
      <c r="BJ581" s="97">
        <f t="shared" si="33"/>
        <v>0</v>
      </c>
      <c r="BK581" s="17" t="s">
        <v>106</v>
      </c>
      <c r="BL581" s="172">
        <f t="shared" si="34"/>
        <v>0</v>
      </c>
      <c r="BM581" s="17" t="s">
        <v>246</v>
      </c>
      <c r="BN581" s="171" t="s">
        <v>977</v>
      </c>
    </row>
    <row r="582" spans="2:66" s="1" customFormat="1" ht="44.25" customHeight="1">
      <c r="B582" s="134"/>
      <c r="C582" s="161" t="s">
        <v>978</v>
      </c>
      <c r="D582" s="161" t="s">
        <v>169</v>
      </c>
      <c r="E582" s="162" t="s">
        <v>979</v>
      </c>
      <c r="F582" s="163" t="s">
        <v>980</v>
      </c>
      <c r="G582" s="163"/>
      <c r="H582" s="164" t="s">
        <v>236</v>
      </c>
      <c r="I582" s="165">
        <v>2</v>
      </c>
      <c r="J582" s="166"/>
      <c r="K582" s="165">
        <f t="shared" si="25"/>
        <v>0</v>
      </c>
      <c r="L582" s="167"/>
      <c r="M582" s="34"/>
      <c r="N582" s="168" t="s">
        <v>1</v>
      </c>
      <c r="O582" s="133" t="s">
        <v>42</v>
      </c>
      <c r="Q582" s="169">
        <f t="shared" si="26"/>
        <v>0</v>
      </c>
      <c r="R582" s="169">
        <v>1.0000000000000001E-5</v>
      </c>
      <c r="S582" s="169">
        <f t="shared" si="27"/>
        <v>2.0000000000000002E-5</v>
      </c>
      <c r="T582" s="169">
        <v>0</v>
      </c>
      <c r="U582" s="170">
        <f t="shared" si="28"/>
        <v>0</v>
      </c>
      <c r="AS582" s="171" t="s">
        <v>246</v>
      </c>
      <c r="AU582" s="171" t="s">
        <v>169</v>
      </c>
      <c r="AV582" s="171" t="s">
        <v>106</v>
      </c>
      <c r="AZ582" s="17" t="s">
        <v>167</v>
      </c>
      <c r="BF582" s="97">
        <f t="shared" si="29"/>
        <v>0</v>
      </c>
      <c r="BG582" s="97">
        <f t="shared" si="30"/>
        <v>0</v>
      </c>
      <c r="BH582" s="97">
        <f t="shared" si="31"/>
        <v>0</v>
      </c>
      <c r="BI582" s="97">
        <f t="shared" si="32"/>
        <v>0</v>
      </c>
      <c r="BJ582" s="97">
        <f t="shared" si="33"/>
        <v>0</v>
      </c>
      <c r="BK582" s="17" t="s">
        <v>106</v>
      </c>
      <c r="BL582" s="172">
        <f t="shared" si="34"/>
        <v>0</v>
      </c>
      <c r="BM582" s="17" t="s">
        <v>246</v>
      </c>
      <c r="BN582" s="171" t="s">
        <v>981</v>
      </c>
    </row>
    <row r="583" spans="2:66" s="1" customFormat="1" ht="44.25" customHeight="1">
      <c r="B583" s="134"/>
      <c r="C583" s="161" t="s">
        <v>982</v>
      </c>
      <c r="D583" s="161" t="s">
        <v>169</v>
      </c>
      <c r="E583" s="162" t="s">
        <v>983</v>
      </c>
      <c r="F583" s="163" t="s">
        <v>984</v>
      </c>
      <c r="G583" s="163"/>
      <c r="H583" s="164" t="s">
        <v>236</v>
      </c>
      <c r="I583" s="165">
        <v>1</v>
      </c>
      <c r="J583" s="166"/>
      <c r="K583" s="165">
        <f t="shared" si="25"/>
        <v>0</v>
      </c>
      <c r="L583" s="167"/>
      <c r="M583" s="34"/>
      <c r="N583" s="168" t="s">
        <v>1</v>
      </c>
      <c r="O583" s="133" t="s">
        <v>42</v>
      </c>
      <c r="Q583" s="169">
        <f t="shared" si="26"/>
        <v>0</v>
      </c>
      <c r="R583" s="169">
        <v>1.0000000000000001E-5</v>
      </c>
      <c r="S583" s="169">
        <f t="shared" si="27"/>
        <v>1.0000000000000001E-5</v>
      </c>
      <c r="T583" s="169">
        <v>0</v>
      </c>
      <c r="U583" s="170">
        <f t="shared" si="28"/>
        <v>0</v>
      </c>
      <c r="AS583" s="171" t="s">
        <v>246</v>
      </c>
      <c r="AU583" s="171" t="s">
        <v>169</v>
      </c>
      <c r="AV583" s="171" t="s">
        <v>106</v>
      </c>
      <c r="AZ583" s="17" t="s">
        <v>167</v>
      </c>
      <c r="BF583" s="97">
        <f t="shared" si="29"/>
        <v>0</v>
      </c>
      <c r="BG583" s="97">
        <f t="shared" si="30"/>
        <v>0</v>
      </c>
      <c r="BH583" s="97">
        <f t="shared" si="31"/>
        <v>0</v>
      </c>
      <c r="BI583" s="97">
        <f t="shared" si="32"/>
        <v>0</v>
      </c>
      <c r="BJ583" s="97">
        <f t="shared" si="33"/>
        <v>0</v>
      </c>
      <c r="BK583" s="17" t="s">
        <v>106</v>
      </c>
      <c r="BL583" s="172">
        <f t="shared" si="34"/>
        <v>0</v>
      </c>
      <c r="BM583" s="17" t="s">
        <v>246</v>
      </c>
      <c r="BN583" s="171" t="s">
        <v>985</v>
      </c>
    </row>
    <row r="584" spans="2:66" s="1" customFormat="1" ht="44.25" customHeight="1">
      <c r="B584" s="134"/>
      <c r="C584" s="161" t="s">
        <v>986</v>
      </c>
      <c r="D584" s="161" t="s">
        <v>169</v>
      </c>
      <c r="E584" s="162" t="s">
        <v>987</v>
      </c>
      <c r="F584" s="163" t="s">
        <v>988</v>
      </c>
      <c r="G584" s="163"/>
      <c r="H584" s="164" t="s">
        <v>989</v>
      </c>
      <c r="I584" s="165">
        <v>327.74</v>
      </c>
      <c r="J584" s="166"/>
      <c r="K584" s="165">
        <f t="shared" si="25"/>
        <v>0</v>
      </c>
      <c r="L584" s="167"/>
      <c r="M584" s="34"/>
      <c r="N584" s="168" t="s">
        <v>1</v>
      </c>
      <c r="O584" s="133" t="s">
        <v>42</v>
      </c>
      <c r="Q584" s="169">
        <f t="shared" si="26"/>
        <v>0</v>
      </c>
      <c r="R584" s="169">
        <v>8.0000000000000007E-5</v>
      </c>
      <c r="S584" s="169">
        <f t="shared" si="27"/>
        <v>2.6219200000000002E-2</v>
      </c>
      <c r="T584" s="169">
        <v>0</v>
      </c>
      <c r="U584" s="170">
        <f t="shared" si="28"/>
        <v>0</v>
      </c>
      <c r="AS584" s="171" t="s">
        <v>246</v>
      </c>
      <c r="AU584" s="171" t="s">
        <v>169</v>
      </c>
      <c r="AV584" s="171" t="s">
        <v>106</v>
      </c>
      <c r="AZ584" s="17" t="s">
        <v>167</v>
      </c>
      <c r="BF584" s="97">
        <f t="shared" si="29"/>
        <v>0</v>
      </c>
      <c r="BG584" s="97">
        <f t="shared" si="30"/>
        <v>0</v>
      </c>
      <c r="BH584" s="97">
        <f t="shared" si="31"/>
        <v>0</v>
      </c>
      <c r="BI584" s="97">
        <f t="shared" si="32"/>
        <v>0</v>
      </c>
      <c r="BJ584" s="97">
        <f t="shared" si="33"/>
        <v>0</v>
      </c>
      <c r="BK584" s="17" t="s">
        <v>106</v>
      </c>
      <c r="BL584" s="172">
        <f t="shared" si="34"/>
        <v>0</v>
      </c>
      <c r="BM584" s="17" t="s">
        <v>246</v>
      </c>
      <c r="BN584" s="171" t="s">
        <v>990</v>
      </c>
    </row>
    <row r="585" spans="2:66" s="14" customFormat="1">
      <c r="B585" s="188"/>
      <c r="D585" s="174" t="s">
        <v>175</v>
      </c>
      <c r="E585" s="189" t="s">
        <v>1</v>
      </c>
      <c r="F585" s="190" t="s">
        <v>991</v>
      </c>
      <c r="G585" s="190"/>
      <c r="I585" s="189" t="s">
        <v>1</v>
      </c>
      <c r="J585" s="191"/>
      <c r="M585" s="188"/>
      <c r="N585" s="192"/>
      <c r="U585" s="193"/>
      <c r="AU585" s="189" t="s">
        <v>175</v>
      </c>
      <c r="AV585" s="189" t="s">
        <v>106</v>
      </c>
      <c r="AW585" s="14" t="s">
        <v>84</v>
      </c>
      <c r="AX585" s="14" t="s">
        <v>29</v>
      </c>
      <c r="AY585" s="14" t="s">
        <v>76</v>
      </c>
      <c r="AZ585" s="189" t="s">
        <v>167</v>
      </c>
    </row>
    <row r="586" spans="2:66" s="12" customFormat="1">
      <c r="B586" s="173"/>
      <c r="D586" s="174" t="s">
        <v>175</v>
      </c>
      <c r="E586" s="175" t="s">
        <v>1</v>
      </c>
      <c r="F586" s="176" t="s">
        <v>992</v>
      </c>
      <c r="G586" s="176"/>
      <c r="I586" s="177">
        <v>13.3</v>
      </c>
      <c r="J586" s="178"/>
      <c r="M586" s="173"/>
      <c r="N586" s="179"/>
      <c r="U586" s="180"/>
      <c r="AU586" s="175" t="s">
        <v>175</v>
      </c>
      <c r="AV586" s="175" t="s">
        <v>106</v>
      </c>
      <c r="AW586" s="12" t="s">
        <v>106</v>
      </c>
      <c r="AX586" s="12" t="s">
        <v>29</v>
      </c>
      <c r="AY586" s="12" t="s">
        <v>76</v>
      </c>
      <c r="AZ586" s="175" t="s">
        <v>167</v>
      </c>
    </row>
    <row r="587" spans="2:66" s="14" customFormat="1">
      <c r="B587" s="188"/>
      <c r="D587" s="174" t="s">
        <v>175</v>
      </c>
      <c r="E587" s="189" t="s">
        <v>1</v>
      </c>
      <c r="F587" s="190" t="s">
        <v>993</v>
      </c>
      <c r="G587" s="190"/>
      <c r="I587" s="189" t="s">
        <v>1</v>
      </c>
      <c r="J587" s="191"/>
      <c r="M587" s="188"/>
      <c r="N587" s="192"/>
      <c r="U587" s="193"/>
      <c r="AU587" s="189" t="s">
        <v>175</v>
      </c>
      <c r="AV587" s="189" t="s">
        <v>106</v>
      </c>
      <c r="AW587" s="14" t="s">
        <v>84</v>
      </c>
      <c r="AX587" s="14" t="s">
        <v>29</v>
      </c>
      <c r="AY587" s="14" t="s">
        <v>76</v>
      </c>
      <c r="AZ587" s="189" t="s">
        <v>167</v>
      </c>
    </row>
    <row r="588" spans="2:66" s="12" customFormat="1">
      <c r="B588" s="173"/>
      <c r="D588" s="174" t="s">
        <v>175</v>
      </c>
      <c r="E588" s="175" t="s">
        <v>1</v>
      </c>
      <c r="F588" s="176" t="s">
        <v>994</v>
      </c>
      <c r="G588" s="176"/>
      <c r="I588" s="177">
        <v>28.28</v>
      </c>
      <c r="J588" s="178"/>
      <c r="M588" s="173"/>
      <c r="N588" s="179"/>
      <c r="U588" s="180"/>
      <c r="AU588" s="175" t="s">
        <v>175</v>
      </c>
      <c r="AV588" s="175" t="s">
        <v>106</v>
      </c>
      <c r="AW588" s="12" t="s">
        <v>106</v>
      </c>
      <c r="AX588" s="12" t="s">
        <v>29</v>
      </c>
      <c r="AY588" s="12" t="s">
        <v>76</v>
      </c>
      <c r="AZ588" s="175" t="s">
        <v>167</v>
      </c>
    </row>
    <row r="589" spans="2:66" s="14" customFormat="1">
      <c r="B589" s="188"/>
      <c r="D589" s="174" t="s">
        <v>175</v>
      </c>
      <c r="E589" s="189" t="s">
        <v>1</v>
      </c>
      <c r="F589" s="190" t="s">
        <v>995</v>
      </c>
      <c r="G589" s="190"/>
      <c r="I589" s="189" t="s">
        <v>1</v>
      </c>
      <c r="J589" s="191"/>
      <c r="M589" s="188"/>
      <c r="N589" s="192"/>
      <c r="U589" s="193"/>
      <c r="AU589" s="189" t="s">
        <v>175</v>
      </c>
      <c r="AV589" s="189" t="s">
        <v>106</v>
      </c>
      <c r="AW589" s="14" t="s">
        <v>84</v>
      </c>
      <c r="AX589" s="14" t="s">
        <v>29</v>
      </c>
      <c r="AY589" s="14" t="s">
        <v>76</v>
      </c>
      <c r="AZ589" s="189" t="s">
        <v>167</v>
      </c>
    </row>
    <row r="590" spans="2:66" s="12" customFormat="1">
      <c r="B590" s="173"/>
      <c r="D590" s="174" t="s">
        <v>175</v>
      </c>
      <c r="E590" s="175" t="s">
        <v>1</v>
      </c>
      <c r="F590" s="176" t="s">
        <v>996</v>
      </c>
      <c r="G590" s="176"/>
      <c r="I590" s="177">
        <v>286.16000000000003</v>
      </c>
      <c r="J590" s="178"/>
      <c r="M590" s="173"/>
      <c r="N590" s="179"/>
      <c r="U590" s="180"/>
      <c r="AU590" s="175" t="s">
        <v>175</v>
      </c>
      <c r="AV590" s="175" t="s">
        <v>106</v>
      </c>
      <c r="AW590" s="12" t="s">
        <v>106</v>
      </c>
      <c r="AX590" s="12" t="s">
        <v>29</v>
      </c>
      <c r="AY590" s="12" t="s">
        <v>76</v>
      </c>
      <c r="AZ590" s="175" t="s">
        <v>167</v>
      </c>
    </row>
    <row r="591" spans="2:66" s="13" customFormat="1">
      <c r="B591" s="181"/>
      <c r="D591" s="174" t="s">
        <v>175</v>
      </c>
      <c r="E591" s="182" t="s">
        <v>1</v>
      </c>
      <c r="F591" s="183" t="s">
        <v>178</v>
      </c>
      <c r="G591" s="183"/>
      <c r="I591" s="184">
        <v>327.74</v>
      </c>
      <c r="J591" s="185"/>
      <c r="M591" s="181"/>
      <c r="N591" s="186"/>
      <c r="U591" s="187"/>
      <c r="AU591" s="182" t="s">
        <v>175</v>
      </c>
      <c r="AV591" s="182" t="s">
        <v>106</v>
      </c>
      <c r="AW591" s="13" t="s">
        <v>173</v>
      </c>
      <c r="AX591" s="13" t="s">
        <v>29</v>
      </c>
      <c r="AY591" s="13" t="s">
        <v>84</v>
      </c>
      <c r="AZ591" s="182" t="s">
        <v>167</v>
      </c>
    </row>
    <row r="592" spans="2:66" s="1" customFormat="1" ht="33" customHeight="1">
      <c r="B592" s="134"/>
      <c r="C592" s="161" t="s">
        <v>997</v>
      </c>
      <c r="D592" s="161" t="s">
        <v>169</v>
      </c>
      <c r="E592" s="162" t="s">
        <v>998</v>
      </c>
      <c r="F592" s="163" t="s">
        <v>999</v>
      </c>
      <c r="G592" s="163"/>
      <c r="H592" s="164" t="s">
        <v>344</v>
      </c>
      <c r="I592" s="165">
        <v>55.1</v>
      </c>
      <c r="J592" s="166"/>
      <c r="K592" s="165">
        <f>ROUND(J592*I592,3)</f>
        <v>0</v>
      </c>
      <c r="L592" s="167"/>
      <c r="M592" s="34"/>
      <c r="N592" s="168" t="s">
        <v>1</v>
      </c>
      <c r="O592" s="133" t="s">
        <v>42</v>
      </c>
      <c r="Q592" s="169">
        <f>P592*I592</f>
        <v>0</v>
      </c>
      <c r="R592" s="169">
        <v>5.0000000000000002E-5</v>
      </c>
      <c r="S592" s="169">
        <f>R592*I592</f>
        <v>2.7550000000000001E-3</v>
      </c>
      <c r="T592" s="169">
        <v>0</v>
      </c>
      <c r="U592" s="170">
        <f>T592*I592</f>
        <v>0</v>
      </c>
      <c r="AS592" s="171" t="s">
        <v>246</v>
      </c>
      <c r="AU592" s="171" t="s">
        <v>169</v>
      </c>
      <c r="AV592" s="171" t="s">
        <v>106</v>
      </c>
      <c r="AZ592" s="17" t="s">
        <v>167</v>
      </c>
      <c r="BF592" s="97">
        <f>IF(O592="základná",K592,0)</f>
        <v>0</v>
      </c>
      <c r="BG592" s="97">
        <f>IF(O592="znížená",K592,0)</f>
        <v>0</v>
      </c>
      <c r="BH592" s="97">
        <f>IF(O592="zákl. prenesená",K592,0)</f>
        <v>0</v>
      </c>
      <c r="BI592" s="97">
        <f>IF(O592="zníž. prenesená",K592,0)</f>
        <v>0</v>
      </c>
      <c r="BJ592" s="97">
        <f>IF(O592="nulová",K592,0)</f>
        <v>0</v>
      </c>
      <c r="BK592" s="17" t="s">
        <v>106</v>
      </c>
      <c r="BL592" s="172">
        <f>ROUND(J592*I592,3)</f>
        <v>0</v>
      </c>
      <c r="BM592" s="17" t="s">
        <v>246</v>
      </c>
      <c r="BN592" s="171" t="s">
        <v>1000</v>
      </c>
    </row>
    <row r="593" spans="2:66" s="12" customFormat="1">
      <c r="B593" s="173"/>
      <c r="D593" s="174" t="s">
        <v>175</v>
      </c>
      <c r="E593" s="175" t="s">
        <v>1</v>
      </c>
      <c r="F593" s="176" t="s">
        <v>1001</v>
      </c>
      <c r="G593" s="176"/>
      <c r="I593" s="177">
        <v>55.1</v>
      </c>
      <c r="J593" s="178"/>
      <c r="M593" s="173"/>
      <c r="N593" s="179"/>
      <c r="U593" s="180"/>
      <c r="AU593" s="175" t="s">
        <v>175</v>
      </c>
      <c r="AV593" s="175" t="s">
        <v>106</v>
      </c>
      <c r="AW593" s="12" t="s">
        <v>106</v>
      </c>
      <c r="AX593" s="12" t="s">
        <v>29</v>
      </c>
      <c r="AY593" s="12" t="s">
        <v>84</v>
      </c>
      <c r="AZ593" s="175" t="s">
        <v>167</v>
      </c>
    </row>
    <row r="594" spans="2:66" s="1" customFormat="1" ht="24.25" customHeight="1">
      <c r="B594" s="134"/>
      <c r="C594" s="194" t="s">
        <v>1002</v>
      </c>
      <c r="D594" s="194" t="s">
        <v>382</v>
      </c>
      <c r="E594" s="195" t="s">
        <v>1003</v>
      </c>
      <c r="F594" s="196" t="s">
        <v>1004</v>
      </c>
      <c r="G594" s="196"/>
      <c r="H594" s="197" t="s">
        <v>236</v>
      </c>
      <c r="I594" s="198">
        <v>2</v>
      </c>
      <c r="J594" s="199"/>
      <c r="K594" s="198">
        <f t="shared" ref="K594:K599" si="35">ROUND(J594*I594,3)</f>
        <v>0</v>
      </c>
      <c r="L594" s="200"/>
      <c r="M594" s="201"/>
      <c r="N594" s="202" t="s">
        <v>1</v>
      </c>
      <c r="O594" s="203" t="s">
        <v>42</v>
      </c>
      <c r="Q594" s="169">
        <f t="shared" ref="Q594:Q599" si="36">P594*I594</f>
        <v>0</v>
      </c>
      <c r="R594" s="169">
        <v>0</v>
      </c>
      <c r="S594" s="169">
        <f t="shared" ref="S594:S599" si="37">R594*I594</f>
        <v>0</v>
      </c>
      <c r="T594" s="169">
        <v>0</v>
      </c>
      <c r="U594" s="170">
        <f t="shared" ref="U594:U599" si="38">T594*I594</f>
        <v>0</v>
      </c>
      <c r="AS594" s="171" t="s">
        <v>336</v>
      </c>
      <c r="AU594" s="171" t="s">
        <v>382</v>
      </c>
      <c r="AV594" s="171" t="s">
        <v>106</v>
      </c>
      <c r="AZ594" s="17" t="s">
        <v>167</v>
      </c>
      <c r="BF594" s="97">
        <f t="shared" ref="BF594:BF599" si="39">IF(O594="základná",K594,0)</f>
        <v>0</v>
      </c>
      <c r="BG594" s="97">
        <f t="shared" ref="BG594:BG599" si="40">IF(O594="znížená",K594,0)</f>
        <v>0</v>
      </c>
      <c r="BH594" s="97">
        <f t="shared" ref="BH594:BH599" si="41">IF(O594="zákl. prenesená",K594,0)</f>
        <v>0</v>
      </c>
      <c r="BI594" s="97">
        <f t="shared" ref="BI594:BI599" si="42">IF(O594="zníž. prenesená",K594,0)</f>
        <v>0</v>
      </c>
      <c r="BJ594" s="97">
        <f t="shared" ref="BJ594:BJ599" si="43">IF(O594="nulová",K594,0)</f>
        <v>0</v>
      </c>
      <c r="BK594" s="17" t="s">
        <v>106</v>
      </c>
      <c r="BL594" s="172">
        <f t="shared" ref="BL594:BL599" si="44">ROUND(J594*I594,3)</f>
        <v>0</v>
      </c>
      <c r="BM594" s="17" t="s">
        <v>246</v>
      </c>
      <c r="BN594" s="171" t="s">
        <v>1005</v>
      </c>
    </row>
    <row r="595" spans="2:66" s="1" customFormat="1" ht="24.25" customHeight="1">
      <c r="B595" s="134"/>
      <c r="C595" s="194" t="s">
        <v>1006</v>
      </c>
      <c r="D595" s="194" t="s">
        <v>382</v>
      </c>
      <c r="E595" s="195" t="s">
        <v>1007</v>
      </c>
      <c r="F595" s="196" t="s">
        <v>1008</v>
      </c>
      <c r="G595" s="196"/>
      <c r="H595" s="197" t="s">
        <v>236</v>
      </c>
      <c r="I595" s="198">
        <v>4</v>
      </c>
      <c r="J595" s="199"/>
      <c r="K595" s="198">
        <f t="shared" si="35"/>
        <v>0</v>
      </c>
      <c r="L595" s="200"/>
      <c r="M595" s="201"/>
      <c r="N595" s="202" t="s">
        <v>1</v>
      </c>
      <c r="O595" s="203" t="s">
        <v>42</v>
      </c>
      <c r="Q595" s="169">
        <f t="shared" si="36"/>
        <v>0</v>
      </c>
      <c r="R595" s="169">
        <v>0</v>
      </c>
      <c r="S595" s="169">
        <f t="shared" si="37"/>
        <v>0</v>
      </c>
      <c r="T595" s="169">
        <v>0</v>
      </c>
      <c r="U595" s="170">
        <f t="shared" si="38"/>
        <v>0</v>
      </c>
      <c r="AS595" s="171" t="s">
        <v>336</v>
      </c>
      <c r="AU595" s="171" t="s">
        <v>382</v>
      </c>
      <c r="AV595" s="171" t="s">
        <v>106</v>
      </c>
      <c r="AZ595" s="17" t="s">
        <v>167</v>
      </c>
      <c r="BF595" s="97">
        <f t="shared" si="39"/>
        <v>0</v>
      </c>
      <c r="BG595" s="97">
        <f t="shared" si="40"/>
        <v>0</v>
      </c>
      <c r="BH595" s="97">
        <f t="shared" si="41"/>
        <v>0</v>
      </c>
      <c r="BI595" s="97">
        <f t="shared" si="42"/>
        <v>0</v>
      </c>
      <c r="BJ595" s="97">
        <f t="shared" si="43"/>
        <v>0</v>
      </c>
      <c r="BK595" s="17" t="s">
        <v>106</v>
      </c>
      <c r="BL595" s="172">
        <f t="shared" si="44"/>
        <v>0</v>
      </c>
      <c r="BM595" s="17" t="s">
        <v>246</v>
      </c>
      <c r="BN595" s="171" t="s">
        <v>1009</v>
      </c>
    </row>
    <row r="596" spans="2:66" s="1" customFormat="1" ht="24.25" customHeight="1">
      <c r="B596" s="134"/>
      <c r="C596" s="194" t="s">
        <v>1010</v>
      </c>
      <c r="D596" s="194" t="s">
        <v>382</v>
      </c>
      <c r="E596" s="195" t="s">
        <v>1011</v>
      </c>
      <c r="F596" s="196" t="s">
        <v>1012</v>
      </c>
      <c r="G596" s="196"/>
      <c r="H596" s="197" t="s">
        <v>236</v>
      </c>
      <c r="I596" s="198">
        <v>7</v>
      </c>
      <c r="J596" s="199"/>
      <c r="K596" s="198">
        <f t="shared" si="35"/>
        <v>0</v>
      </c>
      <c r="L596" s="200"/>
      <c r="M596" s="201"/>
      <c r="N596" s="202" t="s">
        <v>1</v>
      </c>
      <c r="O596" s="203" t="s">
        <v>42</v>
      </c>
      <c r="Q596" s="169">
        <f t="shared" si="36"/>
        <v>0</v>
      </c>
      <c r="R596" s="169">
        <v>0</v>
      </c>
      <c r="S596" s="169">
        <f t="shared" si="37"/>
        <v>0</v>
      </c>
      <c r="T596" s="169">
        <v>0</v>
      </c>
      <c r="U596" s="170">
        <f t="shared" si="38"/>
        <v>0</v>
      </c>
      <c r="AS596" s="171" t="s">
        <v>336</v>
      </c>
      <c r="AU596" s="171" t="s">
        <v>382</v>
      </c>
      <c r="AV596" s="171" t="s">
        <v>106</v>
      </c>
      <c r="AZ596" s="17" t="s">
        <v>167</v>
      </c>
      <c r="BF596" s="97">
        <f t="shared" si="39"/>
        <v>0</v>
      </c>
      <c r="BG596" s="97">
        <f t="shared" si="40"/>
        <v>0</v>
      </c>
      <c r="BH596" s="97">
        <f t="shared" si="41"/>
        <v>0</v>
      </c>
      <c r="BI596" s="97">
        <f t="shared" si="42"/>
        <v>0</v>
      </c>
      <c r="BJ596" s="97">
        <f t="shared" si="43"/>
        <v>0</v>
      </c>
      <c r="BK596" s="17" t="s">
        <v>106</v>
      </c>
      <c r="BL596" s="172">
        <f t="shared" si="44"/>
        <v>0</v>
      </c>
      <c r="BM596" s="17" t="s">
        <v>246</v>
      </c>
      <c r="BN596" s="171" t="s">
        <v>1013</v>
      </c>
    </row>
    <row r="597" spans="2:66" s="1" customFormat="1" ht="24.25" customHeight="1">
      <c r="B597" s="134"/>
      <c r="C597" s="194" t="s">
        <v>1014</v>
      </c>
      <c r="D597" s="194" t="s">
        <v>382</v>
      </c>
      <c r="E597" s="195" t="s">
        <v>1015</v>
      </c>
      <c r="F597" s="196" t="s">
        <v>1016</v>
      </c>
      <c r="G597" s="196"/>
      <c r="H597" s="197" t="s">
        <v>236</v>
      </c>
      <c r="I597" s="198">
        <v>1</v>
      </c>
      <c r="J597" s="199"/>
      <c r="K597" s="198">
        <f t="shared" si="35"/>
        <v>0</v>
      </c>
      <c r="L597" s="200"/>
      <c r="M597" s="201"/>
      <c r="N597" s="202" t="s">
        <v>1</v>
      </c>
      <c r="O597" s="203" t="s">
        <v>42</v>
      </c>
      <c r="Q597" s="169">
        <f t="shared" si="36"/>
        <v>0</v>
      </c>
      <c r="R597" s="169">
        <v>0</v>
      </c>
      <c r="S597" s="169">
        <f t="shared" si="37"/>
        <v>0</v>
      </c>
      <c r="T597" s="169">
        <v>0</v>
      </c>
      <c r="U597" s="170">
        <f t="shared" si="38"/>
        <v>0</v>
      </c>
      <c r="AS597" s="171" t="s">
        <v>336</v>
      </c>
      <c r="AU597" s="171" t="s">
        <v>382</v>
      </c>
      <c r="AV597" s="171" t="s">
        <v>106</v>
      </c>
      <c r="AZ597" s="17" t="s">
        <v>167</v>
      </c>
      <c r="BF597" s="97">
        <f t="shared" si="39"/>
        <v>0</v>
      </c>
      <c r="BG597" s="97">
        <f t="shared" si="40"/>
        <v>0</v>
      </c>
      <c r="BH597" s="97">
        <f t="shared" si="41"/>
        <v>0</v>
      </c>
      <c r="BI597" s="97">
        <f t="shared" si="42"/>
        <v>0</v>
      </c>
      <c r="BJ597" s="97">
        <f t="shared" si="43"/>
        <v>0</v>
      </c>
      <c r="BK597" s="17" t="s">
        <v>106</v>
      </c>
      <c r="BL597" s="172">
        <f t="shared" si="44"/>
        <v>0</v>
      </c>
      <c r="BM597" s="17" t="s">
        <v>246</v>
      </c>
      <c r="BN597" s="171" t="s">
        <v>1017</v>
      </c>
    </row>
    <row r="598" spans="2:66" s="1" customFormat="1" ht="55.5" customHeight="1">
      <c r="B598" s="134"/>
      <c r="C598" s="161" t="s">
        <v>1018</v>
      </c>
      <c r="D598" s="161" t="s">
        <v>169</v>
      </c>
      <c r="E598" s="162" t="s">
        <v>1019</v>
      </c>
      <c r="F598" s="163" t="s">
        <v>1020</v>
      </c>
      <c r="G598" s="163"/>
      <c r="H598" s="164" t="s">
        <v>236</v>
      </c>
      <c r="I598" s="165">
        <v>1</v>
      </c>
      <c r="J598" s="166"/>
      <c r="K598" s="165">
        <f t="shared" si="35"/>
        <v>0</v>
      </c>
      <c r="L598" s="167"/>
      <c r="M598" s="34"/>
      <c r="N598" s="168" t="s">
        <v>1</v>
      </c>
      <c r="O598" s="133" t="s">
        <v>42</v>
      </c>
      <c r="Q598" s="169">
        <f t="shared" si="36"/>
        <v>0</v>
      </c>
      <c r="R598" s="169">
        <v>0</v>
      </c>
      <c r="S598" s="169">
        <f t="shared" si="37"/>
        <v>0</v>
      </c>
      <c r="T598" s="169">
        <v>0</v>
      </c>
      <c r="U598" s="170">
        <f t="shared" si="38"/>
        <v>0</v>
      </c>
      <c r="AS598" s="171" t="s">
        <v>246</v>
      </c>
      <c r="AU598" s="171" t="s">
        <v>169</v>
      </c>
      <c r="AV598" s="171" t="s">
        <v>106</v>
      </c>
      <c r="AZ598" s="17" t="s">
        <v>167</v>
      </c>
      <c r="BF598" s="97">
        <f t="shared" si="39"/>
        <v>0</v>
      </c>
      <c r="BG598" s="97">
        <f t="shared" si="40"/>
        <v>0</v>
      </c>
      <c r="BH598" s="97">
        <f t="shared" si="41"/>
        <v>0</v>
      </c>
      <c r="BI598" s="97">
        <f t="shared" si="42"/>
        <v>0</v>
      </c>
      <c r="BJ598" s="97">
        <f t="shared" si="43"/>
        <v>0</v>
      </c>
      <c r="BK598" s="17" t="s">
        <v>106</v>
      </c>
      <c r="BL598" s="172">
        <f t="shared" si="44"/>
        <v>0</v>
      </c>
      <c r="BM598" s="17" t="s">
        <v>246</v>
      </c>
      <c r="BN598" s="171" t="s">
        <v>1021</v>
      </c>
    </row>
    <row r="599" spans="2:66" s="1" customFormat="1" ht="24.25" customHeight="1">
      <c r="B599" s="134"/>
      <c r="C599" s="161" t="s">
        <v>1022</v>
      </c>
      <c r="D599" s="161" t="s">
        <v>169</v>
      </c>
      <c r="E599" s="162" t="s">
        <v>1023</v>
      </c>
      <c r="F599" s="163" t="s">
        <v>1024</v>
      </c>
      <c r="G599" s="163"/>
      <c r="H599" s="164" t="s">
        <v>753</v>
      </c>
      <c r="I599" s="166"/>
      <c r="J599" s="166"/>
      <c r="K599" s="165">
        <f t="shared" si="35"/>
        <v>0</v>
      </c>
      <c r="L599" s="167"/>
      <c r="M599" s="34"/>
      <c r="N599" s="168" t="s">
        <v>1</v>
      </c>
      <c r="O599" s="133" t="s">
        <v>42</v>
      </c>
      <c r="Q599" s="169">
        <f t="shared" si="36"/>
        <v>0</v>
      </c>
      <c r="R599" s="169">
        <v>0</v>
      </c>
      <c r="S599" s="169">
        <f t="shared" si="37"/>
        <v>0</v>
      </c>
      <c r="T599" s="169">
        <v>0</v>
      </c>
      <c r="U599" s="170">
        <f t="shared" si="38"/>
        <v>0</v>
      </c>
      <c r="AS599" s="171" t="s">
        <v>246</v>
      </c>
      <c r="AU599" s="171" t="s">
        <v>169</v>
      </c>
      <c r="AV599" s="171" t="s">
        <v>106</v>
      </c>
      <c r="AZ599" s="17" t="s">
        <v>167</v>
      </c>
      <c r="BF599" s="97">
        <f t="shared" si="39"/>
        <v>0</v>
      </c>
      <c r="BG599" s="97">
        <f t="shared" si="40"/>
        <v>0</v>
      </c>
      <c r="BH599" s="97">
        <f t="shared" si="41"/>
        <v>0</v>
      </c>
      <c r="BI599" s="97">
        <f t="shared" si="42"/>
        <v>0</v>
      </c>
      <c r="BJ599" s="97">
        <f t="shared" si="43"/>
        <v>0</v>
      </c>
      <c r="BK599" s="17" t="s">
        <v>106</v>
      </c>
      <c r="BL599" s="172">
        <f t="shared" si="44"/>
        <v>0</v>
      </c>
      <c r="BM599" s="17" t="s">
        <v>246</v>
      </c>
      <c r="BN599" s="171" t="s">
        <v>1025</v>
      </c>
    </row>
    <row r="600" spans="2:66" s="11" customFormat="1" ht="22.95" customHeight="1">
      <c r="B600" s="149"/>
      <c r="D600" s="150" t="s">
        <v>75</v>
      </c>
      <c r="E600" s="159" t="s">
        <v>1026</v>
      </c>
      <c r="F600" s="159" t="s">
        <v>1027</v>
      </c>
      <c r="G600" s="159"/>
      <c r="J600" s="152"/>
      <c r="K600" s="160">
        <f>BL600</f>
        <v>0</v>
      </c>
      <c r="M600" s="149"/>
      <c r="N600" s="154"/>
      <c r="Q600" s="155">
        <f>SUM(Q601:Q602)</f>
        <v>0</v>
      </c>
      <c r="S600" s="155">
        <f>SUM(S601:S602)</f>
        <v>1.7805600000000001E-2</v>
      </c>
      <c r="U600" s="156">
        <f>SUM(U601:U602)</f>
        <v>0</v>
      </c>
      <c r="AS600" s="150" t="s">
        <v>106</v>
      </c>
      <c r="AU600" s="157" t="s">
        <v>75</v>
      </c>
      <c r="AV600" s="157" t="s">
        <v>84</v>
      </c>
      <c r="AZ600" s="150" t="s">
        <v>167</v>
      </c>
      <c r="BL600" s="158">
        <f>SUM(BL601:BL602)</f>
        <v>0</v>
      </c>
    </row>
    <row r="601" spans="2:66" s="1" customFormat="1" ht="16.5" customHeight="1">
      <c r="B601" s="134"/>
      <c r="C601" s="161" t="s">
        <v>1028</v>
      </c>
      <c r="D601" s="161" t="s">
        <v>169</v>
      </c>
      <c r="E601" s="162" t="s">
        <v>1029</v>
      </c>
      <c r="F601" s="163" t="s">
        <v>1030</v>
      </c>
      <c r="G601" s="163"/>
      <c r="H601" s="164" t="s">
        <v>229</v>
      </c>
      <c r="I601" s="165">
        <v>44.514000000000003</v>
      </c>
      <c r="J601" s="166"/>
      <c r="K601" s="165">
        <f>ROUND(J601*I601,3)</f>
        <v>0</v>
      </c>
      <c r="L601" s="167"/>
      <c r="M601" s="34"/>
      <c r="N601" s="168" t="s">
        <v>1</v>
      </c>
      <c r="O601" s="133" t="s">
        <v>42</v>
      </c>
      <c r="Q601" s="169">
        <f>P601*I601</f>
        <v>0</v>
      </c>
      <c r="R601" s="169">
        <v>4.0000000000000002E-4</v>
      </c>
      <c r="S601" s="169">
        <f>R601*I601</f>
        <v>1.7805600000000001E-2</v>
      </c>
      <c r="T601" s="169">
        <v>0</v>
      </c>
      <c r="U601" s="170">
        <f>T601*I601</f>
        <v>0</v>
      </c>
      <c r="AS601" s="171" t="s">
        <v>246</v>
      </c>
      <c r="AU601" s="171" t="s">
        <v>169</v>
      </c>
      <c r="AV601" s="171" t="s">
        <v>106</v>
      </c>
      <c r="AZ601" s="17" t="s">
        <v>167</v>
      </c>
      <c r="BF601" s="97">
        <f>IF(O601="základná",K601,0)</f>
        <v>0</v>
      </c>
      <c r="BG601" s="97">
        <f>IF(O601="znížená",K601,0)</f>
        <v>0</v>
      </c>
      <c r="BH601" s="97">
        <f>IF(O601="zákl. prenesená",K601,0)</f>
        <v>0</v>
      </c>
      <c r="BI601" s="97">
        <f>IF(O601="zníž. prenesená",K601,0)</f>
        <v>0</v>
      </c>
      <c r="BJ601" s="97">
        <f>IF(O601="nulová",K601,0)</f>
        <v>0</v>
      </c>
      <c r="BK601" s="17" t="s">
        <v>106</v>
      </c>
      <c r="BL601" s="172">
        <f>ROUND(J601*I601,3)</f>
        <v>0</v>
      </c>
      <c r="BM601" s="17" t="s">
        <v>246</v>
      </c>
      <c r="BN601" s="171" t="s">
        <v>1031</v>
      </c>
    </row>
    <row r="602" spans="2:66" s="12" customFormat="1">
      <c r="B602" s="173"/>
      <c r="D602" s="174" t="s">
        <v>175</v>
      </c>
      <c r="E602" s="175" t="s">
        <v>1</v>
      </c>
      <c r="F602" s="176" t="s">
        <v>1032</v>
      </c>
      <c r="G602" s="176"/>
      <c r="I602" s="177">
        <v>44.514000000000003</v>
      </c>
      <c r="J602" s="178"/>
      <c r="M602" s="173"/>
      <c r="N602" s="179"/>
      <c r="U602" s="180"/>
      <c r="AU602" s="175" t="s">
        <v>175</v>
      </c>
      <c r="AV602" s="175" t="s">
        <v>106</v>
      </c>
      <c r="AW602" s="12" t="s">
        <v>106</v>
      </c>
      <c r="AX602" s="12" t="s">
        <v>29</v>
      </c>
      <c r="AY602" s="12" t="s">
        <v>84</v>
      </c>
      <c r="AZ602" s="175" t="s">
        <v>167</v>
      </c>
    </row>
    <row r="603" spans="2:66" s="11" customFormat="1" ht="22.95" customHeight="1">
      <c r="B603" s="149"/>
      <c r="D603" s="150" t="s">
        <v>75</v>
      </c>
      <c r="E603" s="159" t="s">
        <v>1033</v>
      </c>
      <c r="F603" s="159" t="s">
        <v>1034</v>
      </c>
      <c r="G603" s="159"/>
      <c r="J603" s="152"/>
      <c r="K603" s="160">
        <f>BL603</f>
        <v>0</v>
      </c>
      <c r="M603" s="149"/>
      <c r="N603" s="154"/>
      <c r="Q603" s="155">
        <f>SUM(Q604:Q623)</f>
        <v>0</v>
      </c>
      <c r="S603" s="155">
        <f>SUM(S604:S623)</f>
        <v>6.4171470000000008E-2</v>
      </c>
      <c r="U603" s="156">
        <f>SUM(U604:U623)</f>
        <v>0</v>
      </c>
      <c r="AS603" s="150" t="s">
        <v>106</v>
      </c>
      <c r="AU603" s="157" t="s">
        <v>75</v>
      </c>
      <c r="AV603" s="157" t="s">
        <v>84</v>
      </c>
      <c r="AZ603" s="150" t="s">
        <v>167</v>
      </c>
      <c r="BL603" s="158">
        <f>SUM(BL604:BL623)</f>
        <v>0</v>
      </c>
    </row>
    <row r="604" spans="2:66" s="1" customFormat="1" ht="24.25" customHeight="1">
      <c r="B604" s="134"/>
      <c r="C604" s="161" t="s">
        <v>1035</v>
      </c>
      <c r="D604" s="161" t="s">
        <v>169</v>
      </c>
      <c r="E604" s="162" t="s">
        <v>1036</v>
      </c>
      <c r="F604" s="163" t="s">
        <v>1037</v>
      </c>
      <c r="G604" s="163"/>
      <c r="H604" s="164" t="s">
        <v>229</v>
      </c>
      <c r="I604" s="165">
        <v>161.011</v>
      </c>
      <c r="J604" s="166"/>
      <c r="K604" s="165">
        <f>ROUND(J604*I604,3)</f>
        <v>0</v>
      </c>
      <c r="L604" s="167"/>
      <c r="M604" s="34"/>
      <c r="N604" s="168" t="s">
        <v>1</v>
      </c>
      <c r="O604" s="133" t="s">
        <v>42</v>
      </c>
      <c r="Q604" s="169">
        <f>P604*I604</f>
        <v>0</v>
      </c>
      <c r="R604" s="169">
        <v>1E-4</v>
      </c>
      <c r="S604" s="169">
        <f>R604*I604</f>
        <v>1.61011E-2</v>
      </c>
      <c r="T604" s="169">
        <v>0</v>
      </c>
      <c r="U604" s="170">
        <f>T604*I604</f>
        <v>0</v>
      </c>
      <c r="AS604" s="171" t="s">
        <v>246</v>
      </c>
      <c r="AU604" s="171" t="s">
        <v>169</v>
      </c>
      <c r="AV604" s="171" t="s">
        <v>106</v>
      </c>
      <c r="AZ604" s="17" t="s">
        <v>167</v>
      </c>
      <c r="BF604" s="97">
        <f>IF(O604="základná",K604,0)</f>
        <v>0</v>
      </c>
      <c r="BG604" s="97">
        <f>IF(O604="znížená",K604,0)</f>
        <v>0</v>
      </c>
      <c r="BH604" s="97">
        <f>IF(O604="zákl. prenesená",K604,0)</f>
        <v>0</v>
      </c>
      <c r="BI604" s="97">
        <f>IF(O604="zníž. prenesená",K604,0)</f>
        <v>0</v>
      </c>
      <c r="BJ604" s="97">
        <f>IF(O604="nulová",K604,0)</f>
        <v>0</v>
      </c>
      <c r="BK604" s="17" t="s">
        <v>106</v>
      </c>
      <c r="BL604" s="172">
        <f>ROUND(J604*I604,3)</f>
        <v>0</v>
      </c>
      <c r="BM604" s="17" t="s">
        <v>246</v>
      </c>
      <c r="BN604" s="171" t="s">
        <v>1038</v>
      </c>
    </row>
    <row r="605" spans="2:66" s="1" customFormat="1" ht="24.25" customHeight="1">
      <c r="B605" s="134"/>
      <c r="C605" s="161" t="s">
        <v>1039</v>
      </c>
      <c r="D605" s="161" t="s">
        <v>169</v>
      </c>
      <c r="E605" s="162" t="s">
        <v>1040</v>
      </c>
      <c r="F605" s="163" t="s">
        <v>1041</v>
      </c>
      <c r="G605" s="163"/>
      <c r="H605" s="164" t="s">
        <v>229</v>
      </c>
      <c r="I605" s="165">
        <v>33.448</v>
      </c>
      <c r="J605" s="166"/>
      <c r="K605" s="165">
        <f>ROUND(J605*I605,3)</f>
        <v>0</v>
      </c>
      <c r="L605" s="167"/>
      <c r="M605" s="34"/>
      <c r="N605" s="168" t="s">
        <v>1</v>
      </c>
      <c r="O605" s="133" t="s">
        <v>42</v>
      </c>
      <c r="Q605" s="169">
        <f>P605*I605</f>
        <v>0</v>
      </c>
      <c r="R605" s="169">
        <v>1E-4</v>
      </c>
      <c r="S605" s="169">
        <f>R605*I605</f>
        <v>3.3448000000000002E-3</v>
      </c>
      <c r="T605" s="169">
        <v>0</v>
      </c>
      <c r="U605" s="170">
        <f>T605*I605</f>
        <v>0</v>
      </c>
      <c r="AS605" s="171" t="s">
        <v>246</v>
      </c>
      <c r="AU605" s="171" t="s">
        <v>169</v>
      </c>
      <c r="AV605" s="171" t="s">
        <v>106</v>
      </c>
      <c r="AZ605" s="17" t="s">
        <v>167</v>
      </c>
      <c r="BF605" s="97">
        <f>IF(O605="základná",K605,0)</f>
        <v>0</v>
      </c>
      <c r="BG605" s="97">
        <f>IF(O605="znížená",K605,0)</f>
        <v>0</v>
      </c>
      <c r="BH605" s="97">
        <f>IF(O605="zákl. prenesená",K605,0)</f>
        <v>0</v>
      </c>
      <c r="BI605" s="97">
        <f>IF(O605="zníž. prenesená",K605,0)</f>
        <v>0</v>
      </c>
      <c r="BJ605" s="97">
        <f>IF(O605="nulová",K605,0)</f>
        <v>0</v>
      </c>
      <c r="BK605" s="17" t="s">
        <v>106</v>
      </c>
      <c r="BL605" s="172">
        <f>ROUND(J605*I605,3)</f>
        <v>0</v>
      </c>
      <c r="BM605" s="17" t="s">
        <v>246</v>
      </c>
      <c r="BN605" s="171" t="s">
        <v>1042</v>
      </c>
    </row>
    <row r="606" spans="2:66" s="1" customFormat="1" ht="37.950000000000003" customHeight="1">
      <c r="B606" s="134"/>
      <c r="C606" s="161" t="s">
        <v>1043</v>
      </c>
      <c r="D606" s="161" t="s">
        <v>169</v>
      </c>
      <c r="E606" s="162" t="s">
        <v>1044</v>
      </c>
      <c r="F606" s="163" t="s">
        <v>1045</v>
      </c>
      <c r="G606" s="163"/>
      <c r="H606" s="164" t="s">
        <v>229</v>
      </c>
      <c r="I606" s="165">
        <v>161.011</v>
      </c>
      <c r="J606" s="166"/>
      <c r="K606" s="165">
        <f>ROUND(J606*I606,3)</f>
        <v>0</v>
      </c>
      <c r="L606" s="167"/>
      <c r="M606" s="34"/>
      <c r="N606" s="168" t="s">
        <v>1</v>
      </c>
      <c r="O606" s="133" t="s">
        <v>42</v>
      </c>
      <c r="Q606" s="169">
        <f>P606*I606</f>
        <v>0</v>
      </c>
      <c r="R606" s="169">
        <v>2.3000000000000001E-4</v>
      </c>
      <c r="S606" s="169">
        <f>R606*I606</f>
        <v>3.7032530000000001E-2</v>
      </c>
      <c r="T606" s="169">
        <v>0</v>
      </c>
      <c r="U606" s="170">
        <f>T606*I606</f>
        <v>0</v>
      </c>
      <c r="AS606" s="171" t="s">
        <v>246</v>
      </c>
      <c r="AU606" s="171" t="s">
        <v>169</v>
      </c>
      <c r="AV606" s="171" t="s">
        <v>106</v>
      </c>
      <c r="AZ606" s="17" t="s">
        <v>167</v>
      </c>
      <c r="BF606" s="97">
        <f>IF(O606="základná",K606,0)</f>
        <v>0</v>
      </c>
      <c r="BG606" s="97">
        <f>IF(O606="znížená",K606,0)</f>
        <v>0</v>
      </c>
      <c r="BH606" s="97">
        <f>IF(O606="zákl. prenesená",K606,0)</f>
        <v>0</v>
      </c>
      <c r="BI606" s="97">
        <f>IF(O606="zníž. prenesená",K606,0)</f>
        <v>0</v>
      </c>
      <c r="BJ606" s="97">
        <f>IF(O606="nulová",K606,0)</f>
        <v>0</v>
      </c>
      <c r="BK606" s="17" t="s">
        <v>106</v>
      </c>
      <c r="BL606" s="172">
        <f>ROUND(J606*I606,3)</f>
        <v>0</v>
      </c>
      <c r="BM606" s="17" t="s">
        <v>246</v>
      </c>
      <c r="BN606" s="171" t="s">
        <v>1046</v>
      </c>
    </row>
    <row r="607" spans="2:66" s="14" customFormat="1">
      <c r="B607" s="188"/>
      <c r="D607" s="174" t="s">
        <v>175</v>
      </c>
      <c r="E607" s="189" t="s">
        <v>1</v>
      </c>
      <c r="F607" s="190" t="s">
        <v>840</v>
      </c>
      <c r="G607" s="190"/>
      <c r="I607" s="189" t="s">
        <v>1</v>
      </c>
      <c r="J607" s="191"/>
      <c r="M607" s="188"/>
      <c r="N607" s="192"/>
      <c r="U607" s="193"/>
      <c r="AU607" s="189" t="s">
        <v>175</v>
      </c>
      <c r="AV607" s="189" t="s">
        <v>106</v>
      </c>
      <c r="AW607" s="14" t="s">
        <v>84</v>
      </c>
      <c r="AX607" s="14" t="s">
        <v>29</v>
      </c>
      <c r="AY607" s="14" t="s">
        <v>76</v>
      </c>
      <c r="AZ607" s="189" t="s">
        <v>167</v>
      </c>
    </row>
    <row r="608" spans="2:66" s="12" customFormat="1">
      <c r="B608" s="173"/>
      <c r="D608" s="174" t="s">
        <v>175</v>
      </c>
      <c r="E608" s="175" t="s">
        <v>1</v>
      </c>
      <c r="F608" s="176" t="s">
        <v>1047</v>
      </c>
      <c r="G608" s="176"/>
      <c r="I608" s="177">
        <v>45.607999999999997</v>
      </c>
      <c r="J608" s="178"/>
      <c r="M608" s="173"/>
      <c r="N608" s="179"/>
      <c r="U608" s="180"/>
      <c r="AU608" s="175" t="s">
        <v>175</v>
      </c>
      <c r="AV608" s="175" t="s">
        <v>106</v>
      </c>
      <c r="AW608" s="12" t="s">
        <v>106</v>
      </c>
      <c r="AX608" s="12" t="s">
        <v>29</v>
      </c>
      <c r="AY608" s="12" t="s">
        <v>76</v>
      </c>
      <c r="AZ608" s="175" t="s">
        <v>167</v>
      </c>
    </row>
    <row r="609" spans="2:66" s="12" customFormat="1">
      <c r="B609" s="173"/>
      <c r="D609" s="174" t="s">
        <v>175</v>
      </c>
      <c r="E609" s="175" t="s">
        <v>1</v>
      </c>
      <c r="F609" s="176" t="s">
        <v>842</v>
      </c>
      <c r="G609" s="176"/>
      <c r="I609" s="177">
        <v>-4.3</v>
      </c>
      <c r="J609" s="178"/>
      <c r="M609" s="173"/>
      <c r="N609" s="179"/>
      <c r="U609" s="180"/>
      <c r="AU609" s="175" t="s">
        <v>175</v>
      </c>
      <c r="AV609" s="175" t="s">
        <v>106</v>
      </c>
      <c r="AW609" s="12" t="s">
        <v>106</v>
      </c>
      <c r="AX609" s="12" t="s">
        <v>29</v>
      </c>
      <c r="AY609" s="12" t="s">
        <v>76</v>
      </c>
      <c r="AZ609" s="175" t="s">
        <v>167</v>
      </c>
    </row>
    <row r="610" spans="2:66" s="12" customFormat="1">
      <c r="B610" s="173"/>
      <c r="D610" s="174" t="s">
        <v>175</v>
      </c>
      <c r="E610" s="175" t="s">
        <v>1</v>
      </c>
      <c r="F610" s="176" t="s">
        <v>1048</v>
      </c>
      <c r="G610" s="176"/>
      <c r="I610" s="177">
        <v>29.963000000000001</v>
      </c>
      <c r="J610" s="178"/>
      <c r="M610" s="173"/>
      <c r="N610" s="179"/>
      <c r="U610" s="180"/>
      <c r="AU610" s="175" t="s">
        <v>175</v>
      </c>
      <c r="AV610" s="175" t="s">
        <v>106</v>
      </c>
      <c r="AW610" s="12" t="s">
        <v>106</v>
      </c>
      <c r="AX610" s="12" t="s">
        <v>29</v>
      </c>
      <c r="AY610" s="12" t="s">
        <v>76</v>
      </c>
      <c r="AZ610" s="175" t="s">
        <v>167</v>
      </c>
    </row>
    <row r="611" spans="2:66" s="12" customFormat="1">
      <c r="B611" s="173"/>
      <c r="D611" s="174" t="s">
        <v>175</v>
      </c>
      <c r="E611" s="175" t="s">
        <v>1</v>
      </c>
      <c r="F611" s="176" t="s">
        <v>842</v>
      </c>
      <c r="G611" s="176"/>
      <c r="I611" s="177">
        <v>-4.3</v>
      </c>
      <c r="J611" s="178"/>
      <c r="M611" s="173"/>
      <c r="N611" s="179"/>
      <c r="U611" s="180"/>
      <c r="AU611" s="175" t="s">
        <v>175</v>
      </c>
      <c r="AV611" s="175" t="s">
        <v>106</v>
      </c>
      <c r="AW611" s="12" t="s">
        <v>106</v>
      </c>
      <c r="AX611" s="12" t="s">
        <v>29</v>
      </c>
      <c r="AY611" s="12" t="s">
        <v>76</v>
      </c>
      <c r="AZ611" s="175" t="s">
        <v>167</v>
      </c>
    </row>
    <row r="612" spans="2:66" s="12" customFormat="1">
      <c r="B612" s="173"/>
      <c r="D612" s="174" t="s">
        <v>175</v>
      </c>
      <c r="E612" s="175" t="s">
        <v>1</v>
      </c>
      <c r="F612" s="176" t="s">
        <v>1049</v>
      </c>
      <c r="G612" s="176"/>
      <c r="I612" s="177">
        <v>9.3970000000000002</v>
      </c>
      <c r="J612" s="178"/>
      <c r="M612" s="173"/>
      <c r="N612" s="179"/>
      <c r="U612" s="180"/>
      <c r="AU612" s="175" t="s">
        <v>175</v>
      </c>
      <c r="AV612" s="175" t="s">
        <v>106</v>
      </c>
      <c r="AW612" s="12" t="s">
        <v>106</v>
      </c>
      <c r="AX612" s="12" t="s">
        <v>29</v>
      </c>
      <c r="AY612" s="12" t="s">
        <v>76</v>
      </c>
      <c r="AZ612" s="175" t="s">
        <v>167</v>
      </c>
    </row>
    <row r="613" spans="2:66" s="14" customFormat="1">
      <c r="B613" s="188"/>
      <c r="D613" s="174" t="s">
        <v>175</v>
      </c>
      <c r="E613" s="189" t="s">
        <v>1</v>
      </c>
      <c r="F613" s="190" t="s">
        <v>1050</v>
      </c>
      <c r="G613" s="190"/>
      <c r="I613" s="189" t="s">
        <v>1</v>
      </c>
      <c r="J613" s="191"/>
      <c r="M613" s="188"/>
      <c r="N613" s="192"/>
      <c r="U613" s="193"/>
      <c r="AU613" s="189" t="s">
        <v>175</v>
      </c>
      <c r="AV613" s="189" t="s">
        <v>106</v>
      </c>
      <c r="AW613" s="14" t="s">
        <v>84</v>
      </c>
      <c r="AX613" s="14" t="s">
        <v>29</v>
      </c>
      <c r="AY613" s="14" t="s">
        <v>76</v>
      </c>
      <c r="AZ613" s="189" t="s">
        <v>167</v>
      </c>
    </row>
    <row r="614" spans="2:66" s="12" customFormat="1">
      <c r="B614" s="173"/>
      <c r="D614" s="174" t="s">
        <v>175</v>
      </c>
      <c r="E614" s="175" t="s">
        <v>1</v>
      </c>
      <c r="F614" s="176" t="s">
        <v>851</v>
      </c>
      <c r="G614" s="176"/>
      <c r="I614" s="177">
        <v>9.5359999999999996</v>
      </c>
      <c r="J614" s="178"/>
      <c r="M614" s="173"/>
      <c r="N614" s="179"/>
      <c r="U614" s="180"/>
      <c r="AU614" s="175" t="s">
        <v>175</v>
      </c>
      <c r="AV614" s="175" t="s">
        <v>106</v>
      </c>
      <c r="AW614" s="12" t="s">
        <v>106</v>
      </c>
      <c r="AX614" s="12" t="s">
        <v>29</v>
      </c>
      <c r="AY614" s="12" t="s">
        <v>76</v>
      </c>
      <c r="AZ614" s="175" t="s">
        <v>167</v>
      </c>
    </row>
    <row r="615" spans="2:66" s="15" customFormat="1">
      <c r="B615" s="206"/>
      <c r="D615" s="174" t="s">
        <v>175</v>
      </c>
      <c r="E615" s="207" t="s">
        <v>1</v>
      </c>
      <c r="F615" s="208" t="s">
        <v>938</v>
      </c>
      <c r="G615" s="208"/>
      <c r="I615" s="209">
        <v>85.903999999999996</v>
      </c>
      <c r="J615" s="210"/>
      <c r="M615" s="206"/>
      <c r="N615" s="211"/>
      <c r="U615" s="212"/>
      <c r="AU615" s="207" t="s">
        <v>175</v>
      </c>
      <c r="AV615" s="207" t="s">
        <v>106</v>
      </c>
      <c r="AW615" s="15" t="s">
        <v>184</v>
      </c>
      <c r="AX615" s="15" t="s">
        <v>29</v>
      </c>
      <c r="AY615" s="15" t="s">
        <v>76</v>
      </c>
      <c r="AZ615" s="207" t="s">
        <v>167</v>
      </c>
    </row>
    <row r="616" spans="2:66" s="14" customFormat="1">
      <c r="B616" s="188"/>
      <c r="D616" s="174" t="s">
        <v>175</v>
      </c>
      <c r="E616" s="189" t="s">
        <v>1</v>
      </c>
      <c r="F616" s="190" t="s">
        <v>843</v>
      </c>
      <c r="G616" s="190"/>
      <c r="I616" s="189" t="s">
        <v>1</v>
      </c>
      <c r="J616" s="191"/>
      <c r="M616" s="188"/>
      <c r="N616" s="192"/>
      <c r="U616" s="193"/>
      <c r="AU616" s="189" t="s">
        <v>175</v>
      </c>
      <c r="AV616" s="189" t="s">
        <v>106</v>
      </c>
      <c r="AW616" s="14" t="s">
        <v>84</v>
      </c>
      <c r="AX616" s="14" t="s">
        <v>29</v>
      </c>
      <c r="AY616" s="14" t="s">
        <v>76</v>
      </c>
      <c r="AZ616" s="189" t="s">
        <v>167</v>
      </c>
    </row>
    <row r="617" spans="2:66" s="12" customFormat="1">
      <c r="B617" s="173"/>
      <c r="D617" s="174" t="s">
        <v>175</v>
      </c>
      <c r="E617" s="175" t="s">
        <v>1</v>
      </c>
      <c r="F617" s="176" t="s">
        <v>1051</v>
      </c>
      <c r="G617" s="176"/>
      <c r="I617" s="177">
        <v>48.64</v>
      </c>
      <c r="J617" s="178"/>
      <c r="M617" s="173"/>
      <c r="N617" s="179"/>
      <c r="U617" s="180"/>
      <c r="AU617" s="175" t="s">
        <v>175</v>
      </c>
      <c r="AV617" s="175" t="s">
        <v>106</v>
      </c>
      <c r="AW617" s="12" t="s">
        <v>106</v>
      </c>
      <c r="AX617" s="12" t="s">
        <v>29</v>
      </c>
      <c r="AY617" s="12" t="s">
        <v>76</v>
      </c>
      <c r="AZ617" s="175" t="s">
        <v>167</v>
      </c>
    </row>
    <row r="618" spans="2:66" s="12" customFormat="1">
      <c r="B618" s="173"/>
      <c r="D618" s="174" t="s">
        <v>175</v>
      </c>
      <c r="E618" s="175" t="s">
        <v>1</v>
      </c>
      <c r="F618" s="176" t="s">
        <v>1052</v>
      </c>
      <c r="G618" s="176"/>
      <c r="I618" s="177">
        <v>34.207000000000001</v>
      </c>
      <c r="J618" s="178"/>
      <c r="M618" s="173"/>
      <c r="N618" s="179"/>
      <c r="U618" s="180"/>
      <c r="AU618" s="175" t="s">
        <v>175</v>
      </c>
      <c r="AV618" s="175" t="s">
        <v>106</v>
      </c>
      <c r="AW618" s="12" t="s">
        <v>106</v>
      </c>
      <c r="AX618" s="12" t="s">
        <v>29</v>
      </c>
      <c r="AY618" s="12" t="s">
        <v>76</v>
      </c>
      <c r="AZ618" s="175" t="s">
        <v>167</v>
      </c>
    </row>
    <row r="619" spans="2:66" s="12" customFormat="1">
      <c r="B619" s="173"/>
      <c r="D619" s="174" t="s">
        <v>175</v>
      </c>
      <c r="E619" s="175" t="s">
        <v>1</v>
      </c>
      <c r="F619" s="176" t="s">
        <v>1053</v>
      </c>
      <c r="G619" s="176"/>
      <c r="I619" s="177">
        <v>-7.74</v>
      </c>
      <c r="J619" s="178"/>
      <c r="M619" s="173"/>
      <c r="N619" s="179"/>
      <c r="U619" s="180"/>
      <c r="AU619" s="175" t="s">
        <v>175</v>
      </c>
      <c r="AV619" s="175" t="s">
        <v>106</v>
      </c>
      <c r="AW619" s="12" t="s">
        <v>106</v>
      </c>
      <c r="AX619" s="12" t="s">
        <v>29</v>
      </c>
      <c r="AY619" s="12" t="s">
        <v>76</v>
      </c>
      <c r="AZ619" s="175" t="s">
        <v>167</v>
      </c>
    </row>
    <row r="620" spans="2:66" s="15" customFormat="1">
      <c r="B620" s="206"/>
      <c r="D620" s="174" t="s">
        <v>175</v>
      </c>
      <c r="E620" s="207" t="s">
        <v>1</v>
      </c>
      <c r="F620" s="208" t="s">
        <v>938</v>
      </c>
      <c r="G620" s="208"/>
      <c r="I620" s="209">
        <v>75.106999999999999</v>
      </c>
      <c r="J620" s="210"/>
      <c r="M620" s="206"/>
      <c r="N620" s="211"/>
      <c r="U620" s="212"/>
      <c r="AU620" s="207" t="s">
        <v>175</v>
      </c>
      <c r="AV620" s="207" t="s">
        <v>106</v>
      </c>
      <c r="AW620" s="15" t="s">
        <v>184</v>
      </c>
      <c r="AX620" s="15" t="s">
        <v>29</v>
      </c>
      <c r="AY620" s="15" t="s">
        <v>76</v>
      </c>
      <c r="AZ620" s="207" t="s">
        <v>167</v>
      </c>
    </row>
    <row r="621" spans="2:66" s="13" customFormat="1">
      <c r="B621" s="181"/>
      <c r="D621" s="174" t="s">
        <v>175</v>
      </c>
      <c r="E621" s="182" t="s">
        <v>1</v>
      </c>
      <c r="F621" s="183" t="s">
        <v>178</v>
      </c>
      <c r="G621" s="183"/>
      <c r="I621" s="184">
        <v>161.011</v>
      </c>
      <c r="J621" s="185"/>
      <c r="M621" s="181"/>
      <c r="N621" s="186"/>
      <c r="U621" s="187"/>
      <c r="AU621" s="182" t="s">
        <v>175</v>
      </c>
      <c r="AV621" s="182" t="s">
        <v>106</v>
      </c>
      <c r="AW621" s="13" t="s">
        <v>173</v>
      </c>
      <c r="AX621" s="13" t="s">
        <v>29</v>
      </c>
      <c r="AY621" s="13" t="s">
        <v>84</v>
      </c>
      <c r="AZ621" s="182" t="s">
        <v>167</v>
      </c>
    </row>
    <row r="622" spans="2:66" s="1" customFormat="1" ht="37.950000000000003" customHeight="1">
      <c r="B622" s="134"/>
      <c r="C622" s="161" t="s">
        <v>1054</v>
      </c>
      <c r="D622" s="161" t="s">
        <v>169</v>
      </c>
      <c r="E622" s="162" t="s">
        <v>1055</v>
      </c>
      <c r="F622" s="163" t="s">
        <v>1056</v>
      </c>
      <c r="G622" s="163"/>
      <c r="H622" s="164" t="s">
        <v>229</v>
      </c>
      <c r="I622" s="165">
        <v>33.448</v>
      </c>
      <c r="J622" s="166"/>
      <c r="K622" s="165">
        <f>ROUND(J622*I622,3)</f>
        <v>0</v>
      </c>
      <c r="L622" s="167"/>
      <c r="M622" s="34"/>
      <c r="N622" s="168" t="s">
        <v>1</v>
      </c>
      <c r="O622" s="133" t="s">
        <v>42</v>
      </c>
      <c r="Q622" s="169">
        <f>P622*I622</f>
        <v>0</v>
      </c>
      <c r="R622" s="169">
        <v>2.3000000000000001E-4</v>
      </c>
      <c r="S622" s="169">
        <f>R622*I622</f>
        <v>7.6930399999999999E-3</v>
      </c>
      <c r="T622" s="169">
        <v>0</v>
      </c>
      <c r="U622" s="170">
        <f>T622*I622</f>
        <v>0</v>
      </c>
      <c r="AS622" s="171" t="s">
        <v>246</v>
      </c>
      <c r="AU622" s="171" t="s">
        <v>169</v>
      </c>
      <c r="AV622" s="171" t="s">
        <v>106</v>
      </c>
      <c r="AZ622" s="17" t="s">
        <v>167</v>
      </c>
      <c r="BF622" s="97">
        <f>IF(O622="základná",K622,0)</f>
        <v>0</v>
      </c>
      <c r="BG622" s="97">
        <f>IF(O622="znížená",K622,0)</f>
        <v>0</v>
      </c>
      <c r="BH622" s="97">
        <f>IF(O622="zákl. prenesená",K622,0)</f>
        <v>0</v>
      </c>
      <c r="BI622" s="97">
        <f>IF(O622="zníž. prenesená",K622,0)</f>
        <v>0</v>
      </c>
      <c r="BJ622" s="97">
        <f>IF(O622="nulová",K622,0)</f>
        <v>0</v>
      </c>
      <c r="BK622" s="17" t="s">
        <v>106</v>
      </c>
      <c r="BL622" s="172">
        <f>ROUND(J622*I622,3)</f>
        <v>0</v>
      </c>
      <c r="BM622" s="17" t="s">
        <v>246</v>
      </c>
      <c r="BN622" s="171" t="s">
        <v>1057</v>
      </c>
    </row>
    <row r="623" spans="2:66" s="12" customFormat="1">
      <c r="B623" s="173"/>
      <c r="D623" s="174" t="s">
        <v>175</v>
      </c>
      <c r="E623" s="175" t="s">
        <v>1</v>
      </c>
      <c r="F623" s="176" t="s">
        <v>1058</v>
      </c>
      <c r="G623" s="176"/>
      <c r="I623" s="177">
        <v>33.448</v>
      </c>
      <c r="J623" s="178"/>
      <c r="M623" s="173"/>
      <c r="N623" s="179"/>
      <c r="U623" s="180"/>
      <c r="AU623" s="175" t="s">
        <v>175</v>
      </c>
      <c r="AV623" s="175" t="s">
        <v>106</v>
      </c>
      <c r="AW623" s="12" t="s">
        <v>106</v>
      </c>
      <c r="AX623" s="12" t="s">
        <v>29</v>
      </c>
      <c r="AY623" s="12" t="s">
        <v>84</v>
      </c>
      <c r="AZ623" s="175" t="s">
        <v>167</v>
      </c>
    </row>
    <row r="624" spans="2:66" s="11" customFormat="1" ht="25.95" customHeight="1">
      <c r="B624" s="149"/>
      <c r="D624" s="150" t="s">
        <v>75</v>
      </c>
      <c r="E624" s="151" t="s">
        <v>1059</v>
      </c>
      <c r="F624" s="151" t="s">
        <v>1060</v>
      </c>
      <c r="G624" s="151"/>
      <c r="J624" s="152"/>
      <c r="K624" s="153">
        <f>BL624</f>
        <v>0</v>
      </c>
      <c r="M624" s="149"/>
      <c r="N624" s="154"/>
      <c r="Q624" s="155">
        <f>SUM(Q625:Q627)</f>
        <v>0</v>
      </c>
      <c r="S624" s="155">
        <f>SUM(S625:S627)</f>
        <v>0</v>
      </c>
      <c r="U624" s="156">
        <f>SUM(U625:U627)</f>
        <v>0</v>
      </c>
      <c r="AS624" s="150" t="s">
        <v>173</v>
      </c>
      <c r="AU624" s="157" t="s">
        <v>75</v>
      </c>
      <c r="AV624" s="157" t="s">
        <v>76</v>
      </c>
      <c r="AZ624" s="150" t="s">
        <v>167</v>
      </c>
      <c r="BL624" s="158">
        <f>SUM(BL625:BL627)</f>
        <v>0</v>
      </c>
    </row>
    <row r="625" spans="2:66" s="1" customFormat="1" ht="21.75" customHeight="1">
      <c r="B625" s="134"/>
      <c r="C625" s="161" t="s">
        <v>1061</v>
      </c>
      <c r="D625" s="161" t="s">
        <v>169</v>
      </c>
      <c r="E625" s="162" t="s">
        <v>1062</v>
      </c>
      <c r="F625" s="163" t="s">
        <v>1063</v>
      </c>
      <c r="G625" s="163"/>
      <c r="H625" s="164" t="s">
        <v>1064</v>
      </c>
      <c r="I625" s="165">
        <v>3</v>
      </c>
      <c r="J625" s="166"/>
      <c r="K625" s="165">
        <f>ROUND(J625*I625,3)</f>
        <v>0</v>
      </c>
      <c r="L625" s="167"/>
      <c r="M625" s="34"/>
      <c r="N625" s="168" t="s">
        <v>1</v>
      </c>
      <c r="O625" s="133" t="s">
        <v>42</v>
      </c>
      <c r="Q625" s="169">
        <f>P625*I625</f>
        <v>0</v>
      </c>
      <c r="R625" s="169">
        <v>0</v>
      </c>
      <c r="S625" s="169">
        <f>R625*I625</f>
        <v>0</v>
      </c>
      <c r="T625" s="169">
        <v>0</v>
      </c>
      <c r="U625" s="170">
        <f>T625*I625</f>
        <v>0</v>
      </c>
      <c r="AS625" s="171" t="s">
        <v>1065</v>
      </c>
      <c r="AU625" s="171" t="s">
        <v>169</v>
      </c>
      <c r="AV625" s="171" t="s">
        <v>84</v>
      </c>
      <c r="AZ625" s="17" t="s">
        <v>167</v>
      </c>
      <c r="BF625" s="97">
        <f>IF(O625="základná",K625,0)</f>
        <v>0</v>
      </c>
      <c r="BG625" s="97">
        <f>IF(O625="znížená",K625,0)</f>
        <v>0</v>
      </c>
      <c r="BH625" s="97">
        <f>IF(O625="zákl. prenesená",K625,0)</f>
        <v>0</v>
      </c>
      <c r="BI625" s="97">
        <f>IF(O625="zníž. prenesená",K625,0)</f>
        <v>0</v>
      </c>
      <c r="BJ625" s="97">
        <f>IF(O625="nulová",K625,0)</f>
        <v>0</v>
      </c>
      <c r="BK625" s="17" t="s">
        <v>106</v>
      </c>
      <c r="BL625" s="172">
        <f>ROUND(J625*I625,3)</f>
        <v>0</v>
      </c>
      <c r="BM625" s="17" t="s">
        <v>1065</v>
      </c>
      <c r="BN625" s="171" t="s">
        <v>1066</v>
      </c>
    </row>
    <row r="626" spans="2:66" s="1" customFormat="1" ht="37.950000000000003" customHeight="1">
      <c r="B626" s="134"/>
      <c r="C626" s="161" t="s">
        <v>1067</v>
      </c>
      <c r="D626" s="161" t="s">
        <v>169</v>
      </c>
      <c r="E626" s="162" t="s">
        <v>1068</v>
      </c>
      <c r="F626" s="163" t="s">
        <v>1069</v>
      </c>
      <c r="G626" s="163"/>
      <c r="H626" s="164" t="s">
        <v>1064</v>
      </c>
      <c r="I626" s="165">
        <v>10</v>
      </c>
      <c r="J626" s="166"/>
      <c r="K626" s="165">
        <f>ROUND(J626*I626,3)</f>
        <v>0</v>
      </c>
      <c r="L626" s="167"/>
      <c r="M626" s="34"/>
      <c r="N626" s="168" t="s">
        <v>1</v>
      </c>
      <c r="O626" s="133" t="s">
        <v>42</v>
      </c>
      <c r="Q626" s="169">
        <f>P626*I626</f>
        <v>0</v>
      </c>
      <c r="R626" s="169">
        <v>0</v>
      </c>
      <c r="S626" s="169">
        <f>R626*I626</f>
        <v>0</v>
      </c>
      <c r="T626" s="169">
        <v>0</v>
      </c>
      <c r="U626" s="170">
        <f>T626*I626</f>
        <v>0</v>
      </c>
      <c r="AS626" s="171" t="s">
        <v>1065</v>
      </c>
      <c r="AU626" s="171" t="s">
        <v>169</v>
      </c>
      <c r="AV626" s="171" t="s">
        <v>84</v>
      </c>
      <c r="AZ626" s="17" t="s">
        <v>167</v>
      </c>
      <c r="BF626" s="97">
        <f>IF(O626="základná",K626,0)</f>
        <v>0</v>
      </c>
      <c r="BG626" s="97">
        <f>IF(O626="znížená",K626,0)</f>
        <v>0</v>
      </c>
      <c r="BH626" s="97">
        <f>IF(O626="zákl. prenesená",K626,0)</f>
        <v>0</v>
      </c>
      <c r="BI626" s="97">
        <f>IF(O626="zníž. prenesená",K626,0)</f>
        <v>0</v>
      </c>
      <c r="BJ626" s="97">
        <f>IF(O626="nulová",K626,0)</f>
        <v>0</v>
      </c>
      <c r="BK626" s="17" t="s">
        <v>106</v>
      </c>
      <c r="BL626" s="172">
        <f>ROUND(J626*I626,3)</f>
        <v>0</v>
      </c>
      <c r="BM626" s="17" t="s">
        <v>1065</v>
      </c>
      <c r="BN626" s="171" t="s">
        <v>1070</v>
      </c>
    </row>
    <row r="627" spans="2:66" s="1" customFormat="1" ht="37.950000000000003" customHeight="1">
      <c r="B627" s="134"/>
      <c r="C627" s="161" t="s">
        <v>1071</v>
      </c>
      <c r="D627" s="161" t="s">
        <v>169</v>
      </c>
      <c r="E627" s="162" t="s">
        <v>1072</v>
      </c>
      <c r="F627" s="163" t="s">
        <v>1073</v>
      </c>
      <c r="G627" s="163"/>
      <c r="H627" s="164" t="s">
        <v>1064</v>
      </c>
      <c r="I627" s="165">
        <v>20</v>
      </c>
      <c r="J627" s="166"/>
      <c r="K627" s="165">
        <f>ROUND(J627*I627,3)</f>
        <v>0</v>
      </c>
      <c r="L627" s="167"/>
      <c r="M627" s="34"/>
      <c r="N627" s="213" t="s">
        <v>1</v>
      </c>
      <c r="O627" s="214" t="s">
        <v>42</v>
      </c>
      <c r="P627" s="215"/>
      <c r="Q627" s="216">
        <f>P627*I627</f>
        <v>0</v>
      </c>
      <c r="R627" s="216">
        <v>0</v>
      </c>
      <c r="S627" s="216">
        <f>R627*I627</f>
        <v>0</v>
      </c>
      <c r="T627" s="216">
        <v>0</v>
      </c>
      <c r="U627" s="217">
        <f>T627*I627</f>
        <v>0</v>
      </c>
      <c r="AS627" s="171" t="s">
        <v>1065</v>
      </c>
      <c r="AU627" s="171" t="s">
        <v>169</v>
      </c>
      <c r="AV627" s="171" t="s">
        <v>84</v>
      </c>
      <c r="AZ627" s="17" t="s">
        <v>167</v>
      </c>
      <c r="BF627" s="97">
        <f>IF(O627="základná",K627,0)</f>
        <v>0</v>
      </c>
      <c r="BG627" s="97">
        <f>IF(O627="znížená",K627,0)</f>
        <v>0</v>
      </c>
      <c r="BH627" s="97">
        <f>IF(O627="zákl. prenesená",K627,0)</f>
        <v>0</v>
      </c>
      <c r="BI627" s="97">
        <f>IF(O627="zníž. prenesená",K627,0)</f>
        <v>0</v>
      </c>
      <c r="BJ627" s="97">
        <f>IF(O627="nulová",K627,0)</f>
        <v>0</v>
      </c>
      <c r="BK627" s="17" t="s">
        <v>106</v>
      </c>
      <c r="BL627" s="172">
        <f>ROUND(J627*I627,3)</f>
        <v>0</v>
      </c>
      <c r="BM627" s="17" t="s">
        <v>1065</v>
      </c>
      <c r="BN627" s="171" t="s">
        <v>1074</v>
      </c>
    </row>
    <row r="628" spans="2:66" s="1" customFormat="1" ht="21.75" customHeight="1">
      <c r="B628" s="134"/>
      <c r="C628" s="224" t="s">
        <v>1498</v>
      </c>
      <c r="D628" s="218"/>
      <c r="E628" s="219"/>
      <c r="F628" s="220"/>
      <c r="G628" s="220"/>
      <c r="H628" s="221"/>
      <c r="I628" s="222"/>
      <c r="J628" s="222"/>
      <c r="K628" s="222"/>
      <c r="L628" s="135"/>
      <c r="M628" s="34"/>
      <c r="N628" s="223"/>
      <c r="O628" s="133"/>
      <c r="Q628" s="169"/>
      <c r="R628" s="169"/>
      <c r="S628" s="169"/>
      <c r="T628" s="169"/>
      <c r="U628" s="169"/>
      <c r="AS628" s="171"/>
      <c r="AU628" s="171"/>
      <c r="AV628" s="171"/>
      <c r="AZ628" s="17"/>
      <c r="BF628" s="97"/>
      <c r="BG628" s="97"/>
      <c r="BH628" s="97"/>
      <c r="BI628" s="97"/>
      <c r="BJ628" s="97"/>
      <c r="BK628" s="17"/>
      <c r="BL628" s="172"/>
      <c r="BM628" s="17"/>
      <c r="BN628" s="171"/>
    </row>
    <row r="629" spans="2:66" s="1" customFormat="1" ht="154.5" customHeight="1">
      <c r="B629" s="134"/>
      <c r="C629" s="277" t="s">
        <v>1497</v>
      </c>
      <c r="D629" s="277"/>
      <c r="E629" s="277"/>
      <c r="F629" s="277"/>
      <c r="G629" s="277"/>
      <c r="H629" s="277"/>
      <c r="I629" s="277"/>
      <c r="J629" s="277"/>
      <c r="K629" s="277"/>
      <c r="L629" s="135"/>
      <c r="M629" s="34"/>
      <c r="N629" s="223"/>
      <c r="O629" s="133"/>
      <c r="Q629" s="169"/>
      <c r="R629" s="169"/>
      <c r="S629" s="169"/>
      <c r="T629" s="169"/>
      <c r="U629" s="169"/>
      <c r="AS629" s="171"/>
      <c r="AU629" s="171"/>
      <c r="AV629" s="171"/>
      <c r="AZ629" s="17"/>
      <c r="BF629" s="97"/>
      <c r="BG629" s="97"/>
      <c r="BH629" s="97"/>
      <c r="BI629" s="97"/>
      <c r="BJ629" s="97"/>
      <c r="BK629" s="17"/>
      <c r="BL629" s="172"/>
      <c r="BM629" s="17"/>
      <c r="BN629" s="171"/>
    </row>
    <row r="630" spans="2:66" s="1" customFormat="1" ht="7" customHeight="1">
      <c r="B630" s="49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34"/>
    </row>
  </sheetData>
  <autoFilter ref="C145:L627" xr:uid="{00000000-0009-0000-0000-000001000000}"/>
  <mergeCells count="15">
    <mergeCell ref="D124:F124"/>
    <mergeCell ref="E136:I136"/>
    <mergeCell ref="E138:I138"/>
    <mergeCell ref="M2:W2"/>
    <mergeCell ref="C629:K629"/>
    <mergeCell ref="E87:I87"/>
    <mergeCell ref="D120:F120"/>
    <mergeCell ref="D121:F121"/>
    <mergeCell ref="D122:F122"/>
    <mergeCell ref="D123:F123"/>
    <mergeCell ref="E7:I7"/>
    <mergeCell ref="E9:I9"/>
    <mergeCell ref="E18:I18"/>
    <mergeCell ref="E27:I27"/>
    <mergeCell ref="E85:I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N226"/>
  <sheetViews>
    <sheetView showGridLines="0" topLeftCell="A135" workbookViewId="0">
      <selection activeCell="G141" sqref="G141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47" ht="37" customHeight="1">
      <c r="M2" s="269" t="s">
        <v>5</v>
      </c>
      <c r="N2" s="253"/>
      <c r="O2" s="253"/>
      <c r="P2" s="253"/>
      <c r="Q2" s="253"/>
      <c r="R2" s="253"/>
      <c r="S2" s="253"/>
      <c r="T2" s="253"/>
      <c r="U2" s="253"/>
      <c r="V2" s="253"/>
      <c r="W2" s="253"/>
      <c r="AU2" s="17" t="s">
        <v>88</v>
      </c>
    </row>
    <row r="3" spans="2:47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76</v>
      </c>
    </row>
    <row r="4" spans="2:47" ht="25" customHeight="1">
      <c r="B4" s="20"/>
      <c r="D4" s="21" t="s">
        <v>109</v>
      </c>
      <c r="M4" s="20"/>
      <c r="N4" s="105" t="s">
        <v>9</v>
      </c>
      <c r="AU4" s="17" t="s">
        <v>3</v>
      </c>
    </row>
    <row r="5" spans="2:47" ht="7" customHeight="1">
      <c r="B5" s="20"/>
      <c r="M5" s="20"/>
    </row>
    <row r="6" spans="2:47" ht="12" customHeight="1">
      <c r="B6" s="20"/>
      <c r="D6" s="27" t="s">
        <v>13</v>
      </c>
      <c r="M6" s="20"/>
    </row>
    <row r="7" spans="2:47" ht="16.5" customHeight="1">
      <c r="B7" s="20"/>
      <c r="E7" s="274" t="str">
        <f>'Rekapitulácia stavby'!K6</f>
        <v>MRAZIARENSKÝ SKLAD EQUUS a.s. VO VINICI</v>
      </c>
      <c r="F7" s="275"/>
      <c r="G7" s="275"/>
      <c r="H7" s="275"/>
      <c r="I7" s="275"/>
      <c r="M7" s="20"/>
    </row>
    <row r="8" spans="2:47" s="1" customFormat="1" ht="12" customHeight="1">
      <c r="B8" s="34"/>
      <c r="D8" s="27" t="s">
        <v>116</v>
      </c>
      <c r="M8" s="34"/>
    </row>
    <row r="9" spans="2:47" s="1" customFormat="1" ht="16.5" customHeight="1">
      <c r="B9" s="34"/>
      <c r="E9" s="225" t="s">
        <v>1075</v>
      </c>
      <c r="F9" s="276"/>
      <c r="G9" s="276"/>
      <c r="H9" s="276"/>
      <c r="I9" s="276"/>
      <c r="M9" s="34"/>
    </row>
    <row r="10" spans="2:47" s="1" customFormat="1">
      <c r="B10" s="34"/>
      <c r="M10" s="34"/>
    </row>
    <row r="11" spans="2:47" s="1" customFormat="1" ht="12" customHeight="1">
      <c r="B11" s="34"/>
      <c r="D11" s="27" t="s">
        <v>15</v>
      </c>
      <c r="F11" s="25" t="s">
        <v>1</v>
      </c>
      <c r="G11" s="25"/>
      <c r="J11" s="27" t="s">
        <v>16</v>
      </c>
      <c r="K11" s="25" t="s">
        <v>1</v>
      </c>
      <c r="M11" s="34"/>
    </row>
    <row r="12" spans="2:47" s="1" customFormat="1" ht="12" customHeight="1">
      <c r="B12" s="34"/>
      <c r="D12" s="27" t="s">
        <v>17</v>
      </c>
      <c r="F12" s="25" t="s">
        <v>18</v>
      </c>
      <c r="G12" s="25"/>
      <c r="J12" s="27" t="s">
        <v>19</v>
      </c>
      <c r="K12" s="57" t="str">
        <f>'Rekapitulácia stavby'!AN8</f>
        <v>31. 1. 2024</v>
      </c>
      <c r="M12" s="34"/>
    </row>
    <row r="13" spans="2:47" s="1" customFormat="1" ht="10.95" customHeight="1">
      <c r="B13" s="34"/>
      <c r="M13" s="34"/>
    </row>
    <row r="14" spans="2:47" s="1" customFormat="1" ht="12" customHeight="1">
      <c r="B14" s="34"/>
      <c r="D14" s="27" t="s">
        <v>21</v>
      </c>
      <c r="J14" s="27" t="s">
        <v>22</v>
      </c>
      <c r="K14" s="25" t="str">
        <f>IF('Rekapitulácia stavby'!AN10="","",'Rekapitulácia stavby'!AN10)</f>
        <v/>
      </c>
      <c r="M14" s="34"/>
    </row>
    <row r="15" spans="2:47" s="1" customFormat="1" ht="18" customHeight="1">
      <c r="B15" s="34"/>
      <c r="E15" s="25" t="str">
        <f>IF('Rekapitulácia stavby'!E11="","",'Rekapitulácia stavby'!E11)</f>
        <v xml:space="preserve"> </v>
      </c>
      <c r="J15" s="27" t="s">
        <v>24</v>
      </c>
      <c r="K15" s="25" t="str">
        <f>IF('Rekapitulácia stavby'!AN11="","",'Rekapitulácia stavby'!AN11)</f>
        <v/>
      </c>
      <c r="M15" s="34"/>
    </row>
    <row r="16" spans="2:47" s="1" customFormat="1" ht="7" customHeight="1">
      <c r="B16" s="34"/>
      <c r="M16" s="34"/>
    </row>
    <row r="17" spans="2:13" s="1" customFormat="1" ht="12" customHeight="1">
      <c r="B17" s="34"/>
      <c r="D17" s="27" t="s">
        <v>25</v>
      </c>
      <c r="J17" s="27" t="s">
        <v>22</v>
      </c>
      <c r="K17" s="28" t="str">
        <f>'Rekapitulácia stavby'!AN13</f>
        <v>Vyplň údaj</v>
      </c>
      <c r="M17" s="34"/>
    </row>
    <row r="18" spans="2:13" s="1" customFormat="1" ht="18" customHeight="1">
      <c r="B18" s="34"/>
      <c r="E18" s="278" t="str">
        <f>'Rekapitulácia stavby'!E14</f>
        <v>Vyplň údaj</v>
      </c>
      <c r="F18" s="252"/>
      <c r="G18" s="252"/>
      <c r="H18" s="252"/>
      <c r="I18" s="252"/>
      <c r="J18" s="27" t="s">
        <v>24</v>
      </c>
      <c r="K18" s="28" t="str">
        <f>'Rekapitulácia stavby'!AN14</f>
        <v>Vyplň údaj</v>
      </c>
      <c r="M18" s="34"/>
    </row>
    <row r="19" spans="2:13" s="1" customFormat="1" ht="7" customHeight="1">
      <c r="B19" s="34"/>
      <c r="M19" s="34"/>
    </row>
    <row r="20" spans="2:13" s="1" customFormat="1" ht="12" customHeight="1">
      <c r="B20" s="34"/>
      <c r="D20" s="27" t="s">
        <v>27</v>
      </c>
      <c r="J20" s="27" t="s">
        <v>22</v>
      </c>
      <c r="K20" s="25" t="s">
        <v>1</v>
      </c>
      <c r="M20" s="34"/>
    </row>
    <row r="21" spans="2:13" s="1" customFormat="1" ht="18" customHeight="1">
      <c r="B21" s="34"/>
      <c r="E21" s="25" t="s">
        <v>28</v>
      </c>
      <c r="J21" s="27" t="s">
        <v>24</v>
      </c>
      <c r="K21" s="25" t="s">
        <v>1</v>
      </c>
      <c r="M21" s="34"/>
    </row>
    <row r="22" spans="2:13" s="1" customFormat="1" ht="7" customHeight="1">
      <c r="B22" s="34"/>
      <c r="M22" s="34"/>
    </row>
    <row r="23" spans="2:13" s="1" customFormat="1" ht="12" customHeight="1">
      <c r="B23" s="34"/>
      <c r="D23" s="27" t="s">
        <v>31</v>
      </c>
      <c r="J23" s="27" t="s">
        <v>22</v>
      </c>
      <c r="K23" s="25" t="str">
        <f>IF('Rekapitulácia stavby'!AN19="","",'Rekapitulácia stavby'!AN19)</f>
        <v/>
      </c>
      <c r="M23" s="34"/>
    </row>
    <row r="24" spans="2:13" s="1" customFormat="1" ht="18" customHeight="1">
      <c r="B24" s="34"/>
      <c r="E24" s="25"/>
      <c r="J24" s="27" t="s">
        <v>24</v>
      </c>
      <c r="K24" s="25" t="str">
        <f>IF('Rekapitulácia stavby'!AN20="","",'Rekapitulácia stavby'!AN20)</f>
        <v/>
      </c>
      <c r="M24" s="34"/>
    </row>
    <row r="25" spans="2:13" s="1" customFormat="1" ht="7" customHeight="1">
      <c r="B25" s="34"/>
      <c r="M25" s="34"/>
    </row>
    <row r="26" spans="2:13" s="1" customFormat="1" ht="12" customHeight="1">
      <c r="B26" s="34"/>
      <c r="D26" s="27" t="s">
        <v>33</v>
      </c>
      <c r="M26" s="34"/>
    </row>
    <row r="27" spans="2:13" s="7" customFormat="1" ht="16.5" customHeight="1">
      <c r="B27" s="106"/>
      <c r="E27" s="257" t="s">
        <v>1</v>
      </c>
      <c r="F27" s="257"/>
      <c r="G27" s="257"/>
      <c r="H27" s="257"/>
      <c r="I27" s="257"/>
      <c r="M27" s="106"/>
    </row>
    <row r="28" spans="2:13" s="1" customFormat="1" ht="7" customHeight="1">
      <c r="B28" s="34"/>
      <c r="M28" s="34"/>
    </row>
    <row r="29" spans="2:13" s="1" customFormat="1" ht="7" customHeight="1">
      <c r="B29" s="34"/>
      <c r="D29" s="58"/>
      <c r="E29" s="58"/>
      <c r="F29" s="58"/>
      <c r="G29" s="58"/>
      <c r="H29" s="58"/>
      <c r="I29" s="58"/>
      <c r="J29" s="58"/>
      <c r="K29" s="58"/>
      <c r="L29" s="58"/>
      <c r="M29" s="34"/>
    </row>
    <row r="30" spans="2:13" s="1" customFormat="1" ht="14.5" customHeight="1">
      <c r="B30" s="34"/>
      <c r="D30" s="25" t="s">
        <v>118</v>
      </c>
      <c r="K30" s="33">
        <f>K96</f>
        <v>0</v>
      </c>
      <c r="M30" s="34"/>
    </row>
    <row r="31" spans="2:13" s="1" customFormat="1" ht="14.5" customHeight="1">
      <c r="B31" s="34"/>
      <c r="D31" s="32" t="s">
        <v>98</v>
      </c>
      <c r="K31" s="33">
        <f>K111</f>
        <v>0</v>
      </c>
      <c r="M31" s="34"/>
    </row>
    <row r="32" spans="2:13" s="1" customFormat="1" ht="25.4" customHeight="1">
      <c r="B32" s="34"/>
      <c r="D32" s="107" t="s">
        <v>36</v>
      </c>
      <c r="K32" s="70">
        <f>ROUND(K30 + K31, 2)</f>
        <v>0</v>
      </c>
      <c r="M32" s="34"/>
    </row>
    <row r="33" spans="2:13" s="1" customFormat="1" ht="7" customHeight="1">
      <c r="B33" s="34"/>
      <c r="D33" s="58"/>
      <c r="E33" s="58"/>
      <c r="F33" s="58"/>
      <c r="G33" s="58"/>
      <c r="H33" s="58"/>
      <c r="I33" s="58"/>
      <c r="J33" s="58"/>
      <c r="K33" s="58"/>
      <c r="L33" s="58"/>
      <c r="M33" s="34"/>
    </row>
    <row r="34" spans="2:13" s="1" customFormat="1" ht="14.5" customHeight="1">
      <c r="B34" s="34"/>
      <c r="F34" s="37" t="s">
        <v>38</v>
      </c>
      <c r="G34" s="37"/>
      <c r="J34" s="37" t="s">
        <v>37</v>
      </c>
      <c r="K34" s="37" t="s">
        <v>39</v>
      </c>
      <c r="M34" s="34"/>
    </row>
    <row r="35" spans="2:13" s="1" customFormat="1" ht="14.5" customHeight="1">
      <c r="B35" s="34"/>
      <c r="D35" s="108" t="s">
        <v>40</v>
      </c>
      <c r="E35" s="39" t="s">
        <v>41</v>
      </c>
      <c r="F35" s="109">
        <f>ROUND((SUM(BF111:BF118) + SUM(BF138:BF223)),  2)</f>
        <v>0</v>
      </c>
      <c r="G35" s="109"/>
      <c r="H35" s="110"/>
      <c r="I35" s="110"/>
      <c r="J35" s="111">
        <v>0.2</v>
      </c>
      <c r="K35" s="109">
        <f>ROUND(((SUM(BF111:BF118) + SUM(BF138:BF223))*J35),  2)</f>
        <v>0</v>
      </c>
      <c r="M35" s="34"/>
    </row>
    <row r="36" spans="2:13" s="1" customFormat="1" ht="14.5" customHeight="1">
      <c r="B36" s="34"/>
      <c r="E36" s="39" t="s">
        <v>42</v>
      </c>
      <c r="F36" s="109">
        <f>ROUND((SUM(BG111:BG118) + SUM(BG138:BG223)),  2)</f>
        <v>0</v>
      </c>
      <c r="G36" s="109"/>
      <c r="H36" s="110"/>
      <c r="I36" s="110"/>
      <c r="J36" s="111">
        <v>0.2</v>
      </c>
      <c r="K36" s="109">
        <f>ROUND(((SUM(BG111:BG118) + SUM(BG138:BG223))*J36),  2)</f>
        <v>0</v>
      </c>
      <c r="M36" s="34"/>
    </row>
    <row r="37" spans="2:13" s="1" customFormat="1" ht="14.5" hidden="1" customHeight="1">
      <c r="B37" s="34"/>
      <c r="E37" s="27" t="s">
        <v>43</v>
      </c>
      <c r="F37" s="112">
        <f>ROUND((SUM(BH111:BH118) + SUM(BH138:BH223)),  2)</f>
        <v>0</v>
      </c>
      <c r="G37" s="112"/>
      <c r="J37" s="113">
        <v>0.2</v>
      </c>
      <c r="K37" s="112">
        <f>0</f>
        <v>0</v>
      </c>
      <c r="M37" s="34"/>
    </row>
    <row r="38" spans="2:13" s="1" customFormat="1" ht="14.5" hidden="1" customHeight="1">
      <c r="B38" s="34"/>
      <c r="E38" s="27" t="s">
        <v>44</v>
      </c>
      <c r="F38" s="112">
        <f>ROUND((SUM(BI111:BI118) + SUM(BI138:BI223)),  2)</f>
        <v>0</v>
      </c>
      <c r="G38" s="112"/>
      <c r="J38" s="113">
        <v>0.2</v>
      </c>
      <c r="K38" s="112">
        <f>0</f>
        <v>0</v>
      </c>
      <c r="M38" s="34"/>
    </row>
    <row r="39" spans="2:13" s="1" customFormat="1" ht="14.5" hidden="1" customHeight="1">
      <c r="B39" s="34"/>
      <c r="E39" s="39" t="s">
        <v>45</v>
      </c>
      <c r="F39" s="109">
        <f>ROUND((SUM(BJ111:BJ118) + SUM(BJ138:BJ223)),  2)</f>
        <v>0</v>
      </c>
      <c r="G39" s="109"/>
      <c r="H39" s="110"/>
      <c r="I39" s="110"/>
      <c r="J39" s="111">
        <v>0</v>
      </c>
      <c r="K39" s="109">
        <f>0</f>
        <v>0</v>
      </c>
      <c r="M39" s="34"/>
    </row>
    <row r="40" spans="2:13" s="1" customFormat="1" ht="7" customHeight="1">
      <c r="B40" s="34"/>
      <c r="M40" s="34"/>
    </row>
    <row r="41" spans="2:13" s="1" customFormat="1" ht="25.4" customHeight="1">
      <c r="B41" s="34"/>
      <c r="C41" s="102"/>
      <c r="D41" s="114" t="s">
        <v>46</v>
      </c>
      <c r="E41" s="61"/>
      <c r="F41" s="61"/>
      <c r="G41" s="61"/>
      <c r="H41" s="115" t="s">
        <v>47</v>
      </c>
      <c r="I41" s="116" t="s">
        <v>48</v>
      </c>
      <c r="J41" s="61"/>
      <c r="K41" s="117">
        <f>SUM(K32:K39)</f>
        <v>0</v>
      </c>
      <c r="L41" s="118"/>
      <c r="M41" s="34"/>
    </row>
    <row r="42" spans="2:13" s="1" customFormat="1" ht="14.5" customHeight="1">
      <c r="B42" s="34"/>
      <c r="M42" s="34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4"/>
      <c r="D50" s="46" t="s">
        <v>49</v>
      </c>
      <c r="E50" s="47"/>
      <c r="F50" s="47"/>
      <c r="G50" s="47"/>
      <c r="H50" s="46" t="s">
        <v>50</v>
      </c>
      <c r="I50" s="47"/>
      <c r="J50" s="47"/>
      <c r="K50" s="47"/>
      <c r="L50" s="47"/>
      <c r="M50" s="34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45">
      <c r="B61" s="34"/>
      <c r="D61" s="48" t="s">
        <v>51</v>
      </c>
      <c r="E61" s="36"/>
      <c r="F61" s="119" t="s">
        <v>52</v>
      </c>
      <c r="G61" s="119"/>
      <c r="H61" s="48" t="s">
        <v>51</v>
      </c>
      <c r="I61" s="36"/>
      <c r="J61" s="36"/>
      <c r="K61" s="120" t="s">
        <v>52</v>
      </c>
      <c r="L61" s="36"/>
      <c r="M61" s="34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45">
      <c r="B65" s="34"/>
      <c r="D65" s="46" t="s">
        <v>53</v>
      </c>
      <c r="E65" s="47"/>
      <c r="F65" s="47"/>
      <c r="G65" s="47"/>
      <c r="H65" s="46" t="s">
        <v>54</v>
      </c>
      <c r="I65" s="47"/>
      <c r="J65" s="47"/>
      <c r="K65" s="47"/>
      <c r="L65" s="47"/>
      <c r="M65" s="34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45">
      <c r="B76" s="34"/>
      <c r="D76" s="48" t="s">
        <v>51</v>
      </c>
      <c r="E76" s="36"/>
      <c r="F76" s="119" t="s">
        <v>52</v>
      </c>
      <c r="G76" s="119"/>
      <c r="H76" s="48" t="s">
        <v>51</v>
      </c>
      <c r="I76" s="36"/>
      <c r="J76" s="36"/>
      <c r="K76" s="120" t="s">
        <v>52</v>
      </c>
      <c r="L76" s="36"/>
      <c r="M76" s="34"/>
    </row>
    <row r="77" spans="2:13" s="1" customFormat="1" ht="14.5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34"/>
    </row>
    <row r="81" spans="2:48" s="1" customFormat="1" ht="7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34"/>
    </row>
    <row r="82" spans="2:48" s="1" customFormat="1" ht="25" customHeight="1">
      <c r="B82" s="34"/>
      <c r="C82" s="21" t="s">
        <v>119</v>
      </c>
      <c r="M82" s="34"/>
    </row>
    <row r="83" spans="2:48" s="1" customFormat="1" ht="7" customHeight="1">
      <c r="B83" s="34"/>
      <c r="M83" s="34"/>
    </row>
    <row r="84" spans="2:48" s="1" customFormat="1" ht="12" customHeight="1">
      <c r="B84" s="34"/>
      <c r="C84" s="27" t="s">
        <v>13</v>
      </c>
      <c r="M84" s="34"/>
    </row>
    <row r="85" spans="2:48" s="1" customFormat="1" ht="16.5" customHeight="1">
      <c r="B85" s="34"/>
      <c r="E85" s="274" t="str">
        <f>E7</f>
        <v>MRAZIARENSKÝ SKLAD EQUUS a.s. VO VINICI</v>
      </c>
      <c r="F85" s="275"/>
      <c r="G85" s="275"/>
      <c r="H85" s="275"/>
      <c r="I85" s="275"/>
      <c r="M85" s="34"/>
    </row>
    <row r="86" spans="2:48" s="1" customFormat="1" ht="12" customHeight="1">
      <c r="B86" s="34"/>
      <c r="C86" s="27" t="s">
        <v>116</v>
      </c>
      <c r="M86" s="34"/>
    </row>
    <row r="87" spans="2:48" s="1" customFormat="1" ht="16.5" customHeight="1">
      <c r="B87" s="34"/>
      <c r="E87" s="225" t="str">
        <f>E9</f>
        <v>2 SO-20 - ZTI</v>
      </c>
      <c r="F87" s="276"/>
      <c r="G87" s="276"/>
      <c r="H87" s="276"/>
      <c r="I87" s="276"/>
      <c r="M87" s="34"/>
    </row>
    <row r="88" spans="2:48" s="1" customFormat="1" ht="7" customHeight="1">
      <c r="B88" s="34"/>
      <c r="M88" s="34"/>
    </row>
    <row r="89" spans="2:48" s="1" customFormat="1" ht="12" customHeight="1">
      <c r="B89" s="34"/>
      <c r="C89" s="27" t="s">
        <v>17</v>
      </c>
      <c r="F89" s="25" t="str">
        <f>F12</f>
        <v>Cesta Slobody 771, Vinica</v>
      </c>
      <c r="G89" s="25"/>
      <c r="J89" s="27" t="s">
        <v>19</v>
      </c>
      <c r="K89" s="57" t="str">
        <f>IF(K12="","",K12)</f>
        <v>31. 1. 2024</v>
      </c>
      <c r="M89" s="34"/>
    </row>
    <row r="90" spans="2:48" s="1" customFormat="1" ht="7" customHeight="1">
      <c r="B90" s="34"/>
      <c r="M90" s="34"/>
    </row>
    <row r="91" spans="2:48" s="1" customFormat="1" ht="15.25" customHeight="1">
      <c r="B91" s="34"/>
      <c r="C91" s="27" t="s">
        <v>21</v>
      </c>
      <c r="F91" s="25" t="str">
        <f>E15</f>
        <v xml:space="preserve"> </v>
      </c>
      <c r="G91" s="25"/>
      <c r="J91" s="27" t="s">
        <v>27</v>
      </c>
      <c r="K91" s="30" t="str">
        <f>E21</f>
        <v>Ing. Miloš Janíček</v>
      </c>
      <c r="M91" s="34"/>
    </row>
    <row r="92" spans="2:48" s="1" customFormat="1" ht="15.25" customHeight="1">
      <c r="B92" s="34"/>
      <c r="C92" s="27" t="s">
        <v>25</v>
      </c>
      <c r="F92" s="25" t="str">
        <f>IF(E18="","",E18)</f>
        <v>Vyplň údaj</v>
      </c>
      <c r="G92" s="25"/>
      <c r="J92" s="27" t="s">
        <v>31</v>
      </c>
      <c r="K92" s="30">
        <f>E24</f>
        <v>0</v>
      </c>
      <c r="M92" s="34"/>
    </row>
    <row r="93" spans="2:48" s="1" customFormat="1" ht="10.4" customHeight="1">
      <c r="B93" s="34"/>
      <c r="M93" s="34"/>
    </row>
    <row r="94" spans="2:48" s="1" customFormat="1" ht="29.25" customHeight="1">
      <c r="B94" s="34"/>
      <c r="C94" s="121" t="s">
        <v>120</v>
      </c>
      <c r="D94" s="102"/>
      <c r="E94" s="102"/>
      <c r="F94" s="102"/>
      <c r="G94" s="102"/>
      <c r="H94" s="102"/>
      <c r="I94" s="102"/>
      <c r="J94" s="102"/>
      <c r="K94" s="122" t="s">
        <v>121</v>
      </c>
      <c r="L94" s="102"/>
      <c r="M94" s="34"/>
    </row>
    <row r="95" spans="2:48" s="1" customFormat="1" ht="10.4" customHeight="1">
      <c r="B95" s="34"/>
      <c r="M95" s="34"/>
    </row>
    <row r="96" spans="2:48" s="1" customFormat="1" ht="22.95" customHeight="1">
      <c r="B96" s="34"/>
      <c r="C96" s="123" t="s">
        <v>122</v>
      </c>
      <c r="K96" s="70">
        <f>K138</f>
        <v>0</v>
      </c>
      <c r="M96" s="34"/>
      <c r="AV96" s="17" t="s">
        <v>123</v>
      </c>
    </row>
    <row r="97" spans="2:66" s="8" customFormat="1" ht="25" customHeight="1">
      <c r="B97" s="124"/>
      <c r="D97" s="125" t="s">
        <v>1076</v>
      </c>
      <c r="E97" s="126"/>
      <c r="F97" s="126"/>
      <c r="G97" s="126"/>
      <c r="H97" s="126"/>
      <c r="I97" s="126"/>
      <c r="J97" s="126"/>
      <c r="K97" s="127">
        <f>K139</f>
        <v>0</v>
      </c>
      <c r="M97" s="124"/>
    </row>
    <row r="98" spans="2:66" s="9" customFormat="1" ht="19.95" customHeight="1">
      <c r="B98" s="128"/>
      <c r="D98" s="129" t="s">
        <v>1077</v>
      </c>
      <c r="E98" s="130"/>
      <c r="F98" s="130"/>
      <c r="G98" s="130"/>
      <c r="H98" s="130"/>
      <c r="I98" s="130"/>
      <c r="J98" s="130"/>
      <c r="K98" s="131">
        <f>K140</f>
        <v>0</v>
      </c>
      <c r="M98" s="128"/>
    </row>
    <row r="99" spans="2:66" s="9" customFormat="1" ht="19.95" customHeight="1">
      <c r="B99" s="128"/>
      <c r="D99" s="129" t="s">
        <v>1078</v>
      </c>
      <c r="E99" s="130"/>
      <c r="F99" s="130"/>
      <c r="G99" s="130"/>
      <c r="H99" s="130"/>
      <c r="I99" s="130"/>
      <c r="J99" s="130"/>
      <c r="K99" s="131">
        <f>K150</f>
        <v>0</v>
      </c>
      <c r="M99" s="128"/>
    </row>
    <row r="100" spans="2:66" s="9" customFormat="1" ht="19.95" customHeight="1">
      <c r="B100" s="128"/>
      <c r="D100" s="129" t="s">
        <v>1079</v>
      </c>
      <c r="E100" s="130"/>
      <c r="F100" s="130"/>
      <c r="G100" s="130"/>
      <c r="H100" s="130"/>
      <c r="I100" s="130"/>
      <c r="J100" s="130"/>
      <c r="K100" s="131">
        <f>K157</f>
        <v>0</v>
      </c>
      <c r="M100" s="128"/>
    </row>
    <row r="101" spans="2:66" s="9" customFormat="1" ht="19.95" customHeight="1">
      <c r="B101" s="128"/>
      <c r="D101" s="129" t="s">
        <v>1080</v>
      </c>
      <c r="E101" s="130"/>
      <c r="F101" s="130"/>
      <c r="G101" s="130"/>
      <c r="H101" s="130"/>
      <c r="I101" s="130"/>
      <c r="J101" s="130"/>
      <c r="K101" s="131">
        <f>K161</f>
        <v>0</v>
      </c>
      <c r="M101" s="128"/>
    </row>
    <row r="102" spans="2:66" s="9" customFormat="1" ht="19.95" customHeight="1">
      <c r="B102" s="128"/>
      <c r="D102" s="129" t="s">
        <v>1081</v>
      </c>
      <c r="E102" s="130"/>
      <c r="F102" s="130"/>
      <c r="G102" s="130"/>
      <c r="H102" s="130"/>
      <c r="I102" s="130"/>
      <c r="J102" s="130"/>
      <c r="K102" s="131">
        <f>K165</f>
        <v>0</v>
      </c>
      <c r="M102" s="128"/>
    </row>
    <row r="103" spans="2:66" s="9" customFormat="1" ht="19.95" customHeight="1">
      <c r="B103" s="128"/>
      <c r="D103" s="129" t="s">
        <v>1082</v>
      </c>
      <c r="E103" s="130"/>
      <c r="F103" s="130"/>
      <c r="G103" s="130"/>
      <c r="H103" s="130"/>
      <c r="I103" s="130"/>
      <c r="J103" s="130"/>
      <c r="K103" s="131">
        <f>K169</f>
        <v>0</v>
      </c>
      <c r="M103" s="128"/>
    </row>
    <row r="104" spans="2:66" s="8" customFormat="1" ht="25" customHeight="1">
      <c r="B104" s="124"/>
      <c r="D104" s="125" t="s">
        <v>1083</v>
      </c>
      <c r="E104" s="126"/>
      <c r="F104" s="126"/>
      <c r="G104" s="126"/>
      <c r="H104" s="126"/>
      <c r="I104" s="126"/>
      <c r="J104" s="126"/>
      <c r="K104" s="127">
        <f>K171</f>
        <v>0</v>
      </c>
      <c r="M104" s="124"/>
    </row>
    <row r="105" spans="2:66" s="9" customFormat="1" ht="19.95" customHeight="1">
      <c r="B105" s="128"/>
      <c r="D105" s="129" t="s">
        <v>1084</v>
      </c>
      <c r="E105" s="130"/>
      <c r="F105" s="130"/>
      <c r="G105" s="130"/>
      <c r="H105" s="130"/>
      <c r="I105" s="130"/>
      <c r="J105" s="130"/>
      <c r="K105" s="131">
        <f>K172</f>
        <v>0</v>
      </c>
      <c r="M105" s="128"/>
    </row>
    <row r="106" spans="2:66" s="9" customFormat="1" ht="19.95" customHeight="1">
      <c r="B106" s="128"/>
      <c r="D106" s="129" t="s">
        <v>1085</v>
      </c>
      <c r="E106" s="130"/>
      <c r="F106" s="130"/>
      <c r="G106" s="130"/>
      <c r="H106" s="130"/>
      <c r="I106" s="130"/>
      <c r="J106" s="130"/>
      <c r="K106" s="131">
        <f>K193</f>
        <v>0</v>
      </c>
      <c r="M106" s="128"/>
    </row>
    <row r="107" spans="2:66" s="9" customFormat="1" ht="19.95" customHeight="1">
      <c r="B107" s="128"/>
      <c r="D107" s="129" t="s">
        <v>1086</v>
      </c>
      <c r="E107" s="130"/>
      <c r="F107" s="130"/>
      <c r="G107" s="130"/>
      <c r="H107" s="130"/>
      <c r="I107" s="130"/>
      <c r="J107" s="130"/>
      <c r="K107" s="131">
        <f>K206</f>
        <v>0</v>
      </c>
      <c r="M107" s="128"/>
    </row>
    <row r="108" spans="2:66" s="9" customFormat="1" ht="19.95" customHeight="1">
      <c r="B108" s="128"/>
      <c r="D108" s="129" t="s">
        <v>1087</v>
      </c>
      <c r="E108" s="130"/>
      <c r="F108" s="130"/>
      <c r="G108" s="130"/>
      <c r="H108" s="130"/>
      <c r="I108" s="130"/>
      <c r="J108" s="130"/>
      <c r="K108" s="131">
        <f>K214</f>
        <v>0</v>
      </c>
      <c r="M108" s="128"/>
    </row>
    <row r="109" spans="2:66" s="1" customFormat="1" ht="21.75" customHeight="1">
      <c r="B109" s="34"/>
      <c r="M109" s="34"/>
    </row>
    <row r="110" spans="2:66" s="1" customFormat="1" ht="7" customHeight="1">
      <c r="B110" s="34"/>
      <c r="M110" s="34"/>
    </row>
    <row r="111" spans="2:66" s="1" customFormat="1" ht="29.25" customHeight="1">
      <c r="B111" s="34"/>
      <c r="C111" s="123" t="s">
        <v>144</v>
      </c>
      <c r="K111" s="132">
        <f>ROUND(K112 + K113 + K114 + K115 + K116 + K117,2)</f>
        <v>0</v>
      </c>
      <c r="M111" s="34"/>
      <c r="O111" s="133" t="s">
        <v>40</v>
      </c>
    </row>
    <row r="112" spans="2:66" s="1" customFormat="1" ht="18" customHeight="1">
      <c r="B112" s="134"/>
      <c r="C112" s="135"/>
      <c r="D112" s="245" t="s">
        <v>145</v>
      </c>
      <c r="E112" s="273"/>
      <c r="F112" s="273"/>
      <c r="G112" s="136"/>
      <c r="H112" s="135"/>
      <c r="I112" s="135"/>
      <c r="J112" s="135"/>
      <c r="K112" s="93">
        <v>0</v>
      </c>
      <c r="L112" s="135"/>
      <c r="M112" s="134"/>
      <c r="N112" s="135"/>
      <c r="O112" s="137" t="s">
        <v>42</v>
      </c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8" t="s">
        <v>146</v>
      </c>
      <c r="BA112" s="135"/>
      <c r="BB112" s="135"/>
      <c r="BC112" s="135"/>
      <c r="BD112" s="135"/>
      <c r="BE112" s="135"/>
      <c r="BF112" s="139">
        <f t="shared" ref="BF112:BF117" si="0">IF(O112="základná",K112,0)</f>
        <v>0</v>
      </c>
      <c r="BG112" s="139">
        <f t="shared" ref="BG112:BG117" si="1">IF(O112="znížená",K112,0)</f>
        <v>0</v>
      </c>
      <c r="BH112" s="139">
        <f t="shared" ref="BH112:BH117" si="2">IF(O112="zákl. prenesená",K112,0)</f>
        <v>0</v>
      </c>
      <c r="BI112" s="139">
        <f t="shared" ref="BI112:BI117" si="3">IF(O112="zníž. prenesená",K112,0)</f>
        <v>0</v>
      </c>
      <c r="BJ112" s="139">
        <f t="shared" ref="BJ112:BJ117" si="4">IF(O112="nulová",K112,0)</f>
        <v>0</v>
      </c>
      <c r="BK112" s="138" t="s">
        <v>106</v>
      </c>
      <c r="BL112" s="135"/>
      <c r="BM112" s="135"/>
      <c r="BN112" s="135"/>
    </row>
    <row r="113" spans="2:66" s="1" customFormat="1" ht="18" customHeight="1">
      <c r="B113" s="134"/>
      <c r="C113" s="135"/>
      <c r="D113" s="245" t="s">
        <v>147</v>
      </c>
      <c r="E113" s="273"/>
      <c r="F113" s="273"/>
      <c r="G113" s="136"/>
      <c r="H113" s="135"/>
      <c r="I113" s="135"/>
      <c r="J113" s="135"/>
      <c r="K113" s="93">
        <v>0</v>
      </c>
      <c r="L113" s="135"/>
      <c r="M113" s="134"/>
      <c r="N113" s="135"/>
      <c r="O113" s="137" t="s">
        <v>42</v>
      </c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8" t="s">
        <v>146</v>
      </c>
      <c r="BA113" s="135"/>
      <c r="BB113" s="135"/>
      <c r="BC113" s="135"/>
      <c r="BD113" s="135"/>
      <c r="BE113" s="135"/>
      <c r="BF113" s="139">
        <f t="shared" si="0"/>
        <v>0</v>
      </c>
      <c r="BG113" s="139">
        <f t="shared" si="1"/>
        <v>0</v>
      </c>
      <c r="BH113" s="139">
        <f t="shared" si="2"/>
        <v>0</v>
      </c>
      <c r="BI113" s="139">
        <f t="shared" si="3"/>
        <v>0</v>
      </c>
      <c r="BJ113" s="139">
        <f t="shared" si="4"/>
        <v>0</v>
      </c>
      <c r="BK113" s="138" t="s">
        <v>106</v>
      </c>
      <c r="BL113" s="135"/>
      <c r="BM113" s="135"/>
      <c r="BN113" s="135"/>
    </row>
    <row r="114" spans="2:66" s="1" customFormat="1" ht="18" customHeight="1">
      <c r="B114" s="134"/>
      <c r="C114" s="135"/>
      <c r="D114" s="245" t="s">
        <v>148</v>
      </c>
      <c r="E114" s="273"/>
      <c r="F114" s="273"/>
      <c r="G114" s="136"/>
      <c r="H114" s="135"/>
      <c r="I114" s="135"/>
      <c r="J114" s="135"/>
      <c r="K114" s="93">
        <v>0</v>
      </c>
      <c r="L114" s="135"/>
      <c r="M114" s="134"/>
      <c r="N114" s="135"/>
      <c r="O114" s="137" t="s">
        <v>42</v>
      </c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8" t="s">
        <v>146</v>
      </c>
      <c r="BA114" s="135"/>
      <c r="BB114" s="135"/>
      <c r="BC114" s="135"/>
      <c r="BD114" s="135"/>
      <c r="BE114" s="135"/>
      <c r="BF114" s="139">
        <f t="shared" si="0"/>
        <v>0</v>
      </c>
      <c r="BG114" s="139">
        <f t="shared" si="1"/>
        <v>0</v>
      </c>
      <c r="BH114" s="139">
        <f t="shared" si="2"/>
        <v>0</v>
      </c>
      <c r="BI114" s="139">
        <f t="shared" si="3"/>
        <v>0</v>
      </c>
      <c r="BJ114" s="139">
        <f t="shared" si="4"/>
        <v>0</v>
      </c>
      <c r="BK114" s="138" t="s">
        <v>106</v>
      </c>
      <c r="BL114" s="135"/>
      <c r="BM114" s="135"/>
      <c r="BN114" s="135"/>
    </row>
    <row r="115" spans="2:66" s="1" customFormat="1" ht="18" customHeight="1">
      <c r="B115" s="134"/>
      <c r="C115" s="135"/>
      <c r="D115" s="245" t="s">
        <v>149</v>
      </c>
      <c r="E115" s="273"/>
      <c r="F115" s="273"/>
      <c r="G115" s="136"/>
      <c r="H115" s="135"/>
      <c r="I115" s="135"/>
      <c r="J115" s="135"/>
      <c r="K115" s="93">
        <v>0</v>
      </c>
      <c r="L115" s="135"/>
      <c r="M115" s="134"/>
      <c r="N115" s="135"/>
      <c r="O115" s="137" t="s">
        <v>42</v>
      </c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8" t="s">
        <v>146</v>
      </c>
      <c r="BA115" s="135"/>
      <c r="BB115" s="135"/>
      <c r="BC115" s="135"/>
      <c r="BD115" s="135"/>
      <c r="BE115" s="135"/>
      <c r="BF115" s="139">
        <f t="shared" si="0"/>
        <v>0</v>
      </c>
      <c r="BG115" s="139">
        <f t="shared" si="1"/>
        <v>0</v>
      </c>
      <c r="BH115" s="139">
        <f t="shared" si="2"/>
        <v>0</v>
      </c>
      <c r="BI115" s="139">
        <f t="shared" si="3"/>
        <v>0</v>
      </c>
      <c r="BJ115" s="139">
        <f t="shared" si="4"/>
        <v>0</v>
      </c>
      <c r="BK115" s="138" t="s">
        <v>106</v>
      </c>
      <c r="BL115" s="135"/>
      <c r="BM115" s="135"/>
      <c r="BN115" s="135"/>
    </row>
    <row r="116" spans="2:66" s="1" customFormat="1" ht="18" customHeight="1">
      <c r="B116" s="134"/>
      <c r="C116" s="135"/>
      <c r="D116" s="245" t="s">
        <v>150</v>
      </c>
      <c r="E116" s="273"/>
      <c r="F116" s="273"/>
      <c r="G116" s="136"/>
      <c r="H116" s="135"/>
      <c r="I116" s="135"/>
      <c r="J116" s="135"/>
      <c r="K116" s="93">
        <v>0</v>
      </c>
      <c r="L116" s="135"/>
      <c r="M116" s="134"/>
      <c r="N116" s="135"/>
      <c r="O116" s="137" t="s">
        <v>42</v>
      </c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5"/>
      <c r="AI116" s="135"/>
      <c r="AJ116" s="135"/>
      <c r="AK116" s="135"/>
      <c r="AL116" s="135"/>
      <c r="AM116" s="135"/>
      <c r="AN116" s="135"/>
      <c r="AO116" s="135"/>
      <c r="AP116" s="135"/>
      <c r="AQ116" s="135"/>
      <c r="AR116" s="135"/>
      <c r="AS116" s="135"/>
      <c r="AT116" s="135"/>
      <c r="AU116" s="135"/>
      <c r="AV116" s="135"/>
      <c r="AW116" s="135"/>
      <c r="AX116" s="135"/>
      <c r="AY116" s="135"/>
      <c r="AZ116" s="138" t="s">
        <v>146</v>
      </c>
      <c r="BA116" s="135"/>
      <c r="BB116" s="135"/>
      <c r="BC116" s="135"/>
      <c r="BD116" s="135"/>
      <c r="BE116" s="135"/>
      <c r="BF116" s="139">
        <f t="shared" si="0"/>
        <v>0</v>
      </c>
      <c r="BG116" s="139">
        <f t="shared" si="1"/>
        <v>0</v>
      </c>
      <c r="BH116" s="139">
        <f t="shared" si="2"/>
        <v>0</v>
      </c>
      <c r="BI116" s="139">
        <f t="shared" si="3"/>
        <v>0</v>
      </c>
      <c r="BJ116" s="139">
        <f t="shared" si="4"/>
        <v>0</v>
      </c>
      <c r="BK116" s="138" t="s">
        <v>106</v>
      </c>
      <c r="BL116" s="135"/>
      <c r="BM116" s="135"/>
      <c r="BN116" s="135"/>
    </row>
    <row r="117" spans="2:66" s="1" customFormat="1" ht="18" customHeight="1">
      <c r="B117" s="134"/>
      <c r="C117" s="135"/>
      <c r="D117" s="136" t="s">
        <v>151</v>
      </c>
      <c r="E117" s="135"/>
      <c r="F117" s="135"/>
      <c r="G117" s="135"/>
      <c r="H117" s="135"/>
      <c r="I117" s="135"/>
      <c r="J117" s="135"/>
      <c r="K117" s="93">
        <f>ROUND(K30*U117,2)</f>
        <v>0</v>
      </c>
      <c r="L117" s="135"/>
      <c r="M117" s="134"/>
      <c r="N117" s="135"/>
      <c r="O117" s="137" t="s">
        <v>42</v>
      </c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8" t="s">
        <v>152</v>
      </c>
      <c r="BA117" s="135"/>
      <c r="BB117" s="135"/>
      <c r="BC117" s="135"/>
      <c r="BD117" s="135"/>
      <c r="BE117" s="135"/>
      <c r="BF117" s="139">
        <f t="shared" si="0"/>
        <v>0</v>
      </c>
      <c r="BG117" s="139">
        <f t="shared" si="1"/>
        <v>0</v>
      </c>
      <c r="BH117" s="139">
        <f t="shared" si="2"/>
        <v>0</v>
      </c>
      <c r="BI117" s="139">
        <f t="shared" si="3"/>
        <v>0</v>
      </c>
      <c r="BJ117" s="139">
        <f t="shared" si="4"/>
        <v>0</v>
      </c>
      <c r="BK117" s="138" t="s">
        <v>106</v>
      </c>
      <c r="BL117" s="135"/>
      <c r="BM117" s="135"/>
      <c r="BN117" s="135"/>
    </row>
    <row r="118" spans="2:66" s="1" customFormat="1">
      <c r="B118" s="34"/>
      <c r="M118" s="34"/>
    </row>
    <row r="119" spans="2:66" s="1" customFormat="1" ht="29.25" customHeight="1">
      <c r="B119" s="34"/>
      <c r="C119" s="101" t="s">
        <v>103</v>
      </c>
      <c r="D119" s="102"/>
      <c r="E119" s="102"/>
      <c r="F119" s="102"/>
      <c r="G119" s="102"/>
      <c r="H119" s="102"/>
      <c r="I119" s="102"/>
      <c r="J119" s="102"/>
      <c r="K119" s="103">
        <f>ROUND(K96+K111,2)</f>
        <v>0</v>
      </c>
      <c r="L119" s="102"/>
      <c r="M119" s="34"/>
    </row>
    <row r="120" spans="2:66" s="1" customFormat="1" ht="7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34"/>
    </row>
    <row r="124" spans="2:66" s="1" customFormat="1" ht="7" customHeight="1"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34"/>
    </row>
    <row r="125" spans="2:66" s="1" customFormat="1" ht="25" customHeight="1">
      <c r="B125" s="34"/>
      <c r="C125" s="21" t="s">
        <v>153</v>
      </c>
      <c r="M125" s="34"/>
    </row>
    <row r="126" spans="2:66" s="1" customFormat="1" ht="7" customHeight="1">
      <c r="B126" s="34"/>
      <c r="M126" s="34"/>
    </row>
    <row r="127" spans="2:66" s="1" customFormat="1" ht="12" customHeight="1">
      <c r="B127" s="34"/>
      <c r="C127" s="27" t="s">
        <v>13</v>
      </c>
      <c r="M127" s="34"/>
    </row>
    <row r="128" spans="2:66" s="1" customFormat="1" ht="16.5" customHeight="1">
      <c r="B128" s="34"/>
      <c r="E128" s="274" t="str">
        <f>E7</f>
        <v>MRAZIARENSKÝ SKLAD EQUUS a.s. VO VINICI</v>
      </c>
      <c r="F128" s="275"/>
      <c r="G128" s="275"/>
      <c r="H128" s="275"/>
      <c r="I128" s="275"/>
      <c r="M128" s="34"/>
    </row>
    <row r="129" spans="2:66" s="1" customFormat="1" ht="12" customHeight="1">
      <c r="B129" s="34"/>
      <c r="C129" s="27" t="s">
        <v>116</v>
      </c>
      <c r="M129" s="34"/>
    </row>
    <row r="130" spans="2:66" s="1" customFormat="1" ht="16.5" customHeight="1">
      <c r="B130" s="34"/>
      <c r="E130" s="225" t="str">
        <f>E9</f>
        <v>2 SO-20 - ZTI</v>
      </c>
      <c r="F130" s="276"/>
      <c r="G130" s="276"/>
      <c r="H130" s="276"/>
      <c r="I130" s="276"/>
      <c r="M130" s="34"/>
    </row>
    <row r="131" spans="2:66" s="1" customFormat="1" ht="7" customHeight="1">
      <c r="B131" s="34"/>
      <c r="M131" s="34"/>
    </row>
    <row r="132" spans="2:66" s="1" customFormat="1" ht="12" customHeight="1">
      <c r="B132" s="34"/>
      <c r="C132" s="27" t="s">
        <v>17</v>
      </c>
      <c r="F132" s="25" t="str">
        <f>F12</f>
        <v>Cesta Slobody 771, Vinica</v>
      </c>
      <c r="G132" s="25"/>
      <c r="J132" s="27" t="s">
        <v>19</v>
      </c>
      <c r="K132" s="57" t="str">
        <f>IF(K12="","",K12)</f>
        <v>31. 1. 2024</v>
      </c>
      <c r="M132" s="34"/>
    </row>
    <row r="133" spans="2:66" s="1" customFormat="1" ht="7" customHeight="1">
      <c r="B133" s="34"/>
      <c r="M133" s="34"/>
    </row>
    <row r="134" spans="2:66" s="1" customFormat="1" ht="15.25" customHeight="1">
      <c r="B134" s="34"/>
      <c r="C134" s="27" t="s">
        <v>21</v>
      </c>
      <c r="F134" s="25" t="str">
        <f>E15</f>
        <v xml:space="preserve"> </v>
      </c>
      <c r="G134" s="25"/>
      <c r="J134" s="27" t="s">
        <v>27</v>
      </c>
      <c r="K134" s="30" t="str">
        <f>E21</f>
        <v>Ing. Miloš Janíček</v>
      </c>
      <c r="M134" s="34"/>
    </row>
    <row r="135" spans="2:66" s="1" customFormat="1" ht="15.25" customHeight="1">
      <c r="B135" s="34"/>
      <c r="C135" s="27" t="s">
        <v>25</v>
      </c>
      <c r="F135" s="25" t="str">
        <f>IF(E18="","",E18)</f>
        <v>Vyplň údaj</v>
      </c>
      <c r="G135" s="25"/>
      <c r="J135" s="27" t="s">
        <v>31</v>
      </c>
      <c r="K135" s="30">
        <f>E24</f>
        <v>0</v>
      </c>
      <c r="M135" s="34"/>
    </row>
    <row r="136" spans="2:66" s="1" customFormat="1" ht="10.4" customHeight="1">
      <c r="B136" s="34"/>
      <c r="M136" s="34"/>
    </row>
    <row r="137" spans="2:66" s="10" customFormat="1" ht="29.25" customHeight="1">
      <c r="B137" s="140"/>
      <c r="C137" s="141" t="s">
        <v>154</v>
      </c>
      <c r="D137" s="142" t="s">
        <v>61</v>
      </c>
      <c r="E137" s="142" t="s">
        <v>57</v>
      </c>
      <c r="F137" s="142" t="s">
        <v>1499</v>
      </c>
      <c r="G137" s="142" t="s">
        <v>1500</v>
      </c>
      <c r="H137" s="142" t="s">
        <v>155</v>
      </c>
      <c r="I137" s="142" t="s">
        <v>156</v>
      </c>
      <c r="J137" s="142" t="s">
        <v>157</v>
      </c>
      <c r="K137" s="143" t="s">
        <v>121</v>
      </c>
      <c r="L137" s="144" t="s">
        <v>158</v>
      </c>
      <c r="M137" s="140"/>
      <c r="N137" s="63" t="s">
        <v>1</v>
      </c>
      <c r="O137" s="64" t="s">
        <v>40</v>
      </c>
      <c r="P137" s="64" t="s">
        <v>159</v>
      </c>
      <c r="Q137" s="64" t="s">
        <v>160</v>
      </c>
      <c r="R137" s="64" t="s">
        <v>161</v>
      </c>
      <c r="S137" s="64" t="s">
        <v>162</v>
      </c>
      <c r="T137" s="64" t="s">
        <v>163</v>
      </c>
      <c r="U137" s="65" t="s">
        <v>164</v>
      </c>
    </row>
    <row r="138" spans="2:66" s="1" customFormat="1" ht="22.95" customHeight="1">
      <c r="B138" s="34"/>
      <c r="C138" s="68" t="s">
        <v>118</v>
      </c>
      <c r="K138" s="145">
        <f>BL138</f>
        <v>0</v>
      </c>
      <c r="M138" s="34"/>
      <c r="N138" s="66"/>
      <c r="O138" s="58"/>
      <c r="P138" s="58"/>
      <c r="Q138" s="146">
        <f>Q139+Q171</f>
        <v>0</v>
      </c>
      <c r="R138" s="58"/>
      <c r="S138" s="146">
        <f>S139+S171</f>
        <v>0</v>
      </c>
      <c r="T138" s="58"/>
      <c r="U138" s="147">
        <f>U139+U171</f>
        <v>0</v>
      </c>
      <c r="AU138" s="17" t="s">
        <v>75</v>
      </c>
      <c r="AV138" s="17" t="s">
        <v>123</v>
      </c>
      <c r="BL138" s="148">
        <f>BL139+BL171</f>
        <v>0</v>
      </c>
    </row>
    <row r="139" spans="2:66" s="11" customFormat="1" ht="25.95" customHeight="1">
      <c r="B139" s="149"/>
      <c r="D139" s="150" t="s">
        <v>75</v>
      </c>
      <c r="E139" s="151" t="s">
        <v>1088</v>
      </c>
      <c r="F139" s="151" t="s">
        <v>124</v>
      </c>
      <c r="G139" s="151"/>
      <c r="J139" s="152"/>
      <c r="K139" s="153">
        <f>BL139</f>
        <v>0</v>
      </c>
      <c r="M139" s="149"/>
      <c r="N139" s="154"/>
      <c r="Q139" s="155">
        <f>Q140+Q150+Q157+Q161+Q165+Q169</f>
        <v>0</v>
      </c>
      <c r="S139" s="155">
        <f>S140+S150+S157+S161+S165+S169</f>
        <v>0</v>
      </c>
      <c r="U139" s="156">
        <f>U140+U150+U157+U161+U165+U169</f>
        <v>0</v>
      </c>
      <c r="AS139" s="150" t="s">
        <v>84</v>
      </c>
      <c r="AU139" s="157" t="s">
        <v>75</v>
      </c>
      <c r="AV139" s="157" t="s">
        <v>76</v>
      </c>
      <c r="AZ139" s="150" t="s">
        <v>167</v>
      </c>
      <c r="BL139" s="158">
        <f>BL140+BL150+BL157+BL161+BL165+BL169</f>
        <v>0</v>
      </c>
    </row>
    <row r="140" spans="2:66" s="11" customFormat="1" ht="22.95" customHeight="1">
      <c r="B140" s="149"/>
      <c r="D140" s="150" t="s">
        <v>75</v>
      </c>
      <c r="E140" s="159" t="s">
        <v>1089</v>
      </c>
      <c r="F140" s="159" t="s">
        <v>168</v>
      </c>
      <c r="G140" s="159"/>
      <c r="J140" s="152"/>
      <c r="K140" s="160">
        <f>BL140</f>
        <v>0</v>
      </c>
      <c r="M140" s="149"/>
      <c r="N140" s="154"/>
      <c r="Q140" s="155">
        <f>SUM(Q141:Q149)</f>
        <v>0</v>
      </c>
      <c r="S140" s="155">
        <f>SUM(S141:S149)</f>
        <v>0</v>
      </c>
      <c r="U140" s="156">
        <f>SUM(U141:U149)</f>
        <v>0</v>
      </c>
      <c r="AS140" s="150" t="s">
        <v>84</v>
      </c>
      <c r="AU140" s="157" t="s">
        <v>75</v>
      </c>
      <c r="AV140" s="157" t="s">
        <v>84</v>
      </c>
      <c r="AZ140" s="150" t="s">
        <v>167</v>
      </c>
      <c r="BL140" s="158">
        <f>SUM(BL141:BL149)</f>
        <v>0</v>
      </c>
    </row>
    <row r="141" spans="2:66" s="1" customFormat="1" ht="24.25" customHeight="1">
      <c r="B141" s="134"/>
      <c r="C141" s="161" t="s">
        <v>84</v>
      </c>
      <c r="D141" s="161" t="s">
        <v>169</v>
      </c>
      <c r="E141" s="162" t="s">
        <v>1090</v>
      </c>
      <c r="F141" s="163" t="s">
        <v>1091</v>
      </c>
      <c r="G141" s="163"/>
      <c r="H141" s="164" t="s">
        <v>1092</v>
      </c>
      <c r="I141" s="165">
        <v>4.4999999999999998E-2</v>
      </c>
      <c r="J141" s="166"/>
      <c r="K141" s="165">
        <f t="shared" ref="K141:K149" si="5">ROUND(J141*I141,3)</f>
        <v>0</v>
      </c>
      <c r="L141" s="167"/>
      <c r="M141" s="34"/>
      <c r="N141" s="168" t="s">
        <v>1</v>
      </c>
      <c r="O141" s="133" t="s">
        <v>42</v>
      </c>
      <c r="Q141" s="169">
        <f t="shared" ref="Q141:Q149" si="6">P141*I141</f>
        <v>0</v>
      </c>
      <c r="R141" s="169">
        <v>0</v>
      </c>
      <c r="S141" s="169">
        <f t="shared" ref="S141:S149" si="7">R141*I141</f>
        <v>0</v>
      </c>
      <c r="T141" s="169">
        <v>0</v>
      </c>
      <c r="U141" s="170">
        <f t="shared" ref="U141:U149" si="8">T141*I141</f>
        <v>0</v>
      </c>
      <c r="AS141" s="171" t="s">
        <v>173</v>
      </c>
      <c r="AU141" s="171" t="s">
        <v>169</v>
      </c>
      <c r="AV141" s="171" t="s">
        <v>106</v>
      </c>
      <c r="AZ141" s="17" t="s">
        <v>167</v>
      </c>
      <c r="BF141" s="97">
        <f t="shared" ref="BF141:BF149" si="9">IF(O141="základná",K141,0)</f>
        <v>0</v>
      </c>
      <c r="BG141" s="97">
        <f t="shared" ref="BG141:BG149" si="10">IF(O141="znížená",K141,0)</f>
        <v>0</v>
      </c>
      <c r="BH141" s="97">
        <f t="shared" ref="BH141:BH149" si="11">IF(O141="zákl. prenesená",K141,0)</f>
        <v>0</v>
      </c>
      <c r="BI141" s="97">
        <f t="shared" ref="BI141:BI149" si="12">IF(O141="zníž. prenesená",K141,0)</f>
        <v>0</v>
      </c>
      <c r="BJ141" s="97">
        <f t="shared" ref="BJ141:BJ149" si="13">IF(O141="nulová",K141,0)</f>
        <v>0</v>
      </c>
      <c r="BK141" s="17" t="s">
        <v>106</v>
      </c>
      <c r="BL141" s="172">
        <f t="shared" ref="BL141:BL149" si="14">ROUND(J141*I141,3)</f>
        <v>0</v>
      </c>
      <c r="BM141" s="17" t="s">
        <v>173</v>
      </c>
      <c r="BN141" s="171" t="s">
        <v>106</v>
      </c>
    </row>
    <row r="142" spans="2:66" s="1" customFormat="1" ht="21.75" customHeight="1">
      <c r="B142" s="134"/>
      <c r="C142" s="161" t="s">
        <v>106</v>
      </c>
      <c r="D142" s="161" t="s">
        <v>169</v>
      </c>
      <c r="E142" s="162" t="s">
        <v>1093</v>
      </c>
      <c r="F142" s="163" t="s">
        <v>1094</v>
      </c>
      <c r="G142" s="163"/>
      <c r="H142" s="164" t="s">
        <v>172</v>
      </c>
      <c r="I142" s="165">
        <v>20.55</v>
      </c>
      <c r="J142" s="166"/>
      <c r="K142" s="165">
        <f t="shared" si="5"/>
        <v>0</v>
      </c>
      <c r="L142" s="167"/>
      <c r="M142" s="34"/>
      <c r="N142" s="168" t="s">
        <v>1</v>
      </c>
      <c r="O142" s="133" t="s">
        <v>42</v>
      </c>
      <c r="Q142" s="169">
        <f t="shared" si="6"/>
        <v>0</v>
      </c>
      <c r="R142" s="169">
        <v>0</v>
      </c>
      <c r="S142" s="169">
        <f t="shared" si="7"/>
        <v>0</v>
      </c>
      <c r="T142" s="169">
        <v>0</v>
      </c>
      <c r="U142" s="170">
        <f t="shared" si="8"/>
        <v>0</v>
      </c>
      <c r="AS142" s="171" t="s">
        <v>173</v>
      </c>
      <c r="AU142" s="171" t="s">
        <v>169</v>
      </c>
      <c r="AV142" s="171" t="s">
        <v>106</v>
      </c>
      <c r="AZ142" s="17" t="s">
        <v>167</v>
      </c>
      <c r="BF142" s="97">
        <f t="shared" si="9"/>
        <v>0</v>
      </c>
      <c r="BG142" s="97">
        <f t="shared" si="10"/>
        <v>0</v>
      </c>
      <c r="BH142" s="97">
        <f t="shared" si="11"/>
        <v>0</v>
      </c>
      <c r="BI142" s="97">
        <f t="shared" si="12"/>
        <v>0</v>
      </c>
      <c r="BJ142" s="97">
        <f t="shared" si="13"/>
        <v>0</v>
      </c>
      <c r="BK142" s="17" t="s">
        <v>106</v>
      </c>
      <c r="BL142" s="172">
        <f t="shared" si="14"/>
        <v>0</v>
      </c>
      <c r="BM142" s="17" t="s">
        <v>173</v>
      </c>
      <c r="BN142" s="171" t="s">
        <v>173</v>
      </c>
    </row>
    <row r="143" spans="2:66" s="1" customFormat="1" ht="21.75" customHeight="1">
      <c r="B143" s="134"/>
      <c r="C143" s="161" t="s">
        <v>184</v>
      </c>
      <c r="D143" s="161" t="s">
        <v>169</v>
      </c>
      <c r="E143" s="162" t="s">
        <v>1095</v>
      </c>
      <c r="F143" s="163" t="s">
        <v>1096</v>
      </c>
      <c r="G143" s="163"/>
      <c r="H143" s="164" t="s">
        <v>172</v>
      </c>
      <c r="I143" s="165">
        <v>20.55</v>
      </c>
      <c r="J143" s="166"/>
      <c r="K143" s="165">
        <f t="shared" si="5"/>
        <v>0</v>
      </c>
      <c r="L143" s="167"/>
      <c r="M143" s="34"/>
      <c r="N143" s="168" t="s">
        <v>1</v>
      </c>
      <c r="O143" s="133" t="s">
        <v>42</v>
      </c>
      <c r="Q143" s="169">
        <f t="shared" si="6"/>
        <v>0</v>
      </c>
      <c r="R143" s="169">
        <v>0</v>
      </c>
      <c r="S143" s="169">
        <f t="shared" si="7"/>
        <v>0</v>
      </c>
      <c r="T143" s="169">
        <v>0</v>
      </c>
      <c r="U143" s="170">
        <f t="shared" si="8"/>
        <v>0</v>
      </c>
      <c r="AS143" s="171" t="s">
        <v>173</v>
      </c>
      <c r="AU143" s="171" t="s">
        <v>169</v>
      </c>
      <c r="AV143" s="171" t="s">
        <v>106</v>
      </c>
      <c r="AZ143" s="17" t="s">
        <v>167</v>
      </c>
      <c r="BF143" s="97">
        <f t="shared" si="9"/>
        <v>0</v>
      </c>
      <c r="BG143" s="97">
        <f t="shared" si="10"/>
        <v>0</v>
      </c>
      <c r="BH143" s="97">
        <f t="shared" si="11"/>
        <v>0</v>
      </c>
      <c r="BI143" s="97">
        <f t="shared" si="12"/>
        <v>0</v>
      </c>
      <c r="BJ143" s="97">
        <f t="shared" si="13"/>
        <v>0</v>
      </c>
      <c r="BK143" s="17" t="s">
        <v>106</v>
      </c>
      <c r="BL143" s="172">
        <f t="shared" si="14"/>
        <v>0</v>
      </c>
      <c r="BM143" s="17" t="s">
        <v>173</v>
      </c>
      <c r="BN143" s="171" t="s">
        <v>198</v>
      </c>
    </row>
    <row r="144" spans="2:66" s="1" customFormat="1" ht="16.5" customHeight="1">
      <c r="B144" s="134"/>
      <c r="C144" s="161" t="s">
        <v>173</v>
      </c>
      <c r="D144" s="161" t="s">
        <v>169</v>
      </c>
      <c r="E144" s="162" t="s">
        <v>1097</v>
      </c>
      <c r="F144" s="163" t="s">
        <v>1098</v>
      </c>
      <c r="G144" s="163"/>
      <c r="H144" s="164" t="s">
        <v>172</v>
      </c>
      <c r="I144" s="165">
        <v>1.08</v>
      </c>
      <c r="J144" s="166"/>
      <c r="K144" s="165">
        <f t="shared" si="5"/>
        <v>0</v>
      </c>
      <c r="L144" s="167"/>
      <c r="M144" s="34"/>
      <c r="N144" s="168" t="s">
        <v>1</v>
      </c>
      <c r="O144" s="133" t="s">
        <v>42</v>
      </c>
      <c r="Q144" s="169">
        <f t="shared" si="6"/>
        <v>0</v>
      </c>
      <c r="R144" s="169">
        <v>0</v>
      </c>
      <c r="S144" s="169">
        <f t="shared" si="7"/>
        <v>0</v>
      </c>
      <c r="T144" s="169">
        <v>0</v>
      </c>
      <c r="U144" s="170">
        <f t="shared" si="8"/>
        <v>0</v>
      </c>
      <c r="AS144" s="171" t="s">
        <v>173</v>
      </c>
      <c r="AU144" s="171" t="s">
        <v>169</v>
      </c>
      <c r="AV144" s="171" t="s">
        <v>106</v>
      </c>
      <c r="AZ144" s="17" t="s">
        <v>167</v>
      </c>
      <c r="BF144" s="97">
        <f t="shared" si="9"/>
        <v>0</v>
      </c>
      <c r="BG144" s="97">
        <f t="shared" si="10"/>
        <v>0</v>
      </c>
      <c r="BH144" s="97">
        <f t="shared" si="11"/>
        <v>0</v>
      </c>
      <c r="BI144" s="97">
        <f t="shared" si="12"/>
        <v>0</v>
      </c>
      <c r="BJ144" s="97">
        <f t="shared" si="13"/>
        <v>0</v>
      </c>
      <c r="BK144" s="17" t="s">
        <v>106</v>
      </c>
      <c r="BL144" s="172">
        <f t="shared" si="14"/>
        <v>0</v>
      </c>
      <c r="BM144" s="17" t="s">
        <v>173</v>
      </c>
      <c r="BN144" s="171" t="s">
        <v>209</v>
      </c>
    </row>
    <row r="145" spans="2:66" s="1" customFormat="1" ht="24.25" customHeight="1">
      <c r="B145" s="134"/>
      <c r="C145" s="161" t="s">
        <v>194</v>
      </c>
      <c r="D145" s="161" t="s">
        <v>169</v>
      </c>
      <c r="E145" s="162" t="s">
        <v>1099</v>
      </c>
      <c r="F145" s="163" t="s">
        <v>1100</v>
      </c>
      <c r="G145" s="163"/>
      <c r="H145" s="164" t="s">
        <v>172</v>
      </c>
      <c r="I145" s="165">
        <v>8.06</v>
      </c>
      <c r="J145" s="166"/>
      <c r="K145" s="165">
        <f t="shared" si="5"/>
        <v>0</v>
      </c>
      <c r="L145" s="167"/>
      <c r="M145" s="34"/>
      <c r="N145" s="168" t="s">
        <v>1</v>
      </c>
      <c r="O145" s="133" t="s">
        <v>42</v>
      </c>
      <c r="Q145" s="169">
        <f t="shared" si="6"/>
        <v>0</v>
      </c>
      <c r="R145" s="169">
        <v>0</v>
      </c>
      <c r="S145" s="169">
        <f t="shared" si="7"/>
        <v>0</v>
      </c>
      <c r="T145" s="169">
        <v>0</v>
      </c>
      <c r="U145" s="170">
        <f t="shared" si="8"/>
        <v>0</v>
      </c>
      <c r="AS145" s="171" t="s">
        <v>173</v>
      </c>
      <c r="AU145" s="171" t="s">
        <v>169</v>
      </c>
      <c r="AV145" s="171" t="s">
        <v>106</v>
      </c>
      <c r="AZ145" s="17" t="s">
        <v>167</v>
      </c>
      <c r="BF145" s="97">
        <f t="shared" si="9"/>
        <v>0</v>
      </c>
      <c r="BG145" s="97">
        <f t="shared" si="10"/>
        <v>0</v>
      </c>
      <c r="BH145" s="97">
        <f t="shared" si="11"/>
        <v>0</v>
      </c>
      <c r="BI145" s="97">
        <f t="shared" si="12"/>
        <v>0</v>
      </c>
      <c r="BJ145" s="97">
        <f t="shared" si="13"/>
        <v>0</v>
      </c>
      <c r="BK145" s="17" t="s">
        <v>106</v>
      </c>
      <c r="BL145" s="172">
        <f t="shared" si="14"/>
        <v>0</v>
      </c>
      <c r="BM145" s="17" t="s">
        <v>173</v>
      </c>
      <c r="BN145" s="171" t="s">
        <v>217</v>
      </c>
    </row>
    <row r="146" spans="2:66" s="1" customFormat="1" ht="21.75" customHeight="1">
      <c r="B146" s="134"/>
      <c r="C146" s="161" t="s">
        <v>198</v>
      </c>
      <c r="D146" s="161" t="s">
        <v>169</v>
      </c>
      <c r="E146" s="162" t="s">
        <v>1101</v>
      </c>
      <c r="F146" s="163" t="s">
        <v>1102</v>
      </c>
      <c r="G146" s="163"/>
      <c r="H146" s="164" t="s">
        <v>172</v>
      </c>
      <c r="I146" s="165">
        <v>21.63</v>
      </c>
      <c r="J146" s="166"/>
      <c r="K146" s="165">
        <f t="shared" si="5"/>
        <v>0</v>
      </c>
      <c r="L146" s="167"/>
      <c r="M146" s="34"/>
      <c r="N146" s="168" t="s">
        <v>1</v>
      </c>
      <c r="O146" s="133" t="s">
        <v>42</v>
      </c>
      <c r="Q146" s="169">
        <f t="shared" si="6"/>
        <v>0</v>
      </c>
      <c r="R146" s="169">
        <v>0</v>
      </c>
      <c r="S146" s="169">
        <f t="shared" si="7"/>
        <v>0</v>
      </c>
      <c r="T146" s="169">
        <v>0</v>
      </c>
      <c r="U146" s="170">
        <f t="shared" si="8"/>
        <v>0</v>
      </c>
      <c r="AS146" s="171" t="s">
        <v>173</v>
      </c>
      <c r="AU146" s="171" t="s">
        <v>169</v>
      </c>
      <c r="AV146" s="171" t="s">
        <v>106</v>
      </c>
      <c r="AZ146" s="17" t="s">
        <v>167</v>
      </c>
      <c r="BF146" s="97">
        <f t="shared" si="9"/>
        <v>0</v>
      </c>
      <c r="BG146" s="97">
        <f t="shared" si="10"/>
        <v>0</v>
      </c>
      <c r="BH146" s="97">
        <f t="shared" si="11"/>
        <v>0</v>
      </c>
      <c r="BI146" s="97">
        <f t="shared" si="12"/>
        <v>0</v>
      </c>
      <c r="BJ146" s="97">
        <f t="shared" si="13"/>
        <v>0</v>
      </c>
      <c r="BK146" s="17" t="s">
        <v>106</v>
      </c>
      <c r="BL146" s="172">
        <f t="shared" si="14"/>
        <v>0</v>
      </c>
      <c r="BM146" s="17" t="s">
        <v>173</v>
      </c>
      <c r="BN146" s="171" t="s">
        <v>226</v>
      </c>
    </row>
    <row r="147" spans="2:66" s="1" customFormat="1" ht="21.75" customHeight="1">
      <c r="B147" s="134"/>
      <c r="C147" s="161" t="s">
        <v>205</v>
      </c>
      <c r="D147" s="161" t="s">
        <v>169</v>
      </c>
      <c r="E147" s="162" t="s">
        <v>1103</v>
      </c>
      <c r="F147" s="163" t="s">
        <v>1104</v>
      </c>
      <c r="G147" s="163"/>
      <c r="H147" s="164" t="s">
        <v>261</v>
      </c>
      <c r="I147" s="165">
        <v>20.34</v>
      </c>
      <c r="J147" s="166"/>
      <c r="K147" s="165">
        <f t="shared" si="5"/>
        <v>0</v>
      </c>
      <c r="L147" s="167"/>
      <c r="M147" s="34"/>
      <c r="N147" s="168" t="s">
        <v>1</v>
      </c>
      <c r="O147" s="133" t="s">
        <v>42</v>
      </c>
      <c r="Q147" s="169">
        <f t="shared" si="6"/>
        <v>0</v>
      </c>
      <c r="R147" s="169">
        <v>0</v>
      </c>
      <c r="S147" s="169">
        <f t="shared" si="7"/>
        <v>0</v>
      </c>
      <c r="T147" s="169">
        <v>0</v>
      </c>
      <c r="U147" s="170">
        <f t="shared" si="8"/>
        <v>0</v>
      </c>
      <c r="AS147" s="171" t="s">
        <v>173</v>
      </c>
      <c r="AU147" s="171" t="s">
        <v>169</v>
      </c>
      <c r="AV147" s="171" t="s">
        <v>106</v>
      </c>
      <c r="AZ147" s="17" t="s">
        <v>167</v>
      </c>
      <c r="BF147" s="97">
        <f t="shared" si="9"/>
        <v>0</v>
      </c>
      <c r="BG147" s="97">
        <f t="shared" si="10"/>
        <v>0</v>
      </c>
      <c r="BH147" s="97">
        <f t="shared" si="11"/>
        <v>0</v>
      </c>
      <c r="BI147" s="97">
        <f t="shared" si="12"/>
        <v>0</v>
      </c>
      <c r="BJ147" s="97">
        <f t="shared" si="13"/>
        <v>0</v>
      </c>
      <c r="BK147" s="17" t="s">
        <v>106</v>
      </c>
      <c r="BL147" s="172">
        <f t="shared" si="14"/>
        <v>0</v>
      </c>
      <c r="BM147" s="17" t="s">
        <v>173</v>
      </c>
      <c r="BN147" s="171" t="s">
        <v>238</v>
      </c>
    </row>
    <row r="148" spans="2:66" s="1" customFormat="1" ht="24.25" customHeight="1">
      <c r="B148" s="134"/>
      <c r="C148" s="161" t="s">
        <v>209</v>
      </c>
      <c r="D148" s="161" t="s">
        <v>169</v>
      </c>
      <c r="E148" s="162" t="s">
        <v>1105</v>
      </c>
      <c r="F148" s="163" t="s">
        <v>1106</v>
      </c>
      <c r="G148" s="163"/>
      <c r="H148" s="164" t="s">
        <v>261</v>
      </c>
      <c r="I148" s="165">
        <v>20.34</v>
      </c>
      <c r="J148" s="166"/>
      <c r="K148" s="165">
        <f t="shared" si="5"/>
        <v>0</v>
      </c>
      <c r="L148" s="167"/>
      <c r="M148" s="34"/>
      <c r="N148" s="168" t="s">
        <v>1</v>
      </c>
      <c r="O148" s="133" t="s">
        <v>42</v>
      </c>
      <c r="Q148" s="169">
        <f t="shared" si="6"/>
        <v>0</v>
      </c>
      <c r="R148" s="169">
        <v>0</v>
      </c>
      <c r="S148" s="169">
        <f t="shared" si="7"/>
        <v>0</v>
      </c>
      <c r="T148" s="169">
        <v>0</v>
      </c>
      <c r="U148" s="170">
        <f t="shared" si="8"/>
        <v>0</v>
      </c>
      <c r="AS148" s="171" t="s">
        <v>173</v>
      </c>
      <c r="AU148" s="171" t="s">
        <v>169</v>
      </c>
      <c r="AV148" s="171" t="s">
        <v>106</v>
      </c>
      <c r="AZ148" s="17" t="s">
        <v>167</v>
      </c>
      <c r="BF148" s="97">
        <f t="shared" si="9"/>
        <v>0</v>
      </c>
      <c r="BG148" s="97">
        <f t="shared" si="10"/>
        <v>0</v>
      </c>
      <c r="BH148" s="97">
        <f t="shared" si="11"/>
        <v>0</v>
      </c>
      <c r="BI148" s="97">
        <f t="shared" si="12"/>
        <v>0</v>
      </c>
      <c r="BJ148" s="97">
        <f t="shared" si="13"/>
        <v>0</v>
      </c>
      <c r="BK148" s="17" t="s">
        <v>106</v>
      </c>
      <c r="BL148" s="172">
        <f t="shared" si="14"/>
        <v>0</v>
      </c>
      <c r="BM148" s="17" t="s">
        <v>173</v>
      </c>
      <c r="BN148" s="171" t="s">
        <v>246</v>
      </c>
    </row>
    <row r="149" spans="2:66" s="1" customFormat="1" ht="21.75" customHeight="1">
      <c r="B149" s="134"/>
      <c r="C149" s="161" t="s">
        <v>213</v>
      </c>
      <c r="D149" s="161" t="s">
        <v>169</v>
      </c>
      <c r="E149" s="162" t="s">
        <v>1107</v>
      </c>
      <c r="F149" s="163" t="s">
        <v>1108</v>
      </c>
      <c r="G149" s="163"/>
      <c r="H149" s="164" t="s">
        <v>172</v>
      </c>
      <c r="I149" s="165">
        <v>13.56</v>
      </c>
      <c r="J149" s="166"/>
      <c r="K149" s="165">
        <f t="shared" si="5"/>
        <v>0</v>
      </c>
      <c r="L149" s="167"/>
      <c r="M149" s="34"/>
      <c r="N149" s="168" t="s">
        <v>1</v>
      </c>
      <c r="O149" s="133" t="s">
        <v>42</v>
      </c>
      <c r="Q149" s="169">
        <f t="shared" si="6"/>
        <v>0</v>
      </c>
      <c r="R149" s="169">
        <v>0</v>
      </c>
      <c r="S149" s="169">
        <f t="shared" si="7"/>
        <v>0</v>
      </c>
      <c r="T149" s="169">
        <v>0</v>
      </c>
      <c r="U149" s="170">
        <f t="shared" si="8"/>
        <v>0</v>
      </c>
      <c r="AS149" s="171" t="s">
        <v>173</v>
      </c>
      <c r="AU149" s="171" t="s">
        <v>169</v>
      </c>
      <c r="AV149" s="171" t="s">
        <v>106</v>
      </c>
      <c r="AZ149" s="17" t="s">
        <v>167</v>
      </c>
      <c r="BF149" s="97">
        <f t="shared" si="9"/>
        <v>0</v>
      </c>
      <c r="BG149" s="97">
        <f t="shared" si="10"/>
        <v>0</v>
      </c>
      <c r="BH149" s="97">
        <f t="shared" si="11"/>
        <v>0</v>
      </c>
      <c r="BI149" s="97">
        <f t="shared" si="12"/>
        <v>0</v>
      </c>
      <c r="BJ149" s="97">
        <f t="shared" si="13"/>
        <v>0</v>
      </c>
      <c r="BK149" s="17" t="s">
        <v>106</v>
      </c>
      <c r="BL149" s="172">
        <f t="shared" si="14"/>
        <v>0</v>
      </c>
      <c r="BM149" s="17" t="s">
        <v>173</v>
      </c>
      <c r="BN149" s="171" t="s">
        <v>254</v>
      </c>
    </row>
    <row r="150" spans="2:66" s="11" customFormat="1" ht="22.95" customHeight="1">
      <c r="B150" s="149"/>
      <c r="D150" s="150" t="s">
        <v>75</v>
      </c>
      <c r="E150" s="159" t="s">
        <v>1109</v>
      </c>
      <c r="F150" s="159" t="s">
        <v>1110</v>
      </c>
      <c r="G150" s="159"/>
      <c r="J150" s="152"/>
      <c r="K150" s="160">
        <f>BL150</f>
        <v>0</v>
      </c>
      <c r="M150" s="149"/>
      <c r="N150" s="154"/>
      <c r="Q150" s="155">
        <f>SUM(Q151:Q156)</f>
        <v>0</v>
      </c>
      <c r="S150" s="155">
        <f>SUM(S151:S156)</f>
        <v>0</v>
      </c>
      <c r="U150" s="156">
        <f>SUM(U151:U156)</f>
        <v>0</v>
      </c>
      <c r="AS150" s="150" t="s">
        <v>84</v>
      </c>
      <c r="AU150" s="157" t="s">
        <v>75</v>
      </c>
      <c r="AV150" s="157" t="s">
        <v>84</v>
      </c>
      <c r="AZ150" s="150" t="s">
        <v>167</v>
      </c>
      <c r="BL150" s="158">
        <f>SUM(BL151:BL156)</f>
        <v>0</v>
      </c>
    </row>
    <row r="151" spans="2:66" s="1" customFormat="1" ht="24.25" customHeight="1">
      <c r="B151" s="134"/>
      <c r="C151" s="194" t="s">
        <v>217</v>
      </c>
      <c r="D151" s="194" t="s">
        <v>382</v>
      </c>
      <c r="E151" s="195" t="s">
        <v>1111</v>
      </c>
      <c r="F151" s="196" t="s">
        <v>1112</v>
      </c>
      <c r="G151" s="196"/>
      <c r="H151" s="197" t="s">
        <v>172</v>
      </c>
      <c r="I151" s="198">
        <v>3.39</v>
      </c>
      <c r="J151" s="199"/>
      <c r="K151" s="198">
        <f t="shared" ref="K151:K156" si="15">ROUND(J151*I151,3)</f>
        <v>0</v>
      </c>
      <c r="L151" s="200"/>
      <c r="M151" s="201"/>
      <c r="N151" s="202" t="s">
        <v>1</v>
      </c>
      <c r="O151" s="203" t="s">
        <v>42</v>
      </c>
      <c r="Q151" s="169">
        <f t="shared" ref="Q151:Q156" si="16">P151*I151</f>
        <v>0</v>
      </c>
      <c r="R151" s="169">
        <v>0</v>
      </c>
      <c r="S151" s="169">
        <f t="shared" ref="S151:S156" si="17">R151*I151</f>
        <v>0</v>
      </c>
      <c r="T151" s="169">
        <v>0</v>
      </c>
      <c r="U151" s="170">
        <f t="shared" ref="U151:U156" si="18">T151*I151</f>
        <v>0</v>
      </c>
      <c r="AS151" s="171" t="s">
        <v>209</v>
      </c>
      <c r="AU151" s="171" t="s">
        <v>382</v>
      </c>
      <c r="AV151" s="171" t="s">
        <v>106</v>
      </c>
      <c r="AZ151" s="17" t="s">
        <v>167</v>
      </c>
      <c r="BF151" s="97">
        <f t="shared" ref="BF151:BF156" si="19">IF(O151="základná",K151,0)</f>
        <v>0</v>
      </c>
      <c r="BG151" s="97">
        <f t="shared" ref="BG151:BG156" si="20">IF(O151="znížená",K151,0)</f>
        <v>0</v>
      </c>
      <c r="BH151" s="97">
        <f t="shared" ref="BH151:BH156" si="21">IF(O151="zákl. prenesená",K151,0)</f>
        <v>0</v>
      </c>
      <c r="BI151" s="97">
        <f t="shared" ref="BI151:BI156" si="22">IF(O151="zníž. prenesená",K151,0)</f>
        <v>0</v>
      </c>
      <c r="BJ151" s="97">
        <f t="shared" ref="BJ151:BJ156" si="23">IF(O151="nulová",K151,0)</f>
        <v>0</v>
      </c>
      <c r="BK151" s="17" t="s">
        <v>106</v>
      </c>
      <c r="BL151" s="172">
        <f t="shared" ref="BL151:BL156" si="24">ROUND(J151*I151,3)</f>
        <v>0</v>
      </c>
      <c r="BM151" s="17" t="s">
        <v>173</v>
      </c>
      <c r="BN151" s="171" t="s">
        <v>7</v>
      </c>
    </row>
    <row r="152" spans="2:66" s="1" customFormat="1" ht="24.25" customHeight="1">
      <c r="B152" s="134"/>
      <c r="C152" s="161" t="s">
        <v>221</v>
      </c>
      <c r="D152" s="161" t="s">
        <v>169</v>
      </c>
      <c r="E152" s="162" t="s">
        <v>1113</v>
      </c>
      <c r="F152" s="163" t="s">
        <v>1114</v>
      </c>
      <c r="G152" s="163"/>
      <c r="H152" s="164" t="s">
        <v>172</v>
      </c>
      <c r="I152" s="165">
        <v>3.39</v>
      </c>
      <c r="J152" s="166"/>
      <c r="K152" s="165">
        <f t="shared" si="15"/>
        <v>0</v>
      </c>
      <c r="L152" s="167"/>
      <c r="M152" s="34"/>
      <c r="N152" s="168" t="s">
        <v>1</v>
      </c>
      <c r="O152" s="133" t="s">
        <v>42</v>
      </c>
      <c r="Q152" s="169">
        <f t="shared" si="16"/>
        <v>0</v>
      </c>
      <c r="R152" s="169">
        <v>0</v>
      </c>
      <c r="S152" s="169">
        <f t="shared" si="17"/>
        <v>0</v>
      </c>
      <c r="T152" s="169">
        <v>0</v>
      </c>
      <c r="U152" s="170">
        <f t="shared" si="18"/>
        <v>0</v>
      </c>
      <c r="AS152" s="171" t="s">
        <v>173</v>
      </c>
      <c r="AU152" s="171" t="s">
        <v>169</v>
      </c>
      <c r="AV152" s="171" t="s">
        <v>106</v>
      </c>
      <c r="AZ152" s="17" t="s">
        <v>167</v>
      </c>
      <c r="BF152" s="97">
        <f t="shared" si="19"/>
        <v>0</v>
      </c>
      <c r="BG152" s="97">
        <f t="shared" si="20"/>
        <v>0</v>
      </c>
      <c r="BH152" s="97">
        <f t="shared" si="21"/>
        <v>0</v>
      </c>
      <c r="BI152" s="97">
        <f t="shared" si="22"/>
        <v>0</v>
      </c>
      <c r="BJ152" s="97">
        <f t="shared" si="23"/>
        <v>0</v>
      </c>
      <c r="BK152" s="17" t="s">
        <v>106</v>
      </c>
      <c r="BL152" s="172">
        <f t="shared" si="24"/>
        <v>0</v>
      </c>
      <c r="BM152" s="17" t="s">
        <v>173</v>
      </c>
      <c r="BN152" s="171" t="s">
        <v>277</v>
      </c>
    </row>
    <row r="153" spans="2:66" s="1" customFormat="1" ht="24.25" customHeight="1">
      <c r="B153" s="134"/>
      <c r="C153" s="194" t="s">
        <v>226</v>
      </c>
      <c r="D153" s="194" t="s">
        <v>382</v>
      </c>
      <c r="E153" s="195" t="s">
        <v>1115</v>
      </c>
      <c r="F153" s="196" t="s">
        <v>1116</v>
      </c>
      <c r="G153" s="196"/>
      <c r="H153" s="197" t="s">
        <v>172</v>
      </c>
      <c r="I153" s="198">
        <v>10.17</v>
      </c>
      <c r="J153" s="199"/>
      <c r="K153" s="198">
        <f t="shared" si="15"/>
        <v>0</v>
      </c>
      <c r="L153" s="200"/>
      <c r="M153" s="201"/>
      <c r="N153" s="202" t="s">
        <v>1</v>
      </c>
      <c r="O153" s="203" t="s">
        <v>42</v>
      </c>
      <c r="Q153" s="169">
        <f t="shared" si="16"/>
        <v>0</v>
      </c>
      <c r="R153" s="169">
        <v>0</v>
      </c>
      <c r="S153" s="169">
        <f t="shared" si="17"/>
        <v>0</v>
      </c>
      <c r="T153" s="169">
        <v>0</v>
      </c>
      <c r="U153" s="170">
        <f t="shared" si="18"/>
        <v>0</v>
      </c>
      <c r="AS153" s="171" t="s">
        <v>209</v>
      </c>
      <c r="AU153" s="171" t="s">
        <v>382</v>
      </c>
      <c r="AV153" s="171" t="s">
        <v>106</v>
      </c>
      <c r="AZ153" s="17" t="s">
        <v>167</v>
      </c>
      <c r="BF153" s="97">
        <f t="shared" si="19"/>
        <v>0</v>
      </c>
      <c r="BG153" s="97">
        <f t="shared" si="20"/>
        <v>0</v>
      </c>
      <c r="BH153" s="97">
        <f t="shared" si="21"/>
        <v>0</v>
      </c>
      <c r="BI153" s="97">
        <f t="shared" si="22"/>
        <v>0</v>
      </c>
      <c r="BJ153" s="97">
        <f t="shared" si="23"/>
        <v>0</v>
      </c>
      <c r="BK153" s="17" t="s">
        <v>106</v>
      </c>
      <c r="BL153" s="172">
        <f t="shared" si="24"/>
        <v>0</v>
      </c>
      <c r="BM153" s="17" t="s">
        <v>173</v>
      </c>
      <c r="BN153" s="171" t="s">
        <v>289</v>
      </c>
    </row>
    <row r="154" spans="2:66" s="1" customFormat="1" ht="16.5" customHeight="1">
      <c r="B154" s="134"/>
      <c r="C154" s="161" t="s">
        <v>233</v>
      </c>
      <c r="D154" s="161" t="s">
        <v>169</v>
      </c>
      <c r="E154" s="162" t="s">
        <v>1117</v>
      </c>
      <c r="F154" s="163" t="s">
        <v>1118</v>
      </c>
      <c r="G154" s="163"/>
      <c r="H154" s="164" t="s">
        <v>172</v>
      </c>
      <c r="I154" s="165">
        <v>10.17</v>
      </c>
      <c r="J154" s="166"/>
      <c r="K154" s="165">
        <f t="shared" si="15"/>
        <v>0</v>
      </c>
      <c r="L154" s="167"/>
      <c r="M154" s="34"/>
      <c r="N154" s="168" t="s">
        <v>1</v>
      </c>
      <c r="O154" s="133" t="s">
        <v>42</v>
      </c>
      <c r="Q154" s="169">
        <f t="shared" si="16"/>
        <v>0</v>
      </c>
      <c r="R154" s="169">
        <v>0</v>
      </c>
      <c r="S154" s="169">
        <f t="shared" si="17"/>
        <v>0</v>
      </c>
      <c r="T154" s="169">
        <v>0</v>
      </c>
      <c r="U154" s="170">
        <f t="shared" si="18"/>
        <v>0</v>
      </c>
      <c r="AS154" s="171" t="s">
        <v>173</v>
      </c>
      <c r="AU154" s="171" t="s">
        <v>169</v>
      </c>
      <c r="AV154" s="171" t="s">
        <v>106</v>
      </c>
      <c r="AZ154" s="17" t="s">
        <v>167</v>
      </c>
      <c r="BF154" s="97">
        <f t="shared" si="19"/>
        <v>0</v>
      </c>
      <c r="BG154" s="97">
        <f t="shared" si="20"/>
        <v>0</v>
      </c>
      <c r="BH154" s="97">
        <f t="shared" si="21"/>
        <v>0</v>
      </c>
      <c r="BI154" s="97">
        <f t="shared" si="22"/>
        <v>0</v>
      </c>
      <c r="BJ154" s="97">
        <f t="shared" si="23"/>
        <v>0</v>
      </c>
      <c r="BK154" s="17" t="s">
        <v>106</v>
      </c>
      <c r="BL154" s="172">
        <f t="shared" si="24"/>
        <v>0</v>
      </c>
      <c r="BM154" s="17" t="s">
        <v>173</v>
      </c>
      <c r="BN154" s="171" t="s">
        <v>302</v>
      </c>
    </row>
    <row r="155" spans="2:66" s="1" customFormat="1" ht="16.5" customHeight="1">
      <c r="B155" s="134"/>
      <c r="C155" s="161" t="s">
        <v>238</v>
      </c>
      <c r="D155" s="161" t="s">
        <v>169</v>
      </c>
      <c r="E155" s="162" t="s">
        <v>1119</v>
      </c>
      <c r="F155" s="163" t="s">
        <v>1120</v>
      </c>
      <c r="G155" s="163"/>
      <c r="H155" s="164" t="s">
        <v>172</v>
      </c>
      <c r="I155" s="165">
        <v>10.17</v>
      </c>
      <c r="J155" s="166"/>
      <c r="K155" s="165">
        <f t="shared" si="15"/>
        <v>0</v>
      </c>
      <c r="L155" s="167"/>
      <c r="M155" s="34"/>
      <c r="N155" s="168" t="s">
        <v>1</v>
      </c>
      <c r="O155" s="133" t="s">
        <v>42</v>
      </c>
      <c r="Q155" s="169">
        <f t="shared" si="16"/>
        <v>0</v>
      </c>
      <c r="R155" s="169">
        <v>0</v>
      </c>
      <c r="S155" s="169">
        <f t="shared" si="17"/>
        <v>0</v>
      </c>
      <c r="T155" s="169">
        <v>0</v>
      </c>
      <c r="U155" s="170">
        <f t="shared" si="18"/>
        <v>0</v>
      </c>
      <c r="AS155" s="171" t="s">
        <v>173</v>
      </c>
      <c r="AU155" s="171" t="s">
        <v>169</v>
      </c>
      <c r="AV155" s="171" t="s">
        <v>106</v>
      </c>
      <c r="AZ155" s="17" t="s">
        <v>167</v>
      </c>
      <c r="BF155" s="97">
        <f t="shared" si="19"/>
        <v>0</v>
      </c>
      <c r="BG155" s="97">
        <f t="shared" si="20"/>
        <v>0</v>
      </c>
      <c r="BH155" s="97">
        <f t="shared" si="21"/>
        <v>0</v>
      </c>
      <c r="BI155" s="97">
        <f t="shared" si="22"/>
        <v>0</v>
      </c>
      <c r="BJ155" s="97">
        <f t="shared" si="23"/>
        <v>0</v>
      </c>
      <c r="BK155" s="17" t="s">
        <v>106</v>
      </c>
      <c r="BL155" s="172">
        <f t="shared" si="24"/>
        <v>0</v>
      </c>
      <c r="BM155" s="17" t="s">
        <v>173</v>
      </c>
      <c r="BN155" s="171" t="s">
        <v>311</v>
      </c>
    </row>
    <row r="156" spans="2:66" s="1" customFormat="1" ht="24.25" customHeight="1">
      <c r="B156" s="134"/>
      <c r="C156" s="161" t="s">
        <v>242</v>
      </c>
      <c r="D156" s="161" t="s">
        <v>169</v>
      </c>
      <c r="E156" s="162" t="s">
        <v>1121</v>
      </c>
      <c r="F156" s="163" t="s">
        <v>1122</v>
      </c>
      <c r="G156" s="163"/>
      <c r="H156" s="164" t="s">
        <v>229</v>
      </c>
      <c r="I156" s="165">
        <v>6.41</v>
      </c>
      <c r="J156" s="166"/>
      <c r="K156" s="165">
        <f t="shared" si="15"/>
        <v>0</v>
      </c>
      <c r="L156" s="167"/>
      <c r="M156" s="34"/>
      <c r="N156" s="168" t="s">
        <v>1</v>
      </c>
      <c r="O156" s="133" t="s">
        <v>42</v>
      </c>
      <c r="Q156" s="169">
        <f t="shared" si="16"/>
        <v>0</v>
      </c>
      <c r="R156" s="169">
        <v>0</v>
      </c>
      <c r="S156" s="169">
        <f t="shared" si="17"/>
        <v>0</v>
      </c>
      <c r="T156" s="169">
        <v>0</v>
      </c>
      <c r="U156" s="170">
        <f t="shared" si="18"/>
        <v>0</v>
      </c>
      <c r="AS156" s="171" t="s">
        <v>173</v>
      </c>
      <c r="AU156" s="171" t="s">
        <v>169</v>
      </c>
      <c r="AV156" s="171" t="s">
        <v>106</v>
      </c>
      <c r="AZ156" s="17" t="s">
        <v>167</v>
      </c>
      <c r="BF156" s="97">
        <f t="shared" si="19"/>
        <v>0</v>
      </c>
      <c r="BG156" s="97">
        <f t="shared" si="20"/>
        <v>0</v>
      </c>
      <c r="BH156" s="97">
        <f t="shared" si="21"/>
        <v>0</v>
      </c>
      <c r="BI156" s="97">
        <f t="shared" si="22"/>
        <v>0</v>
      </c>
      <c r="BJ156" s="97">
        <f t="shared" si="23"/>
        <v>0</v>
      </c>
      <c r="BK156" s="17" t="s">
        <v>106</v>
      </c>
      <c r="BL156" s="172">
        <f t="shared" si="24"/>
        <v>0</v>
      </c>
      <c r="BM156" s="17" t="s">
        <v>173</v>
      </c>
      <c r="BN156" s="171" t="s">
        <v>327</v>
      </c>
    </row>
    <row r="157" spans="2:66" s="11" customFormat="1" ht="22.95" customHeight="1">
      <c r="B157" s="149"/>
      <c r="D157" s="150" t="s">
        <v>75</v>
      </c>
      <c r="E157" s="159" t="s">
        <v>1123</v>
      </c>
      <c r="F157" s="159" t="s">
        <v>1124</v>
      </c>
      <c r="G157" s="159"/>
      <c r="J157" s="152"/>
      <c r="K157" s="160">
        <f>BL157</f>
        <v>0</v>
      </c>
      <c r="M157" s="149"/>
      <c r="N157" s="154"/>
      <c r="Q157" s="155">
        <f>SUM(Q158:Q160)</f>
        <v>0</v>
      </c>
      <c r="S157" s="155">
        <f>SUM(S158:S160)</f>
        <v>0</v>
      </c>
      <c r="U157" s="156">
        <f>SUM(U158:U160)</f>
        <v>0</v>
      </c>
      <c r="AS157" s="150" t="s">
        <v>84</v>
      </c>
      <c r="AU157" s="157" t="s">
        <v>75</v>
      </c>
      <c r="AV157" s="157" t="s">
        <v>84</v>
      </c>
      <c r="AZ157" s="150" t="s">
        <v>167</v>
      </c>
      <c r="BL157" s="158">
        <f>SUM(BL158:BL160)</f>
        <v>0</v>
      </c>
    </row>
    <row r="158" spans="2:66" s="1" customFormat="1" ht="24.25" customHeight="1">
      <c r="B158" s="134"/>
      <c r="C158" s="194" t="s">
        <v>246</v>
      </c>
      <c r="D158" s="194" t="s">
        <v>382</v>
      </c>
      <c r="E158" s="195" t="s">
        <v>1125</v>
      </c>
      <c r="F158" s="196" t="s">
        <v>1126</v>
      </c>
      <c r="G158" s="196"/>
      <c r="H158" s="197" t="s">
        <v>344</v>
      </c>
      <c r="I158" s="198">
        <v>37</v>
      </c>
      <c r="J158" s="199"/>
      <c r="K158" s="198">
        <f>ROUND(J158*I158,3)</f>
        <v>0</v>
      </c>
      <c r="L158" s="200"/>
      <c r="M158" s="201"/>
      <c r="N158" s="202" t="s">
        <v>1</v>
      </c>
      <c r="O158" s="203" t="s">
        <v>42</v>
      </c>
      <c r="Q158" s="169">
        <f>P158*I158</f>
        <v>0</v>
      </c>
      <c r="R158" s="169">
        <v>0</v>
      </c>
      <c r="S158" s="169">
        <f>R158*I158</f>
        <v>0</v>
      </c>
      <c r="T158" s="169">
        <v>0</v>
      </c>
      <c r="U158" s="170">
        <f>T158*I158</f>
        <v>0</v>
      </c>
      <c r="AS158" s="171" t="s">
        <v>209</v>
      </c>
      <c r="AU158" s="171" t="s">
        <v>382</v>
      </c>
      <c r="AV158" s="171" t="s">
        <v>106</v>
      </c>
      <c r="AZ158" s="17" t="s">
        <v>167</v>
      </c>
      <c r="BF158" s="97">
        <f>IF(O158="základná",K158,0)</f>
        <v>0</v>
      </c>
      <c r="BG158" s="97">
        <f>IF(O158="znížená",K158,0)</f>
        <v>0</v>
      </c>
      <c r="BH158" s="97">
        <f>IF(O158="zákl. prenesená",K158,0)</f>
        <v>0</v>
      </c>
      <c r="BI158" s="97">
        <f>IF(O158="zníž. prenesená",K158,0)</f>
        <v>0</v>
      </c>
      <c r="BJ158" s="97">
        <f>IF(O158="nulová",K158,0)</f>
        <v>0</v>
      </c>
      <c r="BK158" s="17" t="s">
        <v>106</v>
      </c>
      <c r="BL158" s="172">
        <f>ROUND(J158*I158,3)</f>
        <v>0</v>
      </c>
      <c r="BM158" s="17" t="s">
        <v>173</v>
      </c>
      <c r="BN158" s="171" t="s">
        <v>336</v>
      </c>
    </row>
    <row r="159" spans="2:66" s="1" customFormat="1" ht="33" customHeight="1">
      <c r="B159" s="134"/>
      <c r="C159" s="161" t="s">
        <v>250</v>
      </c>
      <c r="D159" s="161" t="s">
        <v>169</v>
      </c>
      <c r="E159" s="162" t="s">
        <v>1127</v>
      </c>
      <c r="F159" s="163" t="s">
        <v>1128</v>
      </c>
      <c r="G159" s="163"/>
      <c r="H159" s="164" t="s">
        <v>344</v>
      </c>
      <c r="I159" s="165">
        <v>37</v>
      </c>
      <c r="J159" s="166"/>
      <c r="K159" s="165">
        <f>ROUND(J159*I159,3)</f>
        <v>0</v>
      </c>
      <c r="L159" s="167"/>
      <c r="M159" s="34"/>
      <c r="N159" s="168" t="s">
        <v>1</v>
      </c>
      <c r="O159" s="133" t="s">
        <v>42</v>
      </c>
      <c r="Q159" s="169">
        <f>P159*I159</f>
        <v>0</v>
      </c>
      <c r="R159" s="169">
        <v>0</v>
      </c>
      <c r="S159" s="169">
        <f>R159*I159</f>
        <v>0</v>
      </c>
      <c r="T159" s="169">
        <v>0</v>
      </c>
      <c r="U159" s="170">
        <f>T159*I159</f>
        <v>0</v>
      </c>
      <c r="AS159" s="171" t="s">
        <v>173</v>
      </c>
      <c r="AU159" s="171" t="s">
        <v>169</v>
      </c>
      <c r="AV159" s="171" t="s">
        <v>106</v>
      </c>
      <c r="AZ159" s="17" t="s">
        <v>167</v>
      </c>
      <c r="BF159" s="97">
        <f>IF(O159="základná",K159,0)</f>
        <v>0</v>
      </c>
      <c r="BG159" s="97">
        <f>IF(O159="znížená",K159,0)</f>
        <v>0</v>
      </c>
      <c r="BH159" s="97">
        <f>IF(O159="zákl. prenesená",K159,0)</f>
        <v>0</v>
      </c>
      <c r="BI159" s="97">
        <f>IF(O159="zníž. prenesená",K159,0)</f>
        <v>0</v>
      </c>
      <c r="BJ159" s="97">
        <f>IF(O159="nulová",K159,0)</f>
        <v>0</v>
      </c>
      <c r="BK159" s="17" t="s">
        <v>106</v>
      </c>
      <c r="BL159" s="172">
        <f>ROUND(J159*I159,3)</f>
        <v>0</v>
      </c>
      <c r="BM159" s="17" t="s">
        <v>173</v>
      </c>
      <c r="BN159" s="171" t="s">
        <v>347</v>
      </c>
    </row>
    <row r="160" spans="2:66" s="1" customFormat="1" ht="55.5" customHeight="1">
      <c r="B160" s="134"/>
      <c r="C160" s="161" t="s">
        <v>254</v>
      </c>
      <c r="D160" s="161" t="s">
        <v>169</v>
      </c>
      <c r="E160" s="162" t="s">
        <v>1129</v>
      </c>
      <c r="F160" s="163" t="s">
        <v>1130</v>
      </c>
      <c r="G160" s="163"/>
      <c r="H160" s="164" t="s">
        <v>753</v>
      </c>
      <c r="I160" s="166"/>
      <c r="J160" s="166"/>
      <c r="K160" s="165">
        <f>ROUND(J160*I160,3)</f>
        <v>0</v>
      </c>
      <c r="L160" s="167"/>
      <c r="M160" s="34"/>
      <c r="N160" s="168" t="s">
        <v>1</v>
      </c>
      <c r="O160" s="133" t="s">
        <v>42</v>
      </c>
      <c r="Q160" s="169">
        <f>P160*I160</f>
        <v>0</v>
      </c>
      <c r="R160" s="169">
        <v>0</v>
      </c>
      <c r="S160" s="169">
        <f>R160*I160</f>
        <v>0</v>
      </c>
      <c r="T160" s="169">
        <v>0</v>
      </c>
      <c r="U160" s="170">
        <f>T160*I160</f>
        <v>0</v>
      </c>
      <c r="AS160" s="171" t="s">
        <v>173</v>
      </c>
      <c r="AU160" s="171" t="s">
        <v>169</v>
      </c>
      <c r="AV160" s="171" t="s">
        <v>106</v>
      </c>
      <c r="AZ160" s="17" t="s">
        <v>167</v>
      </c>
      <c r="BF160" s="97">
        <f>IF(O160="základná",K160,0)</f>
        <v>0</v>
      </c>
      <c r="BG160" s="97">
        <f>IF(O160="znížená",K160,0)</f>
        <v>0</v>
      </c>
      <c r="BH160" s="97">
        <f>IF(O160="zákl. prenesená",K160,0)</f>
        <v>0</v>
      </c>
      <c r="BI160" s="97">
        <f>IF(O160="zníž. prenesená",K160,0)</f>
        <v>0</v>
      </c>
      <c r="BJ160" s="97">
        <f>IF(O160="nulová",K160,0)</f>
        <v>0</v>
      </c>
      <c r="BK160" s="17" t="s">
        <v>106</v>
      </c>
      <c r="BL160" s="172">
        <f>ROUND(J160*I160,3)</f>
        <v>0</v>
      </c>
      <c r="BM160" s="17" t="s">
        <v>173</v>
      </c>
      <c r="BN160" s="171" t="s">
        <v>1131</v>
      </c>
    </row>
    <row r="161" spans="2:66" s="11" customFormat="1" ht="22.95" customHeight="1">
      <c r="B161" s="149"/>
      <c r="D161" s="150" t="s">
        <v>75</v>
      </c>
      <c r="E161" s="159" t="s">
        <v>1132</v>
      </c>
      <c r="F161" s="159" t="s">
        <v>1133</v>
      </c>
      <c r="G161" s="159"/>
      <c r="J161" s="152"/>
      <c r="K161" s="160">
        <f>BL161</f>
        <v>0</v>
      </c>
      <c r="M161" s="149"/>
      <c r="N161" s="154"/>
      <c r="Q161" s="155">
        <f>SUM(Q162:Q164)</f>
        <v>0</v>
      </c>
      <c r="S161" s="155">
        <f>SUM(S162:S164)</f>
        <v>0</v>
      </c>
      <c r="U161" s="156">
        <f>SUM(U162:U164)</f>
        <v>0</v>
      </c>
      <c r="AS161" s="150" t="s">
        <v>84</v>
      </c>
      <c r="AU161" s="157" t="s">
        <v>75</v>
      </c>
      <c r="AV161" s="157" t="s">
        <v>84</v>
      </c>
      <c r="AZ161" s="150" t="s">
        <v>167</v>
      </c>
      <c r="BL161" s="158">
        <f>SUM(BL162:BL164)</f>
        <v>0</v>
      </c>
    </row>
    <row r="162" spans="2:66" s="1" customFormat="1" ht="21.75" customHeight="1">
      <c r="B162" s="134"/>
      <c r="C162" s="194" t="s">
        <v>258</v>
      </c>
      <c r="D162" s="194" t="s">
        <v>382</v>
      </c>
      <c r="E162" s="195" t="s">
        <v>1134</v>
      </c>
      <c r="F162" s="196" t="s">
        <v>1135</v>
      </c>
      <c r="G162" s="196"/>
      <c r="H162" s="197" t="s">
        <v>344</v>
      </c>
      <c r="I162" s="198">
        <v>13.34</v>
      </c>
      <c r="J162" s="199"/>
      <c r="K162" s="198">
        <f>ROUND(J162*I162,3)</f>
        <v>0</v>
      </c>
      <c r="L162" s="200"/>
      <c r="M162" s="201"/>
      <c r="N162" s="202" t="s">
        <v>1</v>
      </c>
      <c r="O162" s="203" t="s">
        <v>42</v>
      </c>
      <c r="Q162" s="169">
        <f>P162*I162</f>
        <v>0</v>
      </c>
      <c r="R162" s="169">
        <v>0</v>
      </c>
      <c r="S162" s="169">
        <f>R162*I162</f>
        <v>0</v>
      </c>
      <c r="T162" s="169">
        <v>0</v>
      </c>
      <c r="U162" s="170">
        <f>T162*I162</f>
        <v>0</v>
      </c>
      <c r="AS162" s="171" t="s">
        <v>209</v>
      </c>
      <c r="AU162" s="171" t="s">
        <v>382</v>
      </c>
      <c r="AV162" s="171" t="s">
        <v>106</v>
      </c>
      <c r="AZ162" s="17" t="s">
        <v>167</v>
      </c>
      <c r="BF162" s="97">
        <f>IF(O162="základná",K162,0)</f>
        <v>0</v>
      </c>
      <c r="BG162" s="97">
        <f>IF(O162="znížená",K162,0)</f>
        <v>0</v>
      </c>
      <c r="BH162" s="97">
        <f>IF(O162="zákl. prenesená",K162,0)</f>
        <v>0</v>
      </c>
      <c r="BI162" s="97">
        <f>IF(O162="zníž. prenesená",K162,0)</f>
        <v>0</v>
      </c>
      <c r="BJ162" s="97">
        <f>IF(O162="nulová",K162,0)</f>
        <v>0</v>
      </c>
      <c r="BK162" s="17" t="s">
        <v>106</v>
      </c>
      <c r="BL162" s="172">
        <f>ROUND(J162*I162,3)</f>
        <v>0</v>
      </c>
      <c r="BM162" s="17" t="s">
        <v>173</v>
      </c>
      <c r="BN162" s="171" t="s">
        <v>371</v>
      </c>
    </row>
    <row r="163" spans="2:66" s="1" customFormat="1" ht="24.25" customHeight="1">
      <c r="B163" s="134"/>
      <c r="C163" s="161" t="s">
        <v>7</v>
      </c>
      <c r="D163" s="161" t="s">
        <v>169</v>
      </c>
      <c r="E163" s="162" t="s">
        <v>1136</v>
      </c>
      <c r="F163" s="163" t="s">
        <v>1137</v>
      </c>
      <c r="G163" s="163"/>
      <c r="H163" s="164" t="s">
        <v>344</v>
      </c>
      <c r="I163" s="165">
        <v>13.34</v>
      </c>
      <c r="J163" s="166"/>
      <c r="K163" s="165">
        <f>ROUND(J163*I163,3)</f>
        <v>0</v>
      </c>
      <c r="L163" s="167"/>
      <c r="M163" s="34"/>
      <c r="N163" s="168" t="s">
        <v>1</v>
      </c>
      <c r="O163" s="133" t="s">
        <v>42</v>
      </c>
      <c r="Q163" s="169">
        <f>P163*I163</f>
        <v>0</v>
      </c>
      <c r="R163" s="169">
        <v>0</v>
      </c>
      <c r="S163" s="169">
        <f>R163*I163</f>
        <v>0</v>
      </c>
      <c r="T163" s="169">
        <v>0</v>
      </c>
      <c r="U163" s="170">
        <f>T163*I163</f>
        <v>0</v>
      </c>
      <c r="AS163" s="171" t="s">
        <v>173</v>
      </c>
      <c r="AU163" s="171" t="s">
        <v>169</v>
      </c>
      <c r="AV163" s="171" t="s">
        <v>106</v>
      </c>
      <c r="AZ163" s="17" t="s">
        <v>167</v>
      </c>
      <c r="BF163" s="97">
        <f>IF(O163="základná",K163,0)</f>
        <v>0</v>
      </c>
      <c r="BG163" s="97">
        <f>IF(O163="znížená",K163,0)</f>
        <v>0</v>
      </c>
      <c r="BH163" s="97">
        <f>IF(O163="zákl. prenesená",K163,0)</f>
        <v>0</v>
      </c>
      <c r="BI163" s="97">
        <f>IF(O163="zníž. prenesená",K163,0)</f>
        <v>0</v>
      </c>
      <c r="BJ163" s="97">
        <f>IF(O163="nulová",K163,0)</f>
        <v>0</v>
      </c>
      <c r="BK163" s="17" t="s">
        <v>106</v>
      </c>
      <c r="BL163" s="172">
        <f>ROUND(J163*I163,3)</f>
        <v>0</v>
      </c>
      <c r="BM163" s="17" t="s">
        <v>173</v>
      </c>
      <c r="BN163" s="171" t="s">
        <v>389</v>
      </c>
    </row>
    <row r="164" spans="2:66" s="1" customFormat="1" ht="55.5" customHeight="1">
      <c r="B164" s="134"/>
      <c r="C164" s="161" t="s">
        <v>271</v>
      </c>
      <c r="D164" s="161" t="s">
        <v>169</v>
      </c>
      <c r="E164" s="162" t="s">
        <v>1129</v>
      </c>
      <c r="F164" s="163" t="s">
        <v>1130</v>
      </c>
      <c r="G164" s="163"/>
      <c r="H164" s="164" t="s">
        <v>753</v>
      </c>
      <c r="I164" s="166"/>
      <c r="J164" s="166"/>
      <c r="K164" s="165">
        <f>ROUND(J164*I164,3)</f>
        <v>0</v>
      </c>
      <c r="L164" s="167"/>
      <c r="M164" s="34"/>
      <c r="N164" s="168" t="s">
        <v>1</v>
      </c>
      <c r="O164" s="133" t="s">
        <v>42</v>
      </c>
      <c r="Q164" s="169">
        <f>P164*I164</f>
        <v>0</v>
      </c>
      <c r="R164" s="169">
        <v>0</v>
      </c>
      <c r="S164" s="169">
        <f>R164*I164</f>
        <v>0</v>
      </c>
      <c r="T164" s="169">
        <v>0</v>
      </c>
      <c r="U164" s="170">
        <f>T164*I164</f>
        <v>0</v>
      </c>
      <c r="AS164" s="171" t="s">
        <v>173</v>
      </c>
      <c r="AU164" s="171" t="s">
        <v>169</v>
      </c>
      <c r="AV164" s="171" t="s">
        <v>106</v>
      </c>
      <c r="AZ164" s="17" t="s">
        <v>167</v>
      </c>
      <c r="BF164" s="97">
        <f>IF(O164="základná",K164,0)</f>
        <v>0</v>
      </c>
      <c r="BG164" s="97">
        <f>IF(O164="znížená",K164,0)</f>
        <v>0</v>
      </c>
      <c r="BH164" s="97">
        <f>IF(O164="zákl. prenesená",K164,0)</f>
        <v>0</v>
      </c>
      <c r="BI164" s="97">
        <f>IF(O164="zníž. prenesená",K164,0)</f>
        <v>0</v>
      </c>
      <c r="BJ164" s="97">
        <f>IF(O164="nulová",K164,0)</f>
        <v>0</v>
      </c>
      <c r="BK164" s="17" t="s">
        <v>106</v>
      </c>
      <c r="BL164" s="172">
        <f>ROUND(J164*I164,3)</f>
        <v>0</v>
      </c>
      <c r="BM164" s="17" t="s">
        <v>173</v>
      </c>
      <c r="BN164" s="171" t="s">
        <v>1138</v>
      </c>
    </row>
    <row r="165" spans="2:66" s="11" customFormat="1" ht="22.95" customHeight="1">
      <c r="B165" s="149"/>
      <c r="D165" s="150" t="s">
        <v>75</v>
      </c>
      <c r="E165" s="159" t="s">
        <v>1139</v>
      </c>
      <c r="F165" s="159" t="s">
        <v>1140</v>
      </c>
      <c r="G165" s="159"/>
      <c r="J165" s="152"/>
      <c r="K165" s="160">
        <f>BL165</f>
        <v>0</v>
      </c>
      <c r="M165" s="149"/>
      <c r="N165" s="154"/>
      <c r="Q165" s="155">
        <f>SUM(Q166:Q168)</f>
        <v>0</v>
      </c>
      <c r="S165" s="155">
        <f>SUM(S166:S168)</f>
        <v>0</v>
      </c>
      <c r="U165" s="156">
        <f>SUM(U166:U168)</f>
        <v>0</v>
      </c>
      <c r="AS165" s="150" t="s">
        <v>84</v>
      </c>
      <c r="AU165" s="157" t="s">
        <v>75</v>
      </c>
      <c r="AV165" s="157" t="s">
        <v>84</v>
      </c>
      <c r="AZ165" s="150" t="s">
        <v>167</v>
      </c>
      <c r="BL165" s="158">
        <f>SUM(BL166:BL168)</f>
        <v>0</v>
      </c>
    </row>
    <row r="166" spans="2:66" s="1" customFormat="1" ht="16.5" customHeight="1">
      <c r="B166" s="134"/>
      <c r="C166" s="161" t="s">
        <v>277</v>
      </c>
      <c r="D166" s="161" t="s">
        <v>169</v>
      </c>
      <c r="E166" s="162" t="s">
        <v>1141</v>
      </c>
      <c r="F166" s="163" t="s">
        <v>1142</v>
      </c>
      <c r="G166" s="163"/>
      <c r="H166" s="164" t="s">
        <v>344</v>
      </c>
      <c r="I166" s="165">
        <v>11.6</v>
      </c>
      <c r="J166" s="166"/>
      <c r="K166" s="165">
        <f>ROUND(J166*I166,3)</f>
        <v>0</v>
      </c>
      <c r="L166" s="167"/>
      <c r="M166" s="34"/>
      <c r="N166" s="168" t="s">
        <v>1</v>
      </c>
      <c r="O166" s="133" t="s">
        <v>42</v>
      </c>
      <c r="Q166" s="169">
        <f>P166*I166</f>
        <v>0</v>
      </c>
      <c r="R166" s="169">
        <v>0</v>
      </c>
      <c r="S166" s="169">
        <f>R166*I166</f>
        <v>0</v>
      </c>
      <c r="T166" s="169">
        <v>0</v>
      </c>
      <c r="U166" s="170">
        <f>T166*I166</f>
        <v>0</v>
      </c>
      <c r="AS166" s="171" t="s">
        <v>173</v>
      </c>
      <c r="AU166" s="171" t="s">
        <v>169</v>
      </c>
      <c r="AV166" s="171" t="s">
        <v>106</v>
      </c>
      <c r="AZ166" s="17" t="s">
        <v>167</v>
      </c>
      <c r="BF166" s="97">
        <f>IF(O166="základná",K166,0)</f>
        <v>0</v>
      </c>
      <c r="BG166" s="97">
        <f>IF(O166="znížená",K166,0)</f>
        <v>0</v>
      </c>
      <c r="BH166" s="97">
        <f>IF(O166="zákl. prenesená",K166,0)</f>
        <v>0</v>
      </c>
      <c r="BI166" s="97">
        <f>IF(O166="zníž. prenesená",K166,0)</f>
        <v>0</v>
      </c>
      <c r="BJ166" s="97">
        <f>IF(O166="nulová",K166,0)</f>
        <v>0</v>
      </c>
      <c r="BK166" s="17" t="s">
        <v>106</v>
      </c>
      <c r="BL166" s="172">
        <f>ROUND(J166*I166,3)</f>
        <v>0</v>
      </c>
      <c r="BM166" s="17" t="s">
        <v>173</v>
      </c>
      <c r="BN166" s="171" t="s">
        <v>412</v>
      </c>
    </row>
    <row r="167" spans="2:66" s="1" customFormat="1" ht="24.25" customHeight="1">
      <c r="B167" s="134"/>
      <c r="C167" s="161" t="s">
        <v>282</v>
      </c>
      <c r="D167" s="161" t="s">
        <v>169</v>
      </c>
      <c r="E167" s="162" t="s">
        <v>1143</v>
      </c>
      <c r="F167" s="163" t="s">
        <v>1144</v>
      </c>
      <c r="G167" s="163"/>
      <c r="H167" s="164" t="s">
        <v>344</v>
      </c>
      <c r="I167" s="165">
        <v>11.6</v>
      </c>
      <c r="J167" s="166"/>
      <c r="K167" s="165">
        <f>ROUND(J167*I167,3)</f>
        <v>0</v>
      </c>
      <c r="L167" s="167"/>
      <c r="M167" s="34"/>
      <c r="N167" s="168" t="s">
        <v>1</v>
      </c>
      <c r="O167" s="133" t="s">
        <v>42</v>
      </c>
      <c r="Q167" s="169">
        <f>P167*I167</f>
        <v>0</v>
      </c>
      <c r="R167" s="169">
        <v>0</v>
      </c>
      <c r="S167" s="169">
        <f>R167*I167</f>
        <v>0</v>
      </c>
      <c r="T167" s="169">
        <v>0</v>
      </c>
      <c r="U167" s="170">
        <f>T167*I167</f>
        <v>0</v>
      </c>
      <c r="AS167" s="171" t="s">
        <v>173</v>
      </c>
      <c r="AU167" s="171" t="s">
        <v>169</v>
      </c>
      <c r="AV167" s="171" t="s">
        <v>106</v>
      </c>
      <c r="AZ167" s="17" t="s">
        <v>167</v>
      </c>
      <c r="BF167" s="97">
        <f>IF(O167="základná",K167,0)</f>
        <v>0</v>
      </c>
      <c r="BG167" s="97">
        <f>IF(O167="znížená",K167,0)</f>
        <v>0</v>
      </c>
      <c r="BH167" s="97">
        <f>IF(O167="zákl. prenesená",K167,0)</f>
        <v>0</v>
      </c>
      <c r="BI167" s="97">
        <f>IF(O167="zníž. prenesená",K167,0)</f>
        <v>0</v>
      </c>
      <c r="BJ167" s="97">
        <f>IF(O167="nulová",K167,0)</f>
        <v>0</v>
      </c>
      <c r="BK167" s="17" t="s">
        <v>106</v>
      </c>
      <c r="BL167" s="172">
        <f>ROUND(J167*I167,3)</f>
        <v>0</v>
      </c>
      <c r="BM167" s="17" t="s">
        <v>173</v>
      </c>
      <c r="BN167" s="171" t="s">
        <v>421</v>
      </c>
    </row>
    <row r="168" spans="2:66" s="1" customFormat="1" ht="24.25" customHeight="1">
      <c r="B168" s="134"/>
      <c r="C168" s="161" t="s">
        <v>289</v>
      </c>
      <c r="D168" s="161" t="s">
        <v>169</v>
      </c>
      <c r="E168" s="162" t="s">
        <v>1145</v>
      </c>
      <c r="F168" s="163" t="s">
        <v>1146</v>
      </c>
      <c r="G168" s="163"/>
      <c r="H168" s="164" t="s">
        <v>344</v>
      </c>
      <c r="I168" s="165">
        <v>31.85</v>
      </c>
      <c r="J168" s="166"/>
      <c r="K168" s="165">
        <f>ROUND(J168*I168,3)</f>
        <v>0</v>
      </c>
      <c r="L168" s="167"/>
      <c r="M168" s="34"/>
      <c r="N168" s="168" t="s">
        <v>1</v>
      </c>
      <c r="O168" s="133" t="s">
        <v>42</v>
      </c>
      <c r="Q168" s="169">
        <f>P168*I168</f>
        <v>0</v>
      </c>
      <c r="R168" s="169">
        <v>0</v>
      </c>
      <c r="S168" s="169">
        <f>R168*I168</f>
        <v>0</v>
      </c>
      <c r="T168" s="169">
        <v>0</v>
      </c>
      <c r="U168" s="170">
        <f>T168*I168</f>
        <v>0</v>
      </c>
      <c r="AS168" s="171" t="s">
        <v>173</v>
      </c>
      <c r="AU168" s="171" t="s">
        <v>169</v>
      </c>
      <c r="AV168" s="171" t="s">
        <v>106</v>
      </c>
      <c r="AZ168" s="17" t="s">
        <v>167</v>
      </c>
      <c r="BF168" s="97">
        <f>IF(O168="základná",K168,0)</f>
        <v>0</v>
      </c>
      <c r="BG168" s="97">
        <f>IF(O168="znížená",K168,0)</f>
        <v>0</v>
      </c>
      <c r="BH168" s="97">
        <f>IF(O168="zákl. prenesená",K168,0)</f>
        <v>0</v>
      </c>
      <c r="BI168" s="97">
        <f>IF(O168="zníž. prenesená",K168,0)</f>
        <v>0</v>
      </c>
      <c r="BJ168" s="97">
        <f>IF(O168="nulová",K168,0)</f>
        <v>0</v>
      </c>
      <c r="BK168" s="17" t="s">
        <v>106</v>
      </c>
      <c r="BL168" s="172">
        <f>ROUND(J168*I168,3)</f>
        <v>0</v>
      </c>
      <c r="BM168" s="17" t="s">
        <v>173</v>
      </c>
      <c r="BN168" s="171" t="s">
        <v>433</v>
      </c>
    </row>
    <row r="169" spans="2:66" s="11" customFormat="1" ht="22.95" customHeight="1">
      <c r="B169" s="149"/>
      <c r="D169" s="150" t="s">
        <v>75</v>
      </c>
      <c r="E169" s="159" t="s">
        <v>1147</v>
      </c>
      <c r="F169" s="159" t="s">
        <v>675</v>
      </c>
      <c r="G169" s="159"/>
      <c r="J169" s="152"/>
      <c r="K169" s="160">
        <f>BL169</f>
        <v>0</v>
      </c>
      <c r="M169" s="149"/>
      <c r="N169" s="154"/>
      <c r="Q169" s="155">
        <f>Q170</f>
        <v>0</v>
      </c>
      <c r="S169" s="155">
        <f>S170</f>
        <v>0</v>
      </c>
      <c r="U169" s="156">
        <f>U170</f>
        <v>0</v>
      </c>
      <c r="AS169" s="150" t="s">
        <v>84</v>
      </c>
      <c r="AU169" s="157" t="s">
        <v>75</v>
      </c>
      <c r="AV169" s="157" t="s">
        <v>84</v>
      </c>
      <c r="AZ169" s="150" t="s">
        <v>167</v>
      </c>
      <c r="BL169" s="158">
        <f>BL170</f>
        <v>0</v>
      </c>
    </row>
    <row r="170" spans="2:66" s="1" customFormat="1" ht="16.5" customHeight="1">
      <c r="B170" s="134"/>
      <c r="C170" s="161" t="s">
        <v>296</v>
      </c>
      <c r="D170" s="161" t="s">
        <v>169</v>
      </c>
      <c r="E170" s="162" t="s">
        <v>1148</v>
      </c>
      <c r="F170" s="163" t="s">
        <v>1149</v>
      </c>
      <c r="G170" s="163"/>
      <c r="H170" s="164" t="s">
        <v>753</v>
      </c>
      <c r="I170" s="166"/>
      <c r="J170" s="166"/>
      <c r="K170" s="165">
        <f>ROUND(J170*I170,3)</f>
        <v>0</v>
      </c>
      <c r="L170" s="167"/>
      <c r="M170" s="34"/>
      <c r="N170" s="168" t="s">
        <v>1</v>
      </c>
      <c r="O170" s="133" t="s">
        <v>42</v>
      </c>
      <c r="Q170" s="169">
        <f>P170*I170</f>
        <v>0</v>
      </c>
      <c r="R170" s="169">
        <v>0</v>
      </c>
      <c r="S170" s="169">
        <f>R170*I170</f>
        <v>0</v>
      </c>
      <c r="T170" s="169">
        <v>0</v>
      </c>
      <c r="U170" s="170">
        <f>T170*I170</f>
        <v>0</v>
      </c>
      <c r="AS170" s="171" t="s">
        <v>173</v>
      </c>
      <c r="AU170" s="171" t="s">
        <v>169</v>
      </c>
      <c r="AV170" s="171" t="s">
        <v>106</v>
      </c>
      <c r="AZ170" s="17" t="s">
        <v>167</v>
      </c>
      <c r="BF170" s="97">
        <f>IF(O170="základná",K170,0)</f>
        <v>0</v>
      </c>
      <c r="BG170" s="97">
        <f>IF(O170="znížená",K170,0)</f>
        <v>0</v>
      </c>
      <c r="BH170" s="97">
        <f>IF(O170="zákl. prenesená",K170,0)</f>
        <v>0</v>
      </c>
      <c r="BI170" s="97">
        <f>IF(O170="zníž. prenesená",K170,0)</f>
        <v>0</v>
      </c>
      <c r="BJ170" s="97">
        <f>IF(O170="nulová",K170,0)</f>
        <v>0</v>
      </c>
      <c r="BK170" s="17" t="s">
        <v>106</v>
      </c>
      <c r="BL170" s="172">
        <f>ROUND(J170*I170,3)</f>
        <v>0</v>
      </c>
      <c r="BM170" s="17" t="s">
        <v>173</v>
      </c>
      <c r="BN170" s="171" t="s">
        <v>443</v>
      </c>
    </row>
    <row r="171" spans="2:66" s="11" customFormat="1" ht="25.95" customHeight="1">
      <c r="B171" s="149"/>
      <c r="D171" s="150" t="s">
        <v>75</v>
      </c>
      <c r="E171" s="151" t="s">
        <v>1150</v>
      </c>
      <c r="F171" s="151" t="s">
        <v>133</v>
      </c>
      <c r="G171" s="151"/>
      <c r="J171" s="152"/>
      <c r="K171" s="153">
        <f>BL171</f>
        <v>0</v>
      </c>
      <c r="M171" s="149"/>
      <c r="N171" s="154"/>
      <c r="Q171" s="155">
        <f>Q172+Q193+Q206+Q214</f>
        <v>0</v>
      </c>
      <c r="S171" s="155">
        <f>S172+S193+S206+S214</f>
        <v>0</v>
      </c>
      <c r="U171" s="156">
        <f>U172+U193+U206+U214</f>
        <v>0</v>
      </c>
      <c r="AS171" s="150" t="s">
        <v>84</v>
      </c>
      <c r="AU171" s="157" t="s">
        <v>75</v>
      </c>
      <c r="AV171" s="157" t="s">
        <v>76</v>
      </c>
      <c r="AZ171" s="150" t="s">
        <v>167</v>
      </c>
      <c r="BL171" s="158">
        <f>BL172+BL193+BL206+BL214</f>
        <v>0</v>
      </c>
    </row>
    <row r="172" spans="2:66" s="11" customFormat="1" ht="22.95" customHeight="1">
      <c r="B172" s="149"/>
      <c r="D172" s="150" t="s">
        <v>75</v>
      </c>
      <c r="E172" s="159" t="s">
        <v>1151</v>
      </c>
      <c r="F172" s="159" t="s">
        <v>1152</v>
      </c>
      <c r="G172" s="159"/>
      <c r="J172" s="152"/>
      <c r="K172" s="160">
        <f>BL172</f>
        <v>0</v>
      </c>
      <c r="M172" s="149"/>
      <c r="N172" s="154"/>
      <c r="Q172" s="155">
        <f>SUM(Q173:Q192)</f>
        <v>0</v>
      </c>
      <c r="S172" s="155">
        <f>SUM(S173:S192)</f>
        <v>0</v>
      </c>
      <c r="U172" s="156">
        <f>SUM(U173:U192)</f>
        <v>0</v>
      </c>
      <c r="AS172" s="150" t="s">
        <v>84</v>
      </c>
      <c r="AU172" s="157" t="s">
        <v>75</v>
      </c>
      <c r="AV172" s="157" t="s">
        <v>84</v>
      </c>
      <c r="AZ172" s="150" t="s">
        <v>167</v>
      </c>
      <c r="BL172" s="158">
        <f>SUM(BL173:BL192)</f>
        <v>0</v>
      </c>
    </row>
    <row r="173" spans="2:66" s="1" customFormat="1" ht="37.950000000000003" customHeight="1">
      <c r="B173" s="134"/>
      <c r="C173" s="194" t="s">
        <v>302</v>
      </c>
      <c r="D173" s="194" t="s">
        <v>382</v>
      </c>
      <c r="E173" s="195" t="s">
        <v>1153</v>
      </c>
      <c r="F173" s="196" t="s">
        <v>1154</v>
      </c>
      <c r="G173" s="196"/>
      <c r="H173" s="197" t="s">
        <v>344</v>
      </c>
      <c r="I173" s="198">
        <v>2</v>
      </c>
      <c r="J173" s="199"/>
      <c r="K173" s="198">
        <f t="shared" ref="K173:K192" si="25">ROUND(J173*I173,3)</f>
        <v>0</v>
      </c>
      <c r="L173" s="200"/>
      <c r="M173" s="201"/>
      <c r="N173" s="202" t="s">
        <v>1</v>
      </c>
      <c r="O173" s="203" t="s">
        <v>42</v>
      </c>
      <c r="Q173" s="169">
        <f t="shared" ref="Q173:Q192" si="26">P173*I173</f>
        <v>0</v>
      </c>
      <c r="R173" s="169">
        <v>0</v>
      </c>
      <c r="S173" s="169">
        <f t="shared" ref="S173:S192" si="27">R173*I173</f>
        <v>0</v>
      </c>
      <c r="T173" s="169">
        <v>0</v>
      </c>
      <c r="U173" s="170">
        <f t="shared" ref="U173:U192" si="28">T173*I173</f>
        <v>0</v>
      </c>
      <c r="AS173" s="171" t="s">
        <v>209</v>
      </c>
      <c r="AU173" s="171" t="s">
        <v>382</v>
      </c>
      <c r="AV173" s="171" t="s">
        <v>106</v>
      </c>
      <c r="AZ173" s="17" t="s">
        <v>167</v>
      </c>
      <c r="BF173" s="97">
        <f t="shared" ref="BF173:BF192" si="29">IF(O173="základná",K173,0)</f>
        <v>0</v>
      </c>
      <c r="BG173" s="97">
        <f t="shared" ref="BG173:BG192" si="30">IF(O173="znížená",K173,0)</f>
        <v>0</v>
      </c>
      <c r="BH173" s="97">
        <f t="shared" ref="BH173:BH192" si="31">IF(O173="zákl. prenesená",K173,0)</f>
        <v>0</v>
      </c>
      <c r="BI173" s="97">
        <f t="shared" ref="BI173:BI192" si="32">IF(O173="zníž. prenesená",K173,0)</f>
        <v>0</v>
      </c>
      <c r="BJ173" s="97">
        <f t="shared" ref="BJ173:BJ192" si="33">IF(O173="nulová",K173,0)</f>
        <v>0</v>
      </c>
      <c r="BK173" s="17" t="s">
        <v>106</v>
      </c>
      <c r="BL173" s="172">
        <f t="shared" ref="BL173:BL192" si="34">ROUND(J173*I173,3)</f>
        <v>0</v>
      </c>
      <c r="BM173" s="17" t="s">
        <v>173</v>
      </c>
      <c r="BN173" s="171" t="s">
        <v>454</v>
      </c>
    </row>
    <row r="174" spans="2:66" s="1" customFormat="1" ht="24.25" customHeight="1">
      <c r="B174" s="134"/>
      <c r="C174" s="161" t="s">
        <v>306</v>
      </c>
      <c r="D174" s="161" t="s">
        <v>169</v>
      </c>
      <c r="E174" s="162" t="s">
        <v>1155</v>
      </c>
      <c r="F174" s="163" t="s">
        <v>1156</v>
      </c>
      <c r="G174" s="163"/>
      <c r="H174" s="164" t="s">
        <v>344</v>
      </c>
      <c r="I174" s="165">
        <v>2</v>
      </c>
      <c r="J174" s="166"/>
      <c r="K174" s="165">
        <f t="shared" si="25"/>
        <v>0</v>
      </c>
      <c r="L174" s="167"/>
      <c r="M174" s="34"/>
      <c r="N174" s="168" t="s">
        <v>1</v>
      </c>
      <c r="O174" s="133" t="s">
        <v>42</v>
      </c>
      <c r="Q174" s="169">
        <f t="shared" si="26"/>
        <v>0</v>
      </c>
      <c r="R174" s="169">
        <v>0</v>
      </c>
      <c r="S174" s="169">
        <f t="shared" si="27"/>
        <v>0</v>
      </c>
      <c r="T174" s="169">
        <v>0</v>
      </c>
      <c r="U174" s="170">
        <f t="shared" si="28"/>
        <v>0</v>
      </c>
      <c r="AS174" s="171" t="s">
        <v>173</v>
      </c>
      <c r="AU174" s="171" t="s">
        <v>169</v>
      </c>
      <c r="AV174" s="171" t="s">
        <v>106</v>
      </c>
      <c r="AZ174" s="17" t="s">
        <v>167</v>
      </c>
      <c r="BF174" s="97">
        <f t="shared" si="29"/>
        <v>0</v>
      </c>
      <c r="BG174" s="97">
        <f t="shared" si="30"/>
        <v>0</v>
      </c>
      <c r="BH174" s="97">
        <f t="shared" si="31"/>
        <v>0</v>
      </c>
      <c r="BI174" s="97">
        <f t="shared" si="32"/>
        <v>0</v>
      </c>
      <c r="BJ174" s="97">
        <f t="shared" si="33"/>
        <v>0</v>
      </c>
      <c r="BK174" s="17" t="s">
        <v>106</v>
      </c>
      <c r="BL174" s="172">
        <f t="shared" si="34"/>
        <v>0</v>
      </c>
      <c r="BM174" s="17" t="s">
        <v>173</v>
      </c>
      <c r="BN174" s="171" t="s">
        <v>463</v>
      </c>
    </row>
    <row r="175" spans="2:66" s="1" customFormat="1" ht="37.950000000000003" customHeight="1">
      <c r="B175" s="134"/>
      <c r="C175" s="194" t="s">
        <v>311</v>
      </c>
      <c r="D175" s="194" t="s">
        <v>382</v>
      </c>
      <c r="E175" s="195" t="s">
        <v>1157</v>
      </c>
      <c r="F175" s="196" t="s">
        <v>1158</v>
      </c>
      <c r="G175" s="196"/>
      <c r="H175" s="197" t="s">
        <v>344</v>
      </c>
      <c r="I175" s="198">
        <v>8</v>
      </c>
      <c r="J175" s="199"/>
      <c r="K175" s="198">
        <f t="shared" si="25"/>
        <v>0</v>
      </c>
      <c r="L175" s="200"/>
      <c r="M175" s="201"/>
      <c r="N175" s="202" t="s">
        <v>1</v>
      </c>
      <c r="O175" s="203" t="s">
        <v>42</v>
      </c>
      <c r="Q175" s="169">
        <f t="shared" si="26"/>
        <v>0</v>
      </c>
      <c r="R175" s="169">
        <v>0</v>
      </c>
      <c r="S175" s="169">
        <f t="shared" si="27"/>
        <v>0</v>
      </c>
      <c r="T175" s="169">
        <v>0</v>
      </c>
      <c r="U175" s="170">
        <f t="shared" si="28"/>
        <v>0</v>
      </c>
      <c r="AS175" s="171" t="s">
        <v>209</v>
      </c>
      <c r="AU175" s="171" t="s">
        <v>382</v>
      </c>
      <c r="AV175" s="171" t="s">
        <v>106</v>
      </c>
      <c r="AZ175" s="17" t="s">
        <v>167</v>
      </c>
      <c r="BF175" s="97">
        <f t="shared" si="29"/>
        <v>0</v>
      </c>
      <c r="BG175" s="97">
        <f t="shared" si="30"/>
        <v>0</v>
      </c>
      <c r="BH175" s="97">
        <f t="shared" si="31"/>
        <v>0</v>
      </c>
      <c r="BI175" s="97">
        <f t="shared" si="32"/>
        <v>0</v>
      </c>
      <c r="BJ175" s="97">
        <f t="shared" si="33"/>
        <v>0</v>
      </c>
      <c r="BK175" s="17" t="s">
        <v>106</v>
      </c>
      <c r="BL175" s="172">
        <f t="shared" si="34"/>
        <v>0</v>
      </c>
      <c r="BM175" s="17" t="s">
        <v>173</v>
      </c>
      <c r="BN175" s="171" t="s">
        <v>471</v>
      </c>
    </row>
    <row r="176" spans="2:66" s="1" customFormat="1" ht="24.25" customHeight="1">
      <c r="B176" s="134"/>
      <c r="C176" s="161" t="s">
        <v>319</v>
      </c>
      <c r="D176" s="161" t="s">
        <v>169</v>
      </c>
      <c r="E176" s="162" t="s">
        <v>1159</v>
      </c>
      <c r="F176" s="163" t="s">
        <v>1160</v>
      </c>
      <c r="G176" s="163"/>
      <c r="H176" s="164" t="s">
        <v>344</v>
      </c>
      <c r="I176" s="165">
        <v>8</v>
      </c>
      <c r="J176" s="166"/>
      <c r="K176" s="165">
        <f t="shared" si="25"/>
        <v>0</v>
      </c>
      <c r="L176" s="167"/>
      <c r="M176" s="34"/>
      <c r="N176" s="168" t="s">
        <v>1</v>
      </c>
      <c r="O176" s="133" t="s">
        <v>42</v>
      </c>
      <c r="Q176" s="169">
        <f t="shared" si="26"/>
        <v>0</v>
      </c>
      <c r="R176" s="169">
        <v>0</v>
      </c>
      <c r="S176" s="169">
        <f t="shared" si="27"/>
        <v>0</v>
      </c>
      <c r="T176" s="169">
        <v>0</v>
      </c>
      <c r="U176" s="170">
        <f t="shared" si="28"/>
        <v>0</v>
      </c>
      <c r="AS176" s="171" t="s">
        <v>173</v>
      </c>
      <c r="AU176" s="171" t="s">
        <v>169</v>
      </c>
      <c r="AV176" s="171" t="s">
        <v>106</v>
      </c>
      <c r="AZ176" s="17" t="s">
        <v>167</v>
      </c>
      <c r="BF176" s="97">
        <f t="shared" si="29"/>
        <v>0</v>
      </c>
      <c r="BG176" s="97">
        <f t="shared" si="30"/>
        <v>0</v>
      </c>
      <c r="BH176" s="97">
        <f t="shared" si="31"/>
        <v>0</v>
      </c>
      <c r="BI176" s="97">
        <f t="shared" si="32"/>
        <v>0</v>
      </c>
      <c r="BJ176" s="97">
        <f t="shared" si="33"/>
        <v>0</v>
      </c>
      <c r="BK176" s="17" t="s">
        <v>106</v>
      </c>
      <c r="BL176" s="172">
        <f t="shared" si="34"/>
        <v>0</v>
      </c>
      <c r="BM176" s="17" t="s">
        <v>173</v>
      </c>
      <c r="BN176" s="171" t="s">
        <v>481</v>
      </c>
    </row>
    <row r="177" spans="2:66" s="1" customFormat="1" ht="37.950000000000003" customHeight="1">
      <c r="B177" s="134"/>
      <c r="C177" s="194" t="s">
        <v>327</v>
      </c>
      <c r="D177" s="194" t="s">
        <v>382</v>
      </c>
      <c r="E177" s="195" t="s">
        <v>1161</v>
      </c>
      <c r="F177" s="196" t="s">
        <v>1162</v>
      </c>
      <c r="G177" s="196"/>
      <c r="H177" s="197" t="s">
        <v>344</v>
      </c>
      <c r="I177" s="198">
        <v>2.5</v>
      </c>
      <c r="J177" s="199"/>
      <c r="K177" s="198">
        <f t="shared" si="25"/>
        <v>0</v>
      </c>
      <c r="L177" s="200"/>
      <c r="M177" s="201"/>
      <c r="N177" s="202" t="s">
        <v>1</v>
      </c>
      <c r="O177" s="203" t="s">
        <v>42</v>
      </c>
      <c r="Q177" s="169">
        <f t="shared" si="26"/>
        <v>0</v>
      </c>
      <c r="R177" s="169">
        <v>0</v>
      </c>
      <c r="S177" s="169">
        <f t="shared" si="27"/>
        <v>0</v>
      </c>
      <c r="T177" s="169">
        <v>0</v>
      </c>
      <c r="U177" s="170">
        <f t="shared" si="28"/>
        <v>0</v>
      </c>
      <c r="AS177" s="171" t="s">
        <v>209</v>
      </c>
      <c r="AU177" s="171" t="s">
        <v>382</v>
      </c>
      <c r="AV177" s="171" t="s">
        <v>106</v>
      </c>
      <c r="AZ177" s="17" t="s">
        <v>167</v>
      </c>
      <c r="BF177" s="97">
        <f t="shared" si="29"/>
        <v>0</v>
      </c>
      <c r="BG177" s="97">
        <f t="shared" si="30"/>
        <v>0</v>
      </c>
      <c r="BH177" s="97">
        <f t="shared" si="31"/>
        <v>0</v>
      </c>
      <c r="BI177" s="97">
        <f t="shared" si="32"/>
        <v>0</v>
      </c>
      <c r="BJ177" s="97">
        <f t="shared" si="33"/>
        <v>0</v>
      </c>
      <c r="BK177" s="17" t="s">
        <v>106</v>
      </c>
      <c r="BL177" s="172">
        <f t="shared" si="34"/>
        <v>0</v>
      </c>
      <c r="BM177" s="17" t="s">
        <v>173</v>
      </c>
      <c r="BN177" s="171" t="s">
        <v>490</v>
      </c>
    </row>
    <row r="178" spans="2:66" s="1" customFormat="1" ht="24.25" customHeight="1">
      <c r="B178" s="134"/>
      <c r="C178" s="161" t="s">
        <v>331</v>
      </c>
      <c r="D178" s="161" t="s">
        <v>169</v>
      </c>
      <c r="E178" s="162" t="s">
        <v>1163</v>
      </c>
      <c r="F178" s="163" t="s">
        <v>1164</v>
      </c>
      <c r="G178" s="163"/>
      <c r="H178" s="164" t="s">
        <v>344</v>
      </c>
      <c r="I178" s="165">
        <v>2.5</v>
      </c>
      <c r="J178" s="166"/>
      <c r="K178" s="165">
        <f t="shared" si="25"/>
        <v>0</v>
      </c>
      <c r="L178" s="167"/>
      <c r="M178" s="34"/>
      <c r="N178" s="168" t="s">
        <v>1</v>
      </c>
      <c r="O178" s="133" t="s">
        <v>42</v>
      </c>
      <c r="Q178" s="169">
        <f t="shared" si="26"/>
        <v>0</v>
      </c>
      <c r="R178" s="169">
        <v>0</v>
      </c>
      <c r="S178" s="169">
        <f t="shared" si="27"/>
        <v>0</v>
      </c>
      <c r="T178" s="169">
        <v>0</v>
      </c>
      <c r="U178" s="170">
        <f t="shared" si="28"/>
        <v>0</v>
      </c>
      <c r="AS178" s="171" t="s">
        <v>173</v>
      </c>
      <c r="AU178" s="171" t="s">
        <v>169</v>
      </c>
      <c r="AV178" s="171" t="s">
        <v>106</v>
      </c>
      <c r="AZ178" s="17" t="s">
        <v>167</v>
      </c>
      <c r="BF178" s="97">
        <f t="shared" si="29"/>
        <v>0</v>
      </c>
      <c r="BG178" s="97">
        <f t="shared" si="30"/>
        <v>0</v>
      </c>
      <c r="BH178" s="97">
        <f t="shared" si="31"/>
        <v>0</v>
      </c>
      <c r="BI178" s="97">
        <f t="shared" si="32"/>
        <v>0</v>
      </c>
      <c r="BJ178" s="97">
        <f t="shared" si="33"/>
        <v>0</v>
      </c>
      <c r="BK178" s="17" t="s">
        <v>106</v>
      </c>
      <c r="BL178" s="172">
        <f t="shared" si="34"/>
        <v>0</v>
      </c>
      <c r="BM178" s="17" t="s">
        <v>173</v>
      </c>
      <c r="BN178" s="171" t="s">
        <v>499</v>
      </c>
    </row>
    <row r="179" spans="2:66" s="1" customFormat="1" ht="37.950000000000003" customHeight="1">
      <c r="B179" s="134"/>
      <c r="C179" s="194" t="s">
        <v>336</v>
      </c>
      <c r="D179" s="194" t="s">
        <v>382</v>
      </c>
      <c r="E179" s="195" t="s">
        <v>1165</v>
      </c>
      <c r="F179" s="196" t="s">
        <v>1166</v>
      </c>
      <c r="G179" s="196"/>
      <c r="H179" s="197" t="s">
        <v>344</v>
      </c>
      <c r="I179" s="198">
        <v>2</v>
      </c>
      <c r="J179" s="199"/>
      <c r="K179" s="198">
        <f t="shared" si="25"/>
        <v>0</v>
      </c>
      <c r="L179" s="200"/>
      <c r="M179" s="201"/>
      <c r="N179" s="202" t="s">
        <v>1</v>
      </c>
      <c r="O179" s="203" t="s">
        <v>42</v>
      </c>
      <c r="Q179" s="169">
        <f t="shared" si="26"/>
        <v>0</v>
      </c>
      <c r="R179" s="169">
        <v>0</v>
      </c>
      <c r="S179" s="169">
        <f t="shared" si="27"/>
        <v>0</v>
      </c>
      <c r="T179" s="169">
        <v>0</v>
      </c>
      <c r="U179" s="170">
        <f t="shared" si="28"/>
        <v>0</v>
      </c>
      <c r="AS179" s="171" t="s">
        <v>209</v>
      </c>
      <c r="AU179" s="171" t="s">
        <v>382</v>
      </c>
      <c r="AV179" s="171" t="s">
        <v>106</v>
      </c>
      <c r="AZ179" s="17" t="s">
        <v>167</v>
      </c>
      <c r="BF179" s="97">
        <f t="shared" si="29"/>
        <v>0</v>
      </c>
      <c r="BG179" s="97">
        <f t="shared" si="30"/>
        <v>0</v>
      </c>
      <c r="BH179" s="97">
        <f t="shared" si="31"/>
        <v>0</v>
      </c>
      <c r="BI179" s="97">
        <f t="shared" si="32"/>
        <v>0</v>
      </c>
      <c r="BJ179" s="97">
        <f t="shared" si="33"/>
        <v>0</v>
      </c>
      <c r="BK179" s="17" t="s">
        <v>106</v>
      </c>
      <c r="BL179" s="172">
        <f t="shared" si="34"/>
        <v>0</v>
      </c>
      <c r="BM179" s="17" t="s">
        <v>173</v>
      </c>
      <c r="BN179" s="171" t="s">
        <v>509</v>
      </c>
    </row>
    <row r="180" spans="2:66" s="1" customFormat="1" ht="37.950000000000003" customHeight="1">
      <c r="B180" s="134"/>
      <c r="C180" s="194" t="s">
        <v>341</v>
      </c>
      <c r="D180" s="194" t="s">
        <v>382</v>
      </c>
      <c r="E180" s="195" t="s">
        <v>1165</v>
      </c>
      <c r="F180" s="196" t="s">
        <v>1166</v>
      </c>
      <c r="G180" s="196"/>
      <c r="H180" s="197" t="s">
        <v>344</v>
      </c>
      <c r="I180" s="198">
        <v>8</v>
      </c>
      <c r="J180" s="199"/>
      <c r="K180" s="198">
        <f t="shared" si="25"/>
        <v>0</v>
      </c>
      <c r="L180" s="200"/>
      <c r="M180" s="201"/>
      <c r="N180" s="202" t="s">
        <v>1</v>
      </c>
      <c r="O180" s="203" t="s">
        <v>42</v>
      </c>
      <c r="Q180" s="169">
        <f t="shared" si="26"/>
        <v>0</v>
      </c>
      <c r="R180" s="169">
        <v>0</v>
      </c>
      <c r="S180" s="169">
        <f t="shared" si="27"/>
        <v>0</v>
      </c>
      <c r="T180" s="169">
        <v>0</v>
      </c>
      <c r="U180" s="170">
        <f t="shared" si="28"/>
        <v>0</v>
      </c>
      <c r="AS180" s="171" t="s">
        <v>209</v>
      </c>
      <c r="AU180" s="171" t="s">
        <v>382</v>
      </c>
      <c r="AV180" s="171" t="s">
        <v>106</v>
      </c>
      <c r="AZ180" s="17" t="s">
        <v>167</v>
      </c>
      <c r="BF180" s="97">
        <f t="shared" si="29"/>
        <v>0</v>
      </c>
      <c r="BG180" s="97">
        <f t="shared" si="30"/>
        <v>0</v>
      </c>
      <c r="BH180" s="97">
        <f t="shared" si="31"/>
        <v>0</v>
      </c>
      <c r="BI180" s="97">
        <f t="shared" si="32"/>
        <v>0</v>
      </c>
      <c r="BJ180" s="97">
        <f t="shared" si="33"/>
        <v>0</v>
      </c>
      <c r="BK180" s="17" t="s">
        <v>106</v>
      </c>
      <c r="BL180" s="172">
        <f t="shared" si="34"/>
        <v>0</v>
      </c>
      <c r="BM180" s="17" t="s">
        <v>173</v>
      </c>
      <c r="BN180" s="171" t="s">
        <v>519</v>
      </c>
    </row>
    <row r="181" spans="2:66" s="1" customFormat="1" ht="37.950000000000003" customHeight="1">
      <c r="B181" s="134"/>
      <c r="C181" s="194" t="s">
        <v>347</v>
      </c>
      <c r="D181" s="194" t="s">
        <v>382</v>
      </c>
      <c r="E181" s="195" t="s">
        <v>1167</v>
      </c>
      <c r="F181" s="196" t="s">
        <v>1168</v>
      </c>
      <c r="G181" s="196"/>
      <c r="H181" s="197" t="s">
        <v>344</v>
      </c>
      <c r="I181" s="198">
        <v>2.5</v>
      </c>
      <c r="J181" s="199"/>
      <c r="K181" s="198">
        <f t="shared" si="25"/>
        <v>0</v>
      </c>
      <c r="L181" s="200"/>
      <c r="M181" s="201"/>
      <c r="N181" s="202" t="s">
        <v>1</v>
      </c>
      <c r="O181" s="203" t="s">
        <v>42</v>
      </c>
      <c r="Q181" s="169">
        <f t="shared" si="26"/>
        <v>0</v>
      </c>
      <c r="R181" s="169">
        <v>0</v>
      </c>
      <c r="S181" s="169">
        <f t="shared" si="27"/>
        <v>0</v>
      </c>
      <c r="T181" s="169">
        <v>0</v>
      </c>
      <c r="U181" s="170">
        <f t="shared" si="28"/>
        <v>0</v>
      </c>
      <c r="AS181" s="171" t="s">
        <v>209</v>
      </c>
      <c r="AU181" s="171" t="s">
        <v>382</v>
      </c>
      <c r="AV181" s="171" t="s">
        <v>106</v>
      </c>
      <c r="AZ181" s="17" t="s">
        <v>167</v>
      </c>
      <c r="BF181" s="97">
        <f t="shared" si="29"/>
        <v>0</v>
      </c>
      <c r="BG181" s="97">
        <f t="shared" si="30"/>
        <v>0</v>
      </c>
      <c r="BH181" s="97">
        <f t="shared" si="31"/>
        <v>0</v>
      </c>
      <c r="BI181" s="97">
        <f t="shared" si="32"/>
        <v>0</v>
      </c>
      <c r="BJ181" s="97">
        <f t="shared" si="33"/>
        <v>0</v>
      </c>
      <c r="BK181" s="17" t="s">
        <v>106</v>
      </c>
      <c r="BL181" s="172">
        <f t="shared" si="34"/>
        <v>0</v>
      </c>
      <c r="BM181" s="17" t="s">
        <v>173</v>
      </c>
      <c r="BN181" s="171" t="s">
        <v>528</v>
      </c>
    </row>
    <row r="182" spans="2:66" s="1" customFormat="1" ht="24.25" customHeight="1">
      <c r="B182" s="134"/>
      <c r="C182" s="194" t="s">
        <v>354</v>
      </c>
      <c r="D182" s="194" t="s">
        <v>382</v>
      </c>
      <c r="E182" s="195" t="s">
        <v>1169</v>
      </c>
      <c r="F182" s="196" t="s">
        <v>1170</v>
      </c>
      <c r="G182" s="196"/>
      <c r="H182" s="197" t="s">
        <v>236</v>
      </c>
      <c r="I182" s="198">
        <v>1</v>
      </c>
      <c r="J182" s="199"/>
      <c r="K182" s="198">
        <f t="shared" si="25"/>
        <v>0</v>
      </c>
      <c r="L182" s="200"/>
      <c r="M182" s="201"/>
      <c r="N182" s="202" t="s">
        <v>1</v>
      </c>
      <c r="O182" s="203" t="s">
        <v>42</v>
      </c>
      <c r="Q182" s="169">
        <f t="shared" si="26"/>
        <v>0</v>
      </c>
      <c r="R182" s="169">
        <v>0</v>
      </c>
      <c r="S182" s="169">
        <f t="shared" si="27"/>
        <v>0</v>
      </c>
      <c r="T182" s="169">
        <v>0</v>
      </c>
      <c r="U182" s="170">
        <f t="shared" si="28"/>
        <v>0</v>
      </c>
      <c r="AS182" s="171" t="s">
        <v>209</v>
      </c>
      <c r="AU182" s="171" t="s">
        <v>382</v>
      </c>
      <c r="AV182" s="171" t="s">
        <v>106</v>
      </c>
      <c r="AZ182" s="17" t="s">
        <v>167</v>
      </c>
      <c r="BF182" s="97">
        <f t="shared" si="29"/>
        <v>0</v>
      </c>
      <c r="BG182" s="97">
        <f t="shared" si="30"/>
        <v>0</v>
      </c>
      <c r="BH182" s="97">
        <f t="shared" si="31"/>
        <v>0</v>
      </c>
      <c r="BI182" s="97">
        <f t="shared" si="32"/>
        <v>0</v>
      </c>
      <c r="BJ182" s="97">
        <f t="shared" si="33"/>
        <v>0</v>
      </c>
      <c r="BK182" s="17" t="s">
        <v>106</v>
      </c>
      <c r="BL182" s="172">
        <f t="shared" si="34"/>
        <v>0</v>
      </c>
      <c r="BM182" s="17" t="s">
        <v>173</v>
      </c>
      <c r="BN182" s="171" t="s">
        <v>537</v>
      </c>
    </row>
    <row r="183" spans="2:66" s="1" customFormat="1" ht="16.5" customHeight="1">
      <c r="B183" s="134"/>
      <c r="C183" s="161" t="s">
        <v>362</v>
      </c>
      <c r="D183" s="161" t="s">
        <v>169</v>
      </c>
      <c r="E183" s="162" t="s">
        <v>1171</v>
      </c>
      <c r="F183" s="163" t="s">
        <v>1172</v>
      </c>
      <c r="G183" s="163"/>
      <c r="H183" s="164" t="s">
        <v>236</v>
      </c>
      <c r="I183" s="165">
        <v>1</v>
      </c>
      <c r="J183" s="166"/>
      <c r="K183" s="165">
        <f t="shared" si="25"/>
        <v>0</v>
      </c>
      <c r="L183" s="167"/>
      <c r="M183" s="34"/>
      <c r="N183" s="168" t="s">
        <v>1</v>
      </c>
      <c r="O183" s="133" t="s">
        <v>42</v>
      </c>
      <c r="Q183" s="169">
        <f t="shared" si="26"/>
        <v>0</v>
      </c>
      <c r="R183" s="169">
        <v>0</v>
      </c>
      <c r="S183" s="169">
        <f t="shared" si="27"/>
        <v>0</v>
      </c>
      <c r="T183" s="169">
        <v>0</v>
      </c>
      <c r="U183" s="170">
        <f t="shared" si="28"/>
        <v>0</v>
      </c>
      <c r="AS183" s="171" t="s">
        <v>173</v>
      </c>
      <c r="AU183" s="171" t="s">
        <v>169</v>
      </c>
      <c r="AV183" s="171" t="s">
        <v>106</v>
      </c>
      <c r="AZ183" s="17" t="s">
        <v>167</v>
      </c>
      <c r="BF183" s="97">
        <f t="shared" si="29"/>
        <v>0</v>
      </c>
      <c r="BG183" s="97">
        <f t="shared" si="30"/>
        <v>0</v>
      </c>
      <c r="BH183" s="97">
        <f t="shared" si="31"/>
        <v>0</v>
      </c>
      <c r="BI183" s="97">
        <f t="shared" si="32"/>
        <v>0</v>
      </c>
      <c r="BJ183" s="97">
        <f t="shared" si="33"/>
        <v>0</v>
      </c>
      <c r="BK183" s="17" t="s">
        <v>106</v>
      </c>
      <c r="BL183" s="172">
        <f t="shared" si="34"/>
        <v>0</v>
      </c>
      <c r="BM183" s="17" t="s">
        <v>173</v>
      </c>
      <c r="BN183" s="171" t="s">
        <v>547</v>
      </c>
    </row>
    <row r="184" spans="2:66" s="1" customFormat="1" ht="24.25" customHeight="1">
      <c r="B184" s="134"/>
      <c r="C184" s="194" t="s">
        <v>366</v>
      </c>
      <c r="D184" s="194" t="s">
        <v>382</v>
      </c>
      <c r="E184" s="195" t="s">
        <v>1173</v>
      </c>
      <c r="F184" s="196" t="s">
        <v>1174</v>
      </c>
      <c r="G184" s="196"/>
      <c r="H184" s="197" t="s">
        <v>236</v>
      </c>
      <c r="I184" s="198">
        <v>1</v>
      </c>
      <c r="J184" s="199"/>
      <c r="K184" s="198">
        <f t="shared" si="25"/>
        <v>0</v>
      </c>
      <c r="L184" s="200"/>
      <c r="M184" s="201"/>
      <c r="N184" s="202" t="s">
        <v>1</v>
      </c>
      <c r="O184" s="203" t="s">
        <v>42</v>
      </c>
      <c r="Q184" s="169">
        <f t="shared" si="26"/>
        <v>0</v>
      </c>
      <c r="R184" s="169">
        <v>0</v>
      </c>
      <c r="S184" s="169">
        <f t="shared" si="27"/>
        <v>0</v>
      </c>
      <c r="T184" s="169">
        <v>0</v>
      </c>
      <c r="U184" s="170">
        <f t="shared" si="28"/>
        <v>0</v>
      </c>
      <c r="AS184" s="171" t="s">
        <v>209</v>
      </c>
      <c r="AU184" s="171" t="s">
        <v>382</v>
      </c>
      <c r="AV184" s="171" t="s">
        <v>106</v>
      </c>
      <c r="AZ184" s="17" t="s">
        <v>167</v>
      </c>
      <c r="BF184" s="97">
        <f t="shared" si="29"/>
        <v>0</v>
      </c>
      <c r="BG184" s="97">
        <f t="shared" si="30"/>
        <v>0</v>
      </c>
      <c r="BH184" s="97">
        <f t="shared" si="31"/>
        <v>0</v>
      </c>
      <c r="BI184" s="97">
        <f t="shared" si="32"/>
        <v>0</v>
      </c>
      <c r="BJ184" s="97">
        <f t="shared" si="33"/>
        <v>0</v>
      </c>
      <c r="BK184" s="17" t="s">
        <v>106</v>
      </c>
      <c r="BL184" s="172">
        <f t="shared" si="34"/>
        <v>0</v>
      </c>
      <c r="BM184" s="17" t="s">
        <v>173</v>
      </c>
      <c r="BN184" s="171" t="s">
        <v>557</v>
      </c>
    </row>
    <row r="185" spans="2:66" s="1" customFormat="1" ht="16.5" customHeight="1">
      <c r="B185" s="134"/>
      <c r="C185" s="161" t="s">
        <v>371</v>
      </c>
      <c r="D185" s="161" t="s">
        <v>169</v>
      </c>
      <c r="E185" s="162" t="s">
        <v>1175</v>
      </c>
      <c r="F185" s="163" t="s">
        <v>1176</v>
      </c>
      <c r="G185" s="163"/>
      <c r="H185" s="164" t="s">
        <v>236</v>
      </c>
      <c r="I185" s="165">
        <v>1</v>
      </c>
      <c r="J185" s="166"/>
      <c r="K185" s="165">
        <f t="shared" si="25"/>
        <v>0</v>
      </c>
      <c r="L185" s="167"/>
      <c r="M185" s="34"/>
      <c r="N185" s="168" t="s">
        <v>1</v>
      </c>
      <c r="O185" s="133" t="s">
        <v>42</v>
      </c>
      <c r="Q185" s="169">
        <f t="shared" si="26"/>
        <v>0</v>
      </c>
      <c r="R185" s="169">
        <v>0</v>
      </c>
      <c r="S185" s="169">
        <f t="shared" si="27"/>
        <v>0</v>
      </c>
      <c r="T185" s="169">
        <v>0</v>
      </c>
      <c r="U185" s="170">
        <f t="shared" si="28"/>
        <v>0</v>
      </c>
      <c r="AS185" s="171" t="s">
        <v>173</v>
      </c>
      <c r="AU185" s="171" t="s">
        <v>169</v>
      </c>
      <c r="AV185" s="171" t="s">
        <v>106</v>
      </c>
      <c r="AZ185" s="17" t="s">
        <v>167</v>
      </c>
      <c r="BF185" s="97">
        <f t="shared" si="29"/>
        <v>0</v>
      </c>
      <c r="BG185" s="97">
        <f t="shared" si="30"/>
        <v>0</v>
      </c>
      <c r="BH185" s="97">
        <f t="shared" si="31"/>
        <v>0</v>
      </c>
      <c r="BI185" s="97">
        <f t="shared" si="32"/>
        <v>0</v>
      </c>
      <c r="BJ185" s="97">
        <f t="shared" si="33"/>
        <v>0</v>
      </c>
      <c r="BK185" s="17" t="s">
        <v>106</v>
      </c>
      <c r="BL185" s="172">
        <f t="shared" si="34"/>
        <v>0</v>
      </c>
      <c r="BM185" s="17" t="s">
        <v>173</v>
      </c>
      <c r="BN185" s="171" t="s">
        <v>567</v>
      </c>
    </row>
    <row r="186" spans="2:66" s="1" customFormat="1" ht="21.75" customHeight="1">
      <c r="B186" s="134"/>
      <c r="C186" s="194" t="s">
        <v>381</v>
      </c>
      <c r="D186" s="194" t="s">
        <v>382</v>
      </c>
      <c r="E186" s="195" t="s">
        <v>1177</v>
      </c>
      <c r="F186" s="196" t="s">
        <v>1178</v>
      </c>
      <c r="G186" s="196"/>
      <c r="H186" s="197" t="s">
        <v>236</v>
      </c>
      <c r="I186" s="198">
        <v>2</v>
      </c>
      <c r="J186" s="199"/>
      <c r="K186" s="198">
        <f t="shared" si="25"/>
        <v>0</v>
      </c>
      <c r="L186" s="200"/>
      <c r="M186" s="201"/>
      <c r="N186" s="202" t="s">
        <v>1</v>
      </c>
      <c r="O186" s="203" t="s">
        <v>42</v>
      </c>
      <c r="Q186" s="169">
        <f t="shared" si="26"/>
        <v>0</v>
      </c>
      <c r="R186" s="169">
        <v>0</v>
      </c>
      <c r="S186" s="169">
        <f t="shared" si="27"/>
        <v>0</v>
      </c>
      <c r="T186" s="169">
        <v>0</v>
      </c>
      <c r="U186" s="170">
        <f t="shared" si="28"/>
        <v>0</v>
      </c>
      <c r="AS186" s="171" t="s">
        <v>209</v>
      </c>
      <c r="AU186" s="171" t="s">
        <v>382</v>
      </c>
      <c r="AV186" s="171" t="s">
        <v>106</v>
      </c>
      <c r="AZ186" s="17" t="s">
        <v>167</v>
      </c>
      <c r="BF186" s="97">
        <f t="shared" si="29"/>
        <v>0</v>
      </c>
      <c r="BG186" s="97">
        <f t="shared" si="30"/>
        <v>0</v>
      </c>
      <c r="BH186" s="97">
        <f t="shared" si="31"/>
        <v>0</v>
      </c>
      <c r="BI186" s="97">
        <f t="shared" si="32"/>
        <v>0</v>
      </c>
      <c r="BJ186" s="97">
        <f t="shared" si="33"/>
        <v>0</v>
      </c>
      <c r="BK186" s="17" t="s">
        <v>106</v>
      </c>
      <c r="BL186" s="172">
        <f t="shared" si="34"/>
        <v>0</v>
      </c>
      <c r="BM186" s="17" t="s">
        <v>173</v>
      </c>
      <c r="BN186" s="171" t="s">
        <v>576</v>
      </c>
    </row>
    <row r="187" spans="2:66" s="1" customFormat="1" ht="16.5" customHeight="1">
      <c r="B187" s="134"/>
      <c r="C187" s="161" t="s">
        <v>389</v>
      </c>
      <c r="D187" s="161" t="s">
        <v>169</v>
      </c>
      <c r="E187" s="162" t="s">
        <v>1177</v>
      </c>
      <c r="F187" s="163" t="s">
        <v>1179</v>
      </c>
      <c r="G187" s="163"/>
      <c r="H187" s="164" t="s">
        <v>236</v>
      </c>
      <c r="I187" s="165">
        <v>2</v>
      </c>
      <c r="J187" s="166"/>
      <c r="K187" s="165">
        <f t="shared" si="25"/>
        <v>0</v>
      </c>
      <c r="L187" s="167"/>
      <c r="M187" s="34"/>
      <c r="N187" s="168" t="s">
        <v>1</v>
      </c>
      <c r="O187" s="133" t="s">
        <v>42</v>
      </c>
      <c r="Q187" s="169">
        <f t="shared" si="26"/>
        <v>0</v>
      </c>
      <c r="R187" s="169">
        <v>0</v>
      </c>
      <c r="S187" s="169">
        <f t="shared" si="27"/>
        <v>0</v>
      </c>
      <c r="T187" s="169">
        <v>0</v>
      </c>
      <c r="U187" s="170">
        <f t="shared" si="28"/>
        <v>0</v>
      </c>
      <c r="AS187" s="171" t="s">
        <v>173</v>
      </c>
      <c r="AU187" s="171" t="s">
        <v>169</v>
      </c>
      <c r="AV187" s="171" t="s">
        <v>106</v>
      </c>
      <c r="AZ187" s="17" t="s">
        <v>167</v>
      </c>
      <c r="BF187" s="97">
        <f t="shared" si="29"/>
        <v>0</v>
      </c>
      <c r="BG187" s="97">
        <f t="shared" si="30"/>
        <v>0</v>
      </c>
      <c r="BH187" s="97">
        <f t="shared" si="31"/>
        <v>0</v>
      </c>
      <c r="BI187" s="97">
        <f t="shared" si="32"/>
        <v>0</v>
      </c>
      <c r="BJ187" s="97">
        <f t="shared" si="33"/>
        <v>0</v>
      </c>
      <c r="BK187" s="17" t="s">
        <v>106</v>
      </c>
      <c r="BL187" s="172">
        <f t="shared" si="34"/>
        <v>0</v>
      </c>
      <c r="BM187" s="17" t="s">
        <v>173</v>
      </c>
      <c r="BN187" s="171" t="s">
        <v>587</v>
      </c>
    </row>
    <row r="188" spans="2:66" s="1" customFormat="1" ht="24.25" customHeight="1">
      <c r="B188" s="134"/>
      <c r="C188" s="194" t="s">
        <v>395</v>
      </c>
      <c r="D188" s="194" t="s">
        <v>382</v>
      </c>
      <c r="E188" s="195" t="s">
        <v>1180</v>
      </c>
      <c r="F188" s="196" t="s">
        <v>1181</v>
      </c>
      <c r="G188" s="196"/>
      <c r="H188" s="197" t="s">
        <v>236</v>
      </c>
      <c r="I188" s="198">
        <v>1</v>
      </c>
      <c r="J188" s="199"/>
      <c r="K188" s="198">
        <f t="shared" si="25"/>
        <v>0</v>
      </c>
      <c r="L188" s="200"/>
      <c r="M188" s="201"/>
      <c r="N188" s="202" t="s">
        <v>1</v>
      </c>
      <c r="O188" s="203" t="s">
        <v>42</v>
      </c>
      <c r="Q188" s="169">
        <f t="shared" si="26"/>
        <v>0</v>
      </c>
      <c r="R188" s="169">
        <v>0</v>
      </c>
      <c r="S188" s="169">
        <f t="shared" si="27"/>
        <v>0</v>
      </c>
      <c r="T188" s="169">
        <v>0</v>
      </c>
      <c r="U188" s="170">
        <f t="shared" si="28"/>
        <v>0</v>
      </c>
      <c r="AS188" s="171" t="s">
        <v>209</v>
      </c>
      <c r="AU188" s="171" t="s">
        <v>382</v>
      </c>
      <c r="AV188" s="171" t="s">
        <v>106</v>
      </c>
      <c r="AZ188" s="17" t="s">
        <v>167</v>
      </c>
      <c r="BF188" s="97">
        <f t="shared" si="29"/>
        <v>0</v>
      </c>
      <c r="BG188" s="97">
        <f t="shared" si="30"/>
        <v>0</v>
      </c>
      <c r="BH188" s="97">
        <f t="shared" si="31"/>
        <v>0</v>
      </c>
      <c r="BI188" s="97">
        <f t="shared" si="32"/>
        <v>0</v>
      </c>
      <c r="BJ188" s="97">
        <f t="shared" si="33"/>
        <v>0</v>
      </c>
      <c r="BK188" s="17" t="s">
        <v>106</v>
      </c>
      <c r="BL188" s="172">
        <f t="shared" si="34"/>
        <v>0</v>
      </c>
      <c r="BM188" s="17" t="s">
        <v>173</v>
      </c>
      <c r="BN188" s="171" t="s">
        <v>597</v>
      </c>
    </row>
    <row r="189" spans="2:66" s="1" customFormat="1" ht="16.5" customHeight="1">
      <c r="B189" s="134"/>
      <c r="C189" s="161" t="s">
        <v>403</v>
      </c>
      <c r="D189" s="161" t="s">
        <v>169</v>
      </c>
      <c r="E189" s="162" t="s">
        <v>1182</v>
      </c>
      <c r="F189" s="163" t="s">
        <v>1183</v>
      </c>
      <c r="G189" s="163"/>
      <c r="H189" s="164" t="s">
        <v>236</v>
      </c>
      <c r="I189" s="165">
        <v>1</v>
      </c>
      <c r="J189" s="166"/>
      <c r="K189" s="165">
        <f t="shared" si="25"/>
        <v>0</v>
      </c>
      <c r="L189" s="167"/>
      <c r="M189" s="34"/>
      <c r="N189" s="168" t="s">
        <v>1</v>
      </c>
      <c r="O189" s="133" t="s">
        <v>42</v>
      </c>
      <c r="Q189" s="169">
        <f t="shared" si="26"/>
        <v>0</v>
      </c>
      <c r="R189" s="169">
        <v>0</v>
      </c>
      <c r="S189" s="169">
        <f t="shared" si="27"/>
        <v>0</v>
      </c>
      <c r="T189" s="169">
        <v>0</v>
      </c>
      <c r="U189" s="170">
        <f t="shared" si="28"/>
        <v>0</v>
      </c>
      <c r="AS189" s="171" t="s">
        <v>173</v>
      </c>
      <c r="AU189" s="171" t="s">
        <v>169</v>
      </c>
      <c r="AV189" s="171" t="s">
        <v>106</v>
      </c>
      <c r="AZ189" s="17" t="s">
        <v>167</v>
      </c>
      <c r="BF189" s="97">
        <f t="shared" si="29"/>
        <v>0</v>
      </c>
      <c r="BG189" s="97">
        <f t="shared" si="30"/>
        <v>0</v>
      </c>
      <c r="BH189" s="97">
        <f t="shared" si="31"/>
        <v>0</v>
      </c>
      <c r="BI189" s="97">
        <f t="shared" si="32"/>
        <v>0</v>
      </c>
      <c r="BJ189" s="97">
        <f t="shared" si="33"/>
        <v>0</v>
      </c>
      <c r="BK189" s="17" t="s">
        <v>106</v>
      </c>
      <c r="BL189" s="172">
        <f t="shared" si="34"/>
        <v>0</v>
      </c>
      <c r="BM189" s="17" t="s">
        <v>173</v>
      </c>
      <c r="BN189" s="171" t="s">
        <v>608</v>
      </c>
    </row>
    <row r="190" spans="2:66" s="1" customFormat="1" ht="16.5" customHeight="1">
      <c r="B190" s="134"/>
      <c r="C190" s="161" t="s">
        <v>408</v>
      </c>
      <c r="D190" s="161" t="s">
        <v>169</v>
      </c>
      <c r="E190" s="162" t="s">
        <v>1141</v>
      </c>
      <c r="F190" s="163" t="s">
        <v>1142</v>
      </c>
      <c r="G190" s="163"/>
      <c r="H190" s="164" t="s">
        <v>344</v>
      </c>
      <c r="I190" s="165">
        <v>10.4</v>
      </c>
      <c r="J190" s="166"/>
      <c r="K190" s="165">
        <f t="shared" si="25"/>
        <v>0</v>
      </c>
      <c r="L190" s="167"/>
      <c r="M190" s="34"/>
      <c r="N190" s="168" t="s">
        <v>1</v>
      </c>
      <c r="O190" s="133" t="s">
        <v>42</v>
      </c>
      <c r="Q190" s="169">
        <f t="shared" si="26"/>
        <v>0</v>
      </c>
      <c r="R190" s="169">
        <v>0</v>
      </c>
      <c r="S190" s="169">
        <f t="shared" si="27"/>
        <v>0</v>
      </c>
      <c r="T190" s="169">
        <v>0</v>
      </c>
      <c r="U190" s="170">
        <f t="shared" si="28"/>
        <v>0</v>
      </c>
      <c r="AS190" s="171" t="s">
        <v>173</v>
      </c>
      <c r="AU190" s="171" t="s">
        <v>169</v>
      </c>
      <c r="AV190" s="171" t="s">
        <v>106</v>
      </c>
      <c r="AZ190" s="17" t="s">
        <v>167</v>
      </c>
      <c r="BF190" s="97">
        <f t="shared" si="29"/>
        <v>0</v>
      </c>
      <c r="BG190" s="97">
        <f t="shared" si="30"/>
        <v>0</v>
      </c>
      <c r="BH190" s="97">
        <f t="shared" si="31"/>
        <v>0</v>
      </c>
      <c r="BI190" s="97">
        <f t="shared" si="32"/>
        <v>0</v>
      </c>
      <c r="BJ190" s="97">
        <f t="shared" si="33"/>
        <v>0</v>
      </c>
      <c r="BK190" s="17" t="s">
        <v>106</v>
      </c>
      <c r="BL190" s="172">
        <f t="shared" si="34"/>
        <v>0</v>
      </c>
      <c r="BM190" s="17" t="s">
        <v>173</v>
      </c>
      <c r="BN190" s="171" t="s">
        <v>618</v>
      </c>
    </row>
    <row r="191" spans="2:66" s="1" customFormat="1" ht="24.25" customHeight="1">
      <c r="B191" s="134"/>
      <c r="C191" s="161" t="s">
        <v>412</v>
      </c>
      <c r="D191" s="161" t="s">
        <v>169</v>
      </c>
      <c r="E191" s="162" t="s">
        <v>1143</v>
      </c>
      <c r="F191" s="163" t="s">
        <v>1144</v>
      </c>
      <c r="G191" s="163"/>
      <c r="H191" s="164" t="s">
        <v>344</v>
      </c>
      <c r="I191" s="165">
        <v>10.4</v>
      </c>
      <c r="J191" s="166"/>
      <c r="K191" s="165">
        <f t="shared" si="25"/>
        <v>0</v>
      </c>
      <c r="L191" s="167"/>
      <c r="M191" s="34"/>
      <c r="N191" s="168" t="s">
        <v>1</v>
      </c>
      <c r="O191" s="133" t="s">
        <v>42</v>
      </c>
      <c r="Q191" s="169">
        <f t="shared" si="26"/>
        <v>0</v>
      </c>
      <c r="R191" s="169">
        <v>0</v>
      </c>
      <c r="S191" s="169">
        <f t="shared" si="27"/>
        <v>0</v>
      </c>
      <c r="T191" s="169">
        <v>0</v>
      </c>
      <c r="U191" s="170">
        <f t="shared" si="28"/>
        <v>0</v>
      </c>
      <c r="AS191" s="171" t="s">
        <v>173</v>
      </c>
      <c r="AU191" s="171" t="s">
        <v>169</v>
      </c>
      <c r="AV191" s="171" t="s">
        <v>106</v>
      </c>
      <c r="AZ191" s="17" t="s">
        <v>167</v>
      </c>
      <c r="BF191" s="97">
        <f t="shared" si="29"/>
        <v>0</v>
      </c>
      <c r="BG191" s="97">
        <f t="shared" si="30"/>
        <v>0</v>
      </c>
      <c r="BH191" s="97">
        <f t="shared" si="31"/>
        <v>0</v>
      </c>
      <c r="BI191" s="97">
        <f t="shared" si="32"/>
        <v>0</v>
      </c>
      <c r="BJ191" s="97">
        <f t="shared" si="33"/>
        <v>0</v>
      </c>
      <c r="BK191" s="17" t="s">
        <v>106</v>
      </c>
      <c r="BL191" s="172">
        <f t="shared" si="34"/>
        <v>0</v>
      </c>
      <c r="BM191" s="17" t="s">
        <v>173</v>
      </c>
      <c r="BN191" s="171" t="s">
        <v>627</v>
      </c>
    </row>
    <row r="192" spans="2:66" s="1" customFormat="1" ht="24.25" customHeight="1">
      <c r="B192" s="134"/>
      <c r="C192" s="161" t="s">
        <v>417</v>
      </c>
      <c r="D192" s="161" t="s">
        <v>169</v>
      </c>
      <c r="E192" s="162" t="s">
        <v>1184</v>
      </c>
      <c r="F192" s="163" t="s">
        <v>1185</v>
      </c>
      <c r="G192" s="163"/>
      <c r="H192" s="164" t="s">
        <v>753</v>
      </c>
      <c r="I192" s="166"/>
      <c r="J192" s="166"/>
      <c r="K192" s="165">
        <f t="shared" si="25"/>
        <v>0</v>
      </c>
      <c r="L192" s="167"/>
      <c r="M192" s="34"/>
      <c r="N192" s="168" t="s">
        <v>1</v>
      </c>
      <c r="O192" s="133" t="s">
        <v>42</v>
      </c>
      <c r="Q192" s="169">
        <f t="shared" si="26"/>
        <v>0</v>
      </c>
      <c r="R192" s="169">
        <v>0</v>
      </c>
      <c r="S192" s="169">
        <f t="shared" si="27"/>
        <v>0</v>
      </c>
      <c r="T192" s="169">
        <v>0</v>
      </c>
      <c r="U192" s="170">
        <f t="shared" si="28"/>
        <v>0</v>
      </c>
      <c r="AS192" s="171" t="s">
        <v>173</v>
      </c>
      <c r="AU192" s="171" t="s">
        <v>169</v>
      </c>
      <c r="AV192" s="171" t="s">
        <v>106</v>
      </c>
      <c r="AZ192" s="17" t="s">
        <v>167</v>
      </c>
      <c r="BF192" s="97">
        <f t="shared" si="29"/>
        <v>0</v>
      </c>
      <c r="BG192" s="97">
        <f t="shared" si="30"/>
        <v>0</v>
      </c>
      <c r="BH192" s="97">
        <f t="shared" si="31"/>
        <v>0</v>
      </c>
      <c r="BI192" s="97">
        <f t="shared" si="32"/>
        <v>0</v>
      </c>
      <c r="BJ192" s="97">
        <f t="shared" si="33"/>
        <v>0</v>
      </c>
      <c r="BK192" s="17" t="s">
        <v>106</v>
      </c>
      <c r="BL192" s="172">
        <f t="shared" si="34"/>
        <v>0</v>
      </c>
      <c r="BM192" s="17" t="s">
        <v>173</v>
      </c>
      <c r="BN192" s="171" t="s">
        <v>635</v>
      </c>
    </row>
    <row r="193" spans="2:66" s="11" customFormat="1" ht="22.95" customHeight="1">
      <c r="B193" s="149"/>
      <c r="D193" s="150" t="s">
        <v>75</v>
      </c>
      <c r="E193" s="159" t="s">
        <v>1186</v>
      </c>
      <c r="F193" s="159" t="s">
        <v>1187</v>
      </c>
      <c r="G193" s="159"/>
      <c r="J193" s="152"/>
      <c r="K193" s="160">
        <f>BL193</f>
        <v>0</v>
      </c>
      <c r="M193" s="149"/>
      <c r="N193" s="154"/>
      <c r="Q193" s="155">
        <f>SUM(Q194:Q205)</f>
        <v>0</v>
      </c>
      <c r="S193" s="155">
        <f>SUM(S194:S205)</f>
        <v>0</v>
      </c>
      <c r="U193" s="156">
        <f>SUM(U194:U205)</f>
        <v>0</v>
      </c>
      <c r="AS193" s="150" t="s">
        <v>84</v>
      </c>
      <c r="AU193" s="157" t="s">
        <v>75</v>
      </c>
      <c r="AV193" s="157" t="s">
        <v>84</v>
      </c>
      <c r="AZ193" s="150" t="s">
        <v>167</v>
      </c>
      <c r="BL193" s="158">
        <f>SUM(BL194:BL205)</f>
        <v>0</v>
      </c>
    </row>
    <row r="194" spans="2:66" s="1" customFormat="1" ht="24.25" customHeight="1">
      <c r="B194" s="134"/>
      <c r="C194" s="194" t="s">
        <v>421</v>
      </c>
      <c r="D194" s="194" t="s">
        <v>382</v>
      </c>
      <c r="E194" s="195" t="s">
        <v>1188</v>
      </c>
      <c r="F194" s="196" t="s">
        <v>1189</v>
      </c>
      <c r="G194" s="196"/>
      <c r="H194" s="197" t="s">
        <v>344</v>
      </c>
      <c r="I194" s="198">
        <v>1.5</v>
      </c>
      <c r="J194" s="199"/>
      <c r="K194" s="198">
        <f t="shared" ref="K194:K205" si="35">ROUND(J194*I194,3)</f>
        <v>0</v>
      </c>
      <c r="L194" s="200"/>
      <c r="M194" s="201"/>
      <c r="N194" s="202" t="s">
        <v>1</v>
      </c>
      <c r="O194" s="203" t="s">
        <v>42</v>
      </c>
      <c r="Q194" s="169">
        <f t="shared" ref="Q194:Q205" si="36">P194*I194</f>
        <v>0</v>
      </c>
      <c r="R194" s="169">
        <v>0</v>
      </c>
      <c r="S194" s="169">
        <f t="shared" ref="S194:S205" si="37">R194*I194</f>
        <v>0</v>
      </c>
      <c r="T194" s="169">
        <v>0</v>
      </c>
      <c r="U194" s="170">
        <f t="shared" ref="U194:U205" si="38">T194*I194</f>
        <v>0</v>
      </c>
      <c r="AS194" s="171" t="s">
        <v>209</v>
      </c>
      <c r="AU194" s="171" t="s">
        <v>382</v>
      </c>
      <c r="AV194" s="171" t="s">
        <v>106</v>
      </c>
      <c r="AZ194" s="17" t="s">
        <v>167</v>
      </c>
      <c r="BF194" s="97">
        <f t="shared" ref="BF194:BF205" si="39">IF(O194="základná",K194,0)</f>
        <v>0</v>
      </c>
      <c r="BG194" s="97">
        <f t="shared" ref="BG194:BG205" si="40">IF(O194="znížená",K194,0)</f>
        <v>0</v>
      </c>
      <c r="BH194" s="97">
        <f t="shared" ref="BH194:BH205" si="41">IF(O194="zákl. prenesená",K194,0)</f>
        <v>0</v>
      </c>
      <c r="BI194" s="97">
        <f t="shared" ref="BI194:BI205" si="42">IF(O194="zníž. prenesená",K194,0)</f>
        <v>0</v>
      </c>
      <c r="BJ194" s="97">
        <f t="shared" ref="BJ194:BJ205" si="43">IF(O194="nulová",K194,0)</f>
        <v>0</v>
      </c>
      <c r="BK194" s="17" t="s">
        <v>106</v>
      </c>
      <c r="BL194" s="172">
        <f t="shared" ref="BL194:BL205" si="44">ROUND(J194*I194,3)</f>
        <v>0</v>
      </c>
      <c r="BM194" s="17" t="s">
        <v>173</v>
      </c>
      <c r="BN194" s="171" t="s">
        <v>646</v>
      </c>
    </row>
    <row r="195" spans="2:66" s="1" customFormat="1" ht="21.75" customHeight="1">
      <c r="B195" s="134"/>
      <c r="C195" s="161" t="s">
        <v>428</v>
      </c>
      <c r="D195" s="161" t="s">
        <v>169</v>
      </c>
      <c r="E195" s="162" t="s">
        <v>1190</v>
      </c>
      <c r="F195" s="163" t="s">
        <v>1191</v>
      </c>
      <c r="G195" s="163"/>
      <c r="H195" s="164" t="s">
        <v>344</v>
      </c>
      <c r="I195" s="165">
        <v>1.5</v>
      </c>
      <c r="J195" s="166"/>
      <c r="K195" s="165">
        <f t="shared" si="35"/>
        <v>0</v>
      </c>
      <c r="L195" s="167"/>
      <c r="M195" s="34"/>
      <c r="N195" s="168" t="s">
        <v>1</v>
      </c>
      <c r="O195" s="133" t="s">
        <v>42</v>
      </c>
      <c r="Q195" s="169">
        <f t="shared" si="36"/>
        <v>0</v>
      </c>
      <c r="R195" s="169">
        <v>0</v>
      </c>
      <c r="S195" s="169">
        <f t="shared" si="37"/>
        <v>0</v>
      </c>
      <c r="T195" s="169">
        <v>0</v>
      </c>
      <c r="U195" s="170">
        <f t="shared" si="38"/>
        <v>0</v>
      </c>
      <c r="AS195" s="171" t="s">
        <v>173</v>
      </c>
      <c r="AU195" s="171" t="s">
        <v>169</v>
      </c>
      <c r="AV195" s="171" t="s">
        <v>106</v>
      </c>
      <c r="AZ195" s="17" t="s">
        <v>167</v>
      </c>
      <c r="BF195" s="97">
        <f t="shared" si="39"/>
        <v>0</v>
      </c>
      <c r="BG195" s="97">
        <f t="shared" si="40"/>
        <v>0</v>
      </c>
      <c r="BH195" s="97">
        <f t="shared" si="41"/>
        <v>0</v>
      </c>
      <c r="BI195" s="97">
        <f t="shared" si="42"/>
        <v>0</v>
      </c>
      <c r="BJ195" s="97">
        <f t="shared" si="43"/>
        <v>0</v>
      </c>
      <c r="BK195" s="17" t="s">
        <v>106</v>
      </c>
      <c r="BL195" s="172">
        <f t="shared" si="44"/>
        <v>0</v>
      </c>
      <c r="BM195" s="17" t="s">
        <v>173</v>
      </c>
      <c r="BN195" s="171" t="s">
        <v>657</v>
      </c>
    </row>
    <row r="196" spans="2:66" s="1" customFormat="1" ht="37.950000000000003" customHeight="1">
      <c r="B196" s="134"/>
      <c r="C196" s="161" t="s">
        <v>433</v>
      </c>
      <c r="D196" s="161" t="s">
        <v>169</v>
      </c>
      <c r="E196" s="162" t="s">
        <v>1192</v>
      </c>
      <c r="F196" s="163" t="s">
        <v>1193</v>
      </c>
      <c r="G196" s="163"/>
      <c r="H196" s="164" t="s">
        <v>753</v>
      </c>
      <c r="I196" s="166"/>
      <c r="J196" s="166"/>
      <c r="K196" s="165">
        <f t="shared" si="35"/>
        <v>0</v>
      </c>
      <c r="L196" s="167"/>
      <c r="M196" s="34"/>
      <c r="N196" s="168" t="s">
        <v>1</v>
      </c>
      <c r="O196" s="133" t="s">
        <v>42</v>
      </c>
      <c r="Q196" s="169">
        <f t="shared" si="36"/>
        <v>0</v>
      </c>
      <c r="R196" s="169">
        <v>0</v>
      </c>
      <c r="S196" s="169">
        <f t="shared" si="37"/>
        <v>0</v>
      </c>
      <c r="T196" s="169">
        <v>0</v>
      </c>
      <c r="U196" s="170">
        <f t="shared" si="38"/>
        <v>0</v>
      </c>
      <c r="AS196" s="171" t="s">
        <v>173</v>
      </c>
      <c r="AU196" s="171" t="s">
        <v>169</v>
      </c>
      <c r="AV196" s="171" t="s">
        <v>106</v>
      </c>
      <c r="AZ196" s="17" t="s">
        <v>167</v>
      </c>
      <c r="BF196" s="97">
        <f t="shared" si="39"/>
        <v>0</v>
      </c>
      <c r="BG196" s="97">
        <f t="shared" si="40"/>
        <v>0</v>
      </c>
      <c r="BH196" s="97">
        <f t="shared" si="41"/>
        <v>0</v>
      </c>
      <c r="BI196" s="97">
        <f t="shared" si="42"/>
        <v>0</v>
      </c>
      <c r="BJ196" s="97">
        <f t="shared" si="43"/>
        <v>0</v>
      </c>
      <c r="BK196" s="17" t="s">
        <v>106</v>
      </c>
      <c r="BL196" s="172">
        <f t="shared" si="44"/>
        <v>0</v>
      </c>
      <c r="BM196" s="17" t="s">
        <v>173</v>
      </c>
      <c r="BN196" s="171" t="s">
        <v>1194</v>
      </c>
    </row>
    <row r="197" spans="2:66" s="1" customFormat="1" ht="24.25" customHeight="1">
      <c r="B197" s="134"/>
      <c r="C197" s="194" t="s">
        <v>438</v>
      </c>
      <c r="D197" s="194" t="s">
        <v>382</v>
      </c>
      <c r="E197" s="195" t="s">
        <v>1195</v>
      </c>
      <c r="F197" s="196" t="s">
        <v>1196</v>
      </c>
      <c r="G197" s="196"/>
      <c r="H197" s="197" t="s">
        <v>344</v>
      </c>
      <c r="I197" s="198">
        <v>1.5</v>
      </c>
      <c r="J197" s="199"/>
      <c r="K197" s="198">
        <f t="shared" si="35"/>
        <v>0</v>
      </c>
      <c r="L197" s="200"/>
      <c r="M197" s="201"/>
      <c r="N197" s="202" t="s">
        <v>1</v>
      </c>
      <c r="O197" s="203" t="s">
        <v>42</v>
      </c>
      <c r="Q197" s="169">
        <f t="shared" si="36"/>
        <v>0</v>
      </c>
      <c r="R197" s="169">
        <v>0</v>
      </c>
      <c r="S197" s="169">
        <f t="shared" si="37"/>
        <v>0</v>
      </c>
      <c r="T197" s="169">
        <v>0</v>
      </c>
      <c r="U197" s="170">
        <f t="shared" si="38"/>
        <v>0</v>
      </c>
      <c r="AS197" s="171" t="s">
        <v>209</v>
      </c>
      <c r="AU197" s="171" t="s">
        <v>382</v>
      </c>
      <c r="AV197" s="171" t="s">
        <v>106</v>
      </c>
      <c r="AZ197" s="17" t="s">
        <v>167</v>
      </c>
      <c r="BF197" s="97">
        <f t="shared" si="39"/>
        <v>0</v>
      </c>
      <c r="BG197" s="97">
        <f t="shared" si="40"/>
        <v>0</v>
      </c>
      <c r="BH197" s="97">
        <f t="shared" si="41"/>
        <v>0</v>
      </c>
      <c r="BI197" s="97">
        <f t="shared" si="42"/>
        <v>0</v>
      </c>
      <c r="BJ197" s="97">
        <f t="shared" si="43"/>
        <v>0</v>
      </c>
      <c r="BK197" s="17" t="s">
        <v>106</v>
      </c>
      <c r="BL197" s="172">
        <f t="shared" si="44"/>
        <v>0</v>
      </c>
      <c r="BM197" s="17" t="s">
        <v>173</v>
      </c>
      <c r="BN197" s="171" t="s">
        <v>676</v>
      </c>
    </row>
    <row r="198" spans="2:66" s="1" customFormat="1" ht="16.5" customHeight="1">
      <c r="B198" s="134"/>
      <c r="C198" s="194" t="s">
        <v>443</v>
      </c>
      <c r="D198" s="194" t="s">
        <v>382</v>
      </c>
      <c r="E198" s="195" t="s">
        <v>1197</v>
      </c>
      <c r="F198" s="196" t="s">
        <v>1198</v>
      </c>
      <c r="G198" s="196"/>
      <c r="H198" s="197" t="s">
        <v>236</v>
      </c>
      <c r="I198" s="198">
        <v>1</v>
      </c>
      <c r="J198" s="199"/>
      <c r="K198" s="198">
        <f t="shared" si="35"/>
        <v>0</v>
      </c>
      <c r="L198" s="200"/>
      <c r="M198" s="201"/>
      <c r="N198" s="202" t="s">
        <v>1</v>
      </c>
      <c r="O198" s="203" t="s">
        <v>42</v>
      </c>
      <c r="Q198" s="169">
        <f t="shared" si="36"/>
        <v>0</v>
      </c>
      <c r="R198" s="169">
        <v>0</v>
      </c>
      <c r="S198" s="169">
        <f t="shared" si="37"/>
        <v>0</v>
      </c>
      <c r="T198" s="169">
        <v>0</v>
      </c>
      <c r="U198" s="170">
        <f t="shared" si="38"/>
        <v>0</v>
      </c>
      <c r="AS198" s="171" t="s">
        <v>209</v>
      </c>
      <c r="AU198" s="171" t="s">
        <v>382</v>
      </c>
      <c r="AV198" s="171" t="s">
        <v>106</v>
      </c>
      <c r="AZ198" s="17" t="s">
        <v>167</v>
      </c>
      <c r="BF198" s="97">
        <f t="shared" si="39"/>
        <v>0</v>
      </c>
      <c r="BG198" s="97">
        <f t="shared" si="40"/>
        <v>0</v>
      </c>
      <c r="BH198" s="97">
        <f t="shared" si="41"/>
        <v>0</v>
      </c>
      <c r="BI198" s="97">
        <f t="shared" si="42"/>
        <v>0</v>
      </c>
      <c r="BJ198" s="97">
        <f t="shared" si="43"/>
        <v>0</v>
      </c>
      <c r="BK198" s="17" t="s">
        <v>106</v>
      </c>
      <c r="BL198" s="172">
        <f t="shared" si="44"/>
        <v>0</v>
      </c>
      <c r="BM198" s="17" t="s">
        <v>173</v>
      </c>
      <c r="BN198" s="171" t="s">
        <v>688</v>
      </c>
    </row>
    <row r="199" spans="2:66" s="1" customFormat="1" ht="16.5" customHeight="1">
      <c r="B199" s="134"/>
      <c r="C199" s="161" t="s">
        <v>447</v>
      </c>
      <c r="D199" s="161" t="s">
        <v>169</v>
      </c>
      <c r="E199" s="162" t="s">
        <v>1199</v>
      </c>
      <c r="F199" s="163" t="s">
        <v>1200</v>
      </c>
      <c r="G199" s="163"/>
      <c r="H199" s="164" t="s">
        <v>236</v>
      </c>
      <c r="I199" s="165">
        <v>1</v>
      </c>
      <c r="J199" s="166"/>
      <c r="K199" s="165">
        <f t="shared" si="35"/>
        <v>0</v>
      </c>
      <c r="L199" s="167"/>
      <c r="M199" s="34"/>
      <c r="N199" s="168" t="s">
        <v>1</v>
      </c>
      <c r="O199" s="133" t="s">
        <v>42</v>
      </c>
      <c r="Q199" s="169">
        <f t="shared" si="36"/>
        <v>0</v>
      </c>
      <c r="R199" s="169">
        <v>0</v>
      </c>
      <c r="S199" s="169">
        <f t="shared" si="37"/>
        <v>0</v>
      </c>
      <c r="T199" s="169">
        <v>0</v>
      </c>
      <c r="U199" s="170">
        <f t="shared" si="38"/>
        <v>0</v>
      </c>
      <c r="AS199" s="171" t="s">
        <v>173</v>
      </c>
      <c r="AU199" s="171" t="s">
        <v>169</v>
      </c>
      <c r="AV199" s="171" t="s">
        <v>106</v>
      </c>
      <c r="AZ199" s="17" t="s">
        <v>167</v>
      </c>
      <c r="BF199" s="97">
        <f t="shared" si="39"/>
        <v>0</v>
      </c>
      <c r="BG199" s="97">
        <f t="shared" si="40"/>
        <v>0</v>
      </c>
      <c r="BH199" s="97">
        <f t="shared" si="41"/>
        <v>0</v>
      </c>
      <c r="BI199" s="97">
        <f t="shared" si="42"/>
        <v>0</v>
      </c>
      <c r="BJ199" s="97">
        <f t="shared" si="43"/>
        <v>0</v>
      </c>
      <c r="BK199" s="17" t="s">
        <v>106</v>
      </c>
      <c r="BL199" s="172">
        <f t="shared" si="44"/>
        <v>0</v>
      </c>
      <c r="BM199" s="17" t="s">
        <v>173</v>
      </c>
      <c r="BN199" s="171" t="s">
        <v>699</v>
      </c>
    </row>
    <row r="200" spans="2:66" s="1" customFormat="1" ht="33" customHeight="1">
      <c r="B200" s="134"/>
      <c r="C200" s="194" t="s">
        <v>454</v>
      </c>
      <c r="D200" s="194" t="s">
        <v>382</v>
      </c>
      <c r="E200" s="195" t="s">
        <v>1201</v>
      </c>
      <c r="F200" s="196" t="s">
        <v>1202</v>
      </c>
      <c r="G200" s="196"/>
      <c r="H200" s="197" t="s">
        <v>236</v>
      </c>
      <c r="I200" s="198">
        <v>3</v>
      </c>
      <c r="J200" s="199"/>
      <c r="K200" s="198">
        <f t="shared" si="35"/>
        <v>0</v>
      </c>
      <c r="L200" s="200"/>
      <c r="M200" s="201"/>
      <c r="N200" s="202" t="s">
        <v>1</v>
      </c>
      <c r="O200" s="203" t="s">
        <v>42</v>
      </c>
      <c r="Q200" s="169">
        <f t="shared" si="36"/>
        <v>0</v>
      </c>
      <c r="R200" s="169">
        <v>0</v>
      </c>
      <c r="S200" s="169">
        <f t="shared" si="37"/>
        <v>0</v>
      </c>
      <c r="T200" s="169">
        <v>0</v>
      </c>
      <c r="U200" s="170">
        <f t="shared" si="38"/>
        <v>0</v>
      </c>
      <c r="AS200" s="171" t="s">
        <v>209</v>
      </c>
      <c r="AU200" s="171" t="s">
        <v>382</v>
      </c>
      <c r="AV200" s="171" t="s">
        <v>106</v>
      </c>
      <c r="AZ200" s="17" t="s">
        <v>167</v>
      </c>
      <c r="BF200" s="97">
        <f t="shared" si="39"/>
        <v>0</v>
      </c>
      <c r="BG200" s="97">
        <f t="shared" si="40"/>
        <v>0</v>
      </c>
      <c r="BH200" s="97">
        <f t="shared" si="41"/>
        <v>0</v>
      </c>
      <c r="BI200" s="97">
        <f t="shared" si="42"/>
        <v>0</v>
      </c>
      <c r="BJ200" s="97">
        <f t="shared" si="43"/>
        <v>0</v>
      </c>
      <c r="BK200" s="17" t="s">
        <v>106</v>
      </c>
      <c r="BL200" s="172">
        <f t="shared" si="44"/>
        <v>0</v>
      </c>
      <c r="BM200" s="17" t="s">
        <v>173</v>
      </c>
      <c r="BN200" s="171" t="s">
        <v>713</v>
      </c>
    </row>
    <row r="201" spans="2:66" s="1" customFormat="1" ht="16.5" customHeight="1">
      <c r="B201" s="134"/>
      <c r="C201" s="161" t="s">
        <v>459</v>
      </c>
      <c r="D201" s="161" t="s">
        <v>169</v>
      </c>
      <c r="E201" s="162" t="s">
        <v>1203</v>
      </c>
      <c r="F201" s="163" t="s">
        <v>1204</v>
      </c>
      <c r="G201" s="163"/>
      <c r="H201" s="164" t="s">
        <v>236</v>
      </c>
      <c r="I201" s="165">
        <v>3</v>
      </c>
      <c r="J201" s="166"/>
      <c r="K201" s="165">
        <f t="shared" si="35"/>
        <v>0</v>
      </c>
      <c r="L201" s="167"/>
      <c r="M201" s="34"/>
      <c r="N201" s="168" t="s">
        <v>1</v>
      </c>
      <c r="O201" s="133" t="s">
        <v>42</v>
      </c>
      <c r="Q201" s="169">
        <f t="shared" si="36"/>
        <v>0</v>
      </c>
      <c r="R201" s="169">
        <v>0</v>
      </c>
      <c r="S201" s="169">
        <f t="shared" si="37"/>
        <v>0</v>
      </c>
      <c r="T201" s="169">
        <v>0</v>
      </c>
      <c r="U201" s="170">
        <f t="shared" si="38"/>
        <v>0</v>
      </c>
      <c r="AS201" s="171" t="s">
        <v>173</v>
      </c>
      <c r="AU201" s="171" t="s">
        <v>169</v>
      </c>
      <c r="AV201" s="171" t="s">
        <v>106</v>
      </c>
      <c r="AZ201" s="17" t="s">
        <v>167</v>
      </c>
      <c r="BF201" s="97">
        <f t="shared" si="39"/>
        <v>0</v>
      </c>
      <c r="BG201" s="97">
        <f t="shared" si="40"/>
        <v>0</v>
      </c>
      <c r="BH201" s="97">
        <f t="shared" si="41"/>
        <v>0</v>
      </c>
      <c r="BI201" s="97">
        <f t="shared" si="42"/>
        <v>0</v>
      </c>
      <c r="BJ201" s="97">
        <f t="shared" si="43"/>
        <v>0</v>
      </c>
      <c r="BK201" s="17" t="s">
        <v>106</v>
      </c>
      <c r="BL201" s="172">
        <f t="shared" si="44"/>
        <v>0</v>
      </c>
      <c r="BM201" s="17" t="s">
        <v>173</v>
      </c>
      <c r="BN201" s="171" t="s">
        <v>726</v>
      </c>
    </row>
    <row r="202" spans="2:66" s="1" customFormat="1" ht="37.950000000000003" customHeight="1">
      <c r="B202" s="134"/>
      <c r="C202" s="194" t="s">
        <v>463</v>
      </c>
      <c r="D202" s="194" t="s">
        <v>382</v>
      </c>
      <c r="E202" s="195" t="s">
        <v>1205</v>
      </c>
      <c r="F202" s="196" t="s">
        <v>1206</v>
      </c>
      <c r="G202" s="196"/>
      <c r="H202" s="197" t="s">
        <v>236</v>
      </c>
      <c r="I202" s="198">
        <v>2</v>
      </c>
      <c r="J202" s="199"/>
      <c r="K202" s="198">
        <f t="shared" si="35"/>
        <v>0</v>
      </c>
      <c r="L202" s="200"/>
      <c r="M202" s="201"/>
      <c r="N202" s="202" t="s">
        <v>1</v>
      </c>
      <c r="O202" s="203" t="s">
        <v>42</v>
      </c>
      <c r="Q202" s="169">
        <f t="shared" si="36"/>
        <v>0</v>
      </c>
      <c r="R202" s="169">
        <v>0</v>
      </c>
      <c r="S202" s="169">
        <f t="shared" si="37"/>
        <v>0</v>
      </c>
      <c r="T202" s="169">
        <v>0</v>
      </c>
      <c r="U202" s="170">
        <f t="shared" si="38"/>
        <v>0</v>
      </c>
      <c r="AS202" s="171" t="s">
        <v>209</v>
      </c>
      <c r="AU202" s="171" t="s">
        <v>382</v>
      </c>
      <c r="AV202" s="171" t="s">
        <v>106</v>
      </c>
      <c r="AZ202" s="17" t="s">
        <v>167</v>
      </c>
      <c r="BF202" s="97">
        <f t="shared" si="39"/>
        <v>0</v>
      </c>
      <c r="BG202" s="97">
        <f t="shared" si="40"/>
        <v>0</v>
      </c>
      <c r="BH202" s="97">
        <f t="shared" si="41"/>
        <v>0</v>
      </c>
      <c r="BI202" s="97">
        <f t="shared" si="42"/>
        <v>0</v>
      </c>
      <c r="BJ202" s="97">
        <f t="shared" si="43"/>
        <v>0</v>
      </c>
      <c r="BK202" s="17" t="s">
        <v>106</v>
      </c>
      <c r="BL202" s="172">
        <f t="shared" si="44"/>
        <v>0</v>
      </c>
      <c r="BM202" s="17" t="s">
        <v>173</v>
      </c>
      <c r="BN202" s="171" t="s">
        <v>739</v>
      </c>
    </row>
    <row r="203" spans="2:66" s="1" customFormat="1" ht="24.25" customHeight="1">
      <c r="B203" s="134"/>
      <c r="C203" s="161" t="s">
        <v>467</v>
      </c>
      <c r="D203" s="161" t="s">
        <v>169</v>
      </c>
      <c r="E203" s="162" t="s">
        <v>1207</v>
      </c>
      <c r="F203" s="163" t="s">
        <v>1208</v>
      </c>
      <c r="G203" s="163"/>
      <c r="H203" s="164" t="s">
        <v>236</v>
      </c>
      <c r="I203" s="165">
        <v>2</v>
      </c>
      <c r="J203" s="166"/>
      <c r="K203" s="165">
        <f t="shared" si="35"/>
        <v>0</v>
      </c>
      <c r="L203" s="167"/>
      <c r="M203" s="34"/>
      <c r="N203" s="168" t="s">
        <v>1</v>
      </c>
      <c r="O203" s="133" t="s">
        <v>42</v>
      </c>
      <c r="Q203" s="169">
        <f t="shared" si="36"/>
        <v>0</v>
      </c>
      <c r="R203" s="169">
        <v>0</v>
      </c>
      <c r="S203" s="169">
        <f t="shared" si="37"/>
        <v>0</v>
      </c>
      <c r="T203" s="169">
        <v>0</v>
      </c>
      <c r="U203" s="170">
        <f t="shared" si="38"/>
        <v>0</v>
      </c>
      <c r="AS203" s="171" t="s">
        <v>173</v>
      </c>
      <c r="AU203" s="171" t="s">
        <v>169</v>
      </c>
      <c r="AV203" s="171" t="s">
        <v>106</v>
      </c>
      <c r="AZ203" s="17" t="s">
        <v>167</v>
      </c>
      <c r="BF203" s="97">
        <f t="shared" si="39"/>
        <v>0</v>
      </c>
      <c r="BG203" s="97">
        <f t="shared" si="40"/>
        <v>0</v>
      </c>
      <c r="BH203" s="97">
        <f t="shared" si="41"/>
        <v>0</v>
      </c>
      <c r="BI203" s="97">
        <f t="shared" si="42"/>
        <v>0</v>
      </c>
      <c r="BJ203" s="97">
        <f t="shared" si="43"/>
        <v>0</v>
      </c>
      <c r="BK203" s="17" t="s">
        <v>106</v>
      </c>
      <c r="BL203" s="172">
        <f t="shared" si="44"/>
        <v>0</v>
      </c>
      <c r="BM203" s="17" t="s">
        <v>173</v>
      </c>
      <c r="BN203" s="171" t="s">
        <v>750</v>
      </c>
    </row>
    <row r="204" spans="2:66" s="1" customFormat="1" ht="24.25" customHeight="1">
      <c r="B204" s="134"/>
      <c r="C204" s="161" t="s">
        <v>471</v>
      </c>
      <c r="D204" s="161" t="s">
        <v>169</v>
      </c>
      <c r="E204" s="162" t="s">
        <v>1145</v>
      </c>
      <c r="F204" s="163" t="s">
        <v>1146</v>
      </c>
      <c r="G204" s="163"/>
      <c r="H204" s="164" t="s">
        <v>344</v>
      </c>
      <c r="I204" s="165">
        <v>1</v>
      </c>
      <c r="J204" s="166"/>
      <c r="K204" s="165">
        <f t="shared" si="35"/>
        <v>0</v>
      </c>
      <c r="L204" s="167"/>
      <c r="M204" s="34"/>
      <c r="N204" s="168" t="s">
        <v>1</v>
      </c>
      <c r="O204" s="133" t="s">
        <v>42</v>
      </c>
      <c r="Q204" s="169">
        <f t="shared" si="36"/>
        <v>0</v>
      </c>
      <c r="R204" s="169">
        <v>0</v>
      </c>
      <c r="S204" s="169">
        <f t="shared" si="37"/>
        <v>0</v>
      </c>
      <c r="T204" s="169">
        <v>0</v>
      </c>
      <c r="U204" s="170">
        <f t="shared" si="38"/>
        <v>0</v>
      </c>
      <c r="AS204" s="171" t="s">
        <v>173</v>
      </c>
      <c r="AU204" s="171" t="s">
        <v>169</v>
      </c>
      <c r="AV204" s="171" t="s">
        <v>106</v>
      </c>
      <c r="AZ204" s="17" t="s">
        <v>167</v>
      </c>
      <c r="BF204" s="97">
        <f t="shared" si="39"/>
        <v>0</v>
      </c>
      <c r="BG204" s="97">
        <f t="shared" si="40"/>
        <v>0</v>
      </c>
      <c r="BH204" s="97">
        <f t="shared" si="41"/>
        <v>0</v>
      </c>
      <c r="BI204" s="97">
        <f t="shared" si="42"/>
        <v>0</v>
      </c>
      <c r="BJ204" s="97">
        <f t="shared" si="43"/>
        <v>0</v>
      </c>
      <c r="BK204" s="17" t="s">
        <v>106</v>
      </c>
      <c r="BL204" s="172">
        <f t="shared" si="44"/>
        <v>0</v>
      </c>
      <c r="BM204" s="17" t="s">
        <v>173</v>
      </c>
      <c r="BN204" s="171" t="s">
        <v>763</v>
      </c>
    </row>
    <row r="205" spans="2:66" s="1" customFormat="1" ht="24.25" customHeight="1">
      <c r="B205" s="134"/>
      <c r="C205" s="161" t="s">
        <v>476</v>
      </c>
      <c r="D205" s="161" t="s">
        <v>169</v>
      </c>
      <c r="E205" s="162" t="s">
        <v>1209</v>
      </c>
      <c r="F205" s="163" t="s">
        <v>1210</v>
      </c>
      <c r="G205" s="163"/>
      <c r="H205" s="164" t="s">
        <v>753</v>
      </c>
      <c r="I205" s="166"/>
      <c r="J205" s="166"/>
      <c r="K205" s="165">
        <f t="shared" si="35"/>
        <v>0</v>
      </c>
      <c r="L205" s="167"/>
      <c r="M205" s="34"/>
      <c r="N205" s="168" t="s">
        <v>1</v>
      </c>
      <c r="O205" s="133" t="s">
        <v>42</v>
      </c>
      <c r="Q205" s="169">
        <f t="shared" si="36"/>
        <v>0</v>
      </c>
      <c r="R205" s="169">
        <v>0</v>
      </c>
      <c r="S205" s="169">
        <f t="shared" si="37"/>
        <v>0</v>
      </c>
      <c r="T205" s="169">
        <v>0</v>
      </c>
      <c r="U205" s="170">
        <f t="shared" si="38"/>
        <v>0</v>
      </c>
      <c r="AS205" s="171" t="s">
        <v>173</v>
      </c>
      <c r="AU205" s="171" t="s">
        <v>169</v>
      </c>
      <c r="AV205" s="171" t="s">
        <v>106</v>
      </c>
      <c r="AZ205" s="17" t="s">
        <v>167</v>
      </c>
      <c r="BF205" s="97">
        <f t="shared" si="39"/>
        <v>0</v>
      </c>
      <c r="BG205" s="97">
        <f t="shared" si="40"/>
        <v>0</v>
      </c>
      <c r="BH205" s="97">
        <f t="shared" si="41"/>
        <v>0</v>
      </c>
      <c r="BI205" s="97">
        <f t="shared" si="42"/>
        <v>0</v>
      </c>
      <c r="BJ205" s="97">
        <f t="shared" si="43"/>
        <v>0</v>
      </c>
      <c r="BK205" s="17" t="s">
        <v>106</v>
      </c>
      <c r="BL205" s="172">
        <f t="shared" si="44"/>
        <v>0</v>
      </c>
      <c r="BM205" s="17" t="s">
        <v>173</v>
      </c>
      <c r="BN205" s="171" t="s">
        <v>776</v>
      </c>
    </row>
    <row r="206" spans="2:66" s="11" customFormat="1" ht="22.95" customHeight="1">
      <c r="B206" s="149"/>
      <c r="D206" s="150" t="s">
        <v>75</v>
      </c>
      <c r="E206" s="159" t="s">
        <v>1211</v>
      </c>
      <c r="F206" s="159" t="s">
        <v>1212</v>
      </c>
      <c r="G206" s="159"/>
      <c r="J206" s="152"/>
      <c r="K206" s="160">
        <f>BL206</f>
        <v>0</v>
      </c>
      <c r="M206" s="149"/>
      <c r="N206" s="154"/>
      <c r="Q206" s="155">
        <f>SUM(Q207:Q213)</f>
        <v>0</v>
      </c>
      <c r="S206" s="155">
        <f>SUM(S207:S213)</f>
        <v>0</v>
      </c>
      <c r="U206" s="156">
        <f>SUM(U207:U213)</f>
        <v>0</v>
      </c>
      <c r="AS206" s="150" t="s">
        <v>84</v>
      </c>
      <c r="AU206" s="157" t="s">
        <v>75</v>
      </c>
      <c r="AV206" s="157" t="s">
        <v>84</v>
      </c>
      <c r="AZ206" s="150" t="s">
        <v>167</v>
      </c>
      <c r="BL206" s="158">
        <f>SUM(BL207:BL213)</f>
        <v>0</v>
      </c>
    </row>
    <row r="207" spans="2:66" s="1" customFormat="1" ht="44.25" customHeight="1">
      <c r="B207" s="134"/>
      <c r="C207" s="194" t="s">
        <v>481</v>
      </c>
      <c r="D207" s="194" t="s">
        <v>382</v>
      </c>
      <c r="E207" s="195" t="s">
        <v>1213</v>
      </c>
      <c r="F207" s="196" t="s">
        <v>1214</v>
      </c>
      <c r="G207" s="196"/>
      <c r="H207" s="197" t="s">
        <v>344</v>
      </c>
      <c r="I207" s="198">
        <v>2</v>
      </c>
      <c r="J207" s="199"/>
      <c r="K207" s="198">
        <f t="shared" ref="K207:K213" si="45">ROUND(J207*I207,3)</f>
        <v>0</v>
      </c>
      <c r="L207" s="200"/>
      <c r="M207" s="201"/>
      <c r="N207" s="202" t="s">
        <v>1</v>
      </c>
      <c r="O207" s="203" t="s">
        <v>42</v>
      </c>
      <c r="Q207" s="169">
        <f t="shared" ref="Q207:Q213" si="46">P207*I207</f>
        <v>0</v>
      </c>
      <c r="R207" s="169">
        <v>0</v>
      </c>
      <c r="S207" s="169">
        <f t="shared" ref="S207:S213" si="47">R207*I207</f>
        <v>0</v>
      </c>
      <c r="T207" s="169">
        <v>0</v>
      </c>
      <c r="U207" s="170">
        <f t="shared" ref="U207:U213" si="48">T207*I207</f>
        <v>0</v>
      </c>
      <c r="AS207" s="171" t="s">
        <v>209</v>
      </c>
      <c r="AU207" s="171" t="s">
        <v>382</v>
      </c>
      <c r="AV207" s="171" t="s">
        <v>106</v>
      </c>
      <c r="AZ207" s="17" t="s">
        <v>167</v>
      </c>
      <c r="BF207" s="97">
        <f t="shared" ref="BF207:BF213" si="49">IF(O207="základná",K207,0)</f>
        <v>0</v>
      </c>
      <c r="BG207" s="97">
        <f t="shared" ref="BG207:BG213" si="50">IF(O207="znížená",K207,0)</f>
        <v>0</v>
      </c>
      <c r="BH207" s="97">
        <f t="shared" ref="BH207:BH213" si="51">IF(O207="zákl. prenesená",K207,0)</f>
        <v>0</v>
      </c>
      <c r="BI207" s="97">
        <f t="shared" ref="BI207:BI213" si="52">IF(O207="zníž. prenesená",K207,0)</f>
        <v>0</v>
      </c>
      <c r="BJ207" s="97">
        <f t="shared" ref="BJ207:BJ213" si="53">IF(O207="nulová",K207,0)</f>
        <v>0</v>
      </c>
      <c r="BK207" s="17" t="s">
        <v>106</v>
      </c>
      <c r="BL207" s="172">
        <f t="shared" ref="BL207:BL213" si="54">ROUND(J207*I207,3)</f>
        <v>0</v>
      </c>
      <c r="BM207" s="17" t="s">
        <v>173</v>
      </c>
      <c r="BN207" s="171" t="s">
        <v>784</v>
      </c>
    </row>
    <row r="208" spans="2:66" s="1" customFormat="1" ht="24.25" customHeight="1">
      <c r="B208" s="134"/>
      <c r="C208" s="161" t="s">
        <v>485</v>
      </c>
      <c r="D208" s="161" t="s">
        <v>169</v>
      </c>
      <c r="E208" s="162" t="s">
        <v>1215</v>
      </c>
      <c r="F208" s="163" t="s">
        <v>1216</v>
      </c>
      <c r="G208" s="163"/>
      <c r="H208" s="164" t="s">
        <v>344</v>
      </c>
      <c r="I208" s="165">
        <v>2</v>
      </c>
      <c r="J208" s="166"/>
      <c r="K208" s="165">
        <f t="shared" si="45"/>
        <v>0</v>
      </c>
      <c r="L208" s="167"/>
      <c r="M208" s="34"/>
      <c r="N208" s="168" t="s">
        <v>1</v>
      </c>
      <c r="O208" s="133" t="s">
        <v>42</v>
      </c>
      <c r="Q208" s="169">
        <f t="shared" si="46"/>
        <v>0</v>
      </c>
      <c r="R208" s="169">
        <v>0</v>
      </c>
      <c r="S208" s="169">
        <f t="shared" si="47"/>
        <v>0</v>
      </c>
      <c r="T208" s="169">
        <v>0</v>
      </c>
      <c r="U208" s="170">
        <f t="shared" si="48"/>
        <v>0</v>
      </c>
      <c r="AS208" s="171" t="s">
        <v>173</v>
      </c>
      <c r="AU208" s="171" t="s">
        <v>169</v>
      </c>
      <c r="AV208" s="171" t="s">
        <v>106</v>
      </c>
      <c r="AZ208" s="17" t="s">
        <v>167</v>
      </c>
      <c r="BF208" s="97">
        <f t="shared" si="49"/>
        <v>0</v>
      </c>
      <c r="BG208" s="97">
        <f t="shared" si="50"/>
        <v>0</v>
      </c>
      <c r="BH208" s="97">
        <f t="shared" si="51"/>
        <v>0</v>
      </c>
      <c r="BI208" s="97">
        <f t="shared" si="52"/>
        <v>0</v>
      </c>
      <c r="BJ208" s="97">
        <f t="shared" si="53"/>
        <v>0</v>
      </c>
      <c r="BK208" s="17" t="s">
        <v>106</v>
      </c>
      <c r="BL208" s="172">
        <f t="shared" si="54"/>
        <v>0</v>
      </c>
      <c r="BM208" s="17" t="s">
        <v>173</v>
      </c>
      <c r="BN208" s="171" t="s">
        <v>795</v>
      </c>
    </row>
    <row r="209" spans="2:66" s="1" customFormat="1" ht="44.25" customHeight="1">
      <c r="B209" s="134"/>
      <c r="C209" s="194" t="s">
        <v>490</v>
      </c>
      <c r="D209" s="194" t="s">
        <v>382</v>
      </c>
      <c r="E209" s="195" t="s">
        <v>1217</v>
      </c>
      <c r="F209" s="196" t="s">
        <v>1218</v>
      </c>
      <c r="G209" s="196"/>
      <c r="H209" s="197" t="s">
        <v>344</v>
      </c>
      <c r="I209" s="198">
        <v>8</v>
      </c>
      <c r="J209" s="199"/>
      <c r="K209" s="198">
        <f t="shared" si="45"/>
        <v>0</v>
      </c>
      <c r="L209" s="200"/>
      <c r="M209" s="201"/>
      <c r="N209" s="202" t="s">
        <v>1</v>
      </c>
      <c r="O209" s="203" t="s">
        <v>42</v>
      </c>
      <c r="Q209" s="169">
        <f t="shared" si="46"/>
        <v>0</v>
      </c>
      <c r="R209" s="169">
        <v>0</v>
      </c>
      <c r="S209" s="169">
        <f t="shared" si="47"/>
        <v>0</v>
      </c>
      <c r="T209" s="169">
        <v>0</v>
      </c>
      <c r="U209" s="170">
        <f t="shared" si="48"/>
        <v>0</v>
      </c>
      <c r="AS209" s="171" t="s">
        <v>209</v>
      </c>
      <c r="AU209" s="171" t="s">
        <v>382</v>
      </c>
      <c r="AV209" s="171" t="s">
        <v>106</v>
      </c>
      <c r="AZ209" s="17" t="s">
        <v>167</v>
      </c>
      <c r="BF209" s="97">
        <f t="shared" si="49"/>
        <v>0</v>
      </c>
      <c r="BG209" s="97">
        <f t="shared" si="50"/>
        <v>0</v>
      </c>
      <c r="BH209" s="97">
        <f t="shared" si="51"/>
        <v>0</v>
      </c>
      <c r="BI209" s="97">
        <f t="shared" si="52"/>
        <v>0</v>
      </c>
      <c r="BJ209" s="97">
        <f t="shared" si="53"/>
        <v>0</v>
      </c>
      <c r="BK209" s="17" t="s">
        <v>106</v>
      </c>
      <c r="BL209" s="172">
        <f t="shared" si="54"/>
        <v>0</v>
      </c>
      <c r="BM209" s="17" t="s">
        <v>173</v>
      </c>
      <c r="BN209" s="171" t="s">
        <v>807</v>
      </c>
    </row>
    <row r="210" spans="2:66" s="1" customFormat="1" ht="24.25" customHeight="1">
      <c r="B210" s="134"/>
      <c r="C210" s="161" t="s">
        <v>494</v>
      </c>
      <c r="D210" s="161" t="s">
        <v>169</v>
      </c>
      <c r="E210" s="162" t="s">
        <v>1215</v>
      </c>
      <c r="F210" s="163" t="s">
        <v>1216</v>
      </c>
      <c r="G210" s="163"/>
      <c r="H210" s="164" t="s">
        <v>344</v>
      </c>
      <c r="I210" s="165">
        <v>8</v>
      </c>
      <c r="J210" s="166"/>
      <c r="K210" s="165">
        <f t="shared" si="45"/>
        <v>0</v>
      </c>
      <c r="L210" s="167"/>
      <c r="M210" s="34"/>
      <c r="N210" s="168" t="s">
        <v>1</v>
      </c>
      <c r="O210" s="133" t="s">
        <v>42</v>
      </c>
      <c r="Q210" s="169">
        <f t="shared" si="46"/>
        <v>0</v>
      </c>
      <c r="R210" s="169">
        <v>0</v>
      </c>
      <c r="S210" s="169">
        <f t="shared" si="47"/>
        <v>0</v>
      </c>
      <c r="T210" s="169">
        <v>0</v>
      </c>
      <c r="U210" s="170">
        <f t="shared" si="48"/>
        <v>0</v>
      </c>
      <c r="AS210" s="171" t="s">
        <v>173</v>
      </c>
      <c r="AU210" s="171" t="s">
        <v>169</v>
      </c>
      <c r="AV210" s="171" t="s">
        <v>106</v>
      </c>
      <c r="AZ210" s="17" t="s">
        <v>167</v>
      </c>
      <c r="BF210" s="97">
        <f t="shared" si="49"/>
        <v>0</v>
      </c>
      <c r="BG210" s="97">
        <f t="shared" si="50"/>
        <v>0</v>
      </c>
      <c r="BH210" s="97">
        <f t="shared" si="51"/>
        <v>0</v>
      </c>
      <c r="BI210" s="97">
        <f t="shared" si="52"/>
        <v>0</v>
      </c>
      <c r="BJ210" s="97">
        <f t="shared" si="53"/>
        <v>0</v>
      </c>
      <c r="BK210" s="17" t="s">
        <v>106</v>
      </c>
      <c r="BL210" s="172">
        <f t="shared" si="54"/>
        <v>0</v>
      </c>
      <c r="BM210" s="17" t="s">
        <v>173</v>
      </c>
      <c r="BN210" s="171" t="s">
        <v>815</v>
      </c>
    </row>
    <row r="211" spans="2:66" s="1" customFormat="1" ht="49.2" customHeight="1">
      <c r="B211" s="134"/>
      <c r="C211" s="194" t="s">
        <v>499</v>
      </c>
      <c r="D211" s="194" t="s">
        <v>382</v>
      </c>
      <c r="E211" s="195" t="s">
        <v>1219</v>
      </c>
      <c r="F211" s="196" t="s">
        <v>1220</v>
      </c>
      <c r="G211" s="196"/>
      <c r="H211" s="197" t="s">
        <v>344</v>
      </c>
      <c r="I211" s="198">
        <v>2.5</v>
      </c>
      <c r="J211" s="199"/>
      <c r="K211" s="198">
        <f t="shared" si="45"/>
        <v>0</v>
      </c>
      <c r="L211" s="200"/>
      <c r="M211" s="201"/>
      <c r="N211" s="202" t="s">
        <v>1</v>
      </c>
      <c r="O211" s="203" t="s">
        <v>42</v>
      </c>
      <c r="Q211" s="169">
        <f t="shared" si="46"/>
        <v>0</v>
      </c>
      <c r="R211" s="169">
        <v>0</v>
      </c>
      <c r="S211" s="169">
        <f t="shared" si="47"/>
        <v>0</v>
      </c>
      <c r="T211" s="169">
        <v>0</v>
      </c>
      <c r="U211" s="170">
        <f t="shared" si="48"/>
        <v>0</v>
      </c>
      <c r="AS211" s="171" t="s">
        <v>209</v>
      </c>
      <c r="AU211" s="171" t="s">
        <v>382</v>
      </c>
      <c r="AV211" s="171" t="s">
        <v>106</v>
      </c>
      <c r="AZ211" s="17" t="s">
        <v>167</v>
      </c>
      <c r="BF211" s="97">
        <f t="shared" si="49"/>
        <v>0</v>
      </c>
      <c r="BG211" s="97">
        <f t="shared" si="50"/>
        <v>0</v>
      </c>
      <c r="BH211" s="97">
        <f t="shared" si="51"/>
        <v>0</v>
      </c>
      <c r="BI211" s="97">
        <f t="shared" si="52"/>
        <v>0</v>
      </c>
      <c r="BJ211" s="97">
        <f t="shared" si="53"/>
        <v>0</v>
      </c>
      <c r="BK211" s="17" t="s">
        <v>106</v>
      </c>
      <c r="BL211" s="172">
        <f t="shared" si="54"/>
        <v>0</v>
      </c>
      <c r="BM211" s="17" t="s">
        <v>173</v>
      </c>
      <c r="BN211" s="171" t="s">
        <v>825</v>
      </c>
    </row>
    <row r="212" spans="2:66" s="1" customFormat="1" ht="21.75" customHeight="1">
      <c r="B212" s="134"/>
      <c r="C212" s="161" t="s">
        <v>504</v>
      </c>
      <c r="D212" s="161" t="s">
        <v>169</v>
      </c>
      <c r="E212" s="162" t="s">
        <v>1221</v>
      </c>
      <c r="F212" s="163" t="s">
        <v>1222</v>
      </c>
      <c r="G212" s="163"/>
      <c r="H212" s="164" t="s">
        <v>344</v>
      </c>
      <c r="I212" s="165">
        <v>2.5</v>
      </c>
      <c r="J212" s="166"/>
      <c r="K212" s="165">
        <f t="shared" si="45"/>
        <v>0</v>
      </c>
      <c r="L212" s="167"/>
      <c r="M212" s="34"/>
      <c r="N212" s="168" t="s">
        <v>1</v>
      </c>
      <c r="O212" s="133" t="s">
        <v>42</v>
      </c>
      <c r="Q212" s="169">
        <f t="shared" si="46"/>
        <v>0</v>
      </c>
      <c r="R212" s="169">
        <v>0</v>
      </c>
      <c r="S212" s="169">
        <f t="shared" si="47"/>
        <v>0</v>
      </c>
      <c r="T212" s="169">
        <v>0</v>
      </c>
      <c r="U212" s="170">
        <f t="shared" si="48"/>
        <v>0</v>
      </c>
      <c r="AS212" s="171" t="s">
        <v>173</v>
      </c>
      <c r="AU212" s="171" t="s">
        <v>169</v>
      </c>
      <c r="AV212" s="171" t="s">
        <v>106</v>
      </c>
      <c r="AZ212" s="17" t="s">
        <v>167</v>
      </c>
      <c r="BF212" s="97">
        <f t="shared" si="49"/>
        <v>0</v>
      </c>
      <c r="BG212" s="97">
        <f t="shared" si="50"/>
        <v>0</v>
      </c>
      <c r="BH212" s="97">
        <f t="shared" si="51"/>
        <v>0</v>
      </c>
      <c r="BI212" s="97">
        <f t="shared" si="52"/>
        <v>0</v>
      </c>
      <c r="BJ212" s="97">
        <f t="shared" si="53"/>
        <v>0</v>
      </c>
      <c r="BK212" s="17" t="s">
        <v>106</v>
      </c>
      <c r="BL212" s="172">
        <f t="shared" si="54"/>
        <v>0</v>
      </c>
      <c r="BM212" s="17" t="s">
        <v>173</v>
      </c>
      <c r="BN212" s="171" t="s">
        <v>836</v>
      </c>
    </row>
    <row r="213" spans="2:66" s="1" customFormat="1" ht="24.25" customHeight="1">
      <c r="B213" s="134"/>
      <c r="C213" s="161" t="s">
        <v>509</v>
      </c>
      <c r="D213" s="161" t="s">
        <v>169</v>
      </c>
      <c r="E213" s="162" t="s">
        <v>1223</v>
      </c>
      <c r="F213" s="163" t="s">
        <v>1224</v>
      </c>
      <c r="G213" s="163"/>
      <c r="H213" s="164" t="s">
        <v>753</v>
      </c>
      <c r="I213" s="166"/>
      <c r="J213" s="166"/>
      <c r="K213" s="165">
        <f t="shared" si="45"/>
        <v>0</v>
      </c>
      <c r="L213" s="167"/>
      <c r="M213" s="34"/>
      <c r="N213" s="168" t="s">
        <v>1</v>
      </c>
      <c r="O213" s="133" t="s">
        <v>42</v>
      </c>
      <c r="Q213" s="169">
        <f t="shared" si="46"/>
        <v>0</v>
      </c>
      <c r="R213" s="169">
        <v>0</v>
      </c>
      <c r="S213" s="169">
        <f t="shared" si="47"/>
        <v>0</v>
      </c>
      <c r="T213" s="169">
        <v>0</v>
      </c>
      <c r="U213" s="170">
        <f t="shared" si="48"/>
        <v>0</v>
      </c>
      <c r="AS213" s="171" t="s">
        <v>173</v>
      </c>
      <c r="AU213" s="171" t="s">
        <v>169</v>
      </c>
      <c r="AV213" s="171" t="s">
        <v>106</v>
      </c>
      <c r="AZ213" s="17" t="s">
        <v>167</v>
      </c>
      <c r="BF213" s="97">
        <f t="shared" si="49"/>
        <v>0</v>
      </c>
      <c r="BG213" s="97">
        <f t="shared" si="50"/>
        <v>0</v>
      </c>
      <c r="BH213" s="97">
        <f t="shared" si="51"/>
        <v>0</v>
      </c>
      <c r="BI213" s="97">
        <f t="shared" si="52"/>
        <v>0</v>
      </c>
      <c r="BJ213" s="97">
        <f t="shared" si="53"/>
        <v>0</v>
      </c>
      <c r="BK213" s="17" t="s">
        <v>106</v>
      </c>
      <c r="BL213" s="172">
        <f t="shared" si="54"/>
        <v>0</v>
      </c>
      <c r="BM213" s="17" t="s">
        <v>173</v>
      </c>
      <c r="BN213" s="171" t="s">
        <v>852</v>
      </c>
    </row>
    <row r="214" spans="2:66" s="11" customFormat="1" ht="22.95" customHeight="1">
      <c r="B214" s="149"/>
      <c r="D214" s="150" t="s">
        <v>75</v>
      </c>
      <c r="E214" s="159" t="s">
        <v>1225</v>
      </c>
      <c r="F214" s="159" t="s">
        <v>1226</v>
      </c>
      <c r="G214" s="159"/>
      <c r="J214" s="152"/>
      <c r="K214" s="160">
        <f>BL214</f>
        <v>0</v>
      </c>
      <c r="M214" s="149"/>
      <c r="N214" s="154"/>
      <c r="Q214" s="155">
        <f>SUM(Q215:Q223)</f>
        <v>0</v>
      </c>
      <c r="S214" s="155">
        <f>SUM(S215:S223)</f>
        <v>0</v>
      </c>
      <c r="U214" s="156">
        <f>SUM(U215:U223)</f>
        <v>0</v>
      </c>
      <c r="AS214" s="150" t="s">
        <v>84</v>
      </c>
      <c r="AU214" s="157" t="s">
        <v>75</v>
      </c>
      <c r="AV214" s="157" t="s">
        <v>84</v>
      </c>
      <c r="AZ214" s="150" t="s">
        <v>167</v>
      </c>
      <c r="BL214" s="158">
        <f>SUM(BL215:BL223)</f>
        <v>0</v>
      </c>
    </row>
    <row r="215" spans="2:66" s="1" customFormat="1" ht="33" customHeight="1">
      <c r="B215" s="134"/>
      <c r="C215" s="194" t="s">
        <v>514</v>
      </c>
      <c r="D215" s="194" t="s">
        <v>382</v>
      </c>
      <c r="E215" s="195" t="s">
        <v>1227</v>
      </c>
      <c r="F215" s="196" t="s">
        <v>1228</v>
      </c>
      <c r="G215" s="196"/>
      <c r="H215" s="197" t="s">
        <v>236</v>
      </c>
      <c r="I215" s="198">
        <v>1</v>
      </c>
      <c r="J215" s="199"/>
      <c r="K215" s="198">
        <f t="shared" ref="K215:K223" si="55">ROUND(J215*I215,3)</f>
        <v>0</v>
      </c>
      <c r="L215" s="200"/>
      <c r="M215" s="201"/>
      <c r="N215" s="202" t="s">
        <v>1</v>
      </c>
      <c r="O215" s="203" t="s">
        <v>42</v>
      </c>
      <c r="Q215" s="169">
        <f t="shared" ref="Q215:Q223" si="56">P215*I215</f>
        <v>0</v>
      </c>
      <c r="R215" s="169">
        <v>0</v>
      </c>
      <c r="S215" s="169">
        <f t="shared" ref="S215:S223" si="57">R215*I215</f>
        <v>0</v>
      </c>
      <c r="T215" s="169">
        <v>0</v>
      </c>
      <c r="U215" s="170">
        <f t="shared" ref="U215:U223" si="58">T215*I215</f>
        <v>0</v>
      </c>
      <c r="AS215" s="171" t="s">
        <v>209</v>
      </c>
      <c r="AU215" s="171" t="s">
        <v>382</v>
      </c>
      <c r="AV215" s="171" t="s">
        <v>106</v>
      </c>
      <c r="AZ215" s="17" t="s">
        <v>167</v>
      </c>
      <c r="BF215" s="97">
        <f t="shared" ref="BF215:BF223" si="59">IF(O215="základná",K215,0)</f>
        <v>0</v>
      </c>
      <c r="BG215" s="97">
        <f t="shared" ref="BG215:BG223" si="60">IF(O215="znížená",K215,0)</f>
        <v>0</v>
      </c>
      <c r="BH215" s="97">
        <f t="shared" ref="BH215:BH223" si="61">IF(O215="zákl. prenesená",K215,0)</f>
        <v>0</v>
      </c>
      <c r="BI215" s="97">
        <f t="shared" ref="BI215:BI223" si="62">IF(O215="zníž. prenesená",K215,0)</f>
        <v>0</v>
      </c>
      <c r="BJ215" s="97">
        <f t="shared" ref="BJ215:BJ223" si="63">IF(O215="nulová",K215,0)</f>
        <v>0</v>
      </c>
      <c r="BK215" s="17" t="s">
        <v>106</v>
      </c>
      <c r="BL215" s="172">
        <f t="shared" ref="BL215:BL223" si="64">ROUND(J215*I215,3)</f>
        <v>0</v>
      </c>
      <c r="BM215" s="17" t="s">
        <v>173</v>
      </c>
      <c r="BN215" s="171" t="s">
        <v>862</v>
      </c>
    </row>
    <row r="216" spans="2:66" s="1" customFormat="1" ht="24.25" customHeight="1">
      <c r="B216" s="134"/>
      <c r="C216" s="161" t="s">
        <v>519</v>
      </c>
      <c r="D216" s="161" t="s">
        <v>169</v>
      </c>
      <c r="E216" s="162" t="s">
        <v>1229</v>
      </c>
      <c r="F216" s="163" t="s">
        <v>1230</v>
      </c>
      <c r="G216" s="163"/>
      <c r="H216" s="164" t="s">
        <v>236</v>
      </c>
      <c r="I216" s="165">
        <v>1</v>
      </c>
      <c r="J216" s="166"/>
      <c r="K216" s="165">
        <f t="shared" si="55"/>
        <v>0</v>
      </c>
      <c r="L216" s="167"/>
      <c r="M216" s="34"/>
      <c r="N216" s="168" t="s">
        <v>1</v>
      </c>
      <c r="O216" s="133" t="s">
        <v>42</v>
      </c>
      <c r="Q216" s="169">
        <f t="shared" si="56"/>
        <v>0</v>
      </c>
      <c r="R216" s="169">
        <v>0</v>
      </c>
      <c r="S216" s="169">
        <f t="shared" si="57"/>
        <v>0</v>
      </c>
      <c r="T216" s="169">
        <v>0</v>
      </c>
      <c r="U216" s="170">
        <f t="shared" si="58"/>
        <v>0</v>
      </c>
      <c r="AS216" s="171" t="s">
        <v>173</v>
      </c>
      <c r="AU216" s="171" t="s">
        <v>169</v>
      </c>
      <c r="AV216" s="171" t="s">
        <v>106</v>
      </c>
      <c r="AZ216" s="17" t="s">
        <v>167</v>
      </c>
      <c r="BF216" s="97">
        <f t="shared" si="59"/>
        <v>0</v>
      </c>
      <c r="BG216" s="97">
        <f t="shared" si="60"/>
        <v>0</v>
      </c>
      <c r="BH216" s="97">
        <f t="shared" si="61"/>
        <v>0</v>
      </c>
      <c r="BI216" s="97">
        <f t="shared" si="62"/>
        <v>0</v>
      </c>
      <c r="BJ216" s="97">
        <f t="shared" si="63"/>
        <v>0</v>
      </c>
      <c r="BK216" s="17" t="s">
        <v>106</v>
      </c>
      <c r="BL216" s="172">
        <f t="shared" si="64"/>
        <v>0</v>
      </c>
      <c r="BM216" s="17" t="s">
        <v>173</v>
      </c>
      <c r="BN216" s="171" t="s">
        <v>871</v>
      </c>
    </row>
    <row r="217" spans="2:66" s="1" customFormat="1" ht="33" customHeight="1">
      <c r="B217" s="134"/>
      <c r="C217" s="194" t="s">
        <v>523</v>
      </c>
      <c r="D217" s="194" t="s">
        <v>382</v>
      </c>
      <c r="E217" s="195" t="s">
        <v>1231</v>
      </c>
      <c r="F217" s="196" t="s">
        <v>1232</v>
      </c>
      <c r="G217" s="196"/>
      <c r="H217" s="197" t="s">
        <v>236</v>
      </c>
      <c r="I217" s="198">
        <v>1</v>
      </c>
      <c r="J217" s="199"/>
      <c r="K217" s="198">
        <f t="shared" si="55"/>
        <v>0</v>
      </c>
      <c r="L217" s="200"/>
      <c r="M217" s="201"/>
      <c r="N217" s="202" t="s">
        <v>1</v>
      </c>
      <c r="O217" s="203" t="s">
        <v>42</v>
      </c>
      <c r="Q217" s="169">
        <f t="shared" si="56"/>
        <v>0</v>
      </c>
      <c r="R217" s="169">
        <v>0</v>
      </c>
      <c r="S217" s="169">
        <f t="shared" si="57"/>
        <v>0</v>
      </c>
      <c r="T217" s="169">
        <v>0</v>
      </c>
      <c r="U217" s="170">
        <f t="shared" si="58"/>
        <v>0</v>
      </c>
      <c r="AS217" s="171" t="s">
        <v>209</v>
      </c>
      <c r="AU217" s="171" t="s">
        <v>382</v>
      </c>
      <c r="AV217" s="171" t="s">
        <v>106</v>
      </c>
      <c r="AZ217" s="17" t="s">
        <v>167</v>
      </c>
      <c r="BF217" s="97">
        <f t="shared" si="59"/>
        <v>0</v>
      </c>
      <c r="BG217" s="97">
        <f t="shared" si="60"/>
        <v>0</v>
      </c>
      <c r="BH217" s="97">
        <f t="shared" si="61"/>
        <v>0</v>
      </c>
      <c r="BI217" s="97">
        <f t="shared" si="62"/>
        <v>0</v>
      </c>
      <c r="BJ217" s="97">
        <f t="shared" si="63"/>
        <v>0</v>
      </c>
      <c r="BK217" s="17" t="s">
        <v>106</v>
      </c>
      <c r="BL217" s="172">
        <f t="shared" si="64"/>
        <v>0</v>
      </c>
      <c r="BM217" s="17" t="s">
        <v>173</v>
      </c>
      <c r="BN217" s="171" t="s">
        <v>879</v>
      </c>
    </row>
    <row r="218" spans="2:66" s="1" customFormat="1" ht="21.75" customHeight="1">
      <c r="B218" s="134"/>
      <c r="C218" s="161" t="s">
        <v>528</v>
      </c>
      <c r="D218" s="161" t="s">
        <v>169</v>
      </c>
      <c r="E218" s="162" t="s">
        <v>1233</v>
      </c>
      <c r="F218" s="163" t="s">
        <v>1234</v>
      </c>
      <c r="G218" s="163"/>
      <c r="H218" s="164" t="s">
        <v>236</v>
      </c>
      <c r="I218" s="165">
        <v>1</v>
      </c>
      <c r="J218" s="166"/>
      <c r="K218" s="165">
        <f t="shared" si="55"/>
        <v>0</v>
      </c>
      <c r="L218" s="167"/>
      <c r="M218" s="34"/>
      <c r="N218" s="168" t="s">
        <v>1</v>
      </c>
      <c r="O218" s="133" t="s">
        <v>42</v>
      </c>
      <c r="Q218" s="169">
        <f t="shared" si="56"/>
        <v>0</v>
      </c>
      <c r="R218" s="169">
        <v>0</v>
      </c>
      <c r="S218" s="169">
        <f t="shared" si="57"/>
        <v>0</v>
      </c>
      <c r="T218" s="169">
        <v>0</v>
      </c>
      <c r="U218" s="170">
        <f t="shared" si="58"/>
        <v>0</v>
      </c>
      <c r="AS218" s="171" t="s">
        <v>173</v>
      </c>
      <c r="AU218" s="171" t="s">
        <v>169</v>
      </c>
      <c r="AV218" s="171" t="s">
        <v>106</v>
      </c>
      <c r="AZ218" s="17" t="s">
        <v>167</v>
      </c>
      <c r="BF218" s="97">
        <f t="shared" si="59"/>
        <v>0</v>
      </c>
      <c r="BG218" s="97">
        <f t="shared" si="60"/>
        <v>0</v>
      </c>
      <c r="BH218" s="97">
        <f t="shared" si="61"/>
        <v>0</v>
      </c>
      <c r="BI218" s="97">
        <f t="shared" si="62"/>
        <v>0</v>
      </c>
      <c r="BJ218" s="97">
        <f t="shared" si="63"/>
        <v>0</v>
      </c>
      <c r="BK218" s="17" t="s">
        <v>106</v>
      </c>
      <c r="BL218" s="172">
        <f t="shared" si="64"/>
        <v>0</v>
      </c>
      <c r="BM218" s="17" t="s">
        <v>173</v>
      </c>
      <c r="BN218" s="171" t="s">
        <v>887</v>
      </c>
    </row>
    <row r="219" spans="2:66" s="1" customFormat="1" ht="24.25" customHeight="1">
      <c r="B219" s="134"/>
      <c r="C219" s="194" t="s">
        <v>532</v>
      </c>
      <c r="D219" s="194" t="s">
        <v>382</v>
      </c>
      <c r="E219" s="195" t="s">
        <v>1235</v>
      </c>
      <c r="F219" s="196" t="s">
        <v>1236</v>
      </c>
      <c r="G219" s="196"/>
      <c r="H219" s="197" t="s">
        <v>236</v>
      </c>
      <c r="I219" s="198">
        <v>1</v>
      </c>
      <c r="J219" s="199"/>
      <c r="K219" s="198">
        <f t="shared" si="55"/>
        <v>0</v>
      </c>
      <c r="L219" s="200"/>
      <c r="M219" s="201"/>
      <c r="N219" s="202" t="s">
        <v>1</v>
      </c>
      <c r="O219" s="203" t="s">
        <v>42</v>
      </c>
      <c r="Q219" s="169">
        <f t="shared" si="56"/>
        <v>0</v>
      </c>
      <c r="R219" s="169">
        <v>0</v>
      </c>
      <c r="S219" s="169">
        <f t="shared" si="57"/>
        <v>0</v>
      </c>
      <c r="T219" s="169">
        <v>0</v>
      </c>
      <c r="U219" s="170">
        <f t="shared" si="58"/>
        <v>0</v>
      </c>
      <c r="AS219" s="171" t="s">
        <v>209</v>
      </c>
      <c r="AU219" s="171" t="s">
        <v>382</v>
      </c>
      <c r="AV219" s="171" t="s">
        <v>106</v>
      </c>
      <c r="AZ219" s="17" t="s">
        <v>167</v>
      </c>
      <c r="BF219" s="97">
        <f t="shared" si="59"/>
        <v>0</v>
      </c>
      <c r="BG219" s="97">
        <f t="shared" si="60"/>
        <v>0</v>
      </c>
      <c r="BH219" s="97">
        <f t="shared" si="61"/>
        <v>0</v>
      </c>
      <c r="BI219" s="97">
        <f t="shared" si="62"/>
        <v>0</v>
      </c>
      <c r="BJ219" s="97">
        <f t="shared" si="63"/>
        <v>0</v>
      </c>
      <c r="BK219" s="17" t="s">
        <v>106</v>
      </c>
      <c r="BL219" s="172">
        <f t="shared" si="64"/>
        <v>0</v>
      </c>
      <c r="BM219" s="17" t="s">
        <v>173</v>
      </c>
      <c r="BN219" s="171" t="s">
        <v>895</v>
      </c>
    </row>
    <row r="220" spans="2:66" s="1" customFormat="1" ht="24.25" customHeight="1">
      <c r="B220" s="134"/>
      <c r="C220" s="161" t="s">
        <v>537</v>
      </c>
      <c r="D220" s="161" t="s">
        <v>169</v>
      </c>
      <c r="E220" s="162" t="s">
        <v>1237</v>
      </c>
      <c r="F220" s="163" t="s">
        <v>1238</v>
      </c>
      <c r="G220" s="163"/>
      <c r="H220" s="164" t="s">
        <v>236</v>
      </c>
      <c r="I220" s="165">
        <v>1</v>
      </c>
      <c r="J220" s="166"/>
      <c r="K220" s="165">
        <f t="shared" si="55"/>
        <v>0</v>
      </c>
      <c r="L220" s="167"/>
      <c r="M220" s="34"/>
      <c r="N220" s="168" t="s">
        <v>1</v>
      </c>
      <c r="O220" s="133" t="s">
        <v>42</v>
      </c>
      <c r="Q220" s="169">
        <f t="shared" si="56"/>
        <v>0</v>
      </c>
      <c r="R220" s="169">
        <v>0</v>
      </c>
      <c r="S220" s="169">
        <f t="shared" si="57"/>
        <v>0</v>
      </c>
      <c r="T220" s="169">
        <v>0</v>
      </c>
      <c r="U220" s="170">
        <f t="shared" si="58"/>
        <v>0</v>
      </c>
      <c r="AS220" s="171" t="s">
        <v>173</v>
      </c>
      <c r="AU220" s="171" t="s">
        <v>169</v>
      </c>
      <c r="AV220" s="171" t="s">
        <v>106</v>
      </c>
      <c r="AZ220" s="17" t="s">
        <v>167</v>
      </c>
      <c r="BF220" s="97">
        <f t="shared" si="59"/>
        <v>0</v>
      </c>
      <c r="BG220" s="97">
        <f t="shared" si="60"/>
        <v>0</v>
      </c>
      <c r="BH220" s="97">
        <f t="shared" si="61"/>
        <v>0</v>
      </c>
      <c r="BI220" s="97">
        <f t="shared" si="62"/>
        <v>0</v>
      </c>
      <c r="BJ220" s="97">
        <f t="shared" si="63"/>
        <v>0</v>
      </c>
      <c r="BK220" s="17" t="s">
        <v>106</v>
      </c>
      <c r="BL220" s="172">
        <f t="shared" si="64"/>
        <v>0</v>
      </c>
      <c r="BM220" s="17" t="s">
        <v>173</v>
      </c>
      <c r="BN220" s="171" t="s">
        <v>903</v>
      </c>
    </row>
    <row r="221" spans="2:66" s="1" customFormat="1" ht="16.5" customHeight="1">
      <c r="B221" s="134"/>
      <c r="C221" s="194" t="s">
        <v>542</v>
      </c>
      <c r="D221" s="194" t="s">
        <v>382</v>
      </c>
      <c r="E221" s="195" t="s">
        <v>1239</v>
      </c>
      <c r="F221" s="196" t="s">
        <v>1240</v>
      </c>
      <c r="G221" s="196"/>
      <c r="H221" s="197" t="s">
        <v>236</v>
      </c>
      <c r="I221" s="198">
        <v>1</v>
      </c>
      <c r="J221" s="199"/>
      <c r="K221" s="198">
        <f t="shared" si="55"/>
        <v>0</v>
      </c>
      <c r="L221" s="200"/>
      <c r="M221" s="201"/>
      <c r="N221" s="202" t="s">
        <v>1</v>
      </c>
      <c r="O221" s="203" t="s">
        <v>42</v>
      </c>
      <c r="Q221" s="169">
        <f t="shared" si="56"/>
        <v>0</v>
      </c>
      <c r="R221" s="169">
        <v>0</v>
      </c>
      <c r="S221" s="169">
        <f t="shared" si="57"/>
        <v>0</v>
      </c>
      <c r="T221" s="169">
        <v>0</v>
      </c>
      <c r="U221" s="170">
        <f t="shared" si="58"/>
        <v>0</v>
      </c>
      <c r="AS221" s="171" t="s">
        <v>209</v>
      </c>
      <c r="AU221" s="171" t="s">
        <v>382</v>
      </c>
      <c r="AV221" s="171" t="s">
        <v>106</v>
      </c>
      <c r="AZ221" s="17" t="s">
        <v>167</v>
      </c>
      <c r="BF221" s="97">
        <f t="shared" si="59"/>
        <v>0</v>
      </c>
      <c r="BG221" s="97">
        <f t="shared" si="60"/>
        <v>0</v>
      </c>
      <c r="BH221" s="97">
        <f t="shared" si="61"/>
        <v>0</v>
      </c>
      <c r="BI221" s="97">
        <f t="shared" si="62"/>
        <v>0</v>
      </c>
      <c r="BJ221" s="97">
        <f t="shared" si="63"/>
        <v>0</v>
      </c>
      <c r="BK221" s="17" t="s">
        <v>106</v>
      </c>
      <c r="BL221" s="172">
        <f t="shared" si="64"/>
        <v>0</v>
      </c>
      <c r="BM221" s="17" t="s">
        <v>173</v>
      </c>
      <c r="BN221" s="171" t="s">
        <v>911</v>
      </c>
    </row>
    <row r="222" spans="2:66" s="1" customFormat="1" ht="24.25" customHeight="1">
      <c r="B222" s="134"/>
      <c r="C222" s="161" t="s">
        <v>547</v>
      </c>
      <c r="D222" s="161" t="s">
        <v>169</v>
      </c>
      <c r="E222" s="162" t="s">
        <v>1241</v>
      </c>
      <c r="F222" s="163" t="s">
        <v>1242</v>
      </c>
      <c r="G222" s="163"/>
      <c r="H222" s="164" t="s">
        <v>236</v>
      </c>
      <c r="I222" s="165">
        <v>1</v>
      </c>
      <c r="J222" s="166"/>
      <c r="K222" s="165">
        <f t="shared" si="55"/>
        <v>0</v>
      </c>
      <c r="L222" s="167"/>
      <c r="M222" s="34"/>
      <c r="N222" s="168" t="s">
        <v>1</v>
      </c>
      <c r="O222" s="133" t="s">
        <v>42</v>
      </c>
      <c r="Q222" s="169">
        <f t="shared" si="56"/>
        <v>0</v>
      </c>
      <c r="R222" s="169">
        <v>0</v>
      </c>
      <c r="S222" s="169">
        <f t="shared" si="57"/>
        <v>0</v>
      </c>
      <c r="T222" s="169">
        <v>0</v>
      </c>
      <c r="U222" s="170">
        <f t="shared" si="58"/>
        <v>0</v>
      </c>
      <c r="AS222" s="171" t="s">
        <v>173</v>
      </c>
      <c r="AU222" s="171" t="s">
        <v>169</v>
      </c>
      <c r="AV222" s="171" t="s">
        <v>106</v>
      </c>
      <c r="AZ222" s="17" t="s">
        <v>167</v>
      </c>
      <c r="BF222" s="97">
        <f t="shared" si="59"/>
        <v>0</v>
      </c>
      <c r="BG222" s="97">
        <f t="shared" si="60"/>
        <v>0</v>
      </c>
      <c r="BH222" s="97">
        <f t="shared" si="61"/>
        <v>0</v>
      </c>
      <c r="BI222" s="97">
        <f t="shared" si="62"/>
        <v>0</v>
      </c>
      <c r="BJ222" s="97">
        <f t="shared" si="63"/>
        <v>0</v>
      </c>
      <c r="BK222" s="17" t="s">
        <v>106</v>
      </c>
      <c r="BL222" s="172">
        <f t="shared" si="64"/>
        <v>0</v>
      </c>
      <c r="BM222" s="17" t="s">
        <v>173</v>
      </c>
      <c r="BN222" s="171" t="s">
        <v>922</v>
      </c>
    </row>
    <row r="223" spans="2:66" s="1" customFormat="1" ht="24.25" customHeight="1">
      <c r="B223" s="134"/>
      <c r="C223" s="161" t="s">
        <v>552</v>
      </c>
      <c r="D223" s="161" t="s">
        <v>169</v>
      </c>
      <c r="E223" s="162" t="s">
        <v>1243</v>
      </c>
      <c r="F223" s="163" t="s">
        <v>1244</v>
      </c>
      <c r="G223" s="163"/>
      <c r="H223" s="164" t="s">
        <v>753</v>
      </c>
      <c r="I223" s="166"/>
      <c r="J223" s="166"/>
      <c r="K223" s="165">
        <f t="shared" si="55"/>
        <v>0</v>
      </c>
      <c r="L223" s="167"/>
      <c r="M223" s="34"/>
      <c r="N223" s="213" t="s">
        <v>1</v>
      </c>
      <c r="O223" s="214" t="s">
        <v>42</v>
      </c>
      <c r="P223" s="215"/>
      <c r="Q223" s="216">
        <f t="shared" si="56"/>
        <v>0</v>
      </c>
      <c r="R223" s="216">
        <v>0</v>
      </c>
      <c r="S223" s="216">
        <f t="shared" si="57"/>
        <v>0</v>
      </c>
      <c r="T223" s="216">
        <v>0</v>
      </c>
      <c r="U223" s="217">
        <f t="shared" si="58"/>
        <v>0</v>
      </c>
      <c r="AS223" s="171" t="s">
        <v>173</v>
      </c>
      <c r="AU223" s="171" t="s">
        <v>169</v>
      </c>
      <c r="AV223" s="171" t="s">
        <v>106</v>
      </c>
      <c r="AZ223" s="17" t="s">
        <v>167</v>
      </c>
      <c r="BF223" s="97">
        <f t="shared" si="59"/>
        <v>0</v>
      </c>
      <c r="BG223" s="97">
        <f t="shared" si="60"/>
        <v>0</v>
      </c>
      <c r="BH223" s="97">
        <f t="shared" si="61"/>
        <v>0</v>
      </c>
      <c r="BI223" s="97">
        <f t="shared" si="62"/>
        <v>0</v>
      </c>
      <c r="BJ223" s="97">
        <f t="shared" si="63"/>
        <v>0</v>
      </c>
      <c r="BK223" s="17" t="s">
        <v>106</v>
      </c>
      <c r="BL223" s="172">
        <f t="shared" si="64"/>
        <v>0</v>
      </c>
      <c r="BM223" s="17" t="s">
        <v>173</v>
      </c>
      <c r="BN223" s="171" t="s">
        <v>945</v>
      </c>
    </row>
    <row r="224" spans="2:66" s="1" customFormat="1" ht="24.25" customHeight="1">
      <c r="B224" s="134"/>
      <c r="C224" s="224" t="s">
        <v>1498</v>
      </c>
      <c r="D224" s="218"/>
      <c r="E224" s="219"/>
      <c r="F224" s="220"/>
      <c r="G224" s="220"/>
      <c r="H224" s="221"/>
      <c r="I224" s="222"/>
      <c r="J224" s="222"/>
      <c r="K224" s="222"/>
      <c r="L224" s="135"/>
      <c r="M224" s="34"/>
      <c r="N224" s="223"/>
      <c r="O224" s="133"/>
      <c r="Q224" s="169"/>
      <c r="R224" s="169"/>
      <c r="S224" s="169"/>
      <c r="T224" s="169"/>
      <c r="U224" s="169"/>
      <c r="AS224" s="171"/>
      <c r="AU224" s="171"/>
      <c r="AV224" s="171"/>
      <c r="AZ224" s="17"/>
      <c r="BF224" s="97"/>
      <c r="BG224" s="97"/>
      <c r="BH224" s="97"/>
      <c r="BI224" s="97"/>
      <c r="BJ224" s="97"/>
      <c r="BK224" s="17"/>
      <c r="BL224" s="172"/>
      <c r="BM224" s="17"/>
      <c r="BN224" s="171"/>
    </row>
    <row r="225" spans="2:66" s="1" customFormat="1" ht="161.25" customHeight="1">
      <c r="B225" s="134"/>
      <c r="C225" s="277" t="s">
        <v>1497</v>
      </c>
      <c r="D225" s="277"/>
      <c r="E225" s="277"/>
      <c r="F225" s="277"/>
      <c r="G225" s="277"/>
      <c r="H225" s="277"/>
      <c r="I225" s="277"/>
      <c r="J225" s="277"/>
      <c r="K225" s="277"/>
      <c r="L225" s="135"/>
      <c r="M225" s="34"/>
      <c r="N225" s="223"/>
      <c r="O225" s="133"/>
      <c r="Q225" s="169"/>
      <c r="R225" s="169"/>
      <c r="S225" s="169"/>
      <c r="T225" s="169"/>
      <c r="U225" s="169"/>
      <c r="AS225" s="171"/>
      <c r="AU225" s="171"/>
      <c r="AV225" s="171"/>
      <c r="AZ225" s="17"/>
      <c r="BF225" s="97"/>
      <c r="BG225" s="97"/>
      <c r="BH225" s="97"/>
      <c r="BI225" s="97"/>
      <c r="BJ225" s="97"/>
      <c r="BK225" s="17"/>
      <c r="BL225" s="172"/>
      <c r="BM225" s="17"/>
      <c r="BN225" s="171"/>
    </row>
    <row r="226" spans="2:66" s="1" customFormat="1" ht="7" customHeight="1">
      <c r="B226" s="49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34"/>
    </row>
  </sheetData>
  <autoFilter ref="C137:L223" xr:uid="{00000000-0009-0000-0000-000002000000}"/>
  <mergeCells count="15">
    <mergeCell ref="C225:K225"/>
    <mergeCell ref="D116:F116"/>
    <mergeCell ref="E128:I128"/>
    <mergeCell ref="E130:I130"/>
    <mergeCell ref="M2:W2"/>
    <mergeCell ref="E87:I87"/>
    <mergeCell ref="D112:F112"/>
    <mergeCell ref="D113:F113"/>
    <mergeCell ref="D114:F114"/>
    <mergeCell ref="D115:F115"/>
    <mergeCell ref="E7:I7"/>
    <mergeCell ref="E9:I9"/>
    <mergeCell ref="E18:I18"/>
    <mergeCell ref="E27:I27"/>
    <mergeCell ref="E85:I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N201"/>
  <sheetViews>
    <sheetView showGridLines="0" topLeftCell="A117" workbookViewId="0">
      <selection activeCell="G136" sqref="G136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47" ht="37" customHeight="1">
      <c r="M2" s="269" t="s">
        <v>5</v>
      </c>
      <c r="N2" s="253"/>
      <c r="O2" s="253"/>
      <c r="P2" s="253"/>
      <c r="Q2" s="253"/>
      <c r="R2" s="253"/>
      <c r="S2" s="253"/>
      <c r="T2" s="253"/>
      <c r="U2" s="253"/>
      <c r="V2" s="253"/>
      <c r="W2" s="253"/>
      <c r="AU2" s="17" t="s">
        <v>91</v>
      </c>
    </row>
    <row r="3" spans="2:47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76</v>
      </c>
    </row>
    <row r="4" spans="2:47" ht="25" customHeight="1">
      <c r="B4" s="20"/>
      <c r="D4" s="21" t="s">
        <v>109</v>
      </c>
      <c r="M4" s="20"/>
      <c r="N4" s="105" t="s">
        <v>9</v>
      </c>
      <c r="AU4" s="17" t="s">
        <v>3</v>
      </c>
    </row>
    <row r="5" spans="2:47" ht="7" customHeight="1">
      <c r="B5" s="20"/>
      <c r="M5" s="20"/>
    </row>
    <row r="6" spans="2:47" ht="12" customHeight="1">
      <c r="B6" s="20"/>
      <c r="D6" s="27" t="s">
        <v>13</v>
      </c>
      <c r="M6" s="20"/>
    </row>
    <row r="7" spans="2:47" ht="16.5" customHeight="1">
      <c r="B7" s="20"/>
      <c r="E7" s="274" t="str">
        <f>'Rekapitulácia stavby'!K6</f>
        <v>MRAZIARENSKÝ SKLAD EQUUS a.s. VO VINICI</v>
      </c>
      <c r="F7" s="275"/>
      <c r="G7" s="275"/>
      <c r="H7" s="275"/>
      <c r="I7" s="275"/>
      <c r="M7" s="20"/>
    </row>
    <row r="8" spans="2:47" s="1" customFormat="1" ht="12" customHeight="1">
      <c r="B8" s="34"/>
      <c r="D8" s="27" t="s">
        <v>116</v>
      </c>
      <c r="M8" s="34"/>
    </row>
    <row r="9" spans="2:47" s="1" customFormat="1" ht="16.5" customHeight="1">
      <c r="B9" s="34"/>
      <c r="E9" s="225" t="s">
        <v>1245</v>
      </c>
      <c r="F9" s="276"/>
      <c r="G9" s="276"/>
      <c r="H9" s="276"/>
      <c r="I9" s="276"/>
      <c r="M9" s="34"/>
    </row>
    <row r="10" spans="2:47" s="1" customFormat="1">
      <c r="B10" s="34"/>
      <c r="M10" s="34"/>
    </row>
    <row r="11" spans="2:47" s="1" customFormat="1" ht="12" customHeight="1">
      <c r="B11" s="34"/>
      <c r="D11" s="27" t="s">
        <v>15</v>
      </c>
      <c r="F11" s="25" t="s">
        <v>1</v>
      </c>
      <c r="G11" s="25"/>
      <c r="J11" s="27" t="s">
        <v>16</v>
      </c>
      <c r="K11" s="25" t="s">
        <v>1</v>
      </c>
      <c r="M11" s="34"/>
    </row>
    <row r="12" spans="2:47" s="1" customFormat="1" ht="12" customHeight="1">
      <c r="B12" s="34"/>
      <c r="D12" s="27" t="s">
        <v>17</v>
      </c>
      <c r="F12" s="25" t="s">
        <v>18</v>
      </c>
      <c r="G12" s="25"/>
      <c r="J12" s="27" t="s">
        <v>19</v>
      </c>
      <c r="K12" s="57" t="str">
        <f>'Rekapitulácia stavby'!AN8</f>
        <v>31. 1. 2024</v>
      </c>
      <c r="M12" s="34"/>
    </row>
    <row r="13" spans="2:47" s="1" customFormat="1" ht="10.95" customHeight="1">
      <c r="B13" s="34"/>
      <c r="M13" s="34"/>
    </row>
    <row r="14" spans="2:47" s="1" customFormat="1" ht="12" customHeight="1">
      <c r="B14" s="34"/>
      <c r="D14" s="27" t="s">
        <v>21</v>
      </c>
      <c r="J14" s="27" t="s">
        <v>22</v>
      </c>
      <c r="K14" s="25" t="str">
        <f>IF('Rekapitulácia stavby'!AN10="","",'Rekapitulácia stavby'!AN10)</f>
        <v/>
      </c>
      <c r="M14" s="34"/>
    </row>
    <row r="15" spans="2:47" s="1" customFormat="1" ht="18" customHeight="1">
      <c r="B15" s="34"/>
      <c r="E15" s="25" t="str">
        <f>IF('Rekapitulácia stavby'!E11="","",'Rekapitulácia stavby'!E11)</f>
        <v xml:space="preserve"> </v>
      </c>
      <c r="J15" s="27" t="s">
        <v>24</v>
      </c>
      <c r="K15" s="25" t="str">
        <f>IF('Rekapitulácia stavby'!AN11="","",'Rekapitulácia stavby'!AN11)</f>
        <v/>
      </c>
      <c r="M15" s="34"/>
    </row>
    <row r="16" spans="2:47" s="1" customFormat="1" ht="7" customHeight="1">
      <c r="B16" s="34"/>
      <c r="M16" s="34"/>
    </row>
    <row r="17" spans="2:13" s="1" customFormat="1" ht="12" customHeight="1">
      <c r="B17" s="34"/>
      <c r="D17" s="27" t="s">
        <v>25</v>
      </c>
      <c r="J17" s="27" t="s">
        <v>22</v>
      </c>
      <c r="K17" s="28" t="str">
        <f>'Rekapitulácia stavby'!AN13</f>
        <v>Vyplň údaj</v>
      </c>
      <c r="M17" s="34"/>
    </row>
    <row r="18" spans="2:13" s="1" customFormat="1" ht="18" customHeight="1">
      <c r="B18" s="34"/>
      <c r="E18" s="278" t="str">
        <f>'Rekapitulácia stavby'!E14</f>
        <v>Vyplň údaj</v>
      </c>
      <c r="F18" s="252"/>
      <c r="G18" s="252"/>
      <c r="H18" s="252"/>
      <c r="I18" s="252"/>
      <c r="J18" s="27" t="s">
        <v>24</v>
      </c>
      <c r="K18" s="28" t="str">
        <f>'Rekapitulácia stavby'!AN14</f>
        <v>Vyplň údaj</v>
      </c>
      <c r="M18" s="34"/>
    </row>
    <row r="19" spans="2:13" s="1" customFormat="1" ht="7" customHeight="1">
      <c r="B19" s="34"/>
      <c r="M19" s="34"/>
    </row>
    <row r="20" spans="2:13" s="1" customFormat="1" ht="12" customHeight="1">
      <c r="B20" s="34"/>
      <c r="D20" s="27" t="s">
        <v>27</v>
      </c>
      <c r="J20" s="27" t="s">
        <v>22</v>
      </c>
      <c r="K20" s="25" t="s">
        <v>1</v>
      </c>
      <c r="M20" s="34"/>
    </row>
    <row r="21" spans="2:13" s="1" customFormat="1" ht="18" customHeight="1">
      <c r="B21" s="34"/>
      <c r="E21" s="25" t="s">
        <v>28</v>
      </c>
      <c r="J21" s="27" t="s">
        <v>24</v>
      </c>
      <c r="K21" s="25" t="s">
        <v>1</v>
      </c>
      <c r="M21" s="34"/>
    </row>
    <row r="22" spans="2:13" s="1" customFormat="1" ht="7" customHeight="1">
      <c r="B22" s="34"/>
      <c r="M22" s="34"/>
    </row>
    <row r="23" spans="2:13" s="1" customFormat="1" ht="12" customHeight="1">
      <c r="B23" s="34"/>
      <c r="D23" s="27" t="s">
        <v>31</v>
      </c>
      <c r="J23" s="27" t="s">
        <v>22</v>
      </c>
      <c r="K23" s="25" t="str">
        <f>IF('Rekapitulácia stavby'!AN19="","",'Rekapitulácia stavby'!AN19)</f>
        <v/>
      </c>
      <c r="M23" s="34"/>
    </row>
    <row r="24" spans="2:13" s="1" customFormat="1" ht="18" customHeight="1">
      <c r="B24" s="34"/>
      <c r="E24" s="25"/>
      <c r="J24" s="27" t="s">
        <v>24</v>
      </c>
      <c r="K24" s="25" t="str">
        <f>IF('Rekapitulácia stavby'!AN20="","",'Rekapitulácia stavby'!AN20)</f>
        <v/>
      </c>
      <c r="M24" s="34"/>
    </row>
    <row r="25" spans="2:13" s="1" customFormat="1" ht="7" customHeight="1">
      <c r="B25" s="34"/>
      <c r="M25" s="34"/>
    </row>
    <row r="26" spans="2:13" s="1" customFormat="1" ht="12" customHeight="1">
      <c r="B26" s="34"/>
      <c r="D26" s="27" t="s">
        <v>33</v>
      </c>
      <c r="M26" s="34"/>
    </row>
    <row r="27" spans="2:13" s="7" customFormat="1" ht="16.5" customHeight="1">
      <c r="B27" s="106"/>
      <c r="E27" s="257" t="s">
        <v>1</v>
      </c>
      <c r="F27" s="257"/>
      <c r="G27" s="257"/>
      <c r="H27" s="257"/>
      <c r="I27" s="257"/>
      <c r="M27" s="106"/>
    </row>
    <row r="28" spans="2:13" s="1" customFormat="1" ht="7" customHeight="1">
      <c r="B28" s="34"/>
      <c r="M28" s="34"/>
    </row>
    <row r="29" spans="2:13" s="1" customFormat="1" ht="7" customHeight="1">
      <c r="B29" s="34"/>
      <c r="D29" s="58"/>
      <c r="E29" s="58"/>
      <c r="F29" s="58"/>
      <c r="G29" s="58"/>
      <c r="H29" s="58"/>
      <c r="I29" s="58"/>
      <c r="J29" s="58"/>
      <c r="K29" s="58"/>
      <c r="L29" s="58"/>
      <c r="M29" s="34"/>
    </row>
    <row r="30" spans="2:13" s="1" customFormat="1" ht="14.5" customHeight="1">
      <c r="B30" s="34"/>
      <c r="D30" s="25" t="s">
        <v>118</v>
      </c>
      <c r="K30" s="33">
        <f>K96</f>
        <v>0</v>
      </c>
      <c r="M30" s="34"/>
    </row>
    <row r="31" spans="2:13" s="1" customFormat="1" ht="14.5" customHeight="1">
      <c r="B31" s="34"/>
      <c r="D31" s="32" t="s">
        <v>98</v>
      </c>
      <c r="K31" s="33">
        <f>K108</f>
        <v>0</v>
      </c>
      <c r="M31" s="34"/>
    </row>
    <row r="32" spans="2:13" s="1" customFormat="1" ht="25.4" customHeight="1">
      <c r="B32" s="34"/>
      <c r="D32" s="107" t="s">
        <v>36</v>
      </c>
      <c r="K32" s="70">
        <f>ROUND(K30 + K31, 2)</f>
        <v>0</v>
      </c>
      <c r="M32" s="34"/>
    </row>
    <row r="33" spans="2:13" s="1" customFormat="1" ht="7" customHeight="1">
      <c r="B33" s="34"/>
      <c r="D33" s="58"/>
      <c r="E33" s="58"/>
      <c r="F33" s="58"/>
      <c r="G33" s="58"/>
      <c r="H33" s="58"/>
      <c r="I33" s="58"/>
      <c r="J33" s="58"/>
      <c r="K33" s="58"/>
      <c r="L33" s="58"/>
      <c r="M33" s="34"/>
    </row>
    <row r="34" spans="2:13" s="1" customFormat="1" ht="14.5" customHeight="1">
      <c r="B34" s="34"/>
      <c r="F34" s="37" t="s">
        <v>38</v>
      </c>
      <c r="G34" s="37"/>
      <c r="J34" s="37" t="s">
        <v>37</v>
      </c>
      <c r="K34" s="37" t="s">
        <v>39</v>
      </c>
      <c r="M34" s="34"/>
    </row>
    <row r="35" spans="2:13" s="1" customFormat="1" ht="14.5" customHeight="1">
      <c r="B35" s="34"/>
      <c r="D35" s="108" t="s">
        <v>40</v>
      </c>
      <c r="E35" s="39" t="s">
        <v>41</v>
      </c>
      <c r="F35" s="109">
        <f>ROUND((SUM(BF108:BF115) + SUM(BF135:BF198)),  2)</f>
        <v>0</v>
      </c>
      <c r="G35" s="109"/>
      <c r="H35" s="110"/>
      <c r="I35" s="110"/>
      <c r="J35" s="111">
        <v>0.2</v>
      </c>
      <c r="K35" s="109">
        <f>ROUND(((SUM(BF108:BF115) + SUM(BF135:BF198))*J35),  2)</f>
        <v>0</v>
      </c>
      <c r="M35" s="34"/>
    </row>
    <row r="36" spans="2:13" s="1" customFormat="1" ht="14.5" customHeight="1">
      <c r="B36" s="34"/>
      <c r="E36" s="39" t="s">
        <v>42</v>
      </c>
      <c r="F36" s="109">
        <f>ROUND((SUM(BG108:BG115) + SUM(BG135:BG198)),  2)</f>
        <v>0</v>
      </c>
      <c r="G36" s="109"/>
      <c r="H36" s="110"/>
      <c r="I36" s="110"/>
      <c r="J36" s="111">
        <v>0.2</v>
      </c>
      <c r="K36" s="109">
        <f>ROUND(((SUM(BG108:BG115) + SUM(BG135:BG198))*J36),  2)</f>
        <v>0</v>
      </c>
      <c r="M36" s="34"/>
    </row>
    <row r="37" spans="2:13" s="1" customFormat="1" ht="14.5" hidden="1" customHeight="1">
      <c r="B37" s="34"/>
      <c r="E37" s="27" t="s">
        <v>43</v>
      </c>
      <c r="F37" s="112">
        <f>ROUND((SUM(BH108:BH115) + SUM(BH135:BH198)),  2)</f>
        <v>0</v>
      </c>
      <c r="G37" s="112"/>
      <c r="J37" s="113">
        <v>0.2</v>
      </c>
      <c r="K37" s="112">
        <f>0</f>
        <v>0</v>
      </c>
      <c r="M37" s="34"/>
    </row>
    <row r="38" spans="2:13" s="1" customFormat="1" ht="14.5" hidden="1" customHeight="1">
      <c r="B38" s="34"/>
      <c r="E38" s="27" t="s">
        <v>44</v>
      </c>
      <c r="F38" s="112">
        <f>ROUND((SUM(BI108:BI115) + SUM(BI135:BI198)),  2)</f>
        <v>0</v>
      </c>
      <c r="G38" s="112"/>
      <c r="J38" s="113">
        <v>0.2</v>
      </c>
      <c r="K38" s="112">
        <f>0</f>
        <v>0</v>
      </c>
      <c r="M38" s="34"/>
    </row>
    <row r="39" spans="2:13" s="1" customFormat="1" ht="14.5" hidden="1" customHeight="1">
      <c r="B39" s="34"/>
      <c r="E39" s="39" t="s">
        <v>45</v>
      </c>
      <c r="F39" s="109">
        <f>ROUND((SUM(BJ108:BJ115) + SUM(BJ135:BJ198)),  2)</f>
        <v>0</v>
      </c>
      <c r="G39" s="109"/>
      <c r="H39" s="110"/>
      <c r="I39" s="110"/>
      <c r="J39" s="111">
        <v>0</v>
      </c>
      <c r="K39" s="109">
        <f>0</f>
        <v>0</v>
      </c>
      <c r="M39" s="34"/>
    </row>
    <row r="40" spans="2:13" s="1" customFormat="1" ht="7" customHeight="1">
      <c r="B40" s="34"/>
      <c r="M40" s="34"/>
    </row>
    <row r="41" spans="2:13" s="1" customFormat="1" ht="25.4" customHeight="1">
      <c r="B41" s="34"/>
      <c r="C41" s="102"/>
      <c r="D41" s="114" t="s">
        <v>46</v>
      </c>
      <c r="E41" s="61"/>
      <c r="F41" s="61"/>
      <c r="G41" s="61"/>
      <c r="H41" s="115" t="s">
        <v>47</v>
      </c>
      <c r="I41" s="116" t="s">
        <v>48</v>
      </c>
      <c r="J41" s="61"/>
      <c r="K41" s="117">
        <f>SUM(K32:K39)</f>
        <v>0</v>
      </c>
      <c r="L41" s="118"/>
      <c r="M41" s="34"/>
    </row>
    <row r="42" spans="2:13" s="1" customFormat="1" ht="14.5" customHeight="1">
      <c r="B42" s="34"/>
      <c r="M42" s="34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4"/>
      <c r="D50" s="46" t="s">
        <v>49</v>
      </c>
      <c r="E50" s="47"/>
      <c r="F50" s="47"/>
      <c r="G50" s="47"/>
      <c r="H50" s="46" t="s">
        <v>50</v>
      </c>
      <c r="I50" s="47"/>
      <c r="J50" s="47"/>
      <c r="K50" s="47"/>
      <c r="L50" s="47"/>
      <c r="M50" s="34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45">
      <c r="B61" s="34"/>
      <c r="D61" s="48" t="s">
        <v>51</v>
      </c>
      <c r="E61" s="36"/>
      <c r="F61" s="119" t="s">
        <v>52</v>
      </c>
      <c r="G61" s="119"/>
      <c r="H61" s="48" t="s">
        <v>51</v>
      </c>
      <c r="I61" s="36"/>
      <c r="J61" s="36"/>
      <c r="K61" s="120" t="s">
        <v>52</v>
      </c>
      <c r="L61" s="36"/>
      <c r="M61" s="34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45">
      <c r="B65" s="34"/>
      <c r="D65" s="46" t="s">
        <v>53</v>
      </c>
      <c r="E65" s="47"/>
      <c r="F65" s="47"/>
      <c r="G65" s="47"/>
      <c r="H65" s="46" t="s">
        <v>54</v>
      </c>
      <c r="I65" s="47"/>
      <c r="J65" s="47"/>
      <c r="K65" s="47"/>
      <c r="L65" s="47"/>
      <c r="M65" s="34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45">
      <c r="B76" s="34"/>
      <c r="D76" s="48" t="s">
        <v>51</v>
      </c>
      <c r="E76" s="36"/>
      <c r="F76" s="119" t="s">
        <v>52</v>
      </c>
      <c r="G76" s="119"/>
      <c r="H76" s="48" t="s">
        <v>51</v>
      </c>
      <c r="I76" s="36"/>
      <c r="J76" s="36"/>
      <c r="K76" s="120" t="s">
        <v>52</v>
      </c>
      <c r="L76" s="36"/>
      <c r="M76" s="34"/>
    </row>
    <row r="77" spans="2:13" s="1" customFormat="1" ht="14.5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34"/>
    </row>
    <row r="81" spans="2:48" s="1" customFormat="1" ht="7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34"/>
    </row>
    <row r="82" spans="2:48" s="1" customFormat="1" ht="25" customHeight="1">
      <c r="B82" s="34"/>
      <c r="C82" s="21" t="s">
        <v>119</v>
      </c>
      <c r="M82" s="34"/>
    </row>
    <row r="83" spans="2:48" s="1" customFormat="1" ht="7" customHeight="1">
      <c r="B83" s="34"/>
      <c r="M83" s="34"/>
    </row>
    <row r="84" spans="2:48" s="1" customFormat="1" ht="12" customHeight="1">
      <c r="B84" s="34"/>
      <c r="C84" s="27" t="s">
        <v>13</v>
      </c>
      <c r="M84" s="34"/>
    </row>
    <row r="85" spans="2:48" s="1" customFormat="1" ht="16.5" customHeight="1">
      <c r="B85" s="34"/>
      <c r="E85" s="274" t="str">
        <f>E7</f>
        <v>MRAZIARENSKÝ SKLAD EQUUS a.s. VO VINICI</v>
      </c>
      <c r="F85" s="275"/>
      <c r="G85" s="275"/>
      <c r="H85" s="275"/>
      <c r="I85" s="275"/>
      <c r="M85" s="34"/>
    </row>
    <row r="86" spans="2:48" s="1" customFormat="1" ht="12" customHeight="1">
      <c r="B86" s="34"/>
      <c r="C86" s="27" t="s">
        <v>116</v>
      </c>
      <c r="M86" s="34"/>
    </row>
    <row r="87" spans="2:48" s="1" customFormat="1" ht="16.5" customHeight="1">
      <c r="B87" s="34"/>
      <c r="E87" s="225" t="str">
        <f>E9</f>
        <v>3 SO-20 - VHS</v>
      </c>
      <c r="F87" s="276"/>
      <c r="G87" s="276"/>
      <c r="H87" s="276"/>
      <c r="I87" s="276"/>
      <c r="M87" s="34"/>
    </row>
    <row r="88" spans="2:48" s="1" customFormat="1" ht="7" customHeight="1">
      <c r="B88" s="34"/>
      <c r="M88" s="34"/>
    </row>
    <row r="89" spans="2:48" s="1" customFormat="1" ht="12" customHeight="1">
      <c r="B89" s="34"/>
      <c r="C89" s="27" t="s">
        <v>17</v>
      </c>
      <c r="F89" s="25" t="str">
        <f>F12</f>
        <v>Cesta Slobody 771, Vinica</v>
      </c>
      <c r="G89" s="25"/>
      <c r="J89" s="27" t="s">
        <v>19</v>
      </c>
      <c r="K89" s="57" t="str">
        <f>IF(K12="","",K12)</f>
        <v>31. 1. 2024</v>
      </c>
      <c r="M89" s="34"/>
    </row>
    <row r="90" spans="2:48" s="1" customFormat="1" ht="7" customHeight="1">
      <c r="B90" s="34"/>
      <c r="M90" s="34"/>
    </row>
    <row r="91" spans="2:48" s="1" customFormat="1" ht="15.25" customHeight="1">
      <c r="B91" s="34"/>
      <c r="C91" s="27" t="s">
        <v>21</v>
      </c>
      <c r="F91" s="25" t="str">
        <f>E15</f>
        <v xml:space="preserve"> </v>
      </c>
      <c r="G91" s="25"/>
      <c r="J91" s="27" t="s">
        <v>27</v>
      </c>
      <c r="K91" s="30" t="str">
        <f>E21</f>
        <v>Ing. Miloš Janíček</v>
      </c>
      <c r="M91" s="34"/>
    </row>
    <row r="92" spans="2:48" s="1" customFormat="1" ht="15.25" customHeight="1">
      <c r="B92" s="34"/>
      <c r="C92" s="27" t="s">
        <v>25</v>
      </c>
      <c r="F92" s="25" t="str">
        <f>IF(E18="","",E18)</f>
        <v>Vyplň údaj</v>
      </c>
      <c r="G92" s="25"/>
      <c r="J92" s="27" t="s">
        <v>31</v>
      </c>
      <c r="K92" s="30">
        <f>E24</f>
        <v>0</v>
      </c>
      <c r="M92" s="34"/>
    </row>
    <row r="93" spans="2:48" s="1" customFormat="1" ht="10.4" customHeight="1">
      <c r="B93" s="34"/>
      <c r="M93" s="34"/>
    </row>
    <row r="94" spans="2:48" s="1" customFormat="1" ht="29.25" customHeight="1">
      <c r="B94" s="34"/>
      <c r="C94" s="121" t="s">
        <v>120</v>
      </c>
      <c r="D94" s="102"/>
      <c r="E94" s="102"/>
      <c r="F94" s="102"/>
      <c r="G94" s="102"/>
      <c r="H94" s="102"/>
      <c r="I94" s="102"/>
      <c r="J94" s="102"/>
      <c r="K94" s="122" t="s">
        <v>121</v>
      </c>
      <c r="L94" s="102"/>
      <c r="M94" s="34"/>
    </row>
    <row r="95" spans="2:48" s="1" customFormat="1" ht="10.4" customHeight="1">
      <c r="B95" s="34"/>
      <c r="M95" s="34"/>
    </row>
    <row r="96" spans="2:48" s="1" customFormat="1" ht="22.95" customHeight="1">
      <c r="B96" s="34"/>
      <c r="C96" s="123" t="s">
        <v>122</v>
      </c>
      <c r="K96" s="70">
        <f>K135</f>
        <v>0</v>
      </c>
      <c r="M96" s="34"/>
      <c r="AV96" s="17" t="s">
        <v>123</v>
      </c>
    </row>
    <row r="97" spans="2:66" s="8" customFormat="1" ht="25" customHeight="1">
      <c r="B97" s="124"/>
      <c r="D97" s="125" t="s">
        <v>1076</v>
      </c>
      <c r="E97" s="126"/>
      <c r="F97" s="126"/>
      <c r="G97" s="126"/>
      <c r="H97" s="126"/>
      <c r="I97" s="126"/>
      <c r="J97" s="126"/>
      <c r="K97" s="127">
        <f>K136</f>
        <v>0</v>
      </c>
      <c r="M97" s="124"/>
    </row>
    <row r="98" spans="2:66" s="9" customFormat="1" ht="19.95" customHeight="1">
      <c r="B98" s="128"/>
      <c r="D98" s="129" t="s">
        <v>1077</v>
      </c>
      <c r="E98" s="130"/>
      <c r="F98" s="130"/>
      <c r="G98" s="130"/>
      <c r="H98" s="130"/>
      <c r="I98" s="130"/>
      <c r="J98" s="130"/>
      <c r="K98" s="131">
        <f>K137</f>
        <v>0</v>
      </c>
      <c r="M98" s="128"/>
    </row>
    <row r="99" spans="2:66" s="9" customFormat="1" ht="19.95" customHeight="1">
      <c r="B99" s="128"/>
      <c r="D99" s="129" t="s">
        <v>1078</v>
      </c>
      <c r="E99" s="130"/>
      <c r="F99" s="130"/>
      <c r="G99" s="130"/>
      <c r="H99" s="130"/>
      <c r="I99" s="130"/>
      <c r="J99" s="130"/>
      <c r="K99" s="131">
        <f>K149</f>
        <v>0</v>
      </c>
      <c r="M99" s="128"/>
    </row>
    <row r="100" spans="2:66" s="9" customFormat="1" ht="19.95" customHeight="1">
      <c r="B100" s="128"/>
      <c r="D100" s="129" t="s">
        <v>1079</v>
      </c>
      <c r="E100" s="130"/>
      <c r="F100" s="130"/>
      <c r="G100" s="130"/>
      <c r="H100" s="130"/>
      <c r="I100" s="130"/>
      <c r="J100" s="130"/>
      <c r="K100" s="131">
        <f>K158</f>
        <v>0</v>
      </c>
      <c r="M100" s="128"/>
    </row>
    <row r="101" spans="2:66" s="9" customFormat="1" ht="19.95" customHeight="1">
      <c r="B101" s="128"/>
      <c r="D101" s="129" t="s">
        <v>1246</v>
      </c>
      <c r="E101" s="130"/>
      <c r="F101" s="130"/>
      <c r="G101" s="130"/>
      <c r="H101" s="130"/>
      <c r="I101" s="130"/>
      <c r="J101" s="130"/>
      <c r="K101" s="131">
        <f>K167</f>
        <v>0</v>
      </c>
      <c r="M101" s="128"/>
    </row>
    <row r="102" spans="2:66" s="9" customFormat="1" ht="19.95" customHeight="1">
      <c r="B102" s="128"/>
      <c r="D102" s="129" t="s">
        <v>1247</v>
      </c>
      <c r="E102" s="130"/>
      <c r="F102" s="130"/>
      <c r="G102" s="130"/>
      <c r="H102" s="130"/>
      <c r="I102" s="130"/>
      <c r="J102" s="130"/>
      <c r="K102" s="131">
        <f>K178</f>
        <v>0</v>
      </c>
      <c r="M102" s="128"/>
    </row>
    <row r="103" spans="2:66" s="9" customFormat="1" ht="19.95" customHeight="1">
      <c r="B103" s="128"/>
      <c r="D103" s="129" t="s">
        <v>1248</v>
      </c>
      <c r="E103" s="130"/>
      <c r="F103" s="130"/>
      <c r="G103" s="130"/>
      <c r="H103" s="130"/>
      <c r="I103" s="130"/>
      <c r="J103" s="130"/>
      <c r="K103" s="131">
        <f>K186</f>
        <v>0</v>
      </c>
      <c r="M103" s="128"/>
    </row>
    <row r="104" spans="2:66" s="9" customFormat="1" ht="19.95" customHeight="1">
      <c r="B104" s="128"/>
      <c r="D104" s="129" t="s">
        <v>1249</v>
      </c>
      <c r="E104" s="130"/>
      <c r="F104" s="130"/>
      <c r="G104" s="130"/>
      <c r="H104" s="130"/>
      <c r="I104" s="130"/>
      <c r="J104" s="130"/>
      <c r="K104" s="131">
        <f>K190</f>
        <v>0</v>
      </c>
      <c r="M104" s="128"/>
    </row>
    <row r="105" spans="2:66" s="9" customFormat="1" ht="19.95" customHeight="1">
      <c r="B105" s="128"/>
      <c r="D105" s="129" t="s">
        <v>1250</v>
      </c>
      <c r="E105" s="130"/>
      <c r="F105" s="130"/>
      <c r="G105" s="130"/>
      <c r="H105" s="130"/>
      <c r="I105" s="130"/>
      <c r="J105" s="130"/>
      <c r="K105" s="131">
        <f>K197</f>
        <v>0</v>
      </c>
      <c r="M105" s="128"/>
    </row>
    <row r="106" spans="2:66" s="1" customFormat="1" ht="21.75" customHeight="1">
      <c r="B106" s="34"/>
      <c r="M106" s="34"/>
    </row>
    <row r="107" spans="2:66" s="1" customFormat="1" ht="7" customHeight="1">
      <c r="B107" s="34"/>
      <c r="M107" s="34"/>
    </row>
    <row r="108" spans="2:66" s="1" customFormat="1" ht="29.25" customHeight="1">
      <c r="B108" s="34"/>
      <c r="C108" s="123" t="s">
        <v>144</v>
      </c>
      <c r="K108" s="132">
        <f>ROUND(K109 + K110 + K111 + K112 + K113 + K114,2)</f>
        <v>0</v>
      </c>
      <c r="M108" s="34"/>
      <c r="O108" s="133" t="s">
        <v>40</v>
      </c>
    </row>
    <row r="109" spans="2:66" s="1" customFormat="1" ht="18" customHeight="1">
      <c r="B109" s="134"/>
      <c r="C109" s="135"/>
      <c r="D109" s="245" t="s">
        <v>145</v>
      </c>
      <c r="E109" s="273"/>
      <c r="F109" s="273"/>
      <c r="G109" s="136"/>
      <c r="H109" s="135"/>
      <c r="I109" s="135"/>
      <c r="J109" s="135"/>
      <c r="K109" s="93">
        <v>0</v>
      </c>
      <c r="L109" s="135"/>
      <c r="M109" s="134"/>
      <c r="N109" s="135"/>
      <c r="O109" s="137" t="s">
        <v>42</v>
      </c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8" t="s">
        <v>146</v>
      </c>
      <c r="BA109" s="135"/>
      <c r="BB109" s="135"/>
      <c r="BC109" s="135"/>
      <c r="BD109" s="135"/>
      <c r="BE109" s="135"/>
      <c r="BF109" s="139">
        <f t="shared" ref="BF109:BF114" si="0">IF(O109="základná",K109,0)</f>
        <v>0</v>
      </c>
      <c r="BG109" s="139">
        <f t="shared" ref="BG109:BG114" si="1">IF(O109="znížená",K109,0)</f>
        <v>0</v>
      </c>
      <c r="BH109" s="139">
        <f t="shared" ref="BH109:BH114" si="2">IF(O109="zákl. prenesená",K109,0)</f>
        <v>0</v>
      </c>
      <c r="BI109" s="139">
        <f t="shared" ref="BI109:BI114" si="3">IF(O109="zníž. prenesená",K109,0)</f>
        <v>0</v>
      </c>
      <c r="BJ109" s="139">
        <f t="shared" ref="BJ109:BJ114" si="4">IF(O109="nulová",K109,0)</f>
        <v>0</v>
      </c>
      <c r="BK109" s="138" t="s">
        <v>106</v>
      </c>
      <c r="BL109" s="135"/>
      <c r="BM109" s="135"/>
      <c r="BN109" s="135"/>
    </row>
    <row r="110" spans="2:66" s="1" customFormat="1" ht="18" customHeight="1">
      <c r="B110" s="134"/>
      <c r="C110" s="135"/>
      <c r="D110" s="245" t="s">
        <v>147</v>
      </c>
      <c r="E110" s="273"/>
      <c r="F110" s="273"/>
      <c r="G110" s="136"/>
      <c r="H110" s="135"/>
      <c r="I110" s="135"/>
      <c r="J110" s="135"/>
      <c r="K110" s="93">
        <v>0</v>
      </c>
      <c r="L110" s="135"/>
      <c r="M110" s="134"/>
      <c r="N110" s="135"/>
      <c r="O110" s="137" t="s">
        <v>42</v>
      </c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8" t="s">
        <v>146</v>
      </c>
      <c r="BA110" s="135"/>
      <c r="BB110" s="135"/>
      <c r="BC110" s="135"/>
      <c r="BD110" s="135"/>
      <c r="BE110" s="135"/>
      <c r="BF110" s="139">
        <f t="shared" si="0"/>
        <v>0</v>
      </c>
      <c r="BG110" s="139">
        <f t="shared" si="1"/>
        <v>0</v>
      </c>
      <c r="BH110" s="139">
        <f t="shared" si="2"/>
        <v>0</v>
      </c>
      <c r="BI110" s="139">
        <f t="shared" si="3"/>
        <v>0</v>
      </c>
      <c r="BJ110" s="139">
        <f t="shared" si="4"/>
        <v>0</v>
      </c>
      <c r="BK110" s="138" t="s">
        <v>106</v>
      </c>
      <c r="BL110" s="135"/>
      <c r="BM110" s="135"/>
      <c r="BN110" s="135"/>
    </row>
    <row r="111" spans="2:66" s="1" customFormat="1" ht="18" customHeight="1">
      <c r="B111" s="134"/>
      <c r="C111" s="135"/>
      <c r="D111" s="245" t="s">
        <v>148</v>
      </c>
      <c r="E111" s="273"/>
      <c r="F111" s="273"/>
      <c r="G111" s="136"/>
      <c r="H111" s="135"/>
      <c r="I111" s="135"/>
      <c r="J111" s="135"/>
      <c r="K111" s="93">
        <v>0</v>
      </c>
      <c r="L111" s="135"/>
      <c r="M111" s="134"/>
      <c r="N111" s="135"/>
      <c r="O111" s="137" t="s">
        <v>42</v>
      </c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8" t="s">
        <v>146</v>
      </c>
      <c r="BA111" s="135"/>
      <c r="BB111" s="135"/>
      <c r="BC111" s="135"/>
      <c r="BD111" s="135"/>
      <c r="BE111" s="135"/>
      <c r="BF111" s="139">
        <f t="shared" si="0"/>
        <v>0</v>
      </c>
      <c r="BG111" s="139">
        <f t="shared" si="1"/>
        <v>0</v>
      </c>
      <c r="BH111" s="139">
        <f t="shared" si="2"/>
        <v>0</v>
      </c>
      <c r="BI111" s="139">
        <f t="shared" si="3"/>
        <v>0</v>
      </c>
      <c r="BJ111" s="139">
        <f t="shared" si="4"/>
        <v>0</v>
      </c>
      <c r="BK111" s="138" t="s">
        <v>106</v>
      </c>
      <c r="BL111" s="135"/>
      <c r="BM111" s="135"/>
      <c r="BN111" s="135"/>
    </row>
    <row r="112" spans="2:66" s="1" customFormat="1" ht="18" customHeight="1">
      <c r="B112" s="134"/>
      <c r="C112" s="135"/>
      <c r="D112" s="245" t="s">
        <v>149</v>
      </c>
      <c r="E112" s="273"/>
      <c r="F112" s="273"/>
      <c r="G112" s="136"/>
      <c r="H112" s="135"/>
      <c r="I112" s="135"/>
      <c r="J112" s="135"/>
      <c r="K112" s="93">
        <v>0</v>
      </c>
      <c r="L112" s="135"/>
      <c r="M112" s="134"/>
      <c r="N112" s="135"/>
      <c r="O112" s="137" t="s">
        <v>42</v>
      </c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8" t="s">
        <v>146</v>
      </c>
      <c r="BA112" s="135"/>
      <c r="BB112" s="135"/>
      <c r="BC112" s="135"/>
      <c r="BD112" s="135"/>
      <c r="BE112" s="135"/>
      <c r="BF112" s="139">
        <f t="shared" si="0"/>
        <v>0</v>
      </c>
      <c r="BG112" s="139">
        <f t="shared" si="1"/>
        <v>0</v>
      </c>
      <c r="BH112" s="139">
        <f t="shared" si="2"/>
        <v>0</v>
      </c>
      <c r="BI112" s="139">
        <f t="shared" si="3"/>
        <v>0</v>
      </c>
      <c r="BJ112" s="139">
        <f t="shared" si="4"/>
        <v>0</v>
      </c>
      <c r="BK112" s="138" t="s">
        <v>106</v>
      </c>
      <c r="BL112" s="135"/>
      <c r="BM112" s="135"/>
      <c r="BN112" s="135"/>
    </row>
    <row r="113" spans="2:66" s="1" customFormat="1" ht="18" customHeight="1">
      <c r="B113" s="134"/>
      <c r="C113" s="135"/>
      <c r="D113" s="245" t="s">
        <v>150</v>
      </c>
      <c r="E113" s="273"/>
      <c r="F113" s="273"/>
      <c r="G113" s="136"/>
      <c r="H113" s="135"/>
      <c r="I113" s="135"/>
      <c r="J113" s="135"/>
      <c r="K113" s="93">
        <v>0</v>
      </c>
      <c r="L113" s="135"/>
      <c r="M113" s="134"/>
      <c r="N113" s="135"/>
      <c r="O113" s="137" t="s">
        <v>42</v>
      </c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5"/>
      <c r="AI113" s="135"/>
      <c r="AJ113" s="135"/>
      <c r="AK113" s="135"/>
      <c r="AL113" s="135"/>
      <c r="AM113" s="135"/>
      <c r="AN113" s="135"/>
      <c r="AO113" s="135"/>
      <c r="AP113" s="135"/>
      <c r="AQ113" s="135"/>
      <c r="AR113" s="135"/>
      <c r="AS113" s="135"/>
      <c r="AT113" s="135"/>
      <c r="AU113" s="135"/>
      <c r="AV113" s="135"/>
      <c r="AW113" s="135"/>
      <c r="AX113" s="135"/>
      <c r="AY113" s="135"/>
      <c r="AZ113" s="138" t="s">
        <v>146</v>
      </c>
      <c r="BA113" s="135"/>
      <c r="BB113" s="135"/>
      <c r="BC113" s="135"/>
      <c r="BD113" s="135"/>
      <c r="BE113" s="135"/>
      <c r="BF113" s="139">
        <f t="shared" si="0"/>
        <v>0</v>
      </c>
      <c r="BG113" s="139">
        <f t="shared" si="1"/>
        <v>0</v>
      </c>
      <c r="BH113" s="139">
        <f t="shared" si="2"/>
        <v>0</v>
      </c>
      <c r="BI113" s="139">
        <f t="shared" si="3"/>
        <v>0</v>
      </c>
      <c r="BJ113" s="139">
        <f t="shared" si="4"/>
        <v>0</v>
      </c>
      <c r="BK113" s="138" t="s">
        <v>106</v>
      </c>
      <c r="BL113" s="135"/>
      <c r="BM113" s="135"/>
      <c r="BN113" s="135"/>
    </row>
    <row r="114" spans="2:66" s="1" customFormat="1" ht="18" customHeight="1">
      <c r="B114" s="134"/>
      <c r="C114" s="135"/>
      <c r="D114" s="136" t="s">
        <v>151</v>
      </c>
      <c r="E114" s="135"/>
      <c r="F114" s="135"/>
      <c r="G114" s="135"/>
      <c r="H114" s="135"/>
      <c r="I114" s="135"/>
      <c r="J114" s="135"/>
      <c r="K114" s="93">
        <f>ROUND(K30*U114,2)</f>
        <v>0</v>
      </c>
      <c r="L114" s="135"/>
      <c r="M114" s="134"/>
      <c r="N114" s="135"/>
      <c r="O114" s="137" t="s">
        <v>42</v>
      </c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8" t="s">
        <v>152</v>
      </c>
      <c r="BA114" s="135"/>
      <c r="BB114" s="135"/>
      <c r="BC114" s="135"/>
      <c r="BD114" s="135"/>
      <c r="BE114" s="135"/>
      <c r="BF114" s="139">
        <f t="shared" si="0"/>
        <v>0</v>
      </c>
      <c r="BG114" s="139">
        <f t="shared" si="1"/>
        <v>0</v>
      </c>
      <c r="BH114" s="139">
        <f t="shared" si="2"/>
        <v>0</v>
      </c>
      <c r="BI114" s="139">
        <f t="shared" si="3"/>
        <v>0</v>
      </c>
      <c r="BJ114" s="139">
        <f t="shared" si="4"/>
        <v>0</v>
      </c>
      <c r="BK114" s="138" t="s">
        <v>106</v>
      </c>
      <c r="BL114" s="135"/>
      <c r="BM114" s="135"/>
      <c r="BN114" s="135"/>
    </row>
    <row r="115" spans="2:66" s="1" customFormat="1">
      <c r="B115" s="34"/>
      <c r="M115" s="34"/>
    </row>
    <row r="116" spans="2:66" s="1" customFormat="1" ht="29.25" customHeight="1">
      <c r="B116" s="34"/>
      <c r="C116" s="101" t="s">
        <v>103</v>
      </c>
      <c r="D116" s="102"/>
      <c r="E116" s="102"/>
      <c r="F116" s="102"/>
      <c r="G116" s="102"/>
      <c r="H116" s="102"/>
      <c r="I116" s="102"/>
      <c r="J116" s="102"/>
      <c r="K116" s="103">
        <f>ROUND(K96+K108,2)</f>
        <v>0</v>
      </c>
      <c r="L116" s="102"/>
      <c r="M116" s="34"/>
    </row>
    <row r="117" spans="2:66" s="1" customFormat="1" ht="7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34"/>
    </row>
    <row r="121" spans="2:66" s="1" customFormat="1" ht="7" customHeight="1"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34"/>
    </row>
    <row r="122" spans="2:66" s="1" customFormat="1" ht="25" customHeight="1">
      <c r="B122" s="34"/>
      <c r="C122" s="21" t="s">
        <v>153</v>
      </c>
      <c r="M122" s="34"/>
    </row>
    <row r="123" spans="2:66" s="1" customFormat="1" ht="7" customHeight="1">
      <c r="B123" s="34"/>
      <c r="M123" s="34"/>
    </row>
    <row r="124" spans="2:66" s="1" customFormat="1" ht="12" customHeight="1">
      <c r="B124" s="34"/>
      <c r="C124" s="27" t="s">
        <v>13</v>
      </c>
      <c r="M124" s="34"/>
    </row>
    <row r="125" spans="2:66" s="1" customFormat="1" ht="16.5" customHeight="1">
      <c r="B125" s="34"/>
      <c r="E125" s="274" t="str">
        <f>E7</f>
        <v>MRAZIARENSKÝ SKLAD EQUUS a.s. VO VINICI</v>
      </c>
      <c r="F125" s="275"/>
      <c r="G125" s="275"/>
      <c r="H125" s="275"/>
      <c r="I125" s="275"/>
      <c r="M125" s="34"/>
    </row>
    <row r="126" spans="2:66" s="1" customFormat="1" ht="12" customHeight="1">
      <c r="B126" s="34"/>
      <c r="C126" s="27" t="s">
        <v>116</v>
      </c>
      <c r="M126" s="34"/>
    </row>
    <row r="127" spans="2:66" s="1" customFormat="1" ht="16.5" customHeight="1">
      <c r="B127" s="34"/>
      <c r="E127" s="225" t="str">
        <f>E9</f>
        <v>3 SO-20 - VHS</v>
      </c>
      <c r="F127" s="276"/>
      <c r="G127" s="276"/>
      <c r="H127" s="276"/>
      <c r="I127" s="276"/>
      <c r="M127" s="34"/>
    </row>
    <row r="128" spans="2:66" s="1" customFormat="1" ht="7" customHeight="1">
      <c r="B128" s="34"/>
      <c r="M128" s="34"/>
    </row>
    <row r="129" spans="2:66" s="1" customFormat="1" ht="12" customHeight="1">
      <c r="B129" s="34"/>
      <c r="C129" s="27" t="s">
        <v>17</v>
      </c>
      <c r="F129" s="25" t="str">
        <f>F12</f>
        <v>Cesta Slobody 771, Vinica</v>
      </c>
      <c r="G129" s="25"/>
      <c r="J129" s="27" t="s">
        <v>19</v>
      </c>
      <c r="K129" s="57" t="str">
        <f>IF(K12="","",K12)</f>
        <v>31. 1. 2024</v>
      </c>
      <c r="M129" s="34"/>
    </row>
    <row r="130" spans="2:66" s="1" customFormat="1" ht="7" customHeight="1">
      <c r="B130" s="34"/>
      <c r="M130" s="34"/>
    </row>
    <row r="131" spans="2:66" s="1" customFormat="1" ht="15.25" customHeight="1">
      <c r="B131" s="34"/>
      <c r="C131" s="27" t="s">
        <v>21</v>
      </c>
      <c r="F131" s="25" t="str">
        <f>E15</f>
        <v xml:space="preserve"> </v>
      </c>
      <c r="G131" s="25"/>
      <c r="J131" s="27" t="s">
        <v>27</v>
      </c>
      <c r="K131" s="30" t="str">
        <f>E21</f>
        <v>Ing. Miloš Janíček</v>
      </c>
      <c r="M131" s="34"/>
    </row>
    <row r="132" spans="2:66" s="1" customFormat="1" ht="15.25" customHeight="1">
      <c r="B132" s="34"/>
      <c r="C132" s="27" t="s">
        <v>25</v>
      </c>
      <c r="F132" s="25" t="str">
        <f>IF(E18="","",E18)</f>
        <v>Vyplň údaj</v>
      </c>
      <c r="G132" s="25"/>
      <c r="J132" s="27" t="s">
        <v>31</v>
      </c>
      <c r="K132" s="30">
        <f>E24</f>
        <v>0</v>
      </c>
      <c r="M132" s="34"/>
    </row>
    <row r="133" spans="2:66" s="1" customFormat="1" ht="10.4" customHeight="1">
      <c r="B133" s="34"/>
      <c r="M133" s="34"/>
    </row>
    <row r="134" spans="2:66" s="10" customFormat="1" ht="29.25" customHeight="1">
      <c r="B134" s="140"/>
      <c r="C134" s="141" t="s">
        <v>154</v>
      </c>
      <c r="D134" s="142" t="s">
        <v>61</v>
      </c>
      <c r="E134" s="142" t="s">
        <v>57</v>
      </c>
      <c r="F134" s="142" t="s">
        <v>1499</v>
      </c>
      <c r="G134" s="142" t="s">
        <v>1500</v>
      </c>
      <c r="H134" s="142" t="s">
        <v>155</v>
      </c>
      <c r="I134" s="142" t="s">
        <v>156</v>
      </c>
      <c r="J134" s="142" t="s">
        <v>157</v>
      </c>
      <c r="K134" s="143" t="s">
        <v>121</v>
      </c>
      <c r="L134" s="144" t="s">
        <v>158</v>
      </c>
      <c r="M134" s="140"/>
      <c r="N134" s="63" t="s">
        <v>1</v>
      </c>
      <c r="O134" s="64" t="s">
        <v>40</v>
      </c>
      <c r="P134" s="64" t="s">
        <v>159</v>
      </c>
      <c r="Q134" s="64" t="s">
        <v>160</v>
      </c>
      <c r="R134" s="64" t="s">
        <v>161</v>
      </c>
      <c r="S134" s="64" t="s">
        <v>162</v>
      </c>
      <c r="T134" s="64" t="s">
        <v>163</v>
      </c>
      <c r="U134" s="65" t="s">
        <v>164</v>
      </c>
    </row>
    <row r="135" spans="2:66" s="1" customFormat="1" ht="22.95" customHeight="1">
      <c r="B135" s="34"/>
      <c r="C135" s="68" t="s">
        <v>118</v>
      </c>
      <c r="K135" s="145">
        <f>BL135</f>
        <v>0</v>
      </c>
      <c r="M135" s="34"/>
      <c r="N135" s="66"/>
      <c r="O135" s="58"/>
      <c r="P135" s="58"/>
      <c r="Q135" s="146">
        <f>Q136</f>
        <v>0</v>
      </c>
      <c r="R135" s="58"/>
      <c r="S135" s="146">
        <f>S136</f>
        <v>0</v>
      </c>
      <c r="T135" s="58"/>
      <c r="U135" s="147">
        <f>U136</f>
        <v>0</v>
      </c>
      <c r="AU135" s="17" t="s">
        <v>75</v>
      </c>
      <c r="AV135" s="17" t="s">
        <v>123</v>
      </c>
      <c r="BL135" s="148">
        <f>BL136</f>
        <v>0</v>
      </c>
    </row>
    <row r="136" spans="2:66" s="11" customFormat="1" ht="25.95" customHeight="1">
      <c r="B136" s="149"/>
      <c r="D136" s="150" t="s">
        <v>75</v>
      </c>
      <c r="E136" s="151" t="s">
        <v>1088</v>
      </c>
      <c r="F136" s="151" t="s">
        <v>124</v>
      </c>
      <c r="G136" s="151"/>
      <c r="J136" s="152"/>
      <c r="K136" s="153">
        <f>BL136</f>
        <v>0</v>
      </c>
      <c r="M136" s="149"/>
      <c r="N136" s="154"/>
      <c r="Q136" s="155">
        <f>Q137+Q149+Q158+Q167+Q178+Q186+Q190+Q197</f>
        <v>0</v>
      </c>
      <c r="S136" s="155">
        <f>S137+S149+S158+S167+S178+S186+S190+S197</f>
        <v>0</v>
      </c>
      <c r="U136" s="156">
        <f>U137+U149+U158+U167+U178+U186+U190+U197</f>
        <v>0</v>
      </c>
      <c r="AS136" s="150" t="s">
        <v>84</v>
      </c>
      <c r="AU136" s="157" t="s">
        <v>75</v>
      </c>
      <c r="AV136" s="157" t="s">
        <v>76</v>
      </c>
      <c r="AZ136" s="150" t="s">
        <v>167</v>
      </c>
      <c r="BL136" s="158">
        <f>BL137+BL149+BL158+BL167+BL178+BL186+BL190+BL197</f>
        <v>0</v>
      </c>
    </row>
    <row r="137" spans="2:66" s="11" customFormat="1" ht="22.95" customHeight="1">
      <c r="B137" s="149"/>
      <c r="D137" s="150" t="s">
        <v>75</v>
      </c>
      <c r="E137" s="159" t="s">
        <v>1089</v>
      </c>
      <c r="F137" s="159" t="s">
        <v>168</v>
      </c>
      <c r="G137" s="159"/>
      <c r="J137" s="152"/>
      <c r="K137" s="160">
        <f>BL137</f>
        <v>0</v>
      </c>
      <c r="M137" s="149"/>
      <c r="N137" s="154"/>
      <c r="Q137" s="155">
        <f>SUM(Q138:Q148)</f>
        <v>0</v>
      </c>
      <c r="S137" s="155">
        <f>SUM(S138:S148)</f>
        <v>0</v>
      </c>
      <c r="U137" s="156">
        <f>SUM(U138:U148)</f>
        <v>0</v>
      </c>
      <c r="AS137" s="150" t="s">
        <v>84</v>
      </c>
      <c r="AU137" s="157" t="s">
        <v>75</v>
      </c>
      <c r="AV137" s="157" t="s">
        <v>84</v>
      </c>
      <c r="AZ137" s="150" t="s">
        <v>167</v>
      </c>
      <c r="BL137" s="158">
        <f>SUM(BL138:BL148)</f>
        <v>0</v>
      </c>
    </row>
    <row r="138" spans="2:66" s="1" customFormat="1" ht="24.25" customHeight="1">
      <c r="B138" s="134"/>
      <c r="C138" s="161" t="s">
        <v>84</v>
      </c>
      <c r="D138" s="161" t="s">
        <v>169</v>
      </c>
      <c r="E138" s="162" t="s">
        <v>1090</v>
      </c>
      <c r="F138" s="163" t="s">
        <v>1091</v>
      </c>
      <c r="G138" s="163"/>
      <c r="H138" s="164" t="s">
        <v>1092</v>
      </c>
      <c r="I138" s="165">
        <v>2.8000000000000001E-2</v>
      </c>
      <c r="J138" s="166"/>
      <c r="K138" s="165">
        <f t="shared" ref="K138:K148" si="5">ROUND(J138*I138,3)</f>
        <v>0</v>
      </c>
      <c r="L138" s="167"/>
      <c r="M138" s="34"/>
      <c r="N138" s="168" t="s">
        <v>1</v>
      </c>
      <c r="O138" s="133" t="s">
        <v>42</v>
      </c>
      <c r="Q138" s="169">
        <f t="shared" ref="Q138:Q148" si="6">P138*I138</f>
        <v>0</v>
      </c>
      <c r="R138" s="169">
        <v>0</v>
      </c>
      <c r="S138" s="169">
        <f t="shared" ref="S138:S148" si="7">R138*I138</f>
        <v>0</v>
      </c>
      <c r="T138" s="169">
        <v>0</v>
      </c>
      <c r="U138" s="170">
        <f t="shared" ref="U138:U148" si="8">T138*I138</f>
        <v>0</v>
      </c>
      <c r="AS138" s="171" t="s">
        <v>173</v>
      </c>
      <c r="AU138" s="171" t="s">
        <v>169</v>
      </c>
      <c r="AV138" s="171" t="s">
        <v>106</v>
      </c>
      <c r="AZ138" s="17" t="s">
        <v>167</v>
      </c>
      <c r="BF138" s="97">
        <f t="shared" ref="BF138:BF148" si="9">IF(O138="základná",K138,0)</f>
        <v>0</v>
      </c>
      <c r="BG138" s="97">
        <f t="shared" ref="BG138:BG148" si="10">IF(O138="znížená",K138,0)</f>
        <v>0</v>
      </c>
      <c r="BH138" s="97">
        <f t="shared" ref="BH138:BH148" si="11">IF(O138="zákl. prenesená",K138,0)</f>
        <v>0</v>
      </c>
      <c r="BI138" s="97">
        <f t="shared" ref="BI138:BI148" si="12">IF(O138="zníž. prenesená",K138,0)</f>
        <v>0</v>
      </c>
      <c r="BJ138" s="97">
        <f t="shared" ref="BJ138:BJ148" si="13">IF(O138="nulová",K138,0)</f>
        <v>0</v>
      </c>
      <c r="BK138" s="17" t="s">
        <v>106</v>
      </c>
      <c r="BL138" s="172">
        <f t="shared" ref="BL138:BL148" si="14">ROUND(J138*I138,3)</f>
        <v>0</v>
      </c>
      <c r="BM138" s="17" t="s">
        <v>173</v>
      </c>
      <c r="BN138" s="171" t="s">
        <v>106</v>
      </c>
    </row>
    <row r="139" spans="2:66" s="1" customFormat="1" ht="21.75" customHeight="1">
      <c r="B139" s="134"/>
      <c r="C139" s="161" t="s">
        <v>106</v>
      </c>
      <c r="D139" s="161" t="s">
        <v>169</v>
      </c>
      <c r="E139" s="162" t="s">
        <v>1093</v>
      </c>
      <c r="F139" s="163" t="s">
        <v>1094</v>
      </c>
      <c r="G139" s="163"/>
      <c r="H139" s="164" t="s">
        <v>172</v>
      </c>
      <c r="I139" s="165">
        <v>19.71</v>
      </c>
      <c r="J139" s="166"/>
      <c r="K139" s="165">
        <f t="shared" si="5"/>
        <v>0</v>
      </c>
      <c r="L139" s="167"/>
      <c r="M139" s="34"/>
      <c r="N139" s="168" t="s">
        <v>1</v>
      </c>
      <c r="O139" s="133" t="s">
        <v>42</v>
      </c>
      <c r="Q139" s="169">
        <f t="shared" si="6"/>
        <v>0</v>
      </c>
      <c r="R139" s="169">
        <v>0</v>
      </c>
      <c r="S139" s="169">
        <f t="shared" si="7"/>
        <v>0</v>
      </c>
      <c r="T139" s="169">
        <v>0</v>
      </c>
      <c r="U139" s="170">
        <f t="shared" si="8"/>
        <v>0</v>
      </c>
      <c r="AS139" s="171" t="s">
        <v>173</v>
      </c>
      <c r="AU139" s="171" t="s">
        <v>169</v>
      </c>
      <c r="AV139" s="171" t="s">
        <v>106</v>
      </c>
      <c r="AZ139" s="17" t="s">
        <v>167</v>
      </c>
      <c r="BF139" s="97">
        <f t="shared" si="9"/>
        <v>0</v>
      </c>
      <c r="BG139" s="97">
        <f t="shared" si="10"/>
        <v>0</v>
      </c>
      <c r="BH139" s="97">
        <f t="shared" si="11"/>
        <v>0</v>
      </c>
      <c r="BI139" s="97">
        <f t="shared" si="12"/>
        <v>0</v>
      </c>
      <c r="BJ139" s="97">
        <f t="shared" si="13"/>
        <v>0</v>
      </c>
      <c r="BK139" s="17" t="s">
        <v>106</v>
      </c>
      <c r="BL139" s="172">
        <f t="shared" si="14"/>
        <v>0</v>
      </c>
      <c r="BM139" s="17" t="s">
        <v>173</v>
      </c>
      <c r="BN139" s="171" t="s">
        <v>173</v>
      </c>
    </row>
    <row r="140" spans="2:66" s="1" customFormat="1" ht="21.75" customHeight="1">
      <c r="B140" s="134"/>
      <c r="C140" s="161" t="s">
        <v>184</v>
      </c>
      <c r="D140" s="161" t="s">
        <v>169</v>
      </c>
      <c r="E140" s="162" t="s">
        <v>1095</v>
      </c>
      <c r="F140" s="163" t="s">
        <v>1096</v>
      </c>
      <c r="G140" s="163"/>
      <c r="H140" s="164" t="s">
        <v>172</v>
      </c>
      <c r="I140" s="165">
        <v>19.71</v>
      </c>
      <c r="J140" s="166"/>
      <c r="K140" s="165">
        <f t="shared" si="5"/>
        <v>0</v>
      </c>
      <c r="L140" s="167"/>
      <c r="M140" s="34"/>
      <c r="N140" s="168" t="s">
        <v>1</v>
      </c>
      <c r="O140" s="133" t="s">
        <v>42</v>
      </c>
      <c r="Q140" s="169">
        <f t="shared" si="6"/>
        <v>0</v>
      </c>
      <c r="R140" s="169">
        <v>0</v>
      </c>
      <c r="S140" s="169">
        <f t="shared" si="7"/>
        <v>0</v>
      </c>
      <c r="T140" s="169">
        <v>0</v>
      </c>
      <c r="U140" s="170">
        <f t="shared" si="8"/>
        <v>0</v>
      </c>
      <c r="AS140" s="171" t="s">
        <v>173</v>
      </c>
      <c r="AU140" s="171" t="s">
        <v>169</v>
      </c>
      <c r="AV140" s="171" t="s">
        <v>106</v>
      </c>
      <c r="AZ140" s="17" t="s">
        <v>167</v>
      </c>
      <c r="BF140" s="97">
        <f t="shared" si="9"/>
        <v>0</v>
      </c>
      <c r="BG140" s="97">
        <f t="shared" si="10"/>
        <v>0</v>
      </c>
      <c r="BH140" s="97">
        <f t="shared" si="11"/>
        <v>0</v>
      </c>
      <c r="BI140" s="97">
        <f t="shared" si="12"/>
        <v>0</v>
      </c>
      <c r="BJ140" s="97">
        <f t="shared" si="13"/>
        <v>0</v>
      </c>
      <c r="BK140" s="17" t="s">
        <v>106</v>
      </c>
      <c r="BL140" s="172">
        <f t="shared" si="14"/>
        <v>0</v>
      </c>
      <c r="BM140" s="17" t="s">
        <v>173</v>
      </c>
      <c r="BN140" s="171" t="s">
        <v>198</v>
      </c>
    </row>
    <row r="141" spans="2:66" s="1" customFormat="1" ht="16.5" customHeight="1">
      <c r="B141" s="134"/>
      <c r="C141" s="161" t="s">
        <v>173</v>
      </c>
      <c r="D141" s="161" t="s">
        <v>169</v>
      </c>
      <c r="E141" s="162" t="s">
        <v>1097</v>
      </c>
      <c r="F141" s="163" t="s">
        <v>1098</v>
      </c>
      <c r="G141" s="163"/>
      <c r="H141" s="164" t="s">
        <v>172</v>
      </c>
      <c r="I141" s="165">
        <v>1.0369999999999999</v>
      </c>
      <c r="J141" s="166"/>
      <c r="K141" s="165">
        <f t="shared" si="5"/>
        <v>0</v>
      </c>
      <c r="L141" s="167"/>
      <c r="M141" s="34"/>
      <c r="N141" s="168" t="s">
        <v>1</v>
      </c>
      <c r="O141" s="133" t="s">
        <v>42</v>
      </c>
      <c r="Q141" s="169">
        <f t="shared" si="6"/>
        <v>0</v>
      </c>
      <c r="R141" s="169">
        <v>0</v>
      </c>
      <c r="S141" s="169">
        <f t="shared" si="7"/>
        <v>0</v>
      </c>
      <c r="T141" s="169">
        <v>0</v>
      </c>
      <c r="U141" s="170">
        <f t="shared" si="8"/>
        <v>0</v>
      </c>
      <c r="AS141" s="171" t="s">
        <v>173</v>
      </c>
      <c r="AU141" s="171" t="s">
        <v>169</v>
      </c>
      <c r="AV141" s="171" t="s">
        <v>106</v>
      </c>
      <c r="AZ141" s="17" t="s">
        <v>167</v>
      </c>
      <c r="BF141" s="97">
        <f t="shared" si="9"/>
        <v>0</v>
      </c>
      <c r="BG141" s="97">
        <f t="shared" si="10"/>
        <v>0</v>
      </c>
      <c r="BH141" s="97">
        <f t="shared" si="11"/>
        <v>0</v>
      </c>
      <c r="BI141" s="97">
        <f t="shared" si="12"/>
        <v>0</v>
      </c>
      <c r="BJ141" s="97">
        <f t="shared" si="13"/>
        <v>0</v>
      </c>
      <c r="BK141" s="17" t="s">
        <v>106</v>
      </c>
      <c r="BL141" s="172">
        <f t="shared" si="14"/>
        <v>0</v>
      </c>
      <c r="BM141" s="17" t="s">
        <v>173</v>
      </c>
      <c r="BN141" s="171" t="s">
        <v>209</v>
      </c>
    </row>
    <row r="142" spans="2:66" s="1" customFormat="1" ht="16.5" customHeight="1">
      <c r="B142" s="134"/>
      <c r="C142" s="161" t="s">
        <v>194</v>
      </c>
      <c r="D142" s="161" t="s">
        <v>169</v>
      </c>
      <c r="E142" s="162" t="s">
        <v>1251</v>
      </c>
      <c r="F142" s="163" t="s">
        <v>1252</v>
      </c>
      <c r="G142" s="163"/>
      <c r="H142" s="164" t="s">
        <v>172</v>
      </c>
      <c r="I142" s="165">
        <v>12.97</v>
      </c>
      <c r="J142" s="166"/>
      <c r="K142" s="165">
        <f t="shared" si="5"/>
        <v>0</v>
      </c>
      <c r="L142" s="167"/>
      <c r="M142" s="34"/>
      <c r="N142" s="168" t="s">
        <v>1</v>
      </c>
      <c r="O142" s="133" t="s">
        <v>42</v>
      </c>
      <c r="Q142" s="169">
        <f t="shared" si="6"/>
        <v>0</v>
      </c>
      <c r="R142" s="169">
        <v>0</v>
      </c>
      <c r="S142" s="169">
        <f t="shared" si="7"/>
        <v>0</v>
      </c>
      <c r="T142" s="169">
        <v>0</v>
      </c>
      <c r="U142" s="170">
        <f t="shared" si="8"/>
        <v>0</v>
      </c>
      <c r="AS142" s="171" t="s">
        <v>173</v>
      </c>
      <c r="AU142" s="171" t="s">
        <v>169</v>
      </c>
      <c r="AV142" s="171" t="s">
        <v>106</v>
      </c>
      <c r="AZ142" s="17" t="s">
        <v>167</v>
      </c>
      <c r="BF142" s="97">
        <f t="shared" si="9"/>
        <v>0</v>
      </c>
      <c r="BG142" s="97">
        <f t="shared" si="10"/>
        <v>0</v>
      </c>
      <c r="BH142" s="97">
        <f t="shared" si="11"/>
        <v>0</v>
      </c>
      <c r="BI142" s="97">
        <f t="shared" si="12"/>
        <v>0</v>
      </c>
      <c r="BJ142" s="97">
        <f t="shared" si="13"/>
        <v>0</v>
      </c>
      <c r="BK142" s="17" t="s">
        <v>106</v>
      </c>
      <c r="BL142" s="172">
        <f t="shared" si="14"/>
        <v>0</v>
      </c>
      <c r="BM142" s="17" t="s">
        <v>173</v>
      </c>
      <c r="BN142" s="171" t="s">
        <v>217</v>
      </c>
    </row>
    <row r="143" spans="2:66" s="1" customFormat="1" ht="16.5" customHeight="1">
      <c r="B143" s="134"/>
      <c r="C143" s="161" t="s">
        <v>198</v>
      </c>
      <c r="D143" s="161" t="s">
        <v>169</v>
      </c>
      <c r="E143" s="162" t="s">
        <v>1253</v>
      </c>
      <c r="F143" s="163" t="s">
        <v>1254</v>
      </c>
      <c r="G143" s="163"/>
      <c r="H143" s="164" t="s">
        <v>172</v>
      </c>
      <c r="I143" s="165">
        <v>1.44</v>
      </c>
      <c r="J143" s="166"/>
      <c r="K143" s="165">
        <f t="shared" si="5"/>
        <v>0</v>
      </c>
      <c r="L143" s="167"/>
      <c r="M143" s="34"/>
      <c r="N143" s="168" t="s">
        <v>1</v>
      </c>
      <c r="O143" s="133" t="s">
        <v>42</v>
      </c>
      <c r="Q143" s="169">
        <f t="shared" si="6"/>
        <v>0</v>
      </c>
      <c r="R143" s="169">
        <v>0</v>
      </c>
      <c r="S143" s="169">
        <f t="shared" si="7"/>
        <v>0</v>
      </c>
      <c r="T143" s="169">
        <v>0</v>
      </c>
      <c r="U143" s="170">
        <f t="shared" si="8"/>
        <v>0</v>
      </c>
      <c r="AS143" s="171" t="s">
        <v>173</v>
      </c>
      <c r="AU143" s="171" t="s">
        <v>169</v>
      </c>
      <c r="AV143" s="171" t="s">
        <v>106</v>
      </c>
      <c r="AZ143" s="17" t="s">
        <v>167</v>
      </c>
      <c r="BF143" s="97">
        <f t="shared" si="9"/>
        <v>0</v>
      </c>
      <c r="BG143" s="97">
        <f t="shared" si="10"/>
        <v>0</v>
      </c>
      <c r="BH143" s="97">
        <f t="shared" si="11"/>
        <v>0</v>
      </c>
      <c r="BI143" s="97">
        <f t="shared" si="12"/>
        <v>0</v>
      </c>
      <c r="BJ143" s="97">
        <f t="shared" si="13"/>
        <v>0</v>
      </c>
      <c r="BK143" s="17" t="s">
        <v>106</v>
      </c>
      <c r="BL143" s="172">
        <f t="shared" si="14"/>
        <v>0</v>
      </c>
      <c r="BM143" s="17" t="s">
        <v>173</v>
      </c>
      <c r="BN143" s="171" t="s">
        <v>226</v>
      </c>
    </row>
    <row r="144" spans="2:66" s="1" customFormat="1" ht="24.25" customHeight="1">
      <c r="B144" s="134"/>
      <c r="C144" s="161" t="s">
        <v>205</v>
      </c>
      <c r="D144" s="161" t="s">
        <v>169</v>
      </c>
      <c r="E144" s="162" t="s">
        <v>1099</v>
      </c>
      <c r="F144" s="163" t="s">
        <v>1100</v>
      </c>
      <c r="G144" s="163"/>
      <c r="H144" s="164" t="s">
        <v>172</v>
      </c>
      <c r="I144" s="165">
        <v>25.86</v>
      </c>
      <c r="J144" s="166"/>
      <c r="K144" s="165">
        <f t="shared" si="5"/>
        <v>0</v>
      </c>
      <c r="L144" s="167"/>
      <c r="M144" s="34"/>
      <c r="N144" s="168" t="s">
        <v>1</v>
      </c>
      <c r="O144" s="133" t="s">
        <v>42</v>
      </c>
      <c r="Q144" s="169">
        <f t="shared" si="6"/>
        <v>0</v>
      </c>
      <c r="R144" s="169">
        <v>0</v>
      </c>
      <c r="S144" s="169">
        <f t="shared" si="7"/>
        <v>0</v>
      </c>
      <c r="T144" s="169">
        <v>0</v>
      </c>
      <c r="U144" s="170">
        <f t="shared" si="8"/>
        <v>0</v>
      </c>
      <c r="AS144" s="171" t="s">
        <v>173</v>
      </c>
      <c r="AU144" s="171" t="s">
        <v>169</v>
      </c>
      <c r="AV144" s="171" t="s">
        <v>106</v>
      </c>
      <c r="AZ144" s="17" t="s">
        <v>167</v>
      </c>
      <c r="BF144" s="97">
        <f t="shared" si="9"/>
        <v>0</v>
      </c>
      <c r="BG144" s="97">
        <f t="shared" si="10"/>
        <v>0</v>
      </c>
      <c r="BH144" s="97">
        <f t="shared" si="11"/>
        <v>0</v>
      </c>
      <c r="BI144" s="97">
        <f t="shared" si="12"/>
        <v>0</v>
      </c>
      <c r="BJ144" s="97">
        <f t="shared" si="13"/>
        <v>0</v>
      </c>
      <c r="BK144" s="17" t="s">
        <v>106</v>
      </c>
      <c r="BL144" s="172">
        <f t="shared" si="14"/>
        <v>0</v>
      </c>
      <c r="BM144" s="17" t="s">
        <v>173</v>
      </c>
      <c r="BN144" s="171" t="s">
        <v>238</v>
      </c>
    </row>
    <row r="145" spans="2:66" s="1" customFormat="1" ht="21.75" customHeight="1">
      <c r="B145" s="134"/>
      <c r="C145" s="161" t="s">
        <v>209</v>
      </c>
      <c r="D145" s="161" t="s">
        <v>169</v>
      </c>
      <c r="E145" s="162" t="s">
        <v>1101</v>
      </c>
      <c r="F145" s="163" t="s">
        <v>1102</v>
      </c>
      <c r="G145" s="163"/>
      <c r="H145" s="164" t="s">
        <v>172</v>
      </c>
      <c r="I145" s="165">
        <v>35.1</v>
      </c>
      <c r="J145" s="166"/>
      <c r="K145" s="165">
        <f t="shared" si="5"/>
        <v>0</v>
      </c>
      <c r="L145" s="167"/>
      <c r="M145" s="34"/>
      <c r="N145" s="168" t="s">
        <v>1</v>
      </c>
      <c r="O145" s="133" t="s">
        <v>42</v>
      </c>
      <c r="Q145" s="169">
        <f t="shared" si="6"/>
        <v>0</v>
      </c>
      <c r="R145" s="169">
        <v>0</v>
      </c>
      <c r="S145" s="169">
        <f t="shared" si="7"/>
        <v>0</v>
      </c>
      <c r="T145" s="169">
        <v>0</v>
      </c>
      <c r="U145" s="170">
        <f t="shared" si="8"/>
        <v>0</v>
      </c>
      <c r="AS145" s="171" t="s">
        <v>173</v>
      </c>
      <c r="AU145" s="171" t="s">
        <v>169</v>
      </c>
      <c r="AV145" s="171" t="s">
        <v>106</v>
      </c>
      <c r="AZ145" s="17" t="s">
        <v>167</v>
      </c>
      <c r="BF145" s="97">
        <f t="shared" si="9"/>
        <v>0</v>
      </c>
      <c r="BG145" s="97">
        <f t="shared" si="10"/>
        <v>0</v>
      </c>
      <c r="BH145" s="97">
        <f t="shared" si="11"/>
        <v>0</v>
      </c>
      <c r="BI145" s="97">
        <f t="shared" si="12"/>
        <v>0</v>
      </c>
      <c r="BJ145" s="97">
        <f t="shared" si="13"/>
        <v>0</v>
      </c>
      <c r="BK145" s="17" t="s">
        <v>106</v>
      </c>
      <c r="BL145" s="172">
        <f t="shared" si="14"/>
        <v>0</v>
      </c>
      <c r="BM145" s="17" t="s">
        <v>173</v>
      </c>
      <c r="BN145" s="171" t="s">
        <v>246</v>
      </c>
    </row>
    <row r="146" spans="2:66" s="1" customFormat="1" ht="21.75" customHeight="1">
      <c r="B146" s="134"/>
      <c r="C146" s="161" t="s">
        <v>213</v>
      </c>
      <c r="D146" s="161" t="s">
        <v>169</v>
      </c>
      <c r="E146" s="162" t="s">
        <v>1103</v>
      </c>
      <c r="F146" s="163" t="s">
        <v>1104</v>
      </c>
      <c r="G146" s="163"/>
      <c r="H146" s="164" t="s">
        <v>261</v>
      </c>
      <c r="I146" s="165">
        <v>13.94</v>
      </c>
      <c r="J146" s="166"/>
      <c r="K146" s="165">
        <f t="shared" si="5"/>
        <v>0</v>
      </c>
      <c r="L146" s="167"/>
      <c r="M146" s="34"/>
      <c r="N146" s="168" t="s">
        <v>1</v>
      </c>
      <c r="O146" s="133" t="s">
        <v>42</v>
      </c>
      <c r="Q146" s="169">
        <f t="shared" si="6"/>
        <v>0</v>
      </c>
      <c r="R146" s="169">
        <v>0</v>
      </c>
      <c r="S146" s="169">
        <f t="shared" si="7"/>
        <v>0</v>
      </c>
      <c r="T146" s="169">
        <v>0</v>
      </c>
      <c r="U146" s="170">
        <f t="shared" si="8"/>
        <v>0</v>
      </c>
      <c r="AS146" s="171" t="s">
        <v>173</v>
      </c>
      <c r="AU146" s="171" t="s">
        <v>169</v>
      </c>
      <c r="AV146" s="171" t="s">
        <v>106</v>
      </c>
      <c r="AZ146" s="17" t="s">
        <v>167</v>
      </c>
      <c r="BF146" s="97">
        <f t="shared" si="9"/>
        <v>0</v>
      </c>
      <c r="BG146" s="97">
        <f t="shared" si="10"/>
        <v>0</v>
      </c>
      <c r="BH146" s="97">
        <f t="shared" si="11"/>
        <v>0</v>
      </c>
      <c r="BI146" s="97">
        <f t="shared" si="12"/>
        <v>0</v>
      </c>
      <c r="BJ146" s="97">
        <f t="shared" si="13"/>
        <v>0</v>
      </c>
      <c r="BK146" s="17" t="s">
        <v>106</v>
      </c>
      <c r="BL146" s="172">
        <f t="shared" si="14"/>
        <v>0</v>
      </c>
      <c r="BM146" s="17" t="s">
        <v>173</v>
      </c>
      <c r="BN146" s="171" t="s">
        <v>254</v>
      </c>
    </row>
    <row r="147" spans="2:66" s="1" customFormat="1" ht="24.25" customHeight="1">
      <c r="B147" s="134"/>
      <c r="C147" s="161" t="s">
        <v>217</v>
      </c>
      <c r="D147" s="161" t="s">
        <v>169</v>
      </c>
      <c r="E147" s="162" t="s">
        <v>1105</v>
      </c>
      <c r="F147" s="163" t="s">
        <v>1255</v>
      </c>
      <c r="G147" s="163"/>
      <c r="H147" s="164" t="s">
        <v>261</v>
      </c>
      <c r="I147" s="165">
        <v>13.94</v>
      </c>
      <c r="J147" s="166"/>
      <c r="K147" s="165">
        <f t="shared" si="5"/>
        <v>0</v>
      </c>
      <c r="L147" s="167"/>
      <c r="M147" s="34"/>
      <c r="N147" s="168" t="s">
        <v>1</v>
      </c>
      <c r="O147" s="133" t="s">
        <v>42</v>
      </c>
      <c r="Q147" s="169">
        <f t="shared" si="6"/>
        <v>0</v>
      </c>
      <c r="R147" s="169">
        <v>0</v>
      </c>
      <c r="S147" s="169">
        <f t="shared" si="7"/>
        <v>0</v>
      </c>
      <c r="T147" s="169">
        <v>0</v>
      </c>
      <c r="U147" s="170">
        <f t="shared" si="8"/>
        <v>0</v>
      </c>
      <c r="AS147" s="171" t="s">
        <v>173</v>
      </c>
      <c r="AU147" s="171" t="s">
        <v>169</v>
      </c>
      <c r="AV147" s="171" t="s">
        <v>106</v>
      </c>
      <c r="AZ147" s="17" t="s">
        <v>167</v>
      </c>
      <c r="BF147" s="97">
        <f t="shared" si="9"/>
        <v>0</v>
      </c>
      <c r="BG147" s="97">
        <f t="shared" si="10"/>
        <v>0</v>
      </c>
      <c r="BH147" s="97">
        <f t="shared" si="11"/>
        <v>0</v>
      </c>
      <c r="BI147" s="97">
        <f t="shared" si="12"/>
        <v>0</v>
      </c>
      <c r="BJ147" s="97">
        <f t="shared" si="13"/>
        <v>0</v>
      </c>
      <c r="BK147" s="17" t="s">
        <v>106</v>
      </c>
      <c r="BL147" s="172">
        <f t="shared" si="14"/>
        <v>0</v>
      </c>
      <c r="BM147" s="17" t="s">
        <v>173</v>
      </c>
      <c r="BN147" s="171" t="s">
        <v>7</v>
      </c>
    </row>
    <row r="148" spans="2:66" s="1" customFormat="1" ht="21.75" customHeight="1">
      <c r="B148" s="134"/>
      <c r="C148" s="161" t="s">
        <v>221</v>
      </c>
      <c r="D148" s="161" t="s">
        <v>169</v>
      </c>
      <c r="E148" s="162" t="s">
        <v>1107</v>
      </c>
      <c r="F148" s="163" t="s">
        <v>1108</v>
      </c>
      <c r="G148" s="163"/>
      <c r="H148" s="164" t="s">
        <v>172</v>
      </c>
      <c r="I148" s="165">
        <v>13.94</v>
      </c>
      <c r="J148" s="166"/>
      <c r="K148" s="165">
        <f t="shared" si="5"/>
        <v>0</v>
      </c>
      <c r="L148" s="167"/>
      <c r="M148" s="34"/>
      <c r="N148" s="168" t="s">
        <v>1</v>
      </c>
      <c r="O148" s="133" t="s">
        <v>42</v>
      </c>
      <c r="Q148" s="169">
        <f t="shared" si="6"/>
        <v>0</v>
      </c>
      <c r="R148" s="169">
        <v>0</v>
      </c>
      <c r="S148" s="169">
        <f t="shared" si="7"/>
        <v>0</v>
      </c>
      <c r="T148" s="169">
        <v>0</v>
      </c>
      <c r="U148" s="170">
        <f t="shared" si="8"/>
        <v>0</v>
      </c>
      <c r="AS148" s="171" t="s">
        <v>173</v>
      </c>
      <c r="AU148" s="171" t="s">
        <v>169</v>
      </c>
      <c r="AV148" s="171" t="s">
        <v>106</v>
      </c>
      <c r="AZ148" s="17" t="s">
        <v>167</v>
      </c>
      <c r="BF148" s="97">
        <f t="shared" si="9"/>
        <v>0</v>
      </c>
      <c r="BG148" s="97">
        <f t="shared" si="10"/>
        <v>0</v>
      </c>
      <c r="BH148" s="97">
        <f t="shared" si="11"/>
        <v>0</v>
      </c>
      <c r="BI148" s="97">
        <f t="shared" si="12"/>
        <v>0</v>
      </c>
      <c r="BJ148" s="97">
        <f t="shared" si="13"/>
        <v>0</v>
      </c>
      <c r="BK148" s="17" t="s">
        <v>106</v>
      </c>
      <c r="BL148" s="172">
        <f t="shared" si="14"/>
        <v>0</v>
      </c>
      <c r="BM148" s="17" t="s">
        <v>173</v>
      </c>
      <c r="BN148" s="171" t="s">
        <v>277</v>
      </c>
    </row>
    <row r="149" spans="2:66" s="11" customFormat="1" ht="22.95" customHeight="1">
      <c r="B149" s="149"/>
      <c r="D149" s="150" t="s">
        <v>75</v>
      </c>
      <c r="E149" s="159" t="s">
        <v>1109</v>
      </c>
      <c r="F149" s="159" t="s">
        <v>1110</v>
      </c>
      <c r="G149" s="159"/>
      <c r="J149" s="152"/>
      <c r="K149" s="160">
        <f>BL149</f>
        <v>0</v>
      </c>
      <c r="M149" s="149"/>
      <c r="N149" s="154"/>
      <c r="Q149" s="155">
        <f>SUM(Q150:Q157)</f>
        <v>0</v>
      </c>
      <c r="S149" s="155">
        <f>SUM(S150:S157)</f>
        <v>0</v>
      </c>
      <c r="U149" s="156">
        <f>SUM(U150:U157)</f>
        <v>0</v>
      </c>
      <c r="AS149" s="150" t="s">
        <v>84</v>
      </c>
      <c r="AU149" s="157" t="s">
        <v>75</v>
      </c>
      <c r="AV149" s="157" t="s">
        <v>84</v>
      </c>
      <c r="AZ149" s="150" t="s">
        <v>167</v>
      </c>
      <c r="BL149" s="158">
        <f>SUM(BL150:BL157)</f>
        <v>0</v>
      </c>
    </row>
    <row r="150" spans="2:66" s="1" customFormat="1" ht="24.25" customHeight="1">
      <c r="B150" s="134"/>
      <c r="C150" s="194" t="s">
        <v>226</v>
      </c>
      <c r="D150" s="194" t="s">
        <v>382</v>
      </c>
      <c r="E150" s="195" t="s">
        <v>1111</v>
      </c>
      <c r="F150" s="196" t="s">
        <v>1112</v>
      </c>
      <c r="G150" s="196"/>
      <c r="H150" s="197" t="s">
        <v>172</v>
      </c>
      <c r="I150" s="198">
        <v>2.3940000000000001</v>
      </c>
      <c r="J150" s="199"/>
      <c r="K150" s="198">
        <f t="shared" ref="K150:K157" si="15">ROUND(J150*I150,3)</f>
        <v>0</v>
      </c>
      <c r="L150" s="200"/>
      <c r="M150" s="201"/>
      <c r="N150" s="202" t="s">
        <v>1</v>
      </c>
      <c r="O150" s="203" t="s">
        <v>42</v>
      </c>
      <c r="Q150" s="169">
        <f t="shared" ref="Q150:Q157" si="16">P150*I150</f>
        <v>0</v>
      </c>
      <c r="R150" s="169">
        <v>0</v>
      </c>
      <c r="S150" s="169">
        <f t="shared" ref="S150:S157" si="17">R150*I150</f>
        <v>0</v>
      </c>
      <c r="T150" s="169">
        <v>0</v>
      </c>
      <c r="U150" s="170">
        <f t="shared" ref="U150:U157" si="18">T150*I150</f>
        <v>0</v>
      </c>
      <c r="AS150" s="171" t="s">
        <v>209</v>
      </c>
      <c r="AU150" s="171" t="s">
        <v>382</v>
      </c>
      <c r="AV150" s="171" t="s">
        <v>106</v>
      </c>
      <c r="AZ150" s="17" t="s">
        <v>167</v>
      </c>
      <c r="BF150" s="97">
        <f t="shared" ref="BF150:BF157" si="19">IF(O150="základná",K150,0)</f>
        <v>0</v>
      </c>
      <c r="BG150" s="97">
        <f t="shared" ref="BG150:BG157" si="20">IF(O150="znížená",K150,0)</f>
        <v>0</v>
      </c>
      <c r="BH150" s="97">
        <f t="shared" ref="BH150:BH157" si="21">IF(O150="zákl. prenesená",K150,0)</f>
        <v>0</v>
      </c>
      <c r="BI150" s="97">
        <f t="shared" ref="BI150:BI157" si="22">IF(O150="zníž. prenesená",K150,0)</f>
        <v>0</v>
      </c>
      <c r="BJ150" s="97">
        <f t="shared" ref="BJ150:BJ157" si="23">IF(O150="nulová",K150,0)</f>
        <v>0</v>
      </c>
      <c r="BK150" s="17" t="s">
        <v>106</v>
      </c>
      <c r="BL150" s="172">
        <f t="shared" ref="BL150:BL157" si="24">ROUND(J150*I150,3)</f>
        <v>0</v>
      </c>
      <c r="BM150" s="17" t="s">
        <v>173</v>
      </c>
      <c r="BN150" s="171" t="s">
        <v>289</v>
      </c>
    </row>
    <row r="151" spans="2:66" s="1" customFormat="1" ht="24.25" customHeight="1">
      <c r="B151" s="134"/>
      <c r="C151" s="161" t="s">
        <v>233</v>
      </c>
      <c r="D151" s="161" t="s">
        <v>169</v>
      </c>
      <c r="E151" s="162" t="s">
        <v>1113</v>
      </c>
      <c r="F151" s="163" t="s">
        <v>1114</v>
      </c>
      <c r="G151" s="163"/>
      <c r="H151" s="164" t="s">
        <v>172</v>
      </c>
      <c r="I151" s="165">
        <v>2.39</v>
      </c>
      <c r="J151" s="166"/>
      <c r="K151" s="165">
        <f t="shared" si="15"/>
        <v>0</v>
      </c>
      <c r="L151" s="167"/>
      <c r="M151" s="34"/>
      <c r="N151" s="168" t="s">
        <v>1</v>
      </c>
      <c r="O151" s="133" t="s">
        <v>42</v>
      </c>
      <c r="Q151" s="169">
        <f t="shared" si="16"/>
        <v>0</v>
      </c>
      <c r="R151" s="169">
        <v>0</v>
      </c>
      <c r="S151" s="169">
        <f t="shared" si="17"/>
        <v>0</v>
      </c>
      <c r="T151" s="169">
        <v>0</v>
      </c>
      <c r="U151" s="170">
        <f t="shared" si="18"/>
        <v>0</v>
      </c>
      <c r="AS151" s="171" t="s">
        <v>173</v>
      </c>
      <c r="AU151" s="171" t="s">
        <v>169</v>
      </c>
      <c r="AV151" s="171" t="s">
        <v>106</v>
      </c>
      <c r="AZ151" s="17" t="s">
        <v>167</v>
      </c>
      <c r="BF151" s="97">
        <f t="shared" si="19"/>
        <v>0</v>
      </c>
      <c r="BG151" s="97">
        <f t="shared" si="20"/>
        <v>0</v>
      </c>
      <c r="BH151" s="97">
        <f t="shared" si="21"/>
        <v>0</v>
      </c>
      <c r="BI151" s="97">
        <f t="shared" si="22"/>
        <v>0</v>
      </c>
      <c r="BJ151" s="97">
        <f t="shared" si="23"/>
        <v>0</v>
      </c>
      <c r="BK151" s="17" t="s">
        <v>106</v>
      </c>
      <c r="BL151" s="172">
        <f t="shared" si="24"/>
        <v>0</v>
      </c>
      <c r="BM151" s="17" t="s">
        <v>173</v>
      </c>
      <c r="BN151" s="171" t="s">
        <v>302</v>
      </c>
    </row>
    <row r="152" spans="2:66" s="1" customFormat="1" ht="24.25" customHeight="1">
      <c r="B152" s="134"/>
      <c r="C152" s="194" t="s">
        <v>238</v>
      </c>
      <c r="D152" s="194" t="s">
        <v>382</v>
      </c>
      <c r="E152" s="195" t="s">
        <v>1115</v>
      </c>
      <c r="F152" s="196" t="s">
        <v>1116</v>
      </c>
      <c r="G152" s="196"/>
      <c r="H152" s="197" t="s">
        <v>172</v>
      </c>
      <c r="I152" s="198">
        <v>4.88</v>
      </c>
      <c r="J152" s="199"/>
      <c r="K152" s="198">
        <f t="shared" si="15"/>
        <v>0</v>
      </c>
      <c r="L152" s="200"/>
      <c r="M152" s="201"/>
      <c r="N152" s="202" t="s">
        <v>1</v>
      </c>
      <c r="O152" s="203" t="s">
        <v>42</v>
      </c>
      <c r="Q152" s="169">
        <f t="shared" si="16"/>
        <v>0</v>
      </c>
      <c r="R152" s="169">
        <v>0</v>
      </c>
      <c r="S152" s="169">
        <f t="shared" si="17"/>
        <v>0</v>
      </c>
      <c r="T152" s="169">
        <v>0</v>
      </c>
      <c r="U152" s="170">
        <f t="shared" si="18"/>
        <v>0</v>
      </c>
      <c r="AS152" s="171" t="s">
        <v>209</v>
      </c>
      <c r="AU152" s="171" t="s">
        <v>382</v>
      </c>
      <c r="AV152" s="171" t="s">
        <v>106</v>
      </c>
      <c r="AZ152" s="17" t="s">
        <v>167</v>
      </c>
      <c r="BF152" s="97">
        <f t="shared" si="19"/>
        <v>0</v>
      </c>
      <c r="BG152" s="97">
        <f t="shared" si="20"/>
        <v>0</v>
      </c>
      <c r="BH152" s="97">
        <f t="shared" si="21"/>
        <v>0</v>
      </c>
      <c r="BI152" s="97">
        <f t="shared" si="22"/>
        <v>0</v>
      </c>
      <c r="BJ152" s="97">
        <f t="shared" si="23"/>
        <v>0</v>
      </c>
      <c r="BK152" s="17" t="s">
        <v>106</v>
      </c>
      <c r="BL152" s="172">
        <f t="shared" si="24"/>
        <v>0</v>
      </c>
      <c r="BM152" s="17" t="s">
        <v>173</v>
      </c>
      <c r="BN152" s="171" t="s">
        <v>311</v>
      </c>
    </row>
    <row r="153" spans="2:66" s="1" customFormat="1" ht="16.5" customHeight="1">
      <c r="B153" s="134"/>
      <c r="C153" s="161" t="s">
        <v>242</v>
      </c>
      <c r="D153" s="161" t="s">
        <v>169</v>
      </c>
      <c r="E153" s="162" t="s">
        <v>1117</v>
      </c>
      <c r="F153" s="163" t="s">
        <v>1118</v>
      </c>
      <c r="G153" s="163"/>
      <c r="H153" s="164" t="s">
        <v>172</v>
      </c>
      <c r="I153" s="165">
        <v>4.88</v>
      </c>
      <c r="J153" s="166"/>
      <c r="K153" s="165">
        <f t="shared" si="15"/>
        <v>0</v>
      </c>
      <c r="L153" s="167"/>
      <c r="M153" s="34"/>
      <c r="N153" s="168" t="s">
        <v>1</v>
      </c>
      <c r="O153" s="133" t="s">
        <v>42</v>
      </c>
      <c r="Q153" s="169">
        <f t="shared" si="16"/>
        <v>0</v>
      </c>
      <c r="R153" s="169">
        <v>0</v>
      </c>
      <c r="S153" s="169">
        <f t="shared" si="17"/>
        <v>0</v>
      </c>
      <c r="T153" s="169">
        <v>0</v>
      </c>
      <c r="U153" s="170">
        <f t="shared" si="18"/>
        <v>0</v>
      </c>
      <c r="AS153" s="171" t="s">
        <v>173</v>
      </c>
      <c r="AU153" s="171" t="s">
        <v>169</v>
      </c>
      <c r="AV153" s="171" t="s">
        <v>106</v>
      </c>
      <c r="AZ153" s="17" t="s">
        <v>167</v>
      </c>
      <c r="BF153" s="97">
        <f t="shared" si="19"/>
        <v>0</v>
      </c>
      <c r="BG153" s="97">
        <f t="shared" si="20"/>
        <v>0</v>
      </c>
      <c r="BH153" s="97">
        <f t="shared" si="21"/>
        <v>0</v>
      </c>
      <c r="BI153" s="97">
        <f t="shared" si="22"/>
        <v>0</v>
      </c>
      <c r="BJ153" s="97">
        <f t="shared" si="23"/>
        <v>0</v>
      </c>
      <c r="BK153" s="17" t="s">
        <v>106</v>
      </c>
      <c r="BL153" s="172">
        <f t="shared" si="24"/>
        <v>0</v>
      </c>
      <c r="BM153" s="17" t="s">
        <v>173</v>
      </c>
      <c r="BN153" s="171" t="s">
        <v>327</v>
      </c>
    </row>
    <row r="154" spans="2:66" s="1" customFormat="1" ht="16.5" customHeight="1">
      <c r="B154" s="134"/>
      <c r="C154" s="161" t="s">
        <v>246</v>
      </c>
      <c r="D154" s="161" t="s">
        <v>169</v>
      </c>
      <c r="E154" s="162" t="s">
        <v>1119</v>
      </c>
      <c r="F154" s="163" t="s">
        <v>1120</v>
      </c>
      <c r="G154" s="163"/>
      <c r="H154" s="164" t="s">
        <v>172</v>
      </c>
      <c r="I154" s="165">
        <v>4.88</v>
      </c>
      <c r="J154" s="166"/>
      <c r="K154" s="165">
        <f t="shared" si="15"/>
        <v>0</v>
      </c>
      <c r="L154" s="167"/>
      <c r="M154" s="34"/>
      <c r="N154" s="168" t="s">
        <v>1</v>
      </c>
      <c r="O154" s="133" t="s">
        <v>42</v>
      </c>
      <c r="Q154" s="169">
        <f t="shared" si="16"/>
        <v>0</v>
      </c>
      <c r="R154" s="169">
        <v>0</v>
      </c>
      <c r="S154" s="169">
        <f t="shared" si="17"/>
        <v>0</v>
      </c>
      <c r="T154" s="169">
        <v>0</v>
      </c>
      <c r="U154" s="170">
        <f t="shared" si="18"/>
        <v>0</v>
      </c>
      <c r="AS154" s="171" t="s">
        <v>173</v>
      </c>
      <c r="AU154" s="171" t="s">
        <v>169</v>
      </c>
      <c r="AV154" s="171" t="s">
        <v>106</v>
      </c>
      <c r="AZ154" s="17" t="s">
        <v>167</v>
      </c>
      <c r="BF154" s="97">
        <f t="shared" si="19"/>
        <v>0</v>
      </c>
      <c r="BG154" s="97">
        <f t="shared" si="20"/>
        <v>0</v>
      </c>
      <c r="BH154" s="97">
        <f t="shared" si="21"/>
        <v>0</v>
      </c>
      <c r="BI154" s="97">
        <f t="shared" si="22"/>
        <v>0</v>
      </c>
      <c r="BJ154" s="97">
        <f t="shared" si="23"/>
        <v>0</v>
      </c>
      <c r="BK154" s="17" t="s">
        <v>106</v>
      </c>
      <c r="BL154" s="172">
        <f t="shared" si="24"/>
        <v>0</v>
      </c>
      <c r="BM154" s="17" t="s">
        <v>173</v>
      </c>
      <c r="BN154" s="171" t="s">
        <v>336</v>
      </c>
    </row>
    <row r="155" spans="2:66" s="1" customFormat="1" ht="33" customHeight="1">
      <c r="B155" s="134"/>
      <c r="C155" s="194" t="s">
        <v>250</v>
      </c>
      <c r="D155" s="194" t="s">
        <v>382</v>
      </c>
      <c r="E155" s="195" t="s">
        <v>1256</v>
      </c>
      <c r="F155" s="196" t="s">
        <v>1257</v>
      </c>
      <c r="G155" s="196"/>
      <c r="H155" s="197" t="s">
        <v>172</v>
      </c>
      <c r="I155" s="198">
        <v>0.45</v>
      </c>
      <c r="J155" s="199"/>
      <c r="K155" s="198">
        <f t="shared" si="15"/>
        <v>0</v>
      </c>
      <c r="L155" s="200"/>
      <c r="M155" s="201"/>
      <c r="N155" s="202" t="s">
        <v>1</v>
      </c>
      <c r="O155" s="203" t="s">
        <v>42</v>
      </c>
      <c r="Q155" s="169">
        <f t="shared" si="16"/>
        <v>0</v>
      </c>
      <c r="R155" s="169">
        <v>0</v>
      </c>
      <c r="S155" s="169">
        <f t="shared" si="17"/>
        <v>0</v>
      </c>
      <c r="T155" s="169">
        <v>0</v>
      </c>
      <c r="U155" s="170">
        <f t="shared" si="18"/>
        <v>0</v>
      </c>
      <c r="AS155" s="171" t="s">
        <v>209</v>
      </c>
      <c r="AU155" s="171" t="s">
        <v>382</v>
      </c>
      <c r="AV155" s="171" t="s">
        <v>106</v>
      </c>
      <c r="AZ155" s="17" t="s">
        <v>167</v>
      </c>
      <c r="BF155" s="97">
        <f t="shared" si="19"/>
        <v>0</v>
      </c>
      <c r="BG155" s="97">
        <f t="shared" si="20"/>
        <v>0</v>
      </c>
      <c r="BH155" s="97">
        <f t="shared" si="21"/>
        <v>0</v>
      </c>
      <c r="BI155" s="97">
        <f t="shared" si="22"/>
        <v>0</v>
      </c>
      <c r="BJ155" s="97">
        <f t="shared" si="23"/>
        <v>0</v>
      </c>
      <c r="BK155" s="17" t="s">
        <v>106</v>
      </c>
      <c r="BL155" s="172">
        <f t="shared" si="24"/>
        <v>0</v>
      </c>
      <c r="BM155" s="17" t="s">
        <v>173</v>
      </c>
      <c r="BN155" s="171" t="s">
        <v>347</v>
      </c>
    </row>
    <row r="156" spans="2:66" s="1" customFormat="1" ht="24.25" customHeight="1">
      <c r="B156" s="134"/>
      <c r="C156" s="161" t="s">
        <v>254</v>
      </c>
      <c r="D156" s="161" t="s">
        <v>169</v>
      </c>
      <c r="E156" s="162" t="s">
        <v>1113</v>
      </c>
      <c r="F156" s="163" t="s">
        <v>1114</v>
      </c>
      <c r="G156" s="163"/>
      <c r="H156" s="164" t="s">
        <v>172</v>
      </c>
      <c r="I156" s="165">
        <v>0.45</v>
      </c>
      <c r="J156" s="166"/>
      <c r="K156" s="165">
        <f t="shared" si="15"/>
        <v>0</v>
      </c>
      <c r="L156" s="167"/>
      <c r="M156" s="34"/>
      <c r="N156" s="168" t="s">
        <v>1</v>
      </c>
      <c r="O156" s="133" t="s">
        <v>42</v>
      </c>
      <c r="Q156" s="169">
        <f t="shared" si="16"/>
        <v>0</v>
      </c>
      <c r="R156" s="169">
        <v>0</v>
      </c>
      <c r="S156" s="169">
        <f t="shared" si="17"/>
        <v>0</v>
      </c>
      <c r="T156" s="169">
        <v>0</v>
      </c>
      <c r="U156" s="170">
        <f t="shared" si="18"/>
        <v>0</v>
      </c>
      <c r="AS156" s="171" t="s">
        <v>173</v>
      </c>
      <c r="AU156" s="171" t="s">
        <v>169</v>
      </c>
      <c r="AV156" s="171" t="s">
        <v>106</v>
      </c>
      <c r="AZ156" s="17" t="s">
        <v>167</v>
      </c>
      <c r="BF156" s="97">
        <f t="shared" si="19"/>
        <v>0</v>
      </c>
      <c r="BG156" s="97">
        <f t="shared" si="20"/>
        <v>0</v>
      </c>
      <c r="BH156" s="97">
        <f t="shared" si="21"/>
        <v>0</v>
      </c>
      <c r="BI156" s="97">
        <f t="shared" si="22"/>
        <v>0</v>
      </c>
      <c r="BJ156" s="97">
        <f t="shared" si="23"/>
        <v>0</v>
      </c>
      <c r="BK156" s="17" t="s">
        <v>106</v>
      </c>
      <c r="BL156" s="172">
        <f t="shared" si="24"/>
        <v>0</v>
      </c>
      <c r="BM156" s="17" t="s">
        <v>173</v>
      </c>
      <c r="BN156" s="171" t="s">
        <v>362</v>
      </c>
    </row>
    <row r="157" spans="2:66" s="1" customFormat="1" ht="24.25" customHeight="1">
      <c r="B157" s="134"/>
      <c r="C157" s="161" t="s">
        <v>258</v>
      </c>
      <c r="D157" s="161" t="s">
        <v>169</v>
      </c>
      <c r="E157" s="162" t="s">
        <v>1121</v>
      </c>
      <c r="F157" s="163" t="s">
        <v>1122</v>
      </c>
      <c r="G157" s="163"/>
      <c r="H157" s="164" t="s">
        <v>229</v>
      </c>
      <c r="I157" s="165">
        <v>13.13</v>
      </c>
      <c r="J157" s="166"/>
      <c r="K157" s="165">
        <f t="shared" si="15"/>
        <v>0</v>
      </c>
      <c r="L157" s="167"/>
      <c r="M157" s="34"/>
      <c r="N157" s="168" t="s">
        <v>1</v>
      </c>
      <c r="O157" s="133" t="s">
        <v>42</v>
      </c>
      <c r="Q157" s="169">
        <f t="shared" si="16"/>
        <v>0</v>
      </c>
      <c r="R157" s="169">
        <v>0</v>
      </c>
      <c r="S157" s="169">
        <f t="shared" si="17"/>
        <v>0</v>
      </c>
      <c r="T157" s="169">
        <v>0</v>
      </c>
      <c r="U157" s="170">
        <f t="shared" si="18"/>
        <v>0</v>
      </c>
      <c r="AS157" s="171" t="s">
        <v>173</v>
      </c>
      <c r="AU157" s="171" t="s">
        <v>169</v>
      </c>
      <c r="AV157" s="171" t="s">
        <v>106</v>
      </c>
      <c r="AZ157" s="17" t="s">
        <v>167</v>
      </c>
      <c r="BF157" s="97">
        <f t="shared" si="19"/>
        <v>0</v>
      </c>
      <c r="BG157" s="97">
        <f t="shared" si="20"/>
        <v>0</v>
      </c>
      <c r="BH157" s="97">
        <f t="shared" si="21"/>
        <v>0</v>
      </c>
      <c r="BI157" s="97">
        <f t="shared" si="22"/>
        <v>0</v>
      </c>
      <c r="BJ157" s="97">
        <f t="shared" si="23"/>
        <v>0</v>
      </c>
      <c r="BK157" s="17" t="s">
        <v>106</v>
      </c>
      <c r="BL157" s="172">
        <f t="shared" si="24"/>
        <v>0</v>
      </c>
      <c r="BM157" s="17" t="s">
        <v>173</v>
      </c>
      <c r="BN157" s="171" t="s">
        <v>371</v>
      </c>
    </row>
    <row r="158" spans="2:66" s="11" customFormat="1" ht="22.95" customHeight="1">
      <c r="B158" s="149"/>
      <c r="D158" s="150" t="s">
        <v>75</v>
      </c>
      <c r="E158" s="159" t="s">
        <v>1123</v>
      </c>
      <c r="F158" s="159" t="s">
        <v>1124</v>
      </c>
      <c r="G158" s="159"/>
      <c r="J158" s="152"/>
      <c r="K158" s="160">
        <f>BL158</f>
        <v>0</v>
      </c>
      <c r="M158" s="149"/>
      <c r="N158" s="154"/>
      <c r="Q158" s="155">
        <f>SUM(Q159:Q166)</f>
        <v>0</v>
      </c>
      <c r="S158" s="155">
        <f>SUM(S159:S166)</f>
        <v>0</v>
      </c>
      <c r="U158" s="156">
        <f>SUM(U159:U166)</f>
        <v>0</v>
      </c>
      <c r="AS158" s="150" t="s">
        <v>84</v>
      </c>
      <c r="AU158" s="157" t="s">
        <v>75</v>
      </c>
      <c r="AV158" s="157" t="s">
        <v>84</v>
      </c>
      <c r="AZ158" s="150" t="s">
        <v>167</v>
      </c>
      <c r="BL158" s="158">
        <f>SUM(BL159:BL166)</f>
        <v>0</v>
      </c>
    </row>
    <row r="159" spans="2:66" s="1" customFormat="1" ht="24.25" customHeight="1">
      <c r="B159" s="134"/>
      <c r="C159" s="194" t="s">
        <v>7</v>
      </c>
      <c r="D159" s="194" t="s">
        <v>382</v>
      </c>
      <c r="E159" s="195" t="s">
        <v>1125</v>
      </c>
      <c r="F159" s="196" t="s">
        <v>1126</v>
      </c>
      <c r="G159" s="196"/>
      <c r="H159" s="197" t="s">
        <v>344</v>
      </c>
      <c r="I159" s="198">
        <v>7</v>
      </c>
      <c r="J159" s="199"/>
      <c r="K159" s="198">
        <f t="shared" ref="K159:K166" si="25">ROUND(J159*I159,3)</f>
        <v>0</v>
      </c>
      <c r="L159" s="200"/>
      <c r="M159" s="201"/>
      <c r="N159" s="202" t="s">
        <v>1</v>
      </c>
      <c r="O159" s="203" t="s">
        <v>42</v>
      </c>
      <c r="Q159" s="169">
        <f t="shared" ref="Q159:Q166" si="26">P159*I159</f>
        <v>0</v>
      </c>
      <c r="R159" s="169">
        <v>0</v>
      </c>
      <c r="S159" s="169">
        <f t="shared" ref="S159:S166" si="27">R159*I159</f>
        <v>0</v>
      </c>
      <c r="T159" s="169">
        <v>0</v>
      </c>
      <c r="U159" s="170">
        <f t="shared" ref="U159:U166" si="28">T159*I159</f>
        <v>0</v>
      </c>
      <c r="AS159" s="171" t="s">
        <v>209</v>
      </c>
      <c r="AU159" s="171" t="s">
        <v>382</v>
      </c>
      <c r="AV159" s="171" t="s">
        <v>106</v>
      </c>
      <c r="AZ159" s="17" t="s">
        <v>167</v>
      </c>
      <c r="BF159" s="97">
        <f t="shared" ref="BF159:BF166" si="29">IF(O159="základná",K159,0)</f>
        <v>0</v>
      </c>
      <c r="BG159" s="97">
        <f t="shared" ref="BG159:BG166" si="30">IF(O159="znížená",K159,0)</f>
        <v>0</v>
      </c>
      <c r="BH159" s="97">
        <f t="shared" ref="BH159:BH166" si="31">IF(O159="zákl. prenesená",K159,0)</f>
        <v>0</v>
      </c>
      <c r="BI159" s="97">
        <f t="shared" ref="BI159:BI166" si="32">IF(O159="zníž. prenesená",K159,0)</f>
        <v>0</v>
      </c>
      <c r="BJ159" s="97">
        <f t="shared" ref="BJ159:BJ166" si="33">IF(O159="nulová",K159,0)</f>
        <v>0</v>
      </c>
      <c r="BK159" s="17" t="s">
        <v>106</v>
      </c>
      <c r="BL159" s="172">
        <f t="shared" ref="BL159:BL166" si="34">ROUND(J159*I159,3)</f>
        <v>0</v>
      </c>
      <c r="BM159" s="17" t="s">
        <v>173</v>
      </c>
      <c r="BN159" s="171" t="s">
        <v>389</v>
      </c>
    </row>
    <row r="160" spans="2:66" s="1" customFormat="1" ht="33" customHeight="1">
      <c r="B160" s="134"/>
      <c r="C160" s="161" t="s">
        <v>271</v>
      </c>
      <c r="D160" s="161" t="s">
        <v>169</v>
      </c>
      <c r="E160" s="162" t="s">
        <v>1127</v>
      </c>
      <c r="F160" s="163" t="s">
        <v>1128</v>
      </c>
      <c r="G160" s="163"/>
      <c r="H160" s="164" t="s">
        <v>344</v>
      </c>
      <c r="I160" s="165">
        <v>7</v>
      </c>
      <c r="J160" s="166"/>
      <c r="K160" s="165">
        <f t="shared" si="25"/>
        <v>0</v>
      </c>
      <c r="L160" s="167"/>
      <c r="M160" s="34"/>
      <c r="N160" s="168" t="s">
        <v>1</v>
      </c>
      <c r="O160" s="133" t="s">
        <v>42</v>
      </c>
      <c r="Q160" s="169">
        <f t="shared" si="26"/>
        <v>0</v>
      </c>
      <c r="R160" s="169">
        <v>0</v>
      </c>
      <c r="S160" s="169">
        <f t="shared" si="27"/>
        <v>0</v>
      </c>
      <c r="T160" s="169">
        <v>0</v>
      </c>
      <c r="U160" s="170">
        <f t="shared" si="28"/>
        <v>0</v>
      </c>
      <c r="AS160" s="171" t="s">
        <v>173</v>
      </c>
      <c r="AU160" s="171" t="s">
        <v>169</v>
      </c>
      <c r="AV160" s="171" t="s">
        <v>106</v>
      </c>
      <c r="AZ160" s="17" t="s">
        <v>167</v>
      </c>
      <c r="BF160" s="97">
        <f t="shared" si="29"/>
        <v>0</v>
      </c>
      <c r="BG160" s="97">
        <f t="shared" si="30"/>
        <v>0</v>
      </c>
      <c r="BH160" s="97">
        <f t="shared" si="31"/>
        <v>0</v>
      </c>
      <c r="BI160" s="97">
        <f t="shared" si="32"/>
        <v>0</v>
      </c>
      <c r="BJ160" s="97">
        <f t="shared" si="33"/>
        <v>0</v>
      </c>
      <c r="BK160" s="17" t="s">
        <v>106</v>
      </c>
      <c r="BL160" s="172">
        <f t="shared" si="34"/>
        <v>0</v>
      </c>
      <c r="BM160" s="17" t="s">
        <v>173</v>
      </c>
      <c r="BN160" s="171" t="s">
        <v>403</v>
      </c>
    </row>
    <row r="161" spans="2:66" s="1" customFormat="1" ht="24.25" customHeight="1">
      <c r="B161" s="134"/>
      <c r="C161" s="194" t="s">
        <v>277</v>
      </c>
      <c r="D161" s="194" t="s">
        <v>382</v>
      </c>
      <c r="E161" s="195" t="s">
        <v>1258</v>
      </c>
      <c r="F161" s="196" t="s">
        <v>1259</v>
      </c>
      <c r="G161" s="196"/>
      <c r="H161" s="197" t="s">
        <v>344</v>
      </c>
      <c r="I161" s="198">
        <v>5.5</v>
      </c>
      <c r="J161" s="199"/>
      <c r="K161" s="198">
        <f t="shared" si="25"/>
        <v>0</v>
      </c>
      <c r="L161" s="200"/>
      <c r="M161" s="201"/>
      <c r="N161" s="202" t="s">
        <v>1</v>
      </c>
      <c r="O161" s="203" t="s">
        <v>42</v>
      </c>
      <c r="Q161" s="169">
        <f t="shared" si="26"/>
        <v>0</v>
      </c>
      <c r="R161" s="169">
        <v>0</v>
      </c>
      <c r="S161" s="169">
        <f t="shared" si="27"/>
        <v>0</v>
      </c>
      <c r="T161" s="169">
        <v>0</v>
      </c>
      <c r="U161" s="170">
        <f t="shared" si="28"/>
        <v>0</v>
      </c>
      <c r="AS161" s="171" t="s">
        <v>209</v>
      </c>
      <c r="AU161" s="171" t="s">
        <v>382</v>
      </c>
      <c r="AV161" s="171" t="s">
        <v>106</v>
      </c>
      <c r="AZ161" s="17" t="s">
        <v>167</v>
      </c>
      <c r="BF161" s="97">
        <f t="shared" si="29"/>
        <v>0</v>
      </c>
      <c r="BG161" s="97">
        <f t="shared" si="30"/>
        <v>0</v>
      </c>
      <c r="BH161" s="97">
        <f t="shared" si="31"/>
        <v>0</v>
      </c>
      <c r="BI161" s="97">
        <f t="shared" si="32"/>
        <v>0</v>
      </c>
      <c r="BJ161" s="97">
        <f t="shared" si="33"/>
        <v>0</v>
      </c>
      <c r="BK161" s="17" t="s">
        <v>106</v>
      </c>
      <c r="BL161" s="172">
        <f t="shared" si="34"/>
        <v>0</v>
      </c>
      <c r="BM161" s="17" t="s">
        <v>173</v>
      </c>
      <c r="BN161" s="171" t="s">
        <v>412</v>
      </c>
    </row>
    <row r="162" spans="2:66" s="1" customFormat="1" ht="33" customHeight="1">
      <c r="B162" s="134"/>
      <c r="C162" s="161" t="s">
        <v>282</v>
      </c>
      <c r="D162" s="161" t="s">
        <v>169</v>
      </c>
      <c r="E162" s="162" t="s">
        <v>1127</v>
      </c>
      <c r="F162" s="163" t="s">
        <v>1128</v>
      </c>
      <c r="G162" s="163"/>
      <c r="H162" s="164" t="s">
        <v>344</v>
      </c>
      <c r="I162" s="165">
        <v>5.5</v>
      </c>
      <c r="J162" s="166"/>
      <c r="K162" s="165">
        <f t="shared" si="25"/>
        <v>0</v>
      </c>
      <c r="L162" s="167"/>
      <c r="M162" s="34"/>
      <c r="N162" s="168" t="s">
        <v>1</v>
      </c>
      <c r="O162" s="133" t="s">
        <v>42</v>
      </c>
      <c r="Q162" s="169">
        <f t="shared" si="26"/>
        <v>0</v>
      </c>
      <c r="R162" s="169">
        <v>0</v>
      </c>
      <c r="S162" s="169">
        <f t="shared" si="27"/>
        <v>0</v>
      </c>
      <c r="T162" s="169">
        <v>0</v>
      </c>
      <c r="U162" s="170">
        <f t="shared" si="28"/>
        <v>0</v>
      </c>
      <c r="AS162" s="171" t="s">
        <v>173</v>
      </c>
      <c r="AU162" s="171" t="s">
        <v>169</v>
      </c>
      <c r="AV162" s="171" t="s">
        <v>106</v>
      </c>
      <c r="AZ162" s="17" t="s">
        <v>167</v>
      </c>
      <c r="BF162" s="97">
        <f t="shared" si="29"/>
        <v>0</v>
      </c>
      <c r="BG162" s="97">
        <f t="shared" si="30"/>
        <v>0</v>
      </c>
      <c r="BH162" s="97">
        <f t="shared" si="31"/>
        <v>0</v>
      </c>
      <c r="BI162" s="97">
        <f t="shared" si="32"/>
        <v>0</v>
      </c>
      <c r="BJ162" s="97">
        <f t="shared" si="33"/>
        <v>0</v>
      </c>
      <c r="BK162" s="17" t="s">
        <v>106</v>
      </c>
      <c r="BL162" s="172">
        <f t="shared" si="34"/>
        <v>0</v>
      </c>
      <c r="BM162" s="17" t="s">
        <v>173</v>
      </c>
      <c r="BN162" s="171" t="s">
        <v>421</v>
      </c>
    </row>
    <row r="163" spans="2:66" s="1" customFormat="1" ht="55.5" customHeight="1">
      <c r="B163" s="134"/>
      <c r="C163" s="161" t="s">
        <v>289</v>
      </c>
      <c r="D163" s="161" t="s">
        <v>169</v>
      </c>
      <c r="E163" s="162" t="s">
        <v>1129</v>
      </c>
      <c r="F163" s="163" t="s">
        <v>1130</v>
      </c>
      <c r="G163" s="163"/>
      <c r="H163" s="164" t="s">
        <v>753</v>
      </c>
      <c r="I163" s="166"/>
      <c r="J163" s="166"/>
      <c r="K163" s="165">
        <f t="shared" si="25"/>
        <v>0</v>
      </c>
      <c r="L163" s="167"/>
      <c r="M163" s="34"/>
      <c r="N163" s="168" t="s">
        <v>1</v>
      </c>
      <c r="O163" s="133" t="s">
        <v>42</v>
      </c>
      <c r="Q163" s="169">
        <f t="shared" si="26"/>
        <v>0</v>
      </c>
      <c r="R163" s="169">
        <v>0</v>
      </c>
      <c r="S163" s="169">
        <f t="shared" si="27"/>
        <v>0</v>
      </c>
      <c r="T163" s="169">
        <v>0</v>
      </c>
      <c r="U163" s="170">
        <f t="shared" si="28"/>
        <v>0</v>
      </c>
      <c r="AS163" s="171" t="s">
        <v>173</v>
      </c>
      <c r="AU163" s="171" t="s">
        <v>169</v>
      </c>
      <c r="AV163" s="171" t="s">
        <v>106</v>
      </c>
      <c r="AZ163" s="17" t="s">
        <v>167</v>
      </c>
      <c r="BF163" s="97">
        <f t="shared" si="29"/>
        <v>0</v>
      </c>
      <c r="BG163" s="97">
        <f t="shared" si="30"/>
        <v>0</v>
      </c>
      <c r="BH163" s="97">
        <f t="shared" si="31"/>
        <v>0</v>
      </c>
      <c r="BI163" s="97">
        <f t="shared" si="32"/>
        <v>0</v>
      </c>
      <c r="BJ163" s="97">
        <f t="shared" si="33"/>
        <v>0</v>
      </c>
      <c r="BK163" s="17" t="s">
        <v>106</v>
      </c>
      <c r="BL163" s="172">
        <f t="shared" si="34"/>
        <v>0</v>
      </c>
      <c r="BM163" s="17" t="s">
        <v>173</v>
      </c>
      <c r="BN163" s="171" t="s">
        <v>1260</v>
      </c>
    </row>
    <row r="164" spans="2:66" s="1" customFormat="1" ht="24.25" customHeight="1">
      <c r="B164" s="134"/>
      <c r="C164" s="161" t="s">
        <v>296</v>
      </c>
      <c r="D164" s="161" t="s">
        <v>169</v>
      </c>
      <c r="E164" s="162" t="s">
        <v>1261</v>
      </c>
      <c r="F164" s="163" t="s">
        <v>1262</v>
      </c>
      <c r="G164" s="163"/>
      <c r="H164" s="164" t="s">
        <v>344</v>
      </c>
      <c r="I164" s="165">
        <v>12.5</v>
      </c>
      <c r="J164" s="166"/>
      <c r="K164" s="165">
        <f t="shared" si="25"/>
        <v>0</v>
      </c>
      <c r="L164" s="167"/>
      <c r="M164" s="34"/>
      <c r="N164" s="168" t="s">
        <v>1</v>
      </c>
      <c r="O164" s="133" t="s">
        <v>42</v>
      </c>
      <c r="Q164" s="169">
        <f t="shared" si="26"/>
        <v>0</v>
      </c>
      <c r="R164" s="169">
        <v>0</v>
      </c>
      <c r="S164" s="169">
        <f t="shared" si="27"/>
        <v>0</v>
      </c>
      <c r="T164" s="169">
        <v>0</v>
      </c>
      <c r="U164" s="170">
        <f t="shared" si="28"/>
        <v>0</v>
      </c>
      <c r="AS164" s="171" t="s">
        <v>173</v>
      </c>
      <c r="AU164" s="171" t="s">
        <v>169</v>
      </c>
      <c r="AV164" s="171" t="s">
        <v>106</v>
      </c>
      <c r="AZ164" s="17" t="s">
        <v>167</v>
      </c>
      <c r="BF164" s="97">
        <f t="shared" si="29"/>
        <v>0</v>
      </c>
      <c r="BG164" s="97">
        <f t="shared" si="30"/>
        <v>0</v>
      </c>
      <c r="BH164" s="97">
        <f t="shared" si="31"/>
        <v>0</v>
      </c>
      <c r="BI164" s="97">
        <f t="shared" si="32"/>
        <v>0</v>
      </c>
      <c r="BJ164" s="97">
        <f t="shared" si="33"/>
        <v>0</v>
      </c>
      <c r="BK164" s="17" t="s">
        <v>106</v>
      </c>
      <c r="BL164" s="172">
        <f t="shared" si="34"/>
        <v>0</v>
      </c>
      <c r="BM164" s="17" t="s">
        <v>173</v>
      </c>
      <c r="BN164" s="171" t="s">
        <v>443</v>
      </c>
    </row>
    <row r="165" spans="2:66" s="1" customFormat="1" ht="16.5" customHeight="1">
      <c r="B165" s="134"/>
      <c r="C165" s="161" t="s">
        <v>302</v>
      </c>
      <c r="D165" s="161" t="s">
        <v>169</v>
      </c>
      <c r="E165" s="162" t="s">
        <v>1263</v>
      </c>
      <c r="F165" s="163" t="s">
        <v>1264</v>
      </c>
      <c r="G165" s="163"/>
      <c r="H165" s="164" t="s">
        <v>236</v>
      </c>
      <c r="I165" s="165">
        <v>1</v>
      </c>
      <c r="J165" s="166"/>
      <c r="K165" s="165">
        <f t="shared" si="25"/>
        <v>0</v>
      </c>
      <c r="L165" s="167"/>
      <c r="M165" s="34"/>
      <c r="N165" s="168" t="s">
        <v>1</v>
      </c>
      <c r="O165" s="133" t="s">
        <v>42</v>
      </c>
      <c r="Q165" s="169">
        <f t="shared" si="26"/>
        <v>0</v>
      </c>
      <c r="R165" s="169">
        <v>0</v>
      </c>
      <c r="S165" s="169">
        <f t="shared" si="27"/>
        <v>0</v>
      </c>
      <c r="T165" s="169">
        <v>0</v>
      </c>
      <c r="U165" s="170">
        <f t="shared" si="28"/>
        <v>0</v>
      </c>
      <c r="AS165" s="171" t="s">
        <v>173</v>
      </c>
      <c r="AU165" s="171" t="s">
        <v>169</v>
      </c>
      <c r="AV165" s="171" t="s">
        <v>106</v>
      </c>
      <c r="AZ165" s="17" t="s">
        <v>167</v>
      </c>
      <c r="BF165" s="97">
        <f t="shared" si="29"/>
        <v>0</v>
      </c>
      <c r="BG165" s="97">
        <f t="shared" si="30"/>
        <v>0</v>
      </c>
      <c r="BH165" s="97">
        <f t="shared" si="31"/>
        <v>0</v>
      </c>
      <c r="BI165" s="97">
        <f t="shared" si="32"/>
        <v>0</v>
      </c>
      <c r="BJ165" s="97">
        <f t="shared" si="33"/>
        <v>0</v>
      </c>
      <c r="BK165" s="17" t="s">
        <v>106</v>
      </c>
      <c r="BL165" s="172">
        <f t="shared" si="34"/>
        <v>0</v>
      </c>
      <c r="BM165" s="17" t="s">
        <v>173</v>
      </c>
      <c r="BN165" s="171" t="s">
        <v>454</v>
      </c>
    </row>
    <row r="166" spans="2:66" s="1" customFormat="1" ht="24.25" customHeight="1">
      <c r="B166" s="134"/>
      <c r="C166" s="161" t="s">
        <v>306</v>
      </c>
      <c r="D166" s="161" t="s">
        <v>169</v>
      </c>
      <c r="E166" s="162" t="s">
        <v>1265</v>
      </c>
      <c r="F166" s="163" t="s">
        <v>1266</v>
      </c>
      <c r="G166" s="163"/>
      <c r="H166" s="164" t="s">
        <v>236</v>
      </c>
      <c r="I166" s="165">
        <v>1</v>
      </c>
      <c r="J166" s="166"/>
      <c r="K166" s="165">
        <f t="shared" si="25"/>
        <v>0</v>
      </c>
      <c r="L166" s="167"/>
      <c r="M166" s="34"/>
      <c r="N166" s="168" t="s">
        <v>1</v>
      </c>
      <c r="O166" s="133" t="s">
        <v>42</v>
      </c>
      <c r="Q166" s="169">
        <f t="shared" si="26"/>
        <v>0</v>
      </c>
      <c r="R166" s="169">
        <v>0</v>
      </c>
      <c r="S166" s="169">
        <f t="shared" si="27"/>
        <v>0</v>
      </c>
      <c r="T166" s="169">
        <v>0</v>
      </c>
      <c r="U166" s="170">
        <f t="shared" si="28"/>
        <v>0</v>
      </c>
      <c r="AS166" s="171" t="s">
        <v>173</v>
      </c>
      <c r="AU166" s="171" t="s">
        <v>169</v>
      </c>
      <c r="AV166" s="171" t="s">
        <v>106</v>
      </c>
      <c r="AZ166" s="17" t="s">
        <v>167</v>
      </c>
      <c r="BF166" s="97">
        <f t="shared" si="29"/>
        <v>0</v>
      </c>
      <c r="BG166" s="97">
        <f t="shared" si="30"/>
        <v>0</v>
      </c>
      <c r="BH166" s="97">
        <f t="shared" si="31"/>
        <v>0</v>
      </c>
      <c r="BI166" s="97">
        <f t="shared" si="32"/>
        <v>0</v>
      </c>
      <c r="BJ166" s="97">
        <f t="shared" si="33"/>
        <v>0</v>
      </c>
      <c r="BK166" s="17" t="s">
        <v>106</v>
      </c>
      <c r="BL166" s="172">
        <f t="shared" si="34"/>
        <v>0</v>
      </c>
      <c r="BM166" s="17" t="s">
        <v>173</v>
      </c>
      <c r="BN166" s="171" t="s">
        <v>463</v>
      </c>
    </row>
    <row r="167" spans="2:66" s="11" customFormat="1" ht="22.95" customHeight="1">
      <c r="B167" s="149"/>
      <c r="D167" s="150" t="s">
        <v>75</v>
      </c>
      <c r="E167" s="159" t="s">
        <v>1132</v>
      </c>
      <c r="F167" s="159" t="s">
        <v>1267</v>
      </c>
      <c r="G167" s="159"/>
      <c r="J167" s="152"/>
      <c r="K167" s="160">
        <f>BL167</f>
        <v>0</v>
      </c>
      <c r="M167" s="149"/>
      <c r="N167" s="154"/>
      <c r="Q167" s="155">
        <f>SUM(Q168:Q177)</f>
        <v>0</v>
      </c>
      <c r="S167" s="155">
        <f>SUM(S168:S177)</f>
        <v>0</v>
      </c>
      <c r="U167" s="156">
        <f>SUM(U168:U177)</f>
        <v>0</v>
      </c>
      <c r="AS167" s="150" t="s">
        <v>84</v>
      </c>
      <c r="AU167" s="157" t="s">
        <v>75</v>
      </c>
      <c r="AV167" s="157" t="s">
        <v>84</v>
      </c>
      <c r="AZ167" s="150" t="s">
        <v>167</v>
      </c>
      <c r="BL167" s="158">
        <f>SUM(BL168:BL177)</f>
        <v>0</v>
      </c>
    </row>
    <row r="168" spans="2:66" s="1" customFormat="1" ht="24.25" customHeight="1">
      <c r="B168" s="134"/>
      <c r="C168" s="194" t="s">
        <v>311</v>
      </c>
      <c r="D168" s="194" t="s">
        <v>382</v>
      </c>
      <c r="E168" s="195" t="s">
        <v>1268</v>
      </c>
      <c r="F168" s="196" t="s">
        <v>1269</v>
      </c>
      <c r="G168" s="196"/>
      <c r="H168" s="197" t="s">
        <v>236</v>
      </c>
      <c r="I168" s="198">
        <v>1</v>
      </c>
      <c r="J168" s="199"/>
      <c r="K168" s="198">
        <f t="shared" ref="K168:K177" si="35">ROUND(J168*I168,3)</f>
        <v>0</v>
      </c>
      <c r="L168" s="200"/>
      <c r="M168" s="201"/>
      <c r="N168" s="202" t="s">
        <v>1</v>
      </c>
      <c r="O168" s="203" t="s">
        <v>42</v>
      </c>
      <c r="Q168" s="169">
        <f t="shared" ref="Q168:Q177" si="36">P168*I168</f>
        <v>0</v>
      </c>
      <c r="R168" s="169">
        <v>0</v>
      </c>
      <c r="S168" s="169">
        <f t="shared" ref="S168:S177" si="37">R168*I168</f>
        <v>0</v>
      </c>
      <c r="T168" s="169">
        <v>0</v>
      </c>
      <c r="U168" s="170">
        <f t="shared" ref="U168:U177" si="38">T168*I168</f>
        <v>0</v>
      </c>
      <c r="AS168" s="171" t="s">
        <v>209</v>
      </c>
      <c r="AU168" s="171" t="s">
        <v>382</v>
      </c>
      <c r="AV168" s="171" t="s">
        <v>106</v>
      </c>
      <c r="AZ168" s="17" t="s">
        <v>167</v>
      </c>
      <c r="BF168" s="97">
        <f t="shared" ref="BF168:BF177" si="39">IF(O168="základná",K168,0)</f>
        <v>0</v>
      </c>
      <c r="BG168" s="97">
        <f t="shared" ref="BG168:BG177" si="40">IF(O168="znížená",K168,0)</f>
        <v>0</v>
      </c>
      <c r="BH168" s="97">
        <f t="shared" ref="BH168:BH177" si="41">IF(O168="zákl. prenesená",K168,0)</f>
        <v>0</v>
      </c>
      <c r="BI168" s="97">
        <f t="shared" ref="BI168:BI177" si="42">IF(O168="zníž. prenesená",K168,0)</f>
        <v>0</v>
      </c>
      <c r="BJ168" s="97">
        <f t="shared" ref="BJ168:BJ177" si="43">IF(O168="nulová",K168,0)</f>
        <v>0</v>
      </c>
      <c r="BK168" s="17" t="s">
        <v>106</v>
      </c>
      <c r="BL168" s="172">
        <f t="shared" ref="BL168:BL177" si="44">ROUND(J168*I168,3)</f>
        <v>0</v>
      </c>
      <c r="BM168" s="17" t="s">
        <v>173</v>
      </c>
      <c r="BN168" s="171" t="s">
        <v>471</v>
      </c>
    </row>
    <row r="169" spans="2:66" s="1" customFormat="1" ht="24.25" customHeight="1">
      <c r="B169" s="134"/>
      <c r="C169" s="161" t="s">
        <v>319</v>
      </c>
      <c r="D169" s="161" t="s">
        <v>169</v>
      </c>
      <c r="E169" s="162" t="s">
        <v>1270</v>
      </c>
      <c r="F169" s="163" t="s">
        <v>1271</v>
      </c>
      <c r="G169" s="163"/>
      <c r="H169" s="164" t="s">
        <v>236</v>
      </c>
      <c r="I169" s="165">
        <v>1</v>
      </c>
      <c r="J169" s="166"/>
      <c r="K169" s="165">
        <f t="shared" si="35"/>
        <v>0</v>
      </c>
      <c r="L169" s="167"/>
      <c r="M169" s="34"/>
      <c r="N169" s="168" t="s">
        <v>1</v>
      </c>
      <c r="O169" s="133" t="s">
        <v>42</v>
      </c>
      <c r="Q169" s="169">
        <f t="shared" si="36"/>
        <v>0</v>
      </c>
      <c r="R169" s="169">
        <v>0</v>
      </c>
      <c r="S169" s="169">
        <f t="shared" si="37"/>
        <v>0</v>
      </c>
      <c r="T169" s="169">
        <v>0</v>
      </c>
      <c r="U169" s="170">
        <f t="shared" si="38"/>
        <v>0</v>
      </c>
      <c r="AS169" s="171" t="s">
        <v>173</v>
      </c>
      <c r="AU169" s="171" t="s">
        <v>169</v>
      </c>
      <c r="AV169" s="171" t="s">
        <v>106</v>
      </c>
      <c r="AZ169" s="17" t="s">
        <v>167</v>
      </c>
      <c r="BF169" s="97">
        <f t="shared" si="39"/>
        <v>0</v>
      </c>
      <c r="BG169" s="97">
        <f t="shared" si="40"/>
        <v>0</v>
      </c>
      <c r="BH169" s="97">
        <f t="shared" si="41"/>
        <v>0</v>
      </c>
      <c r="BI169" s="97">
        <f t="shared" si="42"/>
        <v>0</v>
      </c>
      <c r="BJ169" s="97">
        <f t="shared" si="43"/>
        <v>0</v>
      </c>
      <c r="BK169" s="17" t="s">
        <v>106</v>
      </c>
      <c r="BL169" s="172">
        <f t="shared" si="44"/>
        <v>0</v>
      </c>
      <c r="BM169" s="17" t="s">
        <v>173</v>
      </c>
      <c r="BN169" s="171" t="s">
        <v>481</v>
      </c>
    </row>
    <row r="170" spans="2:66" s="1" customFormat="1" ht="16.5" customHeight="1">
      <c r="B170" s="134"/>
      <c r="C170" s="194" t="s">
        <v>327</v>
      </c>
      <c r="D170" s="194" t="s">
        <v>382</v>
      </c>
      <c r="E170" s="195" t="s">
        <v>1272</v>
      </c>
      <c r="F170" s="196" t="s">
        <v>1273</v>
      </c>
      <c r="G170" s="196"/>
      <c r="H170" s="197" t="s">
        <v>236</v>
      </c>
      <c r="I170" s="198">
        <v>1</v>
      </c>
      <c r="J170" s="199"/>
      <c r="K170" s="198">
        <f t="shared" si="35"/>
        <v>0</v>
      </c>
      <c r="L170" s="200"/>
      <c r="M170" s="201"/>
      <c r="N170" s="202" t="s">
        <v>1</v>
      </c>
      <c r="O170" s="203" t="s">
        <v>42</v>
      </c>
      <c r="Q170" s="169">
        <f t="shared" si="36"/>
        <v>0</v>
      </c>
      <c r="R170" s="169">
        <v>0</v>
      </c>
      <c r="S170" s="169">
        <f t="shared" si="37"/>
        <v>0</v>
      </c>
      <c r="T170" s="169">
        <v>0</v>
      </c>
      <c r="U170" s="170">
        <f t="shared" si="38"/>
        <v>0</v>
      </c>
      <c r="AS170" s="171" t="s">
        <v>209</v>
      </c>
      <c r="AU170" s="171" t="s">
        <v>382</v>
      </c>
      <c r="AV170" s="171" t="s">
        <v>106</v>
      </c>
      <c r="AZ170" s="17" t="s">
        <v>167</v>
      </c>
      <c r="BF170" s="97">
        <f t="shared" si="39"/>
        <v>0</v>
      </c>
      <c r="BG170" s="97">
        <f t="shared" si="40"/>
        <v>0</v>
      </c>
      <c r="BH170" s="97">
        <f t="shared" si="41"/>
        <v>0</v>
      </c>
      <c r="BI170" s="97">
        <f t="shared" si="42"/>
        <v>0</v>
      </c>
      <c r="BJ170" s="97">
        <f t="shared" si="43"/>
        <v>0</v>
      </c>
      <c r="BK170" s="17" t="s">
        <v>106</v>
      </c>
      <c r="BL170" s="172">
        <f t="shared" si="44"/>
        <v>0</v>
      </c>
      <c r="BM170" s="17" t="s">
        <v>173</v>
      </c>
      <c r="BN170" s="171" t="s">
        <v>490</v>
      </c>
    </row>
    <row r="171" spans="2:66" s="1" customFormat="1" ht="24.25" customHeight="1">
      <c r="B171" s="134"/>
      <c r="C171" s="161" t="s">
        <v>331</v>
      </c>
      <c r="D171" s="161" t="s">
        <v>169</v>
      </c>
      <c r="E171" s="162" t="s">
        <v>1274</v>
      </c>
      <c r="F171" s="163" t="s">
        <v>1275</v>
      </c>
      <c r="G171" s="163"/>
      <c r="H171" s="164" t="s">
        <v>236</v>
      </c>
      <c r="I171" s="165">
        <v>1</v>
      </c>
      <c r="J171" s="166"/>
      <c r="K171" s="165">
        <f t="shared" si="35"/>
        <v>0</v>
      </c>
      <c r="L171" s="167"/>
      <c r="M171" s="34"/>
      <c r="N171" s="168" t="s">
        <v>1</v>
      </c>
      <c r="O171" s="133" t="s">
        <v>42</v>
      </c>
      <c r="Q171" s="169">
        <f t="shared" si="36"/>
        <v>0</v>
      </c>
      <c r="R171" s="169">
        <v>0</v>
      </c>
      <c r="S171" s="169">
        <f t="shared" si="37"/>
        <v>0</v>
      </c>
      <c r="T171" s="169">
        <v>0</v>
      </c>
      <c r="U171" s="170">
        <f t="shared" si="38"/>
        <v>0</v>
      </c>
      <c r="AS171" s="171" t="s">
        <v>173</v>
      </c>
      <c r="AU171" s="171" t="s">
        <v>169</v>
      </c>
      <c r="AV171" s="171" t="s">
        <v>106</v>
      </c>
      <c r="AZ171" s="17" t="s">
        <v>167</v>
      </c>
      <c r="BF171" s="97">
        <f t="shared" si="39"/>
        <v>0</v>
      </c>
      <c r="BG171" s="97">
        <f t="shared" si="40"/>
        <v>0</v>
      </c>
      <c r="BH171" s="97">
        <f t="shared" si="41"/>
        <v>0</v>
      </c>
      <c r="BI171" s="97">
        <f t="shared" si="42"/>
        <v>0</v>
      </c>
      <c r="BJ171" s="97">
        <f t="shared" si="43"/>
        <v>0</v>
      </c>
      <c r="BK171" s="17" t="s">
        <v>106</v>
      </c>
      <c r="BL171" s="172">
        <f t="shared" si="44"/>
        <v>0</v>
      </c>
      <c r="BM171" s="17" t="s">
        <v>173</v>
      </c>
      <c r="BN171" s="171" t="s">
        <v>499</v>
      </c>
    </row>
    <row r="172" spans="2:66" s="1" customFormat="1" ht="16.5" customHeight="1">
      <c r="B172" s="134"/>
      <c r="C172" s="194" t="s">
        <v>336</v>
      </c>
      <c r="D172" s="194" t="s">
        <v>382</v>
      </c>
      <c r="E172" s="195" t="s">
        <v>1276</v>
      </c>
      <c r="F172" s="196" t="s">
        <v>1277</v>
      </c>
      <c r="G172" s="196"/>
      <c r="H172" s="197" t="s">
        <v>236</v>
      </c>
      <c r="I172" s="198">
        <v>1</v>
      </c>
      <c r="J172" s="199"/>
      <c r="K172" s="198">
        <f t="shared" si="35"/>
        <v>0</v>
      </c>
      <c r="L172" s="200"/>
      <c r="M172" s="201"/>
      <c r="N172" s="202" t="s">
        <v>1</v>
      </c>
      <c r="O172" s="203" t="s">
        <v>42</v>
      </c>
      <c r="Q172" s="169">
        <f t="shared" si="36"/>
        <v>0</v>
      </c>
      <c r="R172" s="169">
        <v>0</v>
      </c>
      <c r="S172" s="169">
        <f t="shared" si="37"/>
        <v>0</v>
      </c>
      <c r="T172" s="169">
        <v>0</v>
      </c>
      <c r="U172" s="170">
        <f t="shared" si="38"/>
        <v>0</v>
      </c>
      <c r="AS172" s="171" t="s">
        <v>209</v>
      </c>
      <c r="AU172" s="171" t="s">
        <v>382</v>
      </c>
      <c r="AV172" s="171" t="s">
        <v>106</v>
      </c>
      <c r="AZ172" s="17" t="s">
        <v>167</v>
      </c>
      <c r="BF172" s="97">
        <f t="shared" si="39"/>
        <v>0</v>
      </c>
      <c r="BG172" s="97">
        <f t="shared" si="40"/>
        <v>0</v>
      </c>
      <c r="BH172" s="97">
        <f t="shared" si="41"/>
        <v>0</v>
      </c>
      <c r="BI172" s="97">
        <f t="shared" si="42"/>
        <v>0</v>
      </c>
      <c r="BJ172" s="97">
        <f t="shared" si="43"/>
        <v>0</v>
      </c>
      <c r="BK172" s="17" t="s">
        <v>106</v>
      </c>
      <c r="BL172" s="172">
        <f t="shared" si="44"/>
        <v>0</v>
      </c>
      <c r="BM172" s="17" t="s">
        <v>173</v>
      </c>
      <c r="BN172" s="171" t="s">
        <v>509</v>
      </c>
    </row>
    <row r="173" spans="2:66" s="1" customFormat="1" ht="24.25" customHeight="1">
      <c r="B173" s="134"/>
      <c r="C173" s="161" t="s">
        <v>341</v>
      </c>
      <c r="D173" s="161" t="s">
        <v>169</v>
      </c>
      <c r="E173" s="162" t="s">
        <v>1278</v>
      </c>
      <c r="F173" s="163" t="s">
        <v>1279</v>
      </c>
      <c r="G173" s="163"/>
      <c r="H173" s="164" t="s">
        <v>236</v>
      </c>
      <c r="I173" s="165">
        <v>1</v>
      </c>
      <c r="J173" s="166"/>
      <c r="K173" s="165">
        <f t="shared" si="35"/>
        <v>0</v>
      </c>
      <c r="L173" s="167"/>
      <c r="M173" s="34"/>
      <c r="N173" s="168" t="s">
        <v>1</v>
      </c>
      <c r="O173" s="133" t="s">
        <v>42</v>
      </c>
      <c r="Q173" s="169">
        <f t="shared" si="36"/>
        <v>0</v>
      </c>
      <c r="R173" s="169">
        <v>0</v>
      </c>
      <c r="S173" s="169">
        <f t="shared" si="37"/>
        <v>0</v>
      </c>
      <c r="T173" s="169">
        <v>0</v>
      </c>
      <c r="U173" s="170">
        <f t="shared" si="38"/>
        <v>0</v>
      </c>
      <c r="AS173" s="171" t="s">
        <v>173</v>
      </c>
      <c r="AU173" s="171" t="s">
        <v>169</v>
      </c>
      <c r="AV173" s="171" t="s">
        <v>106</v>
      </c>
      <c r="AZ173" s="17" t="s">
        <v>167</v>
      </c>
      <c r="BF173" s="97">
        <f t="shared" si="39"/>
        <v>0</v>
      </c>
      <c r="BG173" s="97">
        <f t="shared" si="40"/>
        <v>0</v>
      </c>
      <c r="BH173" s="97">
        <f t="shared" si="41"/>
        <v>0</v>
      </c>
      <c r="BI173" s="97">
        <f t="shared" si="42"/>
        <v>0</v>
      </c>
      <c r="BJ173" s="97">
        <f t="shared" si="43"/>
        <v>0</v>
      </c>
      <c r="BK173" s="17" t="s">
        <v>106</v>
      </c>
      <c r="BL173" s="172">
        <f t="shared" si="44"/>
        <v>0</v>
      </c>
      <c r="BM173" s="17" t="s">
        <v>173</v>
      </c>
      <c r="BN173" s="171" t="s">
        <v>519</v>
      </c>
    </row>
    <row r="174" spans="2:66" s="1" customFormat="1" ht="24.25" customHeight="1">
      <c r="B174" s="134"/>
      <c r="C174" s="194" t="s">
        <v>347</v>
      </c>
      <c r="D174" s="194" t="s">
        <v>382</v>
      </c>
      <c r="E174" s="195" t="s">
        <v>1280</v>
      </c>
      <c r="F174" s="196" t="s">
        <v>1281</v>
      </c>
      <c r="G174" s="196"/>
      <c r="H174" s="197" t="s">
        <v>236</v>
      </c>
      <c r="I174" s="198">
        <v>1</v>
      </c>
      <c r="J174" s="199"/>
      <c r="K174" s="198">
        <f t="shared" si="35"/>
        <v>0</v>
      </c>
      <c r="L174" s="200"/>
      <c r="M174" s="201"/>
      <c r="N174" s="202" t="s">
        <v>1</v>
      </c>
      <c r="O174" s="203" t="s">
        <v>42</v>
      </c>
      <c r="Q174" s="169">
        <f t="shared" si="36"/>
        <v>0</v>
      </c>
      <c r="R174" s="169">
        <v>0</v>
      </c>
      <c r="S174" s="169">
        <f t="shared" si="37"/>
        <v>0</v>
      </c>
      <c r="T174" s="169">
        <v>0</v>
      </c>
      <c r="U174" s="170">
        <f t="shared" si="38"/>
        <v>0</v>
      </c>
      <c r="AS174" s="171" t="s">
        <v>209</v>
      </c>
      <c r="AU174" s="171" t="s">
        <v>382</v>
      </c>
      <c r="AV174" s="171" t="s">
        <v>106</v>
      </c>
      <c r="AZ174" s="17" t="s">
        <v>167</v>
      </c>
      <c r="BF174" s="97">
        <f t="shared" si="39"/>
        <v>0</v>
      </c>
      <c r="BG174" s="97">
        <f t="shared" si="40"/>
        <v>0</v>
      </c>
      <c r="BH174" s="97">
        <f t="shared" si="41"/>
        <v>0</v>
      </c>
      <c r="BI174" s="97">
        <f t="shared" si="42"/>
        <v>0</v>
      </c>
      <c r="BJ174" s="97">
        <f t="shared" si="43"/>
        <v>0</v>
      </c>
      <c r="BK174" s="17" t="s">
        <v>106</v>
      </c>
      <c r="BL174" s="172">
        <f t="shared" si="44"/>
        <v>0</v>
      </c>
      <c r="BM174" s="17" t="s">
        <v>173</v>
      </c>
      <c r="BN174" s="171" t="s">
        <v>528</v>
      </c>
    </row>
    <row r="175" spans="2:66" s="1" customFormat="1" ht="24.25" customHeight="1">
      <c r="B175" s="134"/>
      <c r="C175" s="161" t="s">
        <v>354</v>
      </c>
      <c r="D175" s="161" t="s">
        <v>169</v>
      </c>
      <c r="E175" s="162" t="s">
        <v>1282</v>
      </c>
      <c r="F175" s="163" t="s">
        <v>1283</v>
      </c>
      <c r="G175" s="163"/>
      <c r="H175" s="164" t="s">
        <v>236</v>
      </c>
      <c r="I175" s="165">
        <v>1</v>
      </c>
      <c r="J175" s="166"/>
      <c r="K175" s="165">
        <f t="shared" si="35"/>
        <v>0</v>
      </c>
      <c r="L175" s="167"/>
      <c r="M175" s="34"/>
      <c r="N175" s="168" t="s">
        <v>1</v>
      </c>
      <c r="O175" s="133" t="s">
        <v>42</v>
      </c>
      <c r="Q175" s="169">
        <f t="shared" si="36"/>
        <v>0</v>
      </c>
      <c r="R175" s="169">
        <v>0</v>
      </c>
      <c r="S175" s="169">
        <f t="shared" si="37"/>
        <v>0</v>
      </c>
      <c r="T175" s="169">
        <v>0</v>
      </c>
      <c r="U175" s="170">
        <f t="shared" si="38"/>
        <v>0</v>
      </c>
      <c r="AS175" s="171" t="s">
        <v>173</v>
      </c>
      <c r="AU175" s="171" t="s">
        <v>169</v>
      </c>
      <c r="AV175" s="171" t="s">
        <v>106</v>
      </c>
      <c r="AZ175" s="17" t="s">
        <v>167</v>
      </c>
      <c r="BF175" s="97">
        <f t="shared" si="39"/>
        <v>0</v>
      </c>
      <c r="BG175" s="97">
        <f t="shared" si="40"/>
        <v>0</v>
      </c>
      <c r="BH175" s="97">
        <f t="shared" si="41"/>
        <v>0</v>
      </c>
      <c r="BI175" s="97">
        <f t="shared" si="42"/>
        <v>0</v>
      </c>
      <c r="BJ175" s="97">
        <f t="shared" si="43"/>
        <v>0</v>
      </c>
      <c r="BK175" s="17" t="s">
        <v>106</v>
      </c>
      <c r="BL175" s="172">
        <f t="shared" si="44"/>
        <v>0</v>
      </c>
      <c r="BM175" s="17" t="s">
        <v>173</v>
      </c>
      <c r="BN175" s="171" t="s">
        <v>537</v>
      </c>
    </row>
    <row r="176" spans="2:66" s="1" customFormat="1" ht="24.25" customHeight="1">
      <c r="B176" s="134"/>
      <c r="C176" s="194" t="s">
        <v>362</v>
      </c>
      <c r="D176" s="194" t="s">
        <v>382</v>
      </c>
      <c r="E176" s="195" t="s">
        <v>1284</v>
      </c>
      <c r="F176" s="196" t="s">
        <v>1285</v>
      </c>
      <c r="G176" s="196"/>
      <c r="H176" s="197" t="s">
        <v>236</v>
      </c>
      <c r="I176" s="198">
        <v>1</v>
      </c>
      <c r="J176" s="199"/>
      <c r="K176" s="198">
        <f t="shared" si="35"/>
        <v>0</v>
      </c>
      <c r="L176" s="200"/>
      <c r="M176" s="201"/>
      <c r="N176" s="202" t="s">
        <v>1</v>
      </c>
      <c r="O176" s="203" t="s">
        <v>42</v>
      </c>
      <c r="Q176" s="169">
        <f t="shared" si="36"/>
        <v>0</v>
      </c>
      <c r="R176" s="169">
        <v>0</v>
      </c>
      <c r="S176" s="169">
        <f t="shared" si="37"/>
        <v>0</v>
      </c>
      <c r="T176" s="169">
        <v>0</v>
      </c>
      <c r="U176" s="170">
        <f t="shared" si="38"/>
        <v>0</v>
      </c>
      <c r="AS176" s="171" t="s">
        <v>209</v>
      </c>
      <c r="AU176" s="171" t="s">
        <v>382</v>
      </c>
      <c r="AV176" s="171" t="s">
        <v>106</v>
      </c>
      <c r="AZ176" s="17" t="s">
        <v>167</v>
      </c>
      <c r="BF176" s="97">
        <f t="shared" si="39"/>
        <v>0</v>
      </c>
      <c r="BG176" s="97">
        <f t="shared" si="40"/>
        <v>0</v>
      </c>
      <c r="BH176" s="97">
        <f t="shared" si="41"/>
        <v>0</v>
      </c>
      <c r="BI176" s="97">
        <f t="shared" si="42"/>
        <v>0</v>
      </c>
      <c r="BJ176" s="97">
        <f t="shared" si="43"/>
        <v>0</v>
      </c>
      <c r="BK176" s="17" t="s">
        <v>106</v>
      </c>
      <c r="BL176" s="172">
        <f t="shared" si="44"/>
        <v>0</v>
      </c>
      <c r="BM176" s="17" t="s">
        <v>173</v>
      </c>
      <c r="BN176" s="171" t="s">
        <v>547</v>
      </c>
    </row>
    <row r="177" spans="2:66" s="1" customFormat="1" ht="24.25" customHeight="1">
      <c r="B177" s="134"/>
      <c r="C177" s="161" t="s">
        <v>366</v>
      </c>
      <c r="D177" s="161" t="s">
        <v>169</v>
      </c>
      <c r="E177" s="162" t="s">
        <v>1286</v>
      </c>
      <c r="F177" s="163" t="s">
        <v>1287</v>
      </c>
      <c r="G177" s="163"/>
      <c r="H177" s="164" t="s">
        <v>344</v>
      </c>
      <c r="I177" s="165">
        <v>3.14</v>
      </c>
      <c r="J177" s="166"/>
      <c r="K177" s="165">
        <f t="shared" si="35"/>
        <v>0</v>
      </c>
      <c r="L177" s="167"/>
      <c r="M177" s="34"/>
      <c r="N177" s="168" t="s">
        <v>1</v>
      </c>
      <c r="O177" s="133" t="s">
        <v>42</v>
      </c>
      <c r="Q177" s="169">
        <f t="shared" si="36"/>
        <v>0</v>
      </c>
      <c r="R177" s="169">
        <v>0</v>
      </c>
      <c r="S177" s="169">
        <f t="shared" si="37"/>
        <v>0</v>
      </c>
      <c r="T177" s="169">
        <v>0</v>
      </c>
      <c r="U177" s="170">
        <f t="shared" si="38"/>
        <v>0</v>
      </c>
      <c r="AS177" s="171" t="s">
        <v>173</v>
      </c>
      <c r="AU177" s="171" t="s">
        <v>169</v>
      </c>
      <c r="AV177" s="171" t="s">
        <v>106</v>
      </c>
      <c r="AZ177" s="17" t="s">
        <v>167</v>
      </c>
      <c r="BF177" s="97">
        <f t="shared" si="39"/>
        <v>0</v>
      </c>
      <c r="BG177" s="97">
        <f t="shared" si="40"/>
        <v>0</v>
      </c>
      <c r="BH177" s="97">
        <f t="shared" si="41"/>
        <v>0</v>
      </c>
      <c r="BI177" s="97">
        <f t="shared" si="42"/>
        <v>0</v>
      </c>
      <c r="BJ177" s="97">
        <f t="shared" si="43"/>
        <v>0</v>
      </c>
      <c r="BK177" s="17" t="s">
        <v>106</v>
      </c>
      <c r="BL177" s="172">
        <f t="shared" si="44"/>
        <v>0</v>
      </c>
      <c r="BM177" s="17" t="s">
        <v>173</v>
      </c>
      <c r="BN177" s="171" t="s">
        <v>557</v>
      </c>
    </row>
    <row r="178" spans="2:66" s="11" customFormat="1" ht="22.95" customHeight="1">
      <c r="B178" s="149"/>
      <c r="D178" s="150" t="s">
        <v>75</v>
      </c>
      <c r="E178" s="159" t="s">
        <v>1139</v>
      </c>
      <c r="F178" s="159" t="s">
        <v>1133</v>
      </c>
      <c r="G178" s="159"/>
      <c r="J178" s="152"/>
      <c r="K178" s="160">
        <f>BL178</f>
        <v>0</v>
      </c>
      <c r="M178" s="149"/>
      <c r="N178" s="154"/>
      <c r="Q178" s="155">
        <f>SUM(Q179:Q185)</f>
        <v>0</v>
      </c>
      <c r="S178" s="155">
        <f>SUM(S179:S185)</f>
        <v>0</v>
      </c>
      <c r="U178" s="156">
        <f>SUM(U179:U185)</f>
        <v>0</v>
      </c>
      <c r="AS178" s="150" t="s">
        <v>84</v>
      </c>
      <c r="AU178" s="157" t="s">
        <v>75</v>
      </c>
      <c r="AV178" s="157" t="s">
        <v>84</v>
      </c>
      <c r="AZ178" s="150" t="s">
        <v>167</v>
      </c>
      <c r="BL178" s="158">
        <f>SUM(BL179:BL185)</f>
        <v>0</v>
      </c>
    </row>
    <row r="179" spans="2:66" s="1" customFormat="1" ht="21.75" customHeight="1">
      <c r="B179" s="134"/>
      <c r="C179" s="194" t="s">
        <v>371</v>
      </c>
      <c r="D179" s="194" t="s">
        <v>382</v>
      </c>
      <c r="E179" s="195" t="s">
        <v>1134</v>
      </c>
      <c r="F179" s="196" t="s">
        <v>1135</v>
      </c>
      <c r="G179" s="196"/>
      <c r="H179" s="197" t="s">
        <v>344</v>
      </c>
      <c r="I179" s="198">
        <v>21</v>
      </c>
      <c r="J179" s="199"/>
      <c r="K179" s="198">
        <f t="shared" ref="K179:K185" si="45">ROUND(J179*I179,3)</f>
        <v>0</v>
      </c>
      <c r="L179" s="200"/>
      <c r="M179" s="201"/>
      <c r="N179" s="202" t="s">
        <v>1</v>
      </c>
      <c r="O179" s="203" t="s">
        <v>42</v>
      </c>
      <c r="Q179" s="169">
        <f t="shared" ref="Q179:Q185" si="46">P179*I179</f>
        <v>0</v>
      </c>
      <c r="R179" s="169">
        <v>0</v>
      </c>
      <c r="S179" s="169">
        <f t="shared" ref="S179:S185" si="47">R179*I179</f>
        <v>0</v>
      </c>
      <c r="T179" s="169">
        <v>0</v>
      </c>
      <c r="U179" s="170">
        <f t="shared" ref="U179:U185" si="48">T179*I179</f>
        <v>0</v>
      </c>
      <c r="AS179" s="171" t="s">
        <v>209</v>
      </c>
      <c r="AU179" s="171" t="s">
        <v>382</v>
      </c>
      <c r="AV179" s="171" t="s">
        <v>106</v>
      </c>
      <c r="AZ179" s="17" t="s">
        <v>167</v>
      </c>
      <c r="BF179" s="97">
        <f t="shared" ref="BF179:BF185" si="49">IF(O179="základná",K179,0)</f>
        <v>0</v>
      </c>
      <c r="BG179" s="97">
        <f t="shared" ref="BG179:BG185" si="50">IF(O179="znížená",K179,0)</f>
        <v>0</v>
      </c>
      <c r="BH179" s="97">
        <f t="shared" ref="BH179:BH185" si="51">IF(O179="zákl. prenesená",K179,0)</f>
        <v>0</v>
      </c>
      <c r="BI179" s="97">
        <f t="shared" ref="BI179:BI185" si="52">IF(O179="zníž. prenesená",K179,0)</f>
        <v>0</v>
      </c>
      <c r="BJ179" s="97">
        <f t="shared" ref="BJ179:BJ185" si="53">IF(O179="nulová",K179,0)</f>
        <v>0</v>
      </c>
      <c r="BK179" s="17" t="s">
        <v>106</v>
      </c>
      <c r="BL179" s="172">
        <f t="shared" ref="BL179:BL185" si="54">ROUND(J179*I179,3)</f>
        <v>0</v>
      </c>
      <c r="BM179" s="17" t="s">
        <v>173</v>
      </c>
      <c r="BN179" s="171" t="s">
        <v>567</v>
      </c>
    </row>
    <row r="180" spans="2:66" s="1" customFormat="1" ht="24.25" customHeight="1">
      <c r="B180" s="134"/>
      <c r="C180" s="161" t="s">
        <v>381</v>
      </c>
      <c r="D180" s="161" t="s">
        <v>169</v>
      </c>
      <c r="E180" s="162" t="s">
        <v>1136</v>
      </c>
      <c r="F180" s="163" t="s">
        <v>1137</v>
      </c>
      <c r="G180" s="163"/>
      <c r="H180" s="164" t="s">
        <v>344</v>
      </c>
      <c r="I180" s="165">
        <v>21</v>
      </c>
      <c r="J180" s="166"/>
      <c r="K180" s="165">
        <f t="shared" si="45"/>
        <v>0</v>
      </c>
      <c r="L180" s="167"/>
      <c r="M180" s="34"/>
      <c r="N180" s="168" t="s">
        <v>1</v>
      </c>
      <c r="O180" s="133" t="s">
        <v>42</v>
      </c>
      <c r="Q180" s="169">
        <f t="shared" si="46"/>
        <v>0</v>
      </c>
      <c r="R180" s="169">
        <v>0</v>
      </c>
      <c r="S180" s="169">
        <f t="shared" si="47"/>
        <v>0</v>
      </c>
      <c r="T180" s="169">
        <v>0</v>
      </c>
      <c r="U180" s="170">
        <f t="shared" si="48"/>
        <v>0</v>
      </c>
      <c r="AS180" s="171" t="s">
        <v>173</v>
      </c>
      <c r="AU180" s="171" t="s">
        <v>169</v>
      </c>
      <c r="AV180" s="171" t="s">
        <v>106</v>
      </c>
      <c r="AZ180" s="17" t="s">
        <v>167</v>
      </c>
      <c r="BF180" s="97">
        <f t="shared" si="49"/>
        <v>0</v>
      </c>
      <c r="BG180" s="97">
        <f t="shared" si="50"/>
        <v>0</v>
      </c>
      <c r="BH180" s="97">
        <f t="shared" si="51"/>
        <v>0</v>
      </c>
      <c r="BI180" s="97">
        <f t="shared" si="52"/>
        <v>0</v>
      </c>
      <c r="BJ180" s="97">
        <f t="shared" si="53"/>
        <v>0</v>
      </c>
      <c r="BK180" s="17" t="s">
        <v>106</v>
      </c>
      <c r="BL180" s="172">
        <f t="shared" si="54"/>
        <v>0</v>
      </c>
      <c r="BM180" s="17" t="s">
        <v>173</v>
      </c>
      <c r="BN180" s="171" t="s">
        <v>576</v>
      </c>
    </row>
    <row r="181" spans="2:66" s="1" customFormat="1" ht="55.5" customHeight="1">
      <c r="B181" s="134"/>
      <c r="C181" s="161" t="s">
        <v>389</v>
      </c>
      <c r="D181" s="161" t="s">
        <v>169</v>
      </c>
      <c r="E181" s="162" t="s">
        <v>1129</v>
      </c>
      <c r="F181" s="163" t="s">
        <v>1130</v>
      </c>
      <c r="G181" s="163"/>
      <c r="H181" s="164" t="s">
        <v>753</v>
      </c>
      <c r="I181" s="166"/>
      <c r="J181" s="166"/>
      <c r="K181" s="165">
        <f t="shared" si="45"/>
        <v>0</v>
      </c>
      <c r="L181" s="167"/>
      <c r="M181" s="34"/>
      <c r="N181" s="168" t="s">
        <v>1</v>
      </c>
      <c r="O181" s="133" t="s">
        <v>42</v>
      </c>
      <c r="Q181" s="169">
        <f t="shared" si="46"/>
        <v>0</v>
      </c>
      <c r="R181" s="169">
        <v>0</v>
      </c>
      <c r="S181" s="169">
        <f t="shared" si="47"/>
        <v>0</v>
      </c>
      <c r="T181" s="169">
        <v>0</v>
      </c>
      <c r="U181" s="170">
        <f t="shared" si="48"/>
        <v>0</v>
      </c>
      <c r="AS181" s="171" t="s">
        <v>173</v>
      </c>
      <c r="AU181" s="171" t="s">
        <v>169</v>
      </c>
      <c r="AV181" s="171" t="s">
        <v>106</v>
      </c>
      <c r="AZ181" s="17" t="s">
        <v>167</v>
      </c>
      <c r="BF181" s="97">
        <f t="shared" si="49"/>
        <v>0</v>
      </c>
      <c r="BG181" s="97">
        <f t="shared" si="50"/>
        <v>0</v>
      </c>
      <c r="BH181" s="97">
        <f t="shared" si="51"/>
        <v>0</v>
      </c>
      <c r="BI181" s="97">
        <f t="shared" si="52"/>
        <v>0</v>
      </c>
      <c r="BJ181" s="97">
        <f t="shared" si="53"/>
        <v>0</v>
      </c>
      <c r="BK181" s="17" t="s">
        <v>106</v>
      </c>
      <c r="BL181" s="172">
        <f t="shared" si="54"/>
        <v>0</v>
      </c>
      <c r="BM181" s="17" t="s">
        <v>173</v>
      </c>
      <c r="BN181" s="171" t="s">
        <v>1288</v>
      </c>
    </row>
    <row r="182" spans="2:66" s="1" customFormat="1" ht="24.25" customHeight="1">
      <c r="B182" s="134"/>
      <c r="C182" s="161" t="s">
        <v>395</v>
      </c>
      <c r="D182" s="161" t="s">
        <v>169</v>
      </c>
      <c r="E182" s="162" t="s">
        <v>1289</v>
      </c>
      <c r="F182" s="163" t="s">
        <v>1290</v>
      </c>
      <c r="G182" s="163"/>
      <c r="H182" s="164" t="s">
        <v>344</v>
      </c>
      <c r="I182" s="165">
        <v>21</v>
      </c>
      <c r="J182" s="166"/>
      <c r="K182" s="165">
        <f t="shared" si="45"/>
        <v>0</v>
      </c>
      <c r="L182" s="167"/>
      <c r="M182" s="34"/>
      <c r="N182" s="168" t="s">
        <v>1</v>
      </c>
      <c r="O182" s="133" t="s">
        <v>42</v>
      </c>
      <c r="Q182" s="169">
        <f t="shared" si="46"/>
        <v>0</v>
      </c>
      <c r="R182" s="169">
        <v>0</v>
      </c>
      <c r="S182" s="169">
        <f t="shared" si="47"/>
        <v>0</v>
      </c>
      <c r="T182" s="169">
        <v>0</v>
      </c>
      <c r="U182" s="170">
        <f t="shared" si="48"/>
        <v>0</v>
      </c>
      <c r="AS182" s="171" t="s">
        <v>173</v>
      </c>
      <c r="AU182" s="171" t="s">
        <v>169</v>
      </c>
      <c r="AV182" s="171" t="s">
        <v>106</v>
      </c>
      <c r="AZ182" s="17" t="s">
        <v>167</v>
      </c>
      <c r="BF182" s="97">
        <f t="shared" si="49"/>
        <v>0</v>
      </c>
      <c r="BG182" s="97">
        <f t="shared" si="50"/>
        <v>0</v>
      </c>
      <c r="BH182" s="97">
        <f t="shared" si="51"/>
        <v>0</v>
      </c>
      <c r="BI182" s="97">
        <f t="shared" si="52"/>
        <v>0</v>
      </c>
      <c r="BJ182" s="97">
        <f t="shared" si="53"/>
        <v>0</v>
      </c>
      <c r="BK182" s="17" t="s">
        <v>106</v>
      </c>
      <c r="BL182" s="172">
        <f t="shared" si="54"/>
        <v>0</v>
      </c>
      <c r="BM182" s="17" t="s">
        <v>173</v>
      </c>
      <c r="BN182" s="171" t="s">
        <v>597</v>
      </c>
    </row>
    <row r="183" spans="2:66" s="1" customFormat="1" ht="16.5" customHeight="1">
      <c r="B183" s="134"/>
      <c r="C183" s="161" t="s">
        <v>403</v>
      </c>
      <c r="D183" s="161" t="s">
        <v>169</v>
      </c>
      <c r="E183" s="162" t="s">
        <v>1291</v>
      </c>
      <c r="F183" s="163" t="s">
        <v>1292</v>
      </c>
      <c r="G183" s="163"/>
      <c r="H183" s="164" t="s">
        <v>344</v>
      </c>
      <c r="I183" s="165">
        <v>21</v>
      </c>
      <c r="J183" s="166"/>
      <c r="K183" s="165">
        <f t="shared" si="45"/>
        <v>0</v>
      </c>
      <c r="L183" s="167"/>
      <c r="M183" s="34"/>
      <c r="N183" s="168" t="s">
        <v>1</v>
      </c>
      <c r="O183" s="133" t="s">
        <v>42</v>
      </c>
      <c r="Q183" s="169">
        <f t="shared" si="46"/>
        <v>0</v>
      </c>
      <c r="R183" s="169">
        <v>0</v>
      </c>
      <c r="S183" s="169">
        <f t="shared" si="47"/>
        <v>0</v>
      </c>
      <c r="T183" s="169">
        <v>0</v>
      </c>
      <c r="U183" s="170">
        <f t="shared" si="48"/>
        <v>0</v>
      </c>
      <c r="AS183" s="171" t="s">
        <v>173</v>
      </c>
      <c r="AU183" s="171" t="s">
        <v>169</v>
      </c>
      <c r="AV183" s="171" t="s">
        <v>106</v>
      </c>
      <c r="AZ183" s="17" t="s">
        <v>167</v>
      </c>
      <c r="BF183" s="97">
        <f t="shared" si="49"/>
        <v>0</v>
      </c>
      <c r="BG183" s="97">
        <f t="shared" si="50"/>
        <v>0</v>
      </c>
      <c r="BH183" s="97">
        <f t="shared" si="51"/>
        <v>0</v>
      </c>
      <c r="BI183" s="97">
        <f t="shared" si="52"/>
        <v>0</v>
      </c>
      <c r="BJ183" s="97">
        <f t="shared" si="53"/>
        <v>0</v>
      </c>
      <c r="BK183" s="17" t="s">
        <v>106</v>
      </c>
      <c r="BL183" s="172">
        <f t="shared" si="54"/>
        <v>0</v>
      </c>
      <c r="BM183" s="17" t="s">
        <v>173</v>
      </c>
      <c r="BN183" s="171" t="s">
        <v>608</v>
      </c>
    </row>
    <row r="184" spans="2:66" s="1" customFormat="1" ht="16.5" customHeight="1">
      <c r="B184" s="134"/>
      <c r="C184" s="194" t="s">
        <v>408</v>
      </c>
      <c r="D184" s="194" t="s">
        <v>382</v>
      </c>
      <c r="E184" s="195" t="s">
        <v>1293</v>
      </c>
      <c r="F184" s="196" t="s">
        <v>1294</v>
      </c>
      <c r="G184" s="196"/>
      <c r="H184" s="197" t="s">
        <v>236</v>
      </c>
      <c r="I184" s="198">
        <v>1</v>
      </c>
      <c r="J184" s="199"/>
      <c r="K184" s="198">
        <f t="shared" si="45"/>
        <v>0</v>
      </c>
      <c r="L184" s="200"/>
      <c r="M184" s="201"/>
      <c r="N184" s="202" t="s">
        <v>1</v>
      </c>
      <c r="O184" s="203" t="s">
        <v>42</v>
      </c>
      <c r="Q184" s="169">
        <f t="shared" si="46"/>
        <v>0</v>
      </c>
      <c r="R184" s="169">
        <v>0</v>
      </c>
      <c r="S184" s="169">
        <f t="shared" si="47"/>
        <v>0</v>
      </c>
      <c r="T184" s="169">
        <v>0</v>
      </c>
      <c r="U184" s="170">
        <f t="shared" si="48"/>
        <v>0</v>
      </c>
      <c r="AS184" s="171" t="s">
        <v>209</v>
      </c>
      <c r="AU184" s="171" t="s">
        <v>382</v>
      </c>
      <c r="AV184" s="171" t="s">
        <v>106</v>
      </c>
      <c r="AZ184" s="17" t="s">
        <v>167</v>
      </c>
      <c r="BF184" s="97">
        <f t="shared" si="49"/>
        <v>0</v>
      </c>
      <c r="BG184" s="97">
        <f t="shared" si="50"/>
        <v>0</v>
      </c>
      <c r="BH184" s="97">
        <f t="shared" si="51"/>
        <v>0</v>
      </c>
      <c r="BI184" s="97">
        <f t="shared" si="52"/>
        <v>0</v>
      </c>
      <c r="BJ184" s="97">
        <f t="shared" si="53"/>
        <v>0</v>
      </c>
      <c r="BK184" s="17" t="s">
        <v>106</v>
      </c>
      <c r="BL184" s="172">
        <f t="shared" si="54"/>
        <v>0</v>
      </c>
      <c r="BM184" s="17" t="s">
        <v>173</v>
      </c>
      <c r="BN184" s="171" t="s">
        <v>618</v>
      </c>
    </row>
    <row r="185" spans="2:66" s="1" customFormat="1" ht="24.25" customHeight="1">
      <c r="B185" s="134"/>
      <c r="C185" s="161" t="s">
        <v>412</v>
      </c>
      <c r="D185" s="161" t="s">
        <v>169</v>
      </c>
      <c r="E185" s="162" t="s">
        <v>1295</v>
      </c>
      <c r="F185" s="163" t="s">
        <v>1296</v>
      </c>
      <c r="G185" s="163"/>
      <c r="H185" s="164" t="s">
        <v>236</v>
      </c>
      <c r="I185" s="165">
        <v>1</v>
      </c>
      <c r="J185" s="166"/>
      <c r="K185" s="165">
        <f t="shared" si="45"/>
        <v>0</v>
      </c>
      <c r="L185" s="167"/>
      <c r="M185" s="34"/>
      <c r="N185" s="168" t="s">
        <v>1</v>
      </c>
      <c r="O185" s="133" t="s">
        <v>42</v>
      </c>
      <c r="Q185" s="169">
        <f t="shared" si="46"/>
        <v>0</v>
      </c>
      <c r="R185" s="169">
        <v>0</v>
      </c>
      <c r="S185" s="169">
        <f t="shared" si="47"/>
        <v>0</v>
      </c>
      <c r="T185" s="169">
        <v>0</v>
      </c>
      <c r="U185" s="170">
        <f t="shared" si="48"/>
        <v>0</v>
      </c>
      <c r="AS185" s="171" t="s">
        <v>173</v>
      </c>
      <c r="AU185" s="171" t="s">
        <v>169</v>
      </c>
      <c r="AV185" s="171" t="s">
        <v>106</v>
      </c>
      <c r="AZ185" s="17" t="s">
        <v>167</v>
      </c>
      <c r="BF185" s="97">
        <f t="shared" si="49"/>
        <v>0</v>
      </c>
      <c r="BG185" s="97">
        <f t="shared" si="50"/>
        <v>0</v>
      </c>
      <c r="BH185" s="97">
        <f t="shared" si="51"/>
        <v>0</v>
      </c>
      <c r="BI185" s="97">
        <f t="shared" si="52"/>
        <v>0</v>
      </c>
      <c r="BJ185" s="97">
        <f t="shared" si="53"/>
        <v>0</v>
      </c>
      <c r="BK185" s="17" t="s">
        <v>106</v>
      </c>
      <c r="BL185" s="172">
        <f t="shared" si="54"/>
        <v>0</v>
      </c>
      <c r="BM185" s="17" t="s">
        <v>173</v>
      </c>
      <c r="BN185" s="171" t="s">
        <v>627</v>
      </c>
    </row>
    <row r="186" spans="2:66" s="11" customFormat="1" ht="22.95" customHeight="1">
      <c r="B186" s="149"/>
      <c r="D186" s="150" t="s">
        <v>75</v>
      </c>
      <c r="E186" s="159" t="s">
        <v>1147</v>
      </c>
      <c r="F186" s="159" t="s">
        <v>1140</v>
      </c>
      <c r="G186" s="159"/>
      <c r="J186" s="152"/>
      <c r="K186" s="160">
        <f>BL186</f>
        <v>0</v>
      </c>
      <c r="M186" s="149"/>
      <c r="N186" s="154"/>
      <c r="Q186" s="155">
        <f>SUM(Q187:Q189)</f>
        <v>0</v>
      </c>
      <c r="S186" s="155">
        <f>SUM(S187:S189)</f>
        <v>0</v>
      </c>
      <c r="U186" s="156">
        <f>SUM(U187:U189)</f>
        <v>0</v>
      </c>
      <c r="AS186" s="150" t="s">
        <v>84</v>
      </c>
      <c r="AU186" s="157" t="s">
        <v>75</v>
      </c>
      <c r="AV186" s="157" t="s">
        <v>84</v>
      </c>
      <c r="AZ186" s="150" t="s">
        <v>167</v>
      </c>
      <c r="BL186" s="158">
        <f>SUM(BL187:BL189)</f>
        <v>0</v>
      </c>
    </row>
    <row r="187" spans="2:66" s="1" customFormat="1" ht="16.5" customHeight="1">
      <c r="B187" s="134"/>
      <c r="C187" s="161" t="s">
        <v>417</v>
      </c>
      <c r="D187" s="161" t="s">
        <v>169</v>
      </c>
      <c r="E187" s="162" t="s">
        <v>1141</v>
      </c>
      <c r="F187" s="163" t="s">
        <v>1142</v>
      </c>
      <c r="G187" s="163"/>
      <c r="H187" s="164" t="s">
        <v>344</v>
      </c>
      <c r="I187" s="165">
        <v>18.100000000000001</v>
      </c>
      <c r="J187" s="166"/>
      <c r="K187" s="165">
        <f>ROUND(J187*I187,3)</f>
        <v>0</v>
      </c>
      <c r="L187" s="167"/>
      <c r="M187" s="34"/>
      <c r="N187" s="168" t="s">
        <v>1</v>
      </c>
      <c r="O187" s="133" t="s">
        <v>42</v>
      </c>
      <c r="Q187" s="169">
        <f>P187*I187</f>
        <v>0</v>
      </c>
      <c r="R187" s="169">
        <v>0</v>
      </c>
      <c r="S187" s="169">
        <f>R187*I187</f>
        <v>0</v>
      </c>
      <c r="T187" s="169">
        <v>0</v>
      </c>
      <c r="U187" s="170">
        <f>T187*I187</f>
        <v>0</v>
      </c>
      <c r="AS187" s="171" t="s">
        <v>173</v>
      </c>
      <c r="AU187" s="171" t="s">
        <v>169</v>
      </c>
      <c r="AV187" s="171" t="s">
        <v>106</v>
      </c>
      <c r="AZ187" s="17" t="s">
        <v>167</v>
      </c>
      <c r="BF187" s="97">
        <f>IF(O187="základná",K187,0)</f>
        <v>0</v>
      </c>
      <c r="BG187" s="97">
        <f>IF(O187="znížená",K187,0)</f>
        <v>0</v>
      </c>
      <c r="BH187" s="97">
        <f>IF(O187="zákl. prenesená",K187,0)</f>
        <v>0</v>
      </c>
      <c r="BI187" s="97">
        <f>IF(O187="zníž. prenesená",K187,0)</f>
        <v>0</v>
      </c>
      <c r="BJ187" s="97">
        <f>IF(O187="nulová",K187,0)</f>
        <v>0</v>
      </c>
      <c r="BK187" s="17" t="s">
        <v>106</v>
      </c>
      <c r="BL187" s="172">
        <f>ROUND(J187*I187,3)</f>
        <v>0</v>
      </c>
      <c r="BM187" s="17" t="s">
        <v>173</v>
      </c>
      <c r="BN187" s="171" t="s">
        <v>635</v>
      </c>
    </row>
    <row r="188" spans="2:66" s="1" customFormat="1" ht="24.25" customHeight="1">
      <c r="B188" s="134"/>
      <c r="C188" s="161" t="s">
        <v>421</v>
      </c>
      <c r="D188" s="161" t="s">
        <v>169</v>
      </c>
      <c r="E188" s="162" t="s">
        <v>1143</v>
      </c>
      <c r="F188" s="163" t="s">
        <v>1144</v>
      </c>
      <c r="G188" s="163"/>
      <c r="H188" s="164" t="s">
        <v>344</v>
      </c>
      <c r="I188" s="165">
        <v>18.100000000000001</v>
      </c>
      <c r="J188" s="166"/>
      <c r="K188" s="165">
        <f>ROUND(J188*I188,3)</f>
        <v>0</v>
      </c>
      <c r="L188" s="167"/>
      <c r="M188" s="34"/>
      <c r="N188" s="168" t="s">
        <v>1</v>
      </c>
      <c r="O188" s="133" t="s">
        <v>42</v>
      </c>
      <c r="Q188" s="169">
        <f>P188*I188</f>
        <v>0</v>
      </c>
      <c r="R188" s="169">
        <v>0</v>
      </c>
      <c r="S188" s="169">
        <f>R188*I188</f>
        <v>0</v>
      </c>
      <c r="T188" s="169">
        <v>0</v>
      </c>
      <c r="U188" s="170">
        <f>T188*I188</f>
        <v>0</v>
      </c>
      <c r="AS188" s="171" t="s">
        <v>173</v>
      </c>
      <c r="AU188" s="171" t="s">
        <v>169</v>
      </c>
      <c r="AV188" s="171" t="s">
        <v>106</v>
      </c>
      <c r="AZ188" s="17" t="s">
        <v>167</v>
      </c>
      <c r="BF188" s="97">
        <f>IF(O188="základná",K188,0)</f>
        <v>0</v>
      </c>
      <c r="BG188" s="97">
        <f>IF(O188="znížená",K188,0)</f>
        <v>0</v>
      </c>
      <c r="BH188" s="97">
        <f>IF(O188="zákl. prenesená",K188,0)</f>
        <v>0</v>
      </c>
      <c r="BI188" s="97">
        <f>IF(O188="zníž. prenesená",K188,0)</f>
        <v>0</v>
      </c>
      <c r="BJ188" s="97">
        <f>IF(O188="nulová",K188,0)</f>
        <v>0</v>
      </c>
      <c r="BK188" s="17" t="s">
        <v>106</v>
      </c>
      <c r="BL188" s="172">
        <f>ROUND(J188*I188,3)</f>
        <v>0</v>
      </c>
      <c r="BM188" s="17" t="s">
        <v>173</v>
      </c>
      <c r="BN188" s="171" t="s">
        <v>646</v>
      </c>
    </row>
    <row r="189" spans="2:66" s="1" customFormat="1" ht="24.25" customHeight="1">
      <c r="B189" s="134"/>
      <c r="C189" s="161" t="s">
        <v>428</v>
      </c>
      <c r="D189" s="161" t="s">
        <v>169</v>
      </c>
      <c r="E189" s="162" t="s">
        <v>1145</v>
      </c>
      <c r="F189" s="163" t="s">
        <v>1146</v>
      </c>
      <c r="G189" s="163"/>
      <c r="H189" s="164" t="s">
        <v>344</v>
      </c>
      <c r="I189" s="165">
        <v>10</v>
      </c>
      <c r="J189" s="166"/>
      <c r="K189" s="165">
        <f>ROUND(J189*I189,3)</f>
        <v>0</v>
      </c>
      <c r="L189" s="167"/>
      <c r="M189" s="34"/>
      <c r="N189" s="168" t="s">
        <v>1</v>
      </c>
      <c r="O189" s="133" t="s">
        <v>42</v>
      </c>
      <c r="Q189" s="169">
        <f>P189*I189</f>
        <v>0</v>
      </c>
      <c r="R189" s="169">
        <v>0</v>
      </c>
      <c r="S189" s="169">
        <f>R189*I189</f>
        <v>0</v>
      </c>
      <c r="T189" s="169">
        <v>0</v>
      </c>
      <c r="U189" s="170">
        <f>T189*I189</f>
        <v>0</v>
      </c>
      <c r="AS189" s="171" t="s">
        <v>173</v>
      </c>
      <c r="AU189" s="171" t="s">
        <v>169</v>
      </c>
      <c r="AV189" s="171" t="s">
        <v>106</v>
      </c>
      <c r="AZ189" s="17" t="s">
        <v>167</v>
      </c>
      <c r="BF189" s="97">
        <f>IF(O189="základná",K189,0)</f>
        <v>0</v>
      </c>
      <c r="BG189" s="97">
        <f>IF(O189="znížená",K189,0)</f>
        <v>0</v>
      </c>
      <c r="BH189" s="97">
        <f>IF(O189="zákl. prenesená",K189,0)</f>
        <v>0</v>
      </c>
      <c r="BI189" s="97">
        <f>IF(O189="zníž. prenesená",K189,0)</f>
        <v>0</v>
      </c>
      <c r="BJ189" s="97">
        <f>IF(O189="nulová",K189,0)</f>
        <v>0</v>
      </c>
      <c r="BK189" s="17" t="s">
        <v>106</v>
      </c>
      <c r="BL189" s="172">
        <f>ROUND(J189*I189,3)</f>
        <v>0</v>
      </c>
      <c r="BM189" s="17" t="s">
        <v>173</v>
      </c>
      <c r="BN189" s="171" t="s">
        <v>657</v>
      </c>
    </row>
    <row r="190" spans="2:66" s="11" customFormat="1" ht="22.95" customHeight="1">
      <c r="B190" s="149"/>
      <c r="D190" s="150" t="s">
        <v>75</v>
      </c>
      <c r="E190" s="159" t="s">
        <v>1150</v>
      </c>
      <c r="F190" s="159" t="s">
        <v>1297</v>
      </c>
      <c r="G190" s="159"/>
      <c r="J190" s="152"/>
      <c r="K190" s="160">
        <f>BL190</f>
        <v>0</v>
      </c>
      <c r="M190" s="149"/>
      <c r="N190" s="154"/>
      <c r="Q190" s="155">
        <f>SUM(Q191:Q196)</f>
        <v>0</v>
      </c>
      <c r="S190" s="155">
        <f>SUM(S191:S196)</f>
        <v>0</v>
      </c>
      <c r="U190" s="156">
        <f>SUM(U191:U196)</f>
        <v>0</v>
      </c>
      <c r="AS190" s="150" t="s">
        <v>84</v>
      </c>
      <c r="AU190" s="157" t="s">
        <v>75</v>
      </c>
      <c r="AV190" s="157" t="s">
        <v>84</v>
      </c>
      <c r="AZ190" s="150" t="s">
        <v>167</v>
      </c>
      <c r="BL190" s="158">
        <f>SUM(BL191:BL196)</f>
        <v>0</v>
      </c>
    </row>
    <row r="191" spans="2:66" s="1" customFormat="1" ht="37.950000000000003" customHeight="1">
      <c r="B191" s="134"/>
      <c r="C191" s="161" t="s">
        <v>433</v>
      </c>
      <c r="D191" s="161" t="s">
        <v>169</v>
      </c>
      <c r="E191" s="162" t="s">
        <v>1298</v>
      </c>
      <c r="F191" s="163" t="s">
        <v>1299</v>
      </c>
      <c r="G191" s="163"/>
      <c r="H191" s="164" t="s">
        <v>172</v>
      </c>
      <c r="I191" s="165">
        <v>1</v>
      </c>
      <c r="J191" s="166"/>
      <c r="K191" s="165">
        <f t="shared" ref="K191:K196" si="55">ROUND(J191*I191,3)</f>
        <v>0</v>
      </c>
      <c r="L191" s="167"/>
      <c r="M191" s="34"/>
      <c r="N191" s="168" t="s">
        <v>1</v>
      </c>
      <c r="O191" s="133" t="s">
        <v>42</v>
      </c>
      <c r="Q191" s="169">
        <f t="shared" ref="Q191:Q196" si="56">P191*I191</f>
        <v>0</v>
      </c>
      <c r="R191" s="169">
        <v>0</v>
      </c>
      <c r="S191" s="169">
        <f t="shared" ref="S191:S196" si="57">R191*I191</f>
        <v>0</v>
      </c>
      <c r="T191" s="169">
        <v>0</v>
      </c>
      <c r="U191" s="170">
        <f t="shared" ref="U191:U196" si="58">T191*I191</f>
        <v>0</v>
      </c>
      <c r="AS191" s="171" t="s">
        <v>173</v>
      </c>
      <c r="AU191" s="171" t="s">
        <v>169</v>
      </c>
      <c r="AV191" s="171" t="s">
        <v>106</v>
      </c>
      <c r="AZ191" s="17" t="s">
        <v>167</v>
      </c>
      <c r="BF191" s="97">
        <f t="shared" ref="BF191:BF196" si="59">IF(O191="základná",K191,0)</f>
        <v>0</v>
      </c>
      <c r="BG191" s="97">
        <f t="shared" ref="BG191:BG196" si="60">IF(O191="znížená",K191,0)</f>
        <v>0</v>
      </c>
      <c r="BH191" s="97">
        <f t="shared" ref="BH191:BH196" si="61">IF(O191="zákl. prenesená",K191,0)</f>
        <v>0</v>
      </c>
      <c r="BI191" s="97">
        <f t="shared" ref="BI191:BI196" si="62">IF(O191="zníž. prenesená",K191,0)</f>
        <v>0</v>
      </c>
      <c r="BJ191" s="97">
        <f t="shared" ref="BJ191:BJ196" si="63">IF(O191="nulová",K191,0)</f>
        <v>0</v>
      </c>
      <c r="BK191" s="17" t="s">
        <v>106</v>
      </c>
      <c r="BL191" s="172">
        <f t="shared" ref="BL191:BL196" si="64">ROUND(J191*I191,3)</f>
        <v>0</v>
      </c>
      <c r="BM191" s="17" t="s">
        <v>173</v>
      </c>
      <c r="BN191" s="171" t="s">
        <v>665</v>
      </c>
    </row>
    <row r="192" spans="2:66" s="1" customFormat="1" ht="21.75" customHeight="1">
      <c r="B192" s="134"/>
      <c r="C192" s="161" t="s">
        <v>438</v>
      </c>
      <c r="D192" s="161" t="s">
        <v>169</v>
      </c>
      <c r="E192" s="162" t="s">
        <v>1101</v>
      </c>
      <c r="F192" s="163" t="s">
        <v>1102</v>
      </c>
      <c r="G192" s="163"/>
      <c r="H192" s="164" t="s">
        <v>172</v>
      </c>
      <c r="I192" s="165">
        <v>1</v>
      </c>
      <c r="J192" s="166"/>
      <c r="K192" s="165">
        <f t="shared" si="55"/>
        <v>0</v>
      </c>
      <c r="L192" s="167"/>
      <c r="M192" s="34"/>
      <c r="N192" s="168" t="s">
        <v>1</v>
      </c>
      <c r="O192" s="133" t="s">
        <v>42</v>
      </c>
      <c r="Q192" s="169">
        <f t="shared" si="56"/>
        <v>0</v>
      </c>
      <c r="R192" s="169">
        <v>0</v>
      </c>
      <c r="S192" s="169">
        <f t="shared" si="57"/>
        <v>0</v>
      </c>
      <c r="T192" s="169">
        <v>0</v>
      </c>
      <c r="U192" s="170">
        <f t="shared" si="58"/>
        <v>0</v>
      </c>
      <c r="AS192" s="171" t="s">
        <v>173</v>
      </c>
      <c r="AU192" s="171" t="s">
        <v>169</v>
      </c>
      <c r="AV192" s="171" t="s">
        <v>106</v>
      </c>
      <c r="AZ192" s="17" t="s">
        <v>167</v>
      </c>
      <c r="BF192" s="97">
        <f t="shared" si="59"/>
        <v>0</v>
      </c>
      <c r="BG192" s="97">
        <f t="shared" si="60"/>
        <v>0</v>
      </c>
      <c r="BH192" s="97">
        <f t="shared" si="61"/>
        <v>0</v>
      </c>
      <c r="BI192" s="97">
        <f t="shared" si="62"/>
        <v>0</v>
      </c>
      <c r="BJ192" s="97">
        <f t="shared" si="63"/>
        <v>0</v>
      </c>
      <c r="BK192" s="17" t="s">
        <v>106</v>
      </c>
      <c r="BL192" s="172">
        <f t="shared" si="64"/>
        <v>0</v>
      </c>
      <c r="BM192" s="17" t="s">
        <v>173</v>
      </c>
      <c r="BN192" s="171" t="s">
        <v>676</v>
      </c>
    </row>
    <row r="193" spans="2:66" s="1" customFormat="1" ht="21.75" customHeight="1">
      <c r="B193" s="134"/>
      <c r="C193" s="161" t="s">
        <v>443</v>
      </c>
      <c r="D193" s="161" t="s">
        <v>169</v>
      </c>
      <c r="E193" s="162" t="s">
        <v>1103</v>
      </c>
      <c r="F193" s="163" t="s">
        <v>1104</v>
      </c>
      <c r="G193" s="163"/>
      <c r="H193" s="164" t="s">
        <v>261</v>
      </c>
      <c r="I193" s="165">
        <v>2</v>
      </c>
      <c r="J193" s="166"/>
      <c r="K193" s="165">
        <f t="shared" si="55"/>
        <v>0</v>
      </c>
      <c r="L193" s="167"/>
      <c r="M193" s="34"/>
      <c r="N193" s="168" t="s">
        <v>1</v>
      </c>
      <c r="O193" s="133" t="s">
        <v>42</v>
      </c>
      <c r="Q193" s="169">
        <f t="shared" si="56"/>
        <v>0</v>
      </c>
      <c r="R193" s="169">
        <v>0</v>
      </c>
      <c r="S193" s="169">
        <f t="shared" si="57"/>
        <v>0</v>
      </c>
      <c r="T193" s="169">
        <v>0</v>
      </c>
      <c r="U193" s="170">
        <f t="shared" si="58"/>
        <v>0</v>
      </c>
      <c r="AS193" s="171" t="s">
        <v>173</v>
      </c>
      <c r="AU193" s="171" t="s">
        <v>169</v>
      </c>
      <c r="AV193" s="171" t="s">
        <v>106</v>
      </c>
      <c r="AZ193" s="17" t="s">
        <v>167</v>
      </c>
      <c r="BF193" s="97">
        <f t="shared" si="59"/>
        <v>0</v>
      </c>
      <c r="BG193" s="97">
        <f t="shared" si="60"/>
        <v>0</v>
      </c>
      <c r="BH193" s="97">
        <f t="shared" si="61"/>
        <v>0</v>
      </c>
      <c r="BI193" s="97">
        <f t="shared" si="62"/>
        <v>0</v>
      </c>
      <c r="BJ193" s="97">
        <f t="shared" si="63"/>
        <v>0</v>
      </c>
      <c r="BK193" s="17" t="s">
        <v>106</v>
      </c>
      <c r="BL193" s="172">
        <f t="shared" si="64"/>
        <v>0</v>
      </c>
      <c r="BM193" s="17" t="s">
        <v>173</v>
      </c>
      <c r="BN193" s="171" t="s">
        <v>688</v>
      </c>
    </row>
    <row r="194" spans="2:66" s="1" customFormat="1" ht="24.25" customHeight="1">
      <c r="B194" s="134"/>
      <c r="C194" s="161" t="s">
        <v>447</v>
      </c>
      <c r="D194" s="161" t="s">
        <v>169</v>
      </c>
      <c r="E194" s="162" t="s">
        <v>1300</v>
      </c>
      <c r="F194" s="163" t="s">
        <v>1106</v>
      </c>
      <c r="G194" s="163"/>
      <c r="H194" s="164" t="s">
        <v>261</v>
      </c>
      <c r="I194" s="165">
        <v>2</v>
      </c>
      <c r="J194" s="166"/>
      <c r="K194" s="165">
        <f t="shared" si="55"/>
        <v>0</v>
      </c>
      <c r="L194" s="167"/>
      <c r="M194" s="34"/>
      <c r="N194" s="168" t="s">
        <v>1</v>
      </c>
      <c r="O194" s="133" t="s">
        <v>42</v>
      </c>
      <c r="Q194" s="169">
        <f t="shared" si="56"/>
        <v>0</v>
      </c>
      <c r="R194" s="169">
        <v>0</v>
      </c>
      <c r="S194" s="169">
        <f t="shared" si="57"/>
        <v>0</v>
      </c>
      <c r="T194" s="169">
        <v>0</v>
      </c>
      <c r="U194" s="170">
        <f t="shared" si="58"/>
        <v>0</v>
      </c>
      <c r="AS194" s="171" t="s">
        <v>173</v>
      </c>
      <c r="AU194" s="171" t="s">
        <v>169</v>
      </c>
      <c r="AV194" s="171" t="s">
        <v>106</v>
      </c>
      <c r="AZ194" s="17" t="s">
        <v>167</v>
      </c>
      <c r="BF194" s="97">
        <f t="shared" si="59"/>
        <v>0</v>
      </c>
      <c r="BG194" s="97">
        <f t="shared" si="60"/>
        <v>0</v>
      </c>
      <c r="BH194" s="97">
        <f t="shared" si="61"/>
        <v>0</v>
      </c>
      <c r="BI194" s="97">
        <f t="shared" si="62"/>
        <v>0</v>
      </c>
      <c r="BJ194" s="97">
        <f t="shared" si="63"/>
        <v>0</v>
      </c>
      <c r="BK194" s="17" t="s">
        <v>106</v>
      </c>
      <c r="BL194" s="172">
        <f t="shared" si="64"/>
        <v>0</v>
      </c>
      <c r="BM194" s="17" t="s">
        <v>173</v>
      </c>
      <c r="BN194" s="171" t="s">
        <v>699</v>
      </c>
    </row>
    <row r="195" spans="2:66" s="1" customFormat="1" ht="21.75" customHeight="1">
      <c r="B195" s="134"/>
      <c r="C195" s="161" t="s">
        <v>454</v>
      </c>
      <c r="D195" s="161" t="s">
        <v>169</v>
      </c>
      <c r="E195" s="162" t="s">
        <v>1107</v>
      </c>
      <c r="F195" s="163" t="s">
        <v>1108</v>
      </c>
      <c r="G195" s="163"/>
      <c r="H195" s="164" t="s">
        <v>172</v>
      </c>
      <c r="I195" s="165">
        <v>1</v>
      </c>
      <c r="J195" s="166"/>
      <c r="K195" s="165">
        <f t="shared" si="55"/>
        <v>0</v>
      </c>
      <c r="L195" s="167"/>
      <c r="M195" s="34"/>
      <c r="N195" s="168" t="s">
        <v>1</v>
      </c>
      <c r="O195" s="133" t="s">
        <v>42</v>
      </c>
      <c r="Q195" s="169">
        <f t="shared" si="56"/>
        <v>0</v>
      </c>
      <c r="R195" s="169">
        <v>0</v>
      </c>
      <c r="S195" s="169">
        <f t="shared" si="57"/>
        <v>0</v>
      </c>
      <c r="T195" s="169">
        <v>0</v>
      </c>
      <c r="U195" s="170">
        <f t="shared" si="58"/>
        <v>0</v>
      </c>
      <c r="AS195" s="171" t="s">
        <v>173</v>
      </c>
      <c r="AU195" s="171" t="s">
        <v>169</v>
      </c>
      <c r="AV195" s="171" t="s">
        <v>106</v>
      </c>
      <c r="AZ195" s="17" t="s">
        <v>167</v>
      </c>
      <c r="BF195" s="97">
        <f t="shared" si="59"/>
        <v>0</v>
      </c>
      <c r="BG195" s="97">
        <f t="shared" si="60"/>
        <v>0</v>
      </c>
      <c r="BH195" s="97">
        <f t="shared" si="61"/>
        <v>0</v>
      </c>
      <c r="BI195" s="97">
        <f t="shared" si="62"/>
        <v>0</v>
      </c>
      <c r="BJ195" s="97">
        <f t="shared" si="63"/>
        <v>0</v>
      </c>
      <c r="BK195" s="17" t="s">
        <v>106</v>
      </c>
      <c r="BL195" s="172">
        <f t="shared" si="64"/>
        <v>0</v>
      </c>
      <c r="BM195" s="17" t="s">
        <v>173</v>
      </c>
      <c r="BN195" s="171" t="s">
        <v>713</v>
      </c>
    </row>
    <row r="196" spans="2:66" s="1" customFormat="1" ht="16.5" customHeight="1">
      <c r="B196" s="134"/>
      <c r="C196" s="161" t="s">
        <v>459</v>
      </c>
      <c r="D196" s="161" t="s">
        <v>169</v>
      </c>
      <c r="E196" s="162" t="s">
        <v>1301</v>
      </c>
      <c r="F196" s="163" t="s">
        <v>1302</v>
      </c>
      <c r="G196" s="163"/>
      <c r="H196" s="164" t="s">
        <v>172</v>
      </c>
      <c r="I196" s="165">
        <v>1</v>
      </c>
      <c r="J196" s="166"/>
      <c r="K196" s="165">
        <f t="shared" si="55"/>
        <v>0</v>
      </c>
      <c r="L196" s="167"/>
      <c r="M196" s="34"/>
      <c r="N196" s="168" t="s">
        <v>1</v>
      </c>
      <c r="O196" s="133" t="s">
        <v>42</v>
      </c>
      <c r="Q196" s="169">
        <f t="shared" si="56"/>
        <v>0</v>
      </c>
      <c r="R196" s="169">
        <v>0</v>
      </c>
      <c r="S196" s="169">
        <f t="shared" si="57"/>
        <v>0</v>
      </c>
      <c r="T196" s="169">
        <v>0</v>
      </c>
      <c r="U196" s="170">
        <f t="shared" si="58"/>
        <v>0</v>
      </c>
      <c r="AS196" s="171" t="s">
        <v>173</v>
      </c>
      <c r="AU196" s="171" t="s">
        <v>169</v>
      </c>
      <c r="AV196" s="171" t="s">
        <v>106</v>
      </c>
      <c r="AZ196" s="17" t="s">
        <v>167</v>
      </c>
      <c r="BF196" s="97">
        <f t="shared" si="59"/>
        <v>0</v>
      </c>
      <c r="BG196" s="97">
        <f t="shared" si="60"/>
        <v>0</v>
      </c>
      <c r="BH196" s="97">
        <f t="shared" si="61"/>
        <v>0</v>
      </c>
      <c r="BI196" s="97">
        <f t="shared" si="62"/>
        <v>0</v>
      </c>
      <c r="BJ196" s="97">
        <f t="shared" si="63"/>
        <v>0</v>
      </c>
      <c r="BK196" s="17" t="s">
        <v>106</v>
      </c>
      <c r="BL196" s="172">
        <f t="shared" si="64"/>
        <v>0</v>
      </c>
      <c r="BM196" s="17" t="s">
        <v>173</v>
      </c>
      <c r="BN196" s="171" t="s">
        <v>726</v>
      </c>
    </row>
    <row r="197" spans="2:66" s="11" customFormat="1" ht="22.95" customHeight="1">
      <c r="B197" s="149"/>
      <c r="D197" s="150" t="s">
        <v>75</v>
      </c>
      <c r="E197" s="159" t="s">
        <v>1151</v>
      </c>
      <c r="F197" s="159" t="s">
        <v>675</v>
      </c>
      <c r="G197" s="159"/>
      <c r="J197" s="152"/>
      <c r="K197" s="160">
        <f>BL197</f>
        <v>0</v>
      </c>
      <c r="M197" s="149"/>
      <c r="N197" s="154"/>
      <c r="Q197" s="155">
        <f>Q198</f>
        <v>0</v>
      </c>
      <c r="S197" s="155">
        <f>S198</f>
        <v>0</v>
      </c>
      <c r="U197" s="156">
        <f>U198</f>
        <v>0</v>
      </c>
      <c r="AS197" s="150" t="s">
        <v>84</v>
      </c>
      <c r="AU197" s="157" t="s">
        <v>75</v>
      </c>
      <c r="AV197" s="157" t="s">
        <v>84</v>
      </c>
      <c r="AZ197" s="150" t="s">
        <v>167</v>
      </c>
      <c r="BL197" s="158">
        <f>BL198</f>
        <v>0</v>
      </c>
    </row>
    <row r="198" spans="2:66" s="1" customFormat="1" ht="16.5" customHeight="1">
      <c r="B198" s="134"/>
      <c r="C198" s="161" t="s">
        <v>463</v>
      </c>
      <c r="D198" s="161" t="s">
        <v>169</v>
      </c>
      <c r="E198" s="162" t="s">
        <v>1148</v>
      </c>
      <c r="F198" s="163" t="s">
        <v>1149</v>
      </c>
      <c r="G198" s="163"/>
      <c r="H198" s="164" t="s">
        <v>753</v>
      </c>
      <c r="I198" s="166"/>
      <c r="J198" s="166"/>
      <c r="K198" s="165">
        <f>ROUND(J198*I198,3)</f>
        <v>0</v>
      </c>
      <c r="L198" s="167"/>
      <c r="M198" s="34"/>
      <c r="N198" s="213" t="s">
        <v>1</v>
      </c>
      <c r="O198" s="214" t="s">
        <v>42</v>
      </c>
      <c r="P198" s="215"/>
      <c r="Q198" s="216">
        <f>P198*I198</f>
        <v>0</v>
      </c>
      <c r="R198" s="216">
        <v>0</v>
      </c>
      <c r="S198" s="216">
        <f>R198*I198</f>
        <v>0</v>
      </c>
      <c r="T198" s="216">
        <v>0</v>
      </c>
      <c r="U198" s="217">
        <f>T198*I198</f>
        <v>0</v>
      </c>
      <c r="AS198" s="171" t="s">
        <v>173</v>
      </c>
      <c r="AU198" s="171" t="s">
        <v>169</v>
      </c>
      <c r="AV198" s="171" t="s">
        <v>106</v>
      </c>
      <c r="AZ198" s="17" t="s">
        <v>167</v>
      </c>
      <c r="BF198" s="97">
        <f>IF(O198="základná",K198,0)</f>
        <v>0</v>
      </c>
      <c r="BG198" s="97">
        <f>IF(O198="znížená",K198,0)</f>
        <v>0</v>
      </c>
      <c r="BH198" s="97">
        <f>IF(O198="zákl. prenesená",K198,0)</f>
        <v>0</v>
      </c>
      <c r="BI198" s="97">
        <f>IF(O198="zníž. prenesená",K198,0)</f>
        <v>0</v>
      </c>
      <c r="BJ198" s="97">
        <f>IF(O198="nulová",K198,0)</f>
        <v>0</v>
      </c>
      <c r="BK198" s="17" t="s">
        <v>106</v>
      </c>
      <c r="BL198" s="172">
        <f>ROUND(J198*I198,3)</f>
        <v>0</v>
      </c>
      <c r="BM198" s="17" t="s">
        <v>173</v>
      </c>
      <c r="BN198" s="171" t="s">
        <v>739</v>
      </c>
    </row>
    <row r="199" spans="2:66" s="1" customFormat="1" ht="16.5" customHeight="1">
      <c r="B199" s="134"/>
      <c r="C199" s="224" t="s">
        <v>1498</v>
      </c>
      <c r="D199" s="218"/>
      <c r="E199" s="219"/>
      <c r="F199" s="220"/>
      <c r="G199" s="220"/>
      <c r="H199" s="221"/>
      <c r="I199" s="222"/>
      <c r="J199" s="222"/>
      <c r="K199" s="222"/>
      <c r="L199" s="135"/>
      <c r="M199" s="34"/>
      <c r="N199" s="223"/>
      <c r="O199" s="133"/>
      <c r="Q199" s="169"/>
      <c r="R199" s="169"/>
      <c r="S199" s="169"/>
      <c r="T199" s="169"/>
      <c r="U199" s="169"/>
      <c r="AS199" s="171"/>
      <c r="AU199" s="171"/>
      <c r="AV199" s="171"/>
      <c r="AZ199" s="17"/>
      <c r="BF199" s="97"/>
      <c r="BG199" s="97"/>
      <c r="BH199" s="97"/>
      <c r="BI199" s="97"/>
      <c r="BJ199" s="97"/>
      <c r="BK199" s="17"/>
      <c r="BL199" s="172"/>
      <c r="BM199" s="17"/>
      <c r="BN199" s="171"/>
    </row>
    <row r="200" spans="2:66" s="1" customFormat="1" ht="160.5" customHeight="1">
      <c r="B200" s="134"/>
      <c r="C200" s="277" t="s">
        <v>1497</v>
      </c>
      <c r="D200" s="277"/>
      <c r="E200" s="277"/>
      <c r="F200" s="277"/>
      <c r="G200" s="277"/>
      <c r="H200" s="277"/>
      <c r="I200" s="277"/>
      <c r="J200" s="277"/>
      <c r="K200" s="277"/>
      <c r="L200" s="135"/>
      <c r="M200" s="34"/>
      <c r="N200" s="223"/>
      <c r="O200" s="133"/>
      <c r="Q200" s="169"/>
      <c r="R200" s="169"/>
      <c r="S200" s="169"/>
      <c r="T200" s="169"/>
      <c r="U200" s="169"/>
      <c r="AS200" s="171"/>
      <c r="AU200" s="171"/>
      <c r="AV200" s="171"/>
      <c r="AZ200" s="17"/>
      <c r="BF200" s="97"/>
      <c r="BG200" s="97"/>
      <c r="BH200" s="97"/>
      <c r="BI200" s="97"/>
      <c r="BJ200" s="97"/>
      <c r="BK200" s="17"/>
      <c r="BL200" s="172"/>
      <c r="BM200" s="17"/>
      <c r="BN200" s="171"/>
    </row>
    <row r="201" spans="2:66" s="1" customFormat="1" ht="7" customHeight="1">
      <c r="B201" s="49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34"/>
    </row>
  </sheetData>
  <autoFilter ref="C134:L198" xr:uid="{00000000-0009-0000-0000-000003000000}"/>
  <mergeCells count="15">
    <mergeCell ref="D113:F113"/>
    <mergeCell ref="E125:I125"/>
    <mergeCell ref="E127:I127"/>
    <mergeCell ref="M2:W2"/>
    <mergeCell ref="C200:K200"/>
    <mergeCell ref="E87:I87"/>
    <mergeCell ref="D109:F109"/>
    <mergeCell ref="D110:F110"/>
    <mergeCell ref="D111:F111"/>
    <mergeCell ref="D112:F112"/>
    <mergeCell ref="E7:I7"/>
    <mergeCell ref="E9:I9"/>
    <mergeCell ref="E18:I18"/>
    <mergeCell ref="E27:I27"/>
    <mergeCell ref="E85:I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N227"/>
  <sheetViews>
    <sheetView showGridLines="0" topLeftCell="A120" workbookViewId="0">
      <selection activeCell="G133" sqref="G133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7" width="50.81640625" customWidth="1"/>
    <col min="8" max="8" width="7.453125" customWidth="1"/>
    <col min="9" max="9" width="14" customWidth="1"/>
    <col min="10" max="10" width="15.81640625" customWidth="1"/>
    <col min="11" max="11" width="22.36328125" customWidth="1"/>
    <col min="12" max="12" width="22.36328125" hidden="1" customWidth="1"/>
    <col min="13" max="13" width="9.36328125" customWidth="1"/>
    <col min="14" max="14" width="10.81640625" hidden="1" customWidth="1"/>
    <col min="15" max="15" width="9.36328125" hidden="1"/>
    <col min="16" max="21" width="14.1796875" hidden="1" customWidth="1"/>
    <col min="22" max="22" width="16.36328125" hidden="1" customWidth="1"/>
    <col min="23" max="23" width="12.36328125" customWidth="1"/>
    <col min="24" max="24" width="16.36328125" customWidth="1"/>
    <col min="25" max="25" width="12.36328125" customWidth="1"/>
    <col min="26" max="26" width="15" customWidth="1"/>
    <col min="27" max="27" width="11" customWidth="1"/>
    <col min="28" max="28" width="15" customWidth="1"/>
    <col min="29" max="29" width="16.36328125" customWidth="1"/>
    <col min="30" max="30" width="11" customWidth="1"/>
    <col min="31" max="31" width="15" customWidth="1"/>
    <col min="32" max="32" width="16.36328125" customWidth="1"/>
    <col min="45" max="66" width="9.36328125" hidden="1"/>
  </cols>
  <sheetData>
    <row r="2" spans="2:47" ht="37" customHeight="1">
      <c r="M2" s="269" t="s">
        <v>5</v>
      </c>
      <c r="N2" s="253"/>
      <c r="O2" s="253"/>
      <c r="P2" s="253"/>
      <c r="Q2" s="253"/>
      <c r="R2" s="253"/>
      <c r="S2" s="253"/>
      <c r="T2" s="253"/>
      <c r="U2" s="253"/>
      <c r="V2" s="253"/>
      <c r="W2" s="253"/>
      <c r="AU2" s="17" t="s">
        <v>94</v>
      </c>
    </row>
    <row r="3" spans="2:47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76</v>
      </c>
    </row>
    <row r="4" spans="2:47" ht="25" customHeight="1">
      <c r="B4" s="20"/>
      <c r="D4" s="21" t="s">
        <v>109</v>
      </c>
      <c r="M4" s="20"/>
      <c r="N4" s="105" t="s">
        <v>9</v>
      </c>
      <c r="AU4" s="17" t="s">
        <v>3</v>
      </c>
    </row>
    <row r="5" spans="2:47" ht="7" customHeight="1">
      <c r="B5" s="20"/>
      <c r="M5" s="20"/>
    </row>
    <row r="6" spans="2:47" ht="12" customHeight="1">
      <c r="B6" s="20"/>
      <c r="D6" s="27" t="s">
        <v>13</v>
      </c>
      <c r="M6" s="20"/>
    </row>
    <row r="7" spans="2:47" ht="16.5" customHeight="1">
      <c r="B7" s="20"/>
      <c r="E7" s="274" t="str">
        <f>'Rekapitulácia stavby'!K6</f>
        <v>MRAZIARENSKÝ SKLAD EQUUS a.s. VO VINICI</v>
      </c>
      <c r="F7" s="275"/>
      <c r="G7" s="275"/>
      <c r="H7" s="275"/>
      <c r="I7" s="275"/>
      <c r="M7" s="20"/>
    </row>
    <row r="8" spans="2:47" s="1" customFormat="1" ht="12" customHeight="1">
      <c r="B8" s="34"/>
      <c r="D8" s="27" t="s">
        <v>116</v>
      </c>
      <c r="M8" s="34"/>
    </row>
    <row r="9" spans="2:47" s="1" customFormat="1" ht="16.5" customHeight="1">
      <c r="B9" s="34"/>
      <c r="E9" s="225" t="s">
        <v>1303</v>
      </c>
      <c r="F9" s="276"/>
      <c r="G9" s="276"/>
      <c r="H9" s="276"/>
      <c r="I9" s="276"/>
      <c r="M9" s="34"/>
    </row>
    <row r="10" spans="2:47" s="1" customFormat="1">
      <c r="B10" s="34"/>
      <c r="M10" s="34"/>
    </row>
    <row r="11" spans="2:47" s="1" customFormat="1" ht="12" customHeight="1">
      <c r="B11" s="34"/>
      <c r="D11" s="27" t="s">
        <v>15</v>
      </c>
      <c r="F11" s="25" t="s">
        <v>1</v>
      </c>
      <c r="G11" s="25"/>
      <c r="J11" s="27" t="s">
        <v>16</v>
      </c>
      <c r="K11" s="25" t="s">
        <v>1</v>
      </c>
      <c r="M11" s="34"/>
    </row>
    <row r="12" spans="2:47" s="1" customFormat="1" ht="12" customHeight="1">
      <c r="B12" s="34"/>
      <c r="D12" s="27" t="s">
        <v>17</v>
      </c>
      <c r="F12" s="25" t="s">
        <v>18</v>
      </c>
      <c r="G12" s="25"/>
      <c r="J12" s="27" t="s">
        <v>19</v>
      </c>
      <c r="K12" s="57" t="str">
        <f>'Rekapitulácia stavby'!AN8</f>
        <v>31. 1. 2024</v>
      </c>
      <c r="M12" s="34"/>
    </row>
    <row r="13" spans="2:47" s="1" customFormat="1" ht="10.95" customHeight="1">
      <c r="B13" s="34"/>
      <c r="M13" s="34"/>
    </row>
    <row r="14" spans="2:47" s="1" customFormat="1" ht="12" customHeight="1">
      <c r="B14" s="34"/>
      <c r="D14" s="27" t="s">
        <v>21</v>
      </c>
      <c r="J14" s="27" t="s">
        <v>22</v>
      </c>
      <c r="K14" s="25" t="str">
        <f>IF('Rekapitulácia stavby'!AN10="","",'Rekapitulácia stavby'!AN10)</f>
        <v/>
      </c>
      <c r="M14" s="34"/>
    </row>
    <row r="15" spans="2:47" s="1" customFormat="1" ht="18" customHeight="1">
      <c r="B15" s="34"/>
      <c r="E15" s="25" t="str">
        <f>IF('Rekapitulácia stavby'!E11="","",'Rekapitulácia stavby'!E11)</f>
        <v xml:space="preserve"> </v>
      </c>
      <c r="J15" s="27" t="s">
        <v>24</v>
      </c>
      <c r="K15" s="25" t="str">
        <f>IF('Rekapitulácia stavby'!AN11="","",'Rekapitulácia stavby'!AN11)</f>
        <v/>
      </c>
      <c r="M15" s="34"/>
    </row>
    <row r="16" spans="2:47" s="1" customFormat="1" ht="7" customHeight="1">
      <c r="B16" s="34"/>
      <c r="M16" s="34"/>
    </row>
    <row r="17" spans="2:13" s="1" customFormat="1" ht="12" customHeight="1">
      <c r="B17" s="34"/>
      <c r="D17" s="27" t="s">
        <v>25</v>
      </c>
      <c r="J17" s="27" t="s">
        <v>22</v>
      </c>
      <c r="K17" s="28" t="str">
        <f>'Rekapitulácia stavby'!AN13</f>
        <v>Vyplň údaj</v>
      </c>
      <c r="M17" s="34"/>
    </row>
    <row r="18" spans="2:13" s="1" customFormat="1" ht="18" customHeight="1">
      <c r="B18" s="34"/>
      <c r="E18" s="278" t="str">
        <f>'Rekapitulácia stavby'!E14</f>
        <v>Vyplň údaj</v>
      </c>
      <c r="F18" s="252"/>
      <c r="G18" s="252"/>
      <c r="H18" s="252"/>
      <c r="I18" s="252"/>
      <c r="J18" s="27" t="s">
        <v>24</v>
      </c>
      <c r="K18" s="28" t="str">
        <f>'Rekapitulácia stavby'!AN14</f>
        <v>Vyplň údaj</v>
      </c>
      <c r="M18" s="34"/>
    </row>
    <row r="19" spans="2:13" s="1" customFormat="1" ht="7" customHeight="1">
      <c r="B19" s="34"/>
      <c r="M19" s="34"/>
    </row>
    <row r="20" spans="2:13" s="1" customFormat="1" ht="12" customHeight="1">
      <c r="B20" s="34"/>
      <c r="D20" s="27" t="s">
        <v>27</v>
      </c>
      <c r="J20" s="27" t="s">
        <v>22</v>
      </c>
      <c r="K20" s="25" t="s">
        <v>1</v>
      </c>
      <c r="M20" s="34"/>
    </row>
    <row r="21" spans="2:13" s="1" customFormat="1" ht="18" customHeight="1">
      <c r="B21" s="34"/>
      <c r="E21" s="25" t="s">
        <v>28</v>
      </c>
      <c r="J21" s="27" t="s">
        <v>24</v>
      </c>
      <c r="K21" s="25" t="s">
        <v>1</v>
      </c>
      <c r="M21" s="34"/>
    </row>
    <row r="22" spans="2:13" s="1" customFormat="1" ht="7" customHeight="1">
      <c r="B22" s="34"/>
      <c r="M22" s="34"/>
    </row>
    <row r="23" spans="2:13" s="1" customFormat="1" ht="12" customHeight="1">
      <c r="B23" s="34"/>
      <c r="D23" s="27" t="s">
        <v>31</v>
      </c>
      <c r="J23" s="27" t="s">
        <v>22</v>
      </c>
      <c r="K23" s="25" t="str">
        <f>IF('Rekapitulácia stavby'!AN19="","",'Rekapitulácia stavby'!AN19)</f>
        <v/>
      </c>
      <c r="M23" s="34"/>
    </row>
    <row r="24" spans="2:13" s="1" customFormat="1" ht="18" customHeight="1">
      <c r="B24" s="34"/>
      <c r="E24" s="25"/>
      <c r="J24" s="27" t="s">
        <v>24</v>
      </c>
      <c r="K24" s="25" t="str">
        <f>IF('Rekapitulácia stavby'!AN20="","",'Rekapitulácia stavby'!AN20)</f>
        <v/>
      </c>
      <c r="M24" s="34"/>
    </row>
    <row r="25" spans="2:13" s="1" customFormat="1" ht="7" customHeight="1">
      <c r="B25" s="34"/>
      <c r="M25" s="34"/>
    </row>
    <row r="26" spans="2:13" s="1" customFormat="1" ht="12" customHeight="1">
      <c r="B26" s="34"/>
      <c r="D26" s="27" t="s">
        <v>33</v>
      </c>
      <c r="M26" s="34"/>
    </row>
    <row r="27" spans="2:13" s="7" customFormat="1" ht="16.5" customHeight="1">
      <c r="B27" s="106"/>
      <c r="E27" s="257" t="s">
        <v>1</v>
      </c>
      <c r="F27" s="257"/>
      <c r="G27" s="257"/>
      <c r="H27" s="257"/>
      <c r="I27" s="257"/>
      <c r="M27" s="106"/>
    </row>
    <row r="28" spans="2:13" s="1" customFormat="1" ht="7" customHeight="1">
      <c r="B28" s="34"/>
      <c r="M28" s="34"/>
    </row>
    <row r="29" spans="2:13" s="1" customFormat="1" ht="7" customHeight="1">
      <c r="B29" s="34"/>
      <c r="D29" s="58"/>
      <c r="E29" s="58"/>
      <c r="F29" s="58"/>
      <c r="G29" s="58"/>
      <c r="H29" s="58"/>
      <c r="I29" s="58"/>
      <c r="J29" s="58"/>
      <c r="K29" s="58"/>
      <c r="L29" s="58"/>
      <c r="M29" s="34"/>
    </row>
    <row r="30" spans="2:13" s="1" customFormat="1" ht="14.5" customHeight="1">
      <c r="B30" s="34"/>
      <c r="D30" s="25" t="s">
        <v>118</v>
      </c>
      <c r="K30" s="33">
        <f>K96</f>
        <v>0</v>
      </c>
      <c r="M30" s="34"/>
    </row>
    <row r="31" spans="2:13" s="1" customFormat="1" ht="14.5" customHeight="1">
      <c r="B31" s="34"/>
      <c r="D31" s="32" t="s">
        <v>98</v>
      </c>
      <c r="K31" s="33">
        <f>K103</f>
        <v>0</v>
      </c>
      <c r="M31" s="34"/>
    </row>
    <row r="32" spans="2:13" s="1" customFormat="1" ht="25.4" customHeight="1">
      <c r="B32" s="34"/>
      <c r="D32" s="107" t="s">
        <v>36</v>
      </c>
      <c r="K32" s="70">
        <f>ROUND(K30 + K31, 2)</f>
        <v>0</v>
      </c>
      <c r="M32" s="34"/>
    </row>
    <row r="33" spans="2:13" s="1" customFormat="1" ht="7" customHeight="1">
      <c r="B33" s="34"/>
      <c r="D33" s="58"/>
      <c r="E33" s="58"/>
      <c r="F33" s="58"/>
      <c r="G33" s="58"/>
      <c r="H33" s="58"/>
      <c r="I33" s="58"/>
      <c r="J33" s="58"/>
      <c r="K33" s="58"/>
      <c r="L33" s="58"/>
      <c r="M33" s="34"/>
    </row>
    <row r="34" spans="2:13" s="1" customFormat="1" ht="14.5" customHeight="1">
      <c r="B34" s="34"/>
      <c r="F34" s="37" t="s">
        <v>38</v>
      </c>
      <c r="G34" s="37"/>
      <c r="J34" s="37" t="s">
        <v>37</v>
      </c>
      <c r="K34" s="37" t="s">
        <v>39</v>
      </c>
      <c r="M34" s="34"/>
    </row>
    <row r="35" spans="2:13" s="1" customFormat="1" ht="14.5" customHeight="1">
      <c r="B35" s="34"/>
      <c r="D35" s="108" t="s">
        <v>40</v>
      </c>
      <c r="E35" s="39" t="s">
        <v>41</v>
      </c>
      <c r="F35" s="109">
        <f>ROUND((SUM(BF103:BF110) + SUM(BF130:BF224)),  2)</f>
        <v>0</v>
      </c>
      <c r="G35" s="109"/>
      <c r="H35" s="110"/>
      <c r="I35" s="110"/>
      <c r="J35" s="111">
        <v>0.2</v>
      </c>
      <c r="K35" s="109">
        <f>ROUND(((SUM(BF103:BF110) + SUM(BF130:BF224))*J35),  2)</f>
        <v>0</v>
      </c>
      <c r="M35" s="34"/>
    </row>
    <row r="36" spans="2:13" s="1" customFormat="1" ht="14.5" customHeight="1">
      <c r="B36" s="34"/>
      <c r="E36" s="39" t="s">
        <v>42</v>
      </c>
      <c r="F36" s="109">
        <f>ROUND((SUM(BG103:BG110) + SUM(BG130:BG224)),  2)</f>
        <v>0</v>
      </c>
      <c r="G36" s="109"/>
      <c r="H36" s="110"/>
      <c r="I36" s="110"/>
      <c r="J36" s="111">
        <v>0.2</v>
      </c>
      <c r="K36" s="109">
        <f>ROUND(((SUM(BG103:BG110) + SUM(BG130:BG224))*J36),  2)</f>
        <v>0</v>
      </c>
      <c r="M36" s="34"/>
    </row>
    <row r="37" spans="2:13" s="1" customFormat="1" ht="14.5" hidden="1" customHeight="1">
      <c r="B37" s="34"/>
      <c r="E37" s="27" t="s">
        <v>43</v>
      </c>
      <c r="F37" s="112">
        <f>ROUND((SUM(BH103:BH110) + SUM(BH130:BH224)),  2)</f>
        <v>0</v>
      </c>
      <c r="G37" s="112"/>
      <c r="J37" s="113">
        <v>0.2</v>
      </c>
      <c r="K37" s="112">
        <f>0</f>
        <v>0</v>
      </c>
      <c r="M37" s="34"/>
    </row>
    <row r="38" spans="2:13" s="1" customFormat="1" ht="14.5" hidden="1" customHeight="1">
      <c r="B38" s="34"/>
      <c r="E38" s="27" t="s">
        <v>44</v>
      </c>
      <c r="F38" s="112">
        <f>ROUND((SUM(BI103:BI110) + SUM(BI130:BI224)),  2)</f>
        <v>0</v>
      </c>
      <c r="G38" s="112"/>
      <c r="J38" s="113">
        <v>0.2</v>
      </c>
      <c r="K38" s="112">
        <f>0</f>
        <v>0</v>
      </c>
      <c r="M38" s="34"/>
    </row>
    <row r="39" spans="2:13" s="1" customFormat="1" ht="14.5" hidden="1" customHeight="1">
      <c r="B39" s="34"/>
      <c r="E39" s="39" t="s">
        <v>45</v>
      </c>
      <c r="F39" s="109">
        <f>ROUND((SUM(BJ103:BJ110) + SUM(BJ130:BJ224)),  2)</f>
        <v>0</v>
      </c>
      <c r="G39" s="109"/>
      <c r="H39" s="110"/>
      <c r="I39" s="110"/>
      <c r="J39" s="111">
        <v>0</v>
      </c>
      <c r="K39" s="109">
        <f>0</f>
        <v>0</v>
      </c>
      <c r="M39" s="34"/>
    </row>
    <row r="40" spans="2:13" s="1" customFormat="1" ht="7" customHeight="1">
      <c r="B40" s="34"/>
      <c r="M40" s="34"/>
    </row>
    <row r="41" spans="2:13" s="1" customFormat="1" ht="25.4" customHeight="1">
      <c r="B41" s="34"/>
      <c r="C41" s="102"/>
      <c r="D41" s="114" t="s">
        <v>46</v>
      </c>
      <c r="E41" s="61"/>
      <c r="F41" s="61"/>
      <c r="G41" s="61"/>
      <c r="H41" s="115" t="s">
        <v>47</v>
      </c>
      <c r="I41" s="116" t="s">
        <v>48</v>
      </c>
      <c r="J41" s="61"/>
      <c r="K41" s="117">
        <f>SUM(K32:K39)</f>
        <v>0</v>
      </c>
      <c r="L41" s="118"/>
      <c r="M41" s="34"/>
    </row>
    <row r="42" spans="2:13" s="1" customFormat="1" ht="14.5" customHeight="1">
      <c r="B42" s="34"/>
      <c r="M42" s="34"/>
    </row>
    <row r="43" spans="2:13" ht="14.5" customHeight="1">
      <c r="B43" s="20"/>
      <c r="M43" s="20"/>
    </row>
    <row r="44" spans="2:13" ht="14.5" customHeight="1">
      <c r="B44" s="20"/>
      <c r="M44" s="20"/>
    </row>
    <row r="45" spans="2:13" ht="14.5" customHeight="1">
      <c r="B45" s="20"/>
      <c r="M45" s="20"/>
    </row>
    <row r="46" spans="2:13" ht="14.5" customHeight="1">
      <c r="B46" s="20"/>
      <c r="M46" s="20"/>
    </row>
    <row r="47" spans="2:13" ht="14.5" customHeight="1">
      <c r="B47" s="20"/>
      <c r="M47" s="20"/>
    </row>
    <row r="48" spans="2:13" ht="14.5" customHeight="1">
      <c r="B48" s="20"/>
      <c r="M48" s="20"/>
    </row>
    <row r="49" spans="2:13" ht="14.5" customHeight="1">
      <c r="B49" s="20"/>
      <c r="M49" s="20"/>
    </row>
    <row r="50" spans="2:13" s="1" customFormat="1" ht="14.5" customHeight="1">
      <c r="B50" s="34"/>
      <c r="D50" s="46" t="s">
        <v>49</v>
      </c>
      <c r="E50" s="47"/>
      <c r="F50" s="47"/>
      <c r="G50" s="47"/>
      <c r="H50" s="46" t="s">
        <v>50</v>
      </c>
      <c r="I50" s="47"/>
      <c r="J50" s="47"/>
      <c r="K50" s="47"/>
      <c r="L50" s="47"/>
      <c r="M50" s="34"/>
    </row>
    <row r="51" spans="2:13">
      <c r="B51" s="20"/>
      <c r="M51" s="20"/>
    </row>
    <row r="52" spans="2:13">
      <c r="B52" s="20"/>
      <c r="M52" s="20"/>
    </row>
    <row r="53" spans="2:13">
      <c r="B53" s="20"/>
      <c r="M53" s="20"/>
    </row>
    <row r="54" spans="2:13">
      <c r="B54" s="20"/>
      <c r="M54" s="20"/>
    </row>
    <row r="55" spans="2:13">
      <c r="B55" s="20"/>
      <c r="M55" s="20"/>
    </row>
    <row r="56" spans="2:13">
      <c r="B56" s="20"/>
      <c r="M56" s="20"/>
    </row>
    <row r="57" spans="2:13">
      <c r="B57" s="20"/>
      <c r="M57" s="20"/>
    </row>
    <row r="58" spans="2:13">
      <c r="B58" s="20"/>
      <c r="M58" s="20"/>
    </row>
    <row r="59" spans="2:13">
      <c r="B59" s="20"/>
      <c r="M59" s="20"/>
    </row>
    <row r="60" spans="2:13">
      <c r="B60" s="20"/>
      <c r="M60" s="20"/>
    </row>
    <row r="61" spans="2:13" s="1" customFormat="1" ht="12.45">
      <c r="B61" s="34"/>
      <c r="D61" s="48" t="s">
        <v>51</v>
      </c>
      <c r="E61" s="36"/>
      <c r="F61" s="119" t="s">
        <v>52</v>
      </c>
      <c r="G61" s="119"/>
      <c r="H61" s="48" t="s">
        <v>51</v>
      </c>
      <c r="I61" s="36"/>
      <c r="J61" s="36"/>
      <c r="K61" s="120" t="s">
        <v>52</v>
      </c>
      <c r="L61" s="36"/>
      <c r="M61" s="34"/>
    </row>
    <row r="62" spans="2:13">
      <c r="B62" s="20"/>
      <c r="M62" s="20"/>
    </row>
    <row r="63" spans="2:13">
      <c r="B63" s="20"/>
      <c r="M63" s="20"/>
    </row>
    <row r="64" spans="2:13">
      <c r="B64" s="20"/>
      <c r="M64" s="20"/>
    </row>
    <row r="65" spans="2:13" s="1" customFormat="1" ht="12.45">
      <c r="B65" s="34"/>
      <c r="D65" s="46" t="s">
        <v>53</v>
      </c>
      <c r="E65" s="47"/>
      <c r="F65" s="47"/>
      <c r="G65" s="47"/>
      <c r="H65" s="46" t="s">
        <v>54</v>
      </c>
      <c r="I65" s="47"/>
      <c r="J65" s="47"/>
      <c r="K65" s="47"/>
      <c r="L65" s="47"/>
      <c r="M65" s="34"/>
    </row>
    <row r="66" spans="2:13">
      <c r="B66" s="20"/>
      <c r="M66" s="20"/>
    </row>
    <row r="67" spans="2:13">
      <c r="B67" s="20"/>
      <c r="M67" s="20"/>
    </row>
    <row r="68" spans="2:13">
      <c r="B68" s="20"/>
      <c r="M68" s="20"/>
    </row>
    <row r="69" spans="2:13">
      <c r="B69" s="20"/>
      <c r="M69" s="20"/>
    </row>
    <row r="70" spans="2:13">
      <c r="B70" s="20"/>
      <c r="M70" s="20"/>
    </row>
    <row r="71" spans="2:13">
      <c r="B71" s="20"/>
      <c r="M71" s="20"/>
    </row>
    <row r="72" spans="2:13">
      <c r="B72" s="20"/>
      <c r="M72" s="20"/>
    </row>
    <row r="73" spans="2:13">
      <c r="B73" s="20"/>
      <c r="M73" s="20"/>
    </row>
    <row r="74" spans="2:13">
      <c r="B74" s="20"/>
      <c r="M74" s="20"/>
    </row>
    <row r="75" spans="2:13">
      <c r="B75" s="20"/>
      <c r="M75" s="20"/>
    </row>
    <row r="76" spans="2:13" s="1" customFormat="1" ht="12.45">
      <c r="B76" s="34"/>
      <c r="D76" s="48" t="s">
        <v>51</v>
      </c>
      <c r="E76" s="36"/>
      <c r="F76" s="119" t="s">
        <v>52</v>
      </c>
      <c r="G76" s="119"/>
      <c r="H76" s="48" t="s">
        <v>51</v>
      </c>
      <c r="I76" s="36"/>
      <c r="J76" s="36"/>
      <c r="K76" s="120" t="s">
        <v>52</v>
      </c>
      <c r="L76" s="36"/>
      <c r="M76" s="34"/>
    </row>
    <row r="77" spans="2:13" s="1" customFormat="1" ht="14.5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34"/>
    </row>
    <row r="81" spans="2:48" s="1" customFormat="1" ht="7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34"/>
    </row>
    <row r="82" spans="2:48" s="1" customFormat="1" ht="25" customHeight="1">
      <c r="B82" s="34"/>
      <c r="C82" s="21" t="s">
        <v>119</v>
      </c>
      <c r="M82" s="34"/>
    </row>
    <row r="83" spans="2:48" s="1" customFormat="1" ht="7" customHeight="1">
      <c r="B83" s="34"/>
      <c r="M83" s="34"/>
    </row>
    <row r="84" spans="2:48" s="1" customFormat="1" ht="12" customHeight="1">
      <c r="B84" s="34"/>
      <c r="C84" s="27" t="s">
        <v>13</v>
      </c>
      <c r="M84" s="34"/>
    </row>
    <row r="85" spans="2:48" s="1" customFormat="1" ht="16.5" customHeight="1">
      <c r="B85" s="34"/>
      <c r="E85" s="274" t="str">
        <f>E7</f>
        <v>MRAZIARENSKÝ SKLAD EQUUS a.s. VO VINICI</v>
      </c>
      <c r="F85" s="275"/>
      <c r="G85" s="275"/>
      <c r="H85" s="275"/>
      <c r="I85" s="275"/>
      <c r="M85" s="34"/>
    </row>
    <row r="86" spans="2:48" s="1" customFormat="1" ht="12" customHeight="1">
      <c r="B86" s="34"/>
      <c r="C86" s="27" t="s">
        <v>116</v>
      </c>
      <c r="M86" s="34"/>
    </row>
    <row r="87" spans="2:48" s="1" customFormat="1" ht="16.5" customHeight="1">
      <c r="B87" s="34"/>
      <c r="E87" s="225" t="str">
        <f>E9</f>
        <v>4 SO-20 - Elektro</v>
      </c>
      <c r="F87" s="276"/>
      <c r="G87" s="276"/>
      <c r="H87" s="276"/>
      <c r="I87" s="276"/>
      <c r="M87" s="34"/>
    </row>
    <row r="88" spans="2:48" s="1" customFormat="1" ht="7" customHeight="1">
      <c r="B88" s="34"/>
      <c r="M88" s="34"/>
    </row>
    <row r="89" spans="2:48" s="1" customFormat="1" ht="12" customHeight="1">
      <c r="B89" s="34"/>
      <c r="C89" s="27" t="s">
        <v>17</v>
      </c>
      <c r="F89" s="25" t="str">
        <f>F12</f>
        <v>Cesta Slobody 771, Vinica</v>
      </c>
      <c r="G89" s="25"/>
      <c r="J89" s="27" t="s">
        <v>19</v>
      </c>
      <c r="K89" s="57" t="str">
        <f>IF(K12="","",K12)</f>
        <v>31. 1. 2024</v>
      </c>
      <c r="M89" s="34"/>
    </row>
    <row r="90" spans="2:48" s="1" customFormat="1" ht="7" customHeight="1">
      <c r="B90" s="34"/>
      <c r="M90" s="34"/>
    </row>
    <row r="91" spans="2:48" s="1" customFormat="1" ht="15.25" customHeight="1">
      <c r="B91" s="34"/>
      <c r="C91" s="27" t="s">
        <v>21</v>
      </c>
      <c r="F91" s="25" t="str">
        <f>E15</f>
        <v xml:space="preserve"> </v>
      </c>
      <c r="G91" s="25"/>
      <c r="J91" s="27" t="s">
        <v>27</v>
      </c>
      <c r="K91" s="30" t="str">
        <f>E21</f>
        <v>Ing. Miloš Janíček</v>
      </c>
      <c r="M91" s="34"/>
    </row>
    <row r="92" spans="2:48" s="1" customFormat="1" ht="15.25" customHeight="1">
      <c r="B92" s="34"/>
      <c r="C92" s="27" t="s">
        <v>25</v>
      </c>
      <c r="F92" s="25" t="str">
        <f>IF(E18="","",E18)</f>
        <v>Vyplň údaj</v>
      </c>
      <c r="G92" s="25"/>
      <c r="J92" s="27" t="s">
        <v>31</v>
      </c>
      <c r="K92" s="30">
        <f>E24</f>
        <v>0</v>
      </c>
      <c r="M92" s="34"/>
    </row>
    <row r="93" spans="2:48" s="1" customFormat="1" ht="10.4" customHeight="1">
      <c r="B93" s="34"/>
      <c r="M93" s="34"/>
    </row>
    <row r="94" spans="2:48" s="1" customFormat="1" ht="29.25" customHeight="1">
      <c r="B94" s="34"/>
      <c r="C94" s="121" t="s">
        <v>120</v>
      </c>
      <c r="D94" s="102"/>
      <c r="E94" s="102"/>
      <c r="F94" s="102"/>
      <c r="G94" s="102"/>
      <c r="H94" s="102"/>
      <c r="I94" s="102"/>
      <c r="J94" s="102"/>
      <c r="K94" s="122" t="s">
        <v>121</v>
      </c>
      <c r="L94" s="102"/>
      <c r="M94" s="34"/>
    </row>
    <row r="95" spans="2:48" s="1" customFormat="1" ht="10.4" customHeight="1">
      <c r="B95" s="34"/>
      <c r="M95" s="34"/>
    </row>
    <row r="96" spans="2:48" s="1" customFormat="1" ht="22.95" customHeight="1">
      <c r="B96" s="34"/>
      <c r="C96" s="123" t="s">
        <v>122</v>
      </c>
      <c r="K96" s="70">
        <f>K130</f>
        <v>0</v>
      </c>
      <c r="M96" s="34"/>
      <c r="AV96" s="17" t="s">
        <v>123</v>
      </c>
    </row>
    <row r="97" spans="2:66" s="8" customFormat="1" ht="25" customHeight="1">
      <c r="B97" s="124"/>
      <c r="D97" s="125" t="s">
        <v>1304</v>
      </c>
      <c r="E97" s="126"/>
      <c r="F97" s="126"/>
      <c r="G97" s="126"/>
      <c r="H97" s="126"/>
      <c r="I97" s="126"/>
      <c r="J97" s="126"/>
      <c r="K97" s="127">
        <f>K131</f>
        <v>0</v>
      </c>
      <c r="M97" s="124"/>
    </row>
    <row r="98" spans="2:66" s="8" customFormat="1" ht="25" customHeight="1">
      <c r="B98" s="124"/>
      <c r="D98" s="125" t="s">
        <v>1305</v>
      </c>
      <c r="E98" s="126"/>
      <c r="F98" s="126"/>
      <c r="G98" s="126"/>
      <c r="H98" s="126"/>
      <c r="I98" s="126"/>
      <c r="J98" s="126"/>
      <c r="K98" s="127">
        <f>K133</f>
        <v>0</v>
      </c>
      <c r="M98" s="124"/>
    </row>
    <row r="99" spans="2:66" s="8" customFormat="1" ht="25" customHeight="1">
      <c r="B99" s="124"/>
      <c r="D99" s="125" t="s">
        <v>1306</v>
      </c>
      <c r="E99" s="126"/>
      <c r="F99" s="126"/>
      <c r="G99" s="126"/>
      <c r="H99" s="126"/>
      <c r="I99" s="126"/>
      <c r="J99" s="126"/>
      <c r="K99" s="127">
        <f>K178</f>
        <v>0</v>
      </c>
      <c r="M99" s="124"/>
    </row>
    <row r="100" spans="2:66" s="8" customFormat="1" ht="25" customHeight="1">
      <c r="B100" s="124"/>
      <c r="D100" s="125" t="s">
        <v>1307</v>
      </c>
      <c r="E100" s="126"/>
      <c r="F100" s="126"/>
      <c r="G100" s="126"/>
      <c r="H100" s="126"/>
      <c r="I100" s="126"/>
      <c r="J100" s="126"/>
      <c r="K100" s="127">
        <f>K217</f>
        <v>0</v>
      </c>
      <c r="M100" s="124"/>
    </row>
    <row r="101" spans="2:66" s="1" customFormat="1" ht="21.75" customHeight="1">
      <c r="B101" s="34"/>
      <c r="M101" s="34"/>
    </row>
    <row r="102" spans="2:66" s="1" customFormat="1" ht="7" customHeight="1">
      <c r="B102" s="34"/>
      <c r="M102" s="34"/>
    </row>
    <row r="103" spans="2:66" s="1" customFormat="1" ht="29.25" customHeight="1">
      <c r="B103" s="34"/>
      <c r="C103" s="123" t="s">
        <v>144</v>
      </c>
      <c r="K103" s="132">
        <f>ROUND(K104 + K105 + K106 + K107 + K108 + K109,2)</f>
        <v>0</v>
      </c>
      <c r="M103" s="34"/>
      <c r="O103" s="133" t="s">
        <v>40</v>
      </c>
    </row>
    <row r="104" spans="2:66" s="1" customFormat="1" ht="18" customHeight="1">
      <c r="B104" s="134"/>
      <c r="C104" s="135"/>
      <c r="D104" s="245" t="s">
        <v>145</v>
      </c>
      <c r="E104" s="273"/>
      <c r="F104" s="273"/>
      <c r="G104" s="136"/>
      <c r="H104" s="135"/>
      <c r="I104" s="135"/>
      <c r="J104" s="135"/>
      <c r="K104" s="93">
        <v>0</v>
      </c>
      <c r="L104" s="135"/>
      <c r="M104" s="134"/>
      <c r="N104" s="135"/>
      <c r="O104" s="137" t="s">
        <v>42</v>
      </c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8" t="s">
        <v>146</v>
      </c>
      <c r="BA104" s="135"/>
      <c r="BB104" s="135"/>
      <c r="BC104" s="135"/>
      <c r="BD104" s="135"/>
      <c r="BE104" s="135"/>
      <c r="BF104" s="139">
        <f t="shared" ref="BF104:BF109" si="0">IF(O104="základná",K104,0)</f>
        <v>0</v>
      </c>
      <c r="BG104" s="139">
        <f t="shared" ref="BG104:BG109" si="1">IF(O104="znížená",K104,0)</f>
        <v>0</v>
      </c>
      <c r="BH104" s="139">
        <f t="shared" ref="BH104:BH109" si="2">IF(O104="zákl. prenesená",K104,0)</f>
        <v>0</v>
      </c>
      <c r="BI104" s="139">
        <f t="shared" ref="BI104:BI109" si="3">IF(O104="zníž. prenesená",K104,0)</f>
        <v>0</v>
      </c>
      <c r="BJ104" s="139">
        <f t="shared" ref="BJ104:BJ109" si="4">IF(O104="nulová",K104,0)</f>
        <v>0</v>
      </c>
      <c r="BK104" s="138" t="s">
        <v>106</v>
      </c>
      <c r="BL104" s="135"/>
      <c r="BM104" s="135"/>
      <c r="BN104" s="135"/>
    </row>
    <row r="105" spans="2:66" s="1" customFormat="1" ht="18" customHeight="1">
      <c r="B105" s="134"/>
      <c r="C105" s="135"/>
      <c r="D105" s="245" t="s">
        <v>147</v>
      </c>
      <c r="E105" s="273"/>
      <c r="F105" s="273"/>
      <c r="G105" s="136"/>
      <c r="H105" s="135"/>
      <c r="I105" s="135"/>
      <c r="J105" s="135"/>
      <c r="K105" s="93">
        <v>0</v>
      </c>
      <c r="L105" s="135"/>
      <c r="M105" s="134"/>
      <c r="N105" s="135"/>
      <c r="O105" s="137" t="s">
        <v>42</v>
      </c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8" t="s">
        <v>146</v>
      </c>
      <c r="BA105" s="135"/>
      <c r="BB105" s="135"/>
      <c r="BC105" s="135"/>
      <c r="BD105" s="135"/>
      <c r="BE105" s="135"/>
      <c r="BF105" s="139">
        <f t="shared" si="0"/>
        <v>0</v>
      </c>
      <c r="BG105" s="139">
        <f t="shared" si="1"/>
        <v>0</v>
      </c>
      <c r="BH105" s="139">
        <f t="shared" si="2"/>
        <v>0</v>
      </c>
      <c r="BI105" s="139">
        <f t="shared" si="3"/>
        <v>0</v>
      </c>
      <c r="BJ105" s="139">
        <f t="shared" si="4"/>
        <v>0</v>
      </c>
      <c r="BK105" s="138" t="s">
        <v>106</v>
      </c>
      <c r="BL105" s="135"/>
      <c r="BM105" s="135"/>
      <c r="BN105" s="135"/>
    </row>
    <row r="106" spans="2:66" s="1" customFormat="1" ht="18" customHeight="1">
      <c r="B106" s="134"/>
      <c r="C106" s="135"/>
      <c r="D106" s="245" t="s">
        <v>148</v>
      </c>
      <c r="E106" s="273"/>
      <c r="F106" s="273"/>
      <c r="G106" s="136"/>
      <c r="H106" s="135"/>
      <c r="I106" s="135"/>
      <c r="J106" s="135"/>
      <c r="K106" s="93">
        <v>0</v>
      </c>
      <c r="L106" s="135"/>
      <c r="M106" s="134"/>
      <c r="N106" s="135"/>
      <c r="O106" s="137" t="s">
        <v>42</v>
      </c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8" t="s">
        <v>146</v>
      </c>
      <c r="BA106" s="135"/>
      <c r="BB106" s="135"/>
      <c r="BC106" s="135"/>
      <c r="BD106" s="135"/>
      <c r="BE106" s="135"/>
      <c r="BF106" s="139">
        <f t="shared" si="0"/>
        <v>0</v>
      </c>
      <c r="BG106" s="139">
        <f t="shared" si="1"/>
        <v>0</v>
      </c>
      <c r="BH106" s="139">
        <f t="shared" si="2"/>
        <v>0</v>
      </c>
      <c r="BI106" s="139">
        <f t="shared" si="3"/>
        <v>0</v>
      </c>
      <c r="BJ106" s="139">
        <f t="shared" si="4"/>
        <v>0</v>
      </c>
      <c r="BK106" s="138" t="s">
        <v>106</v>
      </c>
      <c r="BL106" s="135"/>
      <c r="BM106" s="135"/>
      <c r="BN106" s="135"/>
    </row>
    <row r="107" spans="2:66" s="1" customFormat="1" ht="18" customHeight="1">
      <c r="B107" s="134"/>
      <c r="C107" s="135"/>
      <c r="D107" s="245" t="s">
        <v>149</v>
      </c>
      <c r="E107" s="273"/>
      <c r="F107" s="273"/>
      <c r="G107" s="136"/>
      <c r="H107" s="135"/>
      <c r="I107" s="135"/>
      <c r="J107" s="135"/>
      <c r="K107" s="93">
        <v>0</v>
      </c>
      <c r="L107" s="135"/>
      <c r="M107" s="134"/>
      <c r="N107" s="135"/>
      <c r="O107" s="137" t="s">
        <v>42</v>
      </c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5"/>
      <c r="AO107" s="135"/>
      <c r="AP107" s="135"/>
      <c r="AQ107" s="135"/>
      <c r="AR107" s="135"/>
      <c r="AS107" s="135"/>
      <c r="AT107" s="135"/>
      <c r="AU107" s="135"/>
      <c r="AV107" s="135"/>
      <c r="AW107" s="135"/>
      <c r="AX107" s="135"/>
      <c r="AY107" s="135"/>
      <c r="AZ107" s="138" t="s">
        <v>146</v>
      </c>
      <c r="BA107" s="135"/>
      <c r="BB107" s="135"/>
      <c r="BC107" s="135"/>
      <c r="BD107" s="135"/>
      <c r="BE107" s="135"/>
      <c r="BF107" s="139">
        <f t="shared" si="0"/>
        <v>0</v>
      </c>
      <c r="BG107" s="139">
        <f t="shared" si="1"/>
        <v>0</v>
      </c>
      <c r="BH107" s="139">
        <f t="shared" si="2"/>
        <v>0</v>
      </c>
      <c r="BI107" s="139">
        <f t="shared" si="3"/>
        <v>0</v>
      </c>
      <c r="BJ107" s="139">
        <f t="shared" si="4"/>
        <v>0</v>
      </c>
      <c r="BK107" s="138" t="s">
        <v>106</v>
      </c>
      <c r="BL107" s="135"/>
      <c r="BM107" s="135"/>
      <c r="BN107" s="135"/>
    </row>
    <row r="108" spans="2:66" s="1" customFormat="1" ht="18" customHeight="1">
      <c r="B108" s="134"/>
      <c r="C108" s="135"/>
      <c r="D108" s="245" t="s">
        <v>150</v>
      </c>
      <c r="E108" s="273"/>
      <c r="F108" s="273"/>
      <c r="G108" s="136"/>
      <c r="H108" s="135"/>
      <c r="I108" s="135"/>
      <c r="J108" s="135"/>
      <c r="K108" s="93">
        <v>0</v>
      </c>
      <c r="L108" s="135"/>
      <c r="M108" s="134"/>
      <c r="N108" s="135"/>
      <c r="O108" s="137" t="s">
        <v>42</v>
      </c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8" t="s">
        <v>146</v>
      </c>
      <c r="BA108" s="135"/>
      <c r="BB108" s="135"/>
      <c r="BC108" s="135"/>
      <c r="BD108" s="135"/>
      <c r="BE108" s="135"/>
      <c r="BF108" s="139">
        <f t="shared" si="0"/>
        <v>0</v>
      </c>
      <c r="BG108" s="139">
        <f t="shared" si="1"/>
        <v>0</v>
      </c>
      <c r="BH108" s="139">
        <f t="shared" si="2"/>
        <v>0</v>
      </c>
      <c r="BI108" s="139">
        <f t="shared" si="3"/>
        <v>0</v>
      </c>
      <c r="BJ108" s="139">
        <f t="shared" si="4"/>
        <v>0</v>
      </c>
      <c r="BK108" s="138" t="s">
        <v>106</v>
      </c>
      <c r="BL108" s="135"/>
      <c r="BM108" s="135"/>
      <c r="BN108" s="135"/>
    </row>
    <row r="109" spans="2:66" s="1" customFormat="1" ht="18" customHeight="1">
      <c r="B109" s="134"/>
      <c r="C109" s="135"/>
      <c r="D109" s="136" t="s">
        <v>151</v>
      </c>
      <c r="E109" s="135"/>
      <c r="F109" s="135"/>
      <c r="G109" s="135"/>
      <c r="H109" s="135"/>
      <c r="I109" s="135"/>
      <c r="J109" s="135"/>
      <c r="K109" s="93">
        <f>ROUND(K30*U109,2)</f>
        <v>0</v>
      </c>
      <c r="L109" s="135"/>
      <c r="M109" s="134"/>
      <c r="N109" s="135"/>
      <c r="O109" s="137" t="s">
        <v>42</v>
      </c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5"/>
      <c r="AO109" s="135"/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8" t="s">
        <v>152</v>
      </c>
      <c r="BA109" s="135"/>
      <c r="BB109" s="135"/>
      <c r="BC109" s="135"/>
      <c r="BD109" s="135"/>
      <c r="BE109" s="135"/>
      <c r="BF109" s="139">
        <f t="shared" si="0"/>
        <v>0</v>
      </c>
      <c r="BG109" s="139">
        <f t="shared" si="1"/>
        <v>0</v>
      </c>
      <c r="BH109" s="139">
        <f t="shared" si="2"/>
        <v>0</v>
      </c>
      <c r="BI109" s="139">
        <f t="shared" si="3"/>
        <v>0</v>
      </c>
      <c r="BJ109" s="139">
        <f t="shared" si="4"/>
        <v>0</v>
      </c>
      <c r="BK109" s="138" t="s">
        <v>106</v>
      </c>
      <c r="BL109" s="135"/>
      <c r="BM109" s="135"/>
      <c r="BN109" s="135"/>
    </row>
    <row r="110" spans="2:66" s="1" customFormat="1">
      <c r="B110" s="34"/>
      <c r="M110" s="34"/>
    </row>
    <row r="111" spans="2:66" s="1" customFormat="1" ht="29.25" customHeight="1">
      <c r="B111" s="34"/>
      <c r="C111" s="101" t="s">
        <v>103</v>
      </c>
      <c r="D111" s="102"/>
      <c r="E111" s="102"/>
      <c r="F111" s="102"/>
      <c r="G111" s="102"/>
      <c r="H111" s="102"/>
      <c r="I111" s="102"/>
      <c r="J111" s="102"/>
      <c r="K111" s="103">
        <f>ROUND(K96+K103,2)</f>
        <v>0</v>
      </c>
      <c r="L111" s="102"/>
      <c r="M111" s="34"/>
    </row>
    <row r="112" spans="2:66" s="1" customFormat="1" ht="7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34"/>
    </row>
    <row r="116" spans="2:13" s="1" customFormat="1" ht="7" customHeight="1"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34"/>
    </row>
    <row r="117" spans="2:13" s="1" customFormat="1" ht="25" customHeight="1">
      <c r="B117" s="34"/>
      <c r="C117" s="21" t="s">
        <v>153</v>
      </c>
      <c r="M117" s="34"/>
    </row>
    <row r="118" spans="2:13" s="1" customFormat="1" ht="7" customHeight="1">
      <c r="B118" s="34"/>
      <c r="M118" s="34"/>
    </row>
    <row r="119" spans="2:13" s="1" customFormat="1" ht="12" customHeight="1">
      <c r="B119" s="34"/>
      <c r="C119" s="27" t="s">
        <v>13</v>
      </c>
      <c r="M119" s="34"/>
    </row>
    <row r="120" spans="2:13" s="1" customFormat="1" ht="16.5" customHeight="1">
      <c r="B120" s="34"/>
      <c r="E120" s="274" t="str">
        <f>E7</f>
        <v>MRAZIARENSKÝ SKLAD EQUUS a.s. VO VINICI</v>
      </c>
      <c r="F120" s="275"/>
      <c r="G120" s="275"/>
      <c r="H120" s="275"/>
      <c r="I120" s="275"/>
      <c r="M120" s="34"/>
    </row>
    <row r="121" spans="2:13" s="1" customFormat="1" ht="12" customHeight="1">
      <c r="B121" s="34"/>
      <c r="C121" s="27" t="s">
        <v>116</v>
      </c>
      <c r="M121" s="34"/>
    </row>
    <row r="122" spans="2:13" s="1" customFormat="1" ht="16.5" customHeight="1">
      <c r="B122" s="34"/>
      <c r="E122" s="225" t="str">
        <f>E9</f>
        <v>4 SO-20 - Elektro</v>
      </c>
      <c r="F122" s="276"/>
      <c r="G122" s="276"/>
      <c r="H122" s="276"/>
      <c r="I122" s="276"/>
      <c r="M122" s="34"/>
    </row>
    <row r="123" spans="2:13" s="1" customFormat="1" ht="7" customHeight="1">
      <c r="B123" s="34"/>
      <c r="M123" s="34"/>
    </row>
    <row r="124" spans="2:13" s="1" customFormat="1" ht="12" customHeight="1">
      <c r="B124" s="34"/>
      <c r="C124" s="27" t="s">
        <v>17</v>
      </c>
      <c r="F124" s="25" t="str">
        <f>F12</f>
        <v>Cesta Slobody 771, Vinica</v>
      </c>
      <c r="G124" s="25"/>
      <c r="J124" s="27" t="s">
        <v>19</v>
      </c>
      <c r="K124" s="57" t="str">
        <f>IF(K12="","",K12)</f>
        <v>31. 1. 2024</v>
      </c>
      <c r="M124" s="34"/>
    </row>
    <row r="125" spans="2:13" s="1" customFormat="1" ht="7" customHeight="1">
      <c r="B125" s="34"/>
      <c r="M125" s="34"/>
    </row>
    <row r="126" spans="2:13" s="1" customFormat="1" ht="15.25" customHeight="1">
      <c r="B126" s="34"/>
      <c r="C126" s="27" t="s">
        <v>21</v>
      </c>
      <c r="F126" s="25" t="str">
        <f>E15</f>
        <v xml:space="preserve"> </v>
      </c>
      <c r="G126" s="25"/>
      <c r="J126" s="27" t="s">
        <v>27</v>
      </c>
      <c r="K126" s="30" t="str">
        <f>E21</f>
        <v>Ing. Miloš Janíček</v>
      </c>
      <c r="M126" s="34"/>
    </row>
    <row r="127" spans="2:13" s="1" customFormat="1" ht="15.25" customHeight="1">
      <c r="B127" s="34"/>
      <c r="C127" s="27" t="s">
        <v>25</v>
      </c>
      <c r="F127" s="25" t="str">
        <f>IF(E18="","",E18)</f>
        <v>Vyplň údaj</v>
      </c>
      <c r="G127" s="25"/>
      <c r="J127" s="27" t="s">
        <v>31</v>
      </c>
      <c r="K127" s="30">
        <f>E24</f>
        <v>0</v>
      </c>
      <c r="M127" s="34"/>
    </row>
    <row r="128" spans="2:13" s="1" customFormat="1" ht="10.4" customHeight="1">
      <c r="B128" s="34"/>
      <c r="M128" s="34"/>
    </row>
    <row r="129" spans="2:66" s="10" customFormat="1" ht="29.25" customHeight="1">
      <c r="B129" s="140"/>
      <c r="C129" s="141" t="s">
        <v>154</v>
      </c>
      <c r="D129" s="142" t="s">
        <v>61</v>
      </c>
      <c r="E129" s="142" t="s">
        <v>57</v>
      </c>
      <c r="F129" s="142" t="s">
        <v>1499</v>
      </c>
      <c r="G129" s="142" t="s">
        <v>1500</v>
      </c>
      <c r="H129" s="142" t="s">
        <v>155</v>
      </c>
      <c r="I129" s="142" t="s">
        <v>156</v>
      </c>
      <c r="J129" s="142" t="s">
        <v>157</v>
      </c>
      <c r="K129" s="143" t="s">
        <v>121</v>
      </c>
      <c r="L129" s="144" t="s">
        <v>158</v>
      </c>
      <c r="M129" s="140"/>
      <c r="N129" s="63" t="s">
        <v>1</v>
      </c>
      <c r="O129" s="64" t="s">
        <v>40</v>
      </c>
      <c r="P129" s="64" t="s">
        <v>159</v>
      </c>
      <c r="Q129" s="64" t="s">
        <v>160</v>
      </c>
      <c r="R129" s="64" t="s">
        <v>161</v>
      </c>
      <c r="S129" s="64" t="s">
        <v>162</v>
      </c>
      <c r="T129" s="64" t="s">
        <v>163</v>
      </c>
      <c r="U129" s="65" t="s">
        <v>164</v>
      </c>
    </row>
    <row r="130" spans="2:66" s="1" customFormat="1" ht="22.95" customHeight="1">
      <c r="B130" s="34"/>
      <c r="C130" s="68" t="s">
        <v>118</v>
      </c>
      <c r="K130" s="145">
        <f>BL130</f>
        <v>0</v>
      </c>
      <c r="M130" s="34"/>
      <c r="N130" s="66"/>
      <c r="O130" s="58"/>
      <c r="P130" s="58"/>
      <c r="Q130" s="146">
        <f>Q131+Q133+Q178+Q217</f>
        <v>0</v>
      </c>
      <c r="R130" s="58"/>
      <c r="S130" s="146">
        <f>S131+S133+S178+S217</f>
        <v>0</v>
      </c>
      <c r="T130" s="58"/>
      <c r="U130" s="147">
        <f>U131+U133+U178+U217</f>
        <v>0</v>
      </c>
      <c r="AU130" s="17" t="s">
        <v>75</v>
      </c>
      <c r="AV130" s="17" t="s">
        <v>123</v>
      </c>
      <c r="BL130" s="148">
        <f>BL131+BL133+BL178+BL217</f>
        <v>0</v>
      </c>
    </row>
    <row r="131" spans="2:66" s="11" customFormat="1" ht="25.95" customHeight="1">
      <c r="B131" s="149"/>
      <c r="D131" s="150" t="s">
        <v>75</v>
      </c>
      <c r="E131" s="151" t="s">
        <v>1089</v>
      </c>
      <c r="F131" s="151" t="s">
        <v>1308</v>
      </c>
      <c r="G131" s="151"/>
      <c r="J131" s="152"/>
      <c r="K131" s="153">
        <f>BL131</f>
        <v>0</v>
      </c>
      <c r="M131" s="149"/>
      <c r="N131" s="154"/>
      <c r="Q131" s="155">
        <f>Q132</f>
        <v>0</v>
      </c>
      <c r="S131" s="155">
        <f>S132</f>
        <v>0</v>
      </c>
      <c r="U131" s="156">
        <f>U132</f>
        <v>0</v>
      </c>
      <c r="AS131" s="150" t="s">
        <v>84</v>
      </c>
      <c r="AU131" s="157" t="s">
        <v>75</v>
      </c>
      <c r="AV131" s="157" t="s">
        <v>76</v>
      </c>
      <c r="AZ131" s="150" t="s">
        <v>167</v>
      </c>
      <c r="BL131" s="158">
        <f>BL132</f>
        <v>0</v>
      </c>
    </row>
    <row r="132" spans="2:66" s="1" customFormat="1" ht="33" customHeight="1">
      <c r="B132" s="134"/>
      <c r="C132" s="161" t="s">
        <v>84</v>
      </c>
      <c r="D132" s="161" t="s">
        <v>169</v>
      </c>
      <c r="E132" s="162" t="s">
        <v>1309</v>
      </c>
      <c r="F132" s="163" t="s">
        <v>1310</v>
      </c>
      <c r="G132" s="163"/>
      <c r="H132" s="164" t="s">
        <v>1</v>
      </c>
      <c r="I132" s="165">
        <v>0</v>
      </c>
      <c r="J132" s="166"/>
      <c r="K132" s="165">
        <f>ROUND(J132*I132,3)</f>
        <v>0</v>
      </c>
      <c r="L132" s="167"/>
      <c r="M132" s="34"/>
      <c r="N132" s="168" t="s">
        <v>1</v>
      </c>
      <c r="O132" s="133" t="s">
        <v>42</v>
      </c>
      <c r="Q132" s="169">
        <f>P132*I132</f>
        <v>0</v>
      </c>
      <c r="R132" s="169">
        <v>0</v>
      </c>
      <c r="S132" s="169">
        <f>R132*I132</f>
        <v>0</v>
      </c>
      <c r="T132" s="169">
        <v>0</v>
      </c>
      <c r="U132" s="170">
        <f>T132*I132</f>
        <v>0</v>
      </c>
      <c r="AS132" s="171" t="s">
        <v>173</v>
      </c>
      <c r="AU132" s="171" t="s">
        <v>169</v>
      </c>
      <c r="AV132" s="171" t="s">
        <v>84</v>
      </c>
      <c r="AZ132" s="17" t="s">
        <v>167</v>
      </c>
      <c r="BF132" s="97">
        <f>IF(O132="základná",K132,0)</f>
        <v>0</v>
      </c>
      <c r="BG132" s="97">
        <f>IF(O132="znížená",K132,0)</f>
        <v>0</v>
      </c>
      <c r="BH132" s="97">
        <f>IF(O132="zákl. prenesená",K132,0)</f>
        <v>0</v>
      </c>
      <c r="BI132" s="97">
        <f>IF(O132="zníž. prenesená",K132,0)</f>
        <v>0</v>
      </c>
      <c r="BJ132" s="97">
        <f>IF(O132="nulová",K132,0)</f>
        <v>0</v>
      </c>
      <c r="BK132" s="17" t="s">
        <v>106</v>
      </c>
      <c r="BL132" s="172">
        <f>ROUND(J132*I132,3)</f>
        <v>0</v>
      </c>
      <c r="BM132" s="17" t="s">
        <v>173</v>
      </c>
      <c r="BN132" s="171" t="s">
        <v>1311</v>
      </c>
    </row>
    <row r="133" spans="2:66" s="11" customFormat="1" ht="25.95" customHeight="1">
      <c r="B133" s="149"/>
      <c r="D133" s="150" t="s">
        <v>75</v>
      </c>
      <c r="E133" s="151" t="s">
        <v>1123</v>
      </c>
      <c r="F133" s="151" t="s">
        <v>1312</v>
      </c>
      <c r="G133" s="151"/>
      <c r="J133" s="152"/>
      <c r="K133" s="153">
        <f>BL133</f>
        <v>0</v>
      </c>
      <c r="M133" s="149"/>
      <c r="N133" s="154"/>
      <c r="Q133" s="155">
        <f>SUM(Q134:Q177)</f>
        <v>0</v>
      </c>
      <c r="S133" s="155">
        <f>SUM(S134:S177)</f>
        <v>0</v>
      </c>
      <c r="U133" s="156">
        <f>SUM(U134:U177)</f>
        <v>0</v>
      </c>
      <c r="AS133" s="150" t="s">
        <v>84</v>
      </c>
      <c r="AU133" s="157" t="s">
        <v>75</v>
      </c>
      <c r="AV133" s="157" t="s">
        <v>76</v>
      </c>
      <c r="AZ133" s="150" t="s">
        <v>167</v>
      </c>
      <c r="BL133" s="158">
        <f>SUM(BL134:BL177)</f>
        <v>0</v>
      </c>
    </row>
    <row r="134" spans="2:66" s="1" customFormat="1" ht="24.25" customHeight="1">
      <c r="B134" s="134"/>
      <c r="C134" s="161" t="s">
        <v>106</v>
      </c>
      <c r="D134" s="161" t="s">
        <v>169</v>
      </c>
      <c r="E134" s="162" t="s">
        <v>1313</v>
      </c>
      <c r="F134" s="163" t="s">
        <v>1314</v>
      </c>
      <c r="G134" s="163"/>
      <c r="H134" s="164" t="s">
        <v>236</v>
      </c>
      <c r="I134" s="165">
        <v>14</v>
      </c>
      <c r="J134" s="166"/>
      <c r="K134" s="165">
        <f t="shared" ref="K134:K177" si="5">ROUND(J134*I134,3)</f>
        <v>0</v>
      </c>
      <c r="L134" s="167"/>
      <c r="M134" s="34"/>
      <c r="N134" s="168" t="s">
        <v>1</v>
      </c>
      <c r="O134" s="133" t="s">
        <v>42</v>
      </c>
      <c r="Q134" s="169">
        <f t="shared" ref="Q134:Q177" si="6">P134*I134</f>
        <v>0</v>
      </c>
      <c r="R134" s="169">
        <v>0</v>
      </c>
      <c r="S134" s="169">
        <f t="shared" ref="S134:S177" si="7">R134*I134</f>
        <v>0</v>
      </c>
      <c r="T134" s="169">
        <v>0</v>
      </c>
      <c r="U134" s="170">
        <f t="shared" ref="U134:U177" si="8">T134*I134</f>
        <v>0</v>
      </c>
      <c r="AS134" s="171" t="s">
        <v>173</v>
      </c>
      <c r="AU134" s="171" t="s">
        <v>169</v>
      </c>
      <c r="AV134" s="171" t="s">
        <v>84</v>
      </c>
      <c r="AZ134" s="17" t="s">
        <v>167</v>
      </c>
      <c r="BF134" s="97">
        <f t="shared" ref="BF134:BF177" si="9">IF(O134="základná",K134,0)</f>
        <v>0</v>
      </c>
      <c r="BG134" s="97">
        <f t="shared" ref="BG134:BG177" si="10">IF(O134="znížená",K134,0)</f>
        <v>0</v>
      </c>
      <c r="BH134" s="97">
        <f t="shared" ref="BH134:BH177" si="11">IF(O134="zákl. prenesená",K134,0)</f>
        <v>0</v>
      </c>
      <c r="BI134" s="97">
        <f t="shared" ref="BI134:BI177" si="12">IF(O134="zníž. prenesená",K134,0)</f>
        <v>0</v>
      </c>
      <c r="BJ134" s="97">
        <f t="shared" ref="BJ134:BJ177" si="13">IF(O134="nulová",K134,0)</f>
        <v>0</v>
      </c>
      <c r="BK134" s="17" t="s">
        <v>106</v>
      </c>
      <c r="BL134" s="172">
        <f t="shared" ref="BL134:BL177" si="14">ROUND(J134*I134,3)</f>
        <v>0</v>
      </c>
      <c r="BM134" s="17" t="s">
        <v>173</v>
      </c>
      <c r="BN134" s="171" t="s">
        <v>106</v>
      </c>
    </row>
    <row r="135" spans="2:66" s="1" customFormat="1" ht="24.25" customHeight="1">
      <c r="B135" s="134"/>
      <c r="C135" s="194" t="s">
        <v>184</v>
      </c>
      <c r="D135" s="194" t="s">
        <v>382</v>
      </c>
      <c r="E135" s="195" t="s">
        <v>1315</v>
      </c>
      <c r="F135" s="196" t="s">
        <v>1316</v>
      </c>
      <c r="G135" s="196"/>
      <c r="H135" s="197" t="s">
        <v>236</v>
      </c>
      <c r="I135" s="198">
        <v>14</v>
      </c>
      <c r="J135" s="199"/>
      <c r="K135" s="198">
        <f t="shared" si="5"/>
        <v>0</v>
      </c>
      <c r="L135" s="200"/>
      <c r="M135" s="201"/>
      <c r="N135" s="202" t="s">
        <v>1</v>
      </c>
      <c r="O135" s="203" t="s">
        <v>42</v>
      </c>
      <c r="Q135" s="169">
        <f t="shared" si="6"/>
        <v>0</v>
      </c>
      <c r="R135" s="169">
        <v>0</v>
      </c>
      <c r="S135" s="169">
        <f t="shared" si="7"/>
        <v>0</v>
      </c>
      <c r="T135" s="169">
        <v>0</v>
      </c>
      <c r="U135" s="170">
        <f t="shared" si="8"/>
        <v>0</v>
      </c>
      <c r="AS135" s="171" t="s">
        <v>209</v>
      </c>
      <c r="AU135" s="171" t="s">
        <v>382</v>
      </c>
      <c r="AV135" s="171" t="s">
        <v>84</v>
      </c>
      <c r="AZ135" s="17" t="s">
        <v>167</v>
      </c>
      <c r="BF135" s="97">
        <f t="shared" si="9"/>
        <v>0</v>
      </c>
      <c r="BG135" s="97">
        <f t="shared" si="10"/>
        <v>0</v>
      </c>
      <c r="BH135" s="97">
        <f t="shared" si="11"/>
        <v>0</v>
      </c>
      <c r="BI135" s="97">
        <f t="shared" si="12"/>
        <v>0</v>
      </c>
      <c r="BJ135" s="97">
        <f t="shared" si="13"/>
        <v>0</v>
      </c>
      <c r="BK135" s="17" t="s">
        <v>106</v>
      </c>
      <c r="BL135" s="172">
        <f t="shared" si="14"/>
        <v>0</v>
      </c>
      <c r="BM135" s="17" t="s">
        <v>173</v>
      </c>
      <c r="BN135" s="171" t="s">
        <v>173</v>
      </c>
    </row>
    <row r="136" spans="2:66" s="1" customFormat="1" ht="33" customHeight="1">
      <c r="B136" s="134"/>
      <c r="C136" s="161" t="s">
        <v>173</v>
      </c>
      <c r="D136" s="161" t="s">
        <v>169</v>
      </c>
      <c r="E136" s="162" t="s">
        <v>1317</v>
      </c>
      <c r="F136" s="163" t="s">
        <v>1318</v>
      </c>
      <c r="G136" s="163"/>
      <c r="H136" s="164" t="s">
        <v>236</v>
      </c>
      <c r="I136" s="165">
        <v>3</v>
      </c>
      <c r="J136" s="166"/>
      <c r="K136" s="165">
        <f t="shared" si="5"/>
        <v>0</v>
      </c>
      <c r="L136" s="167"/>
      <c r="M136" s="34"/>
      <c r="N136" s="168" t="s">
        <v>1</v>
      </c>
      <c r="O136" s="133" t="s">
        <v>42</v>
      </c>
      <c r="Q136" s="169">
        <f t="shared" si="6"/>
        <v>0</v>
      </c>
      <c r="R136" s="169">
        <v>0</v>
      </c>
      <c r="S136" s="169">
        <f t="shared" si="7"/>
        <v>0</v>
      </c>
      <c r="T136" s="169">
        <v>0</v>
      </c>
      <c r="U136" s="170">
        <f t="shared" si="8"/>
        <v>0</v>
      </c>
      <c r="AS136" s="171" t="s">
        <v>173</v>
      </c>
      <c r="AU136" s="171" t="s">
        <v>169</v>
      </c>
      <c r="AV136" s="171" t="s">
        <v>84</v>
      </c>
      <c r="AZ136" s="17" t="s">
        <v>167</v>
      </c>
      <c r="BF136" s="97">
        <f t="shared" si="9"/>
        <v>0</v>
      </c>
      <c r="BG136" s="97">
        <f t="shared" si="10"/>
        <v>0</v>
      </c>
      <c r="BH136" s="97">
        <f t="shared" si="11"/>
        <v>0</v>
      </c>
      <c r="BI136" s="97">
        <f t="shared" si="12"/>
        <v>0</v>
      </c>
      <c r="BJ136" s="97">
        <f t="shared" si="13"/>
        <v>0</v>
      </c>
      <c r="BK136" s="17" t="s">
        <v>106</v>
      </c>
      <c r="BL136" s="172">
        <f t="shared" si="14"/>
        <v>0</v>
      </c>
      <c r="BM136" s="17" t="s">
        <v>173</v>
      </c>
      <c r="BN136" s="171" t="s">
        <v>198</v>
      </c>
    </row>
    <row r="137" spans="2:66" s="1" customFormat="1" ht="33" customHeight="1">
      <c r="B137" s="134"/>
      <c r="C137" s="194" t="s">
        <v>194</v>
      </c>
      <c r="D137" s="194" t="s">
        <v>382</v>
      </c>
      <c r="E137" s="195" t="s">
        <v>1319</v>
      </c>
      <c r="F137" s="196" t="s">
        <v>1320</v>
      </c>
      <c r="G137" s="196"/>
      <c r="H137" s="197" t="s">
        <v>236</v>
      </c>
      <c r="I137" s="198">
        <v>3</v>
      </c>
      <c r="J137" s="199"/>
      <c r="K137" s="198">
        <f t="shared" si="5"/>
        <v>0</v>
      </c>
      <c r="L137" s="200"/>
      <c r="M137" s="201"/>
      <c r="N137" s="202" t="s">
        <v>1</v>
      </c>
      <c r="O137" s="203" t="s">
        <v>42</v>
      </c>
      <c r="Q137" s="169">
        <f t="shared" si="6"/>
        <v>0</v>
      </c>
      <c r="R137" s="169">
        <v>0</v>
      </c>
      <c r="S137" s="169">
        <f t="shared" si="7"/>
        <v>0</v>
      </c>
      <c r="T137" s="169">
        <v>0</v>
      </c>
      <c r="U137" s="170">
        <f t="shared" si="8"/>
        <v>0</v>
      </c>
      <c r="AS137" s="171" t="s">
        <v>209</v>
      </c>
      <c r="AU137" s="171" t="s">
        <v>382</v>
      </c>
      <c r="AV137" s="171" t="s">
        <v>84</v>
      </c>
      <c r="AZ137" s="17" t="s">
        <v>167</v>
      </c>
      <c r="BF137" s="97">
        <f t="shared" si="9"/>
        <v>0</v>
      </c>
      <c r="BG137" s="97">
        <f t="shared" si="10"/>
        <v>0</v>
      </c>
      <c r="BH137" s="97">
        <f t="shared" si="11"/>
        <v>0</v>
      </c>
      <c r="BI137" s="97">
        <f t="shared" si="12"/>
        <v>0</v>
      </c>
      <c r="BJ137" s="97">
        <f t="shared" si="13"/>
        <v>0</v>
      </c>
      <c r="BK137" s="17" t="s">
        <v>106</v>
      </c>
      <c r="BL137" s="172">
        <f t="shared" si="14"/>
        <v>0</v>
      </c>
      <c r="BM137" s="17" t="s">
        <v>173</v>
      </c>
      <c r="BN137" s="171" t="s">
        <v>209</v>
      </c>
    </row>
    <row r="138" spans="2:66" s="1" customFormat="1" ht="24.25" customHeight="1">
      <c r="B138" s="134"/>
      <c r="C138" s="161" t="s">
        <v>198</v>
      </c>
      <c r="D138" s="161" t="s">
        <v>169</v>
      </c>
      <c r="E138" s="162" t="s">
        <v>1321</v>
      </c>
      <c r="F138" s="163" t="s">
        <v>1322</v>
      </c>
      <c r="G138" s="163"/>
      <c r="H138" s="164" t="s">
        <v>236</v>
      </c>
      <c r="I138" s="165">
        <v>2</v>
      </c>
      <c r="J138" s="166"/>
      <c r="K138" s="165">
        <f t="shared" si="5"/>
        <v>0</v>
      </c>
      <c r="L138" s="167"/>
      <c r="M138" s="34"/>
      <c r="N138" s="168" t="s">
        <v>1</v>
      </c>
      <c r="O138" s="133" t="s">
        <v>42</v>
      </c>
      <c r="Q138" s="169">
        <f t="shared" si="6"/>
        <v>0</v>
      </c>
      <c r="R138" s="169">
        <v>0</v>
      </c>
      <c r="S138" s="169">
        <f t="shared" si="7"/>
        <v>0</v>
      </c>
      <c r="T138" s="169">
        <v>0</v>
      </c>
      <c r="U138" s="170">
        <f t="shared" si="8"/>
        <v>0</v>
      </c>
      <c r="AS138" s="171" t="s">
        <v>173</v>
      </c>
      <c r="AU138" s="171" t="s">
        <v>169</v>
      </c>
      <c r="AV138" s="171" t="s">
        <v>84</v>
      </c>
      <c r="AZ138" s="17" t="s">
        <v>167</v>
      </c>
      <c r="BF138" s="97">
        <f t="shared" si="9"/>
        <v>0</v>
      </c>
      <c r="BG138" s="97">
        <f t="shared" si="10"/>
        <v>0</v>
      </c>
      <c r="BH138" s="97">
        <f t="shared" si="11"/>
        <v>0</v>
      </c>
      <c r="BI138" s="97">
        <f t="shared" si="12"/>
        <v>0</v>
      </c>
      <c r="BJ138" s="97">
        <f t="shared" si="13"/>
        <v>0</v>
      </c>
      <c r="BK138" s="17" t="s">
        <v>106</v>
      </c>
      <c r="BL138" s="172">
        <f t="shared" si="14"/>
        <v>0</v>
      </c>
      <c r="BM138" s="17" t="s">
        <v>173</v>
      </c>
      <c r="BN138" s="171" t="s">
        <v>217</v>
      </c>
    </row>
    <row r="139" spans="2:66" s="1" customFormat="1" ht="24.25" customHeight="1">
      <c r="B139" s="134"/>
      <c r="C139" s="194" t="s">
        <v>205</v>
      </c>
      <c r="D139" s="194" t="s">
        <v>382</v>
      </c>
      <c r="E139" s="195" t="s">
        <v>1323</v>
      </c>
      <c r="F139" s="196" t="s">
        <v>1324</v>
      </c>
      <c r="G139" s="196"/>
      <c r="H139" s="197" t="s">
        <v>236</v>
      </c>
      <c r="I139" s="198">
        <v>2</v>
      </c>
      <c r="J139" s="199"/>
      <c r="K139" s="198">
        <f t="shared" si="5"/>
        <v>0</v>
      </c>
      <c r="L139" s="200"/>
      <c r="M139" s="201"/>
      <c r="N139" s="202" t="s">
        <v>1</v>
      </c>
      <c r="O139" s="203" t="s">
        <v>42</v>
      </c>
      <c r="Q139" s="169">
        <f t="shared" si="6"/>
        <v>0</v>
      </c>
      <c r="R139" s="169">
        <v>0</v>
      </c>
      <c r="S139" s="169">
        <f t="shared" si="7"/>
        <v>0</v>
      </c>
      <c r="T139" s="169">
        <v>0</v>
      </c>
      <c r="U139" s="170">
        <f t="shared" si="8"/>
        <v>0</v>
      </c>
      <c r="AS139" s="171" t="s">
        <v>209</v>
      </c>
      <c r="AU139" s="171" t="s">
        <v>382</v>
      </c>
      <c r="AV139" s="171" t="s">
        <v>84</v>
      </c>
      <c r="AZ139" s="17" t="s">
        <v>167</v>
      </c>
      <c r="BF139" s="97">
        <f t="shared" si="9"/>
        <v>0</v>
      </c>
      <c r="BG139" s="97">
        <f t="shared" si="10"/>
        <v>0</v>
      </c>
      <c r="BH139" s="97">
        <f t="shared" si="11"/>
        <v>0</v>
      </c>
      <c r="BI139" s="97">
        <f t="shared" si="12"/>
        <v>0</v>
      </c>
      <c r="BJ139" s="97">
        <f t="shared" si="13"/>
        <v>0</v>
      </c>
      <c r="BK139" s="17" t="s">
        <v>106</v>
      </c>
      <c r="BL139" s="172">
        <f t="shared" si="14"/>
        <v>0</v>
      </c>
      <c r="BM139" s="17" t="s">
        <v>173</v>
      </c>
      <c r="BN139" s="171" t="s">
        <v>226</v>
      </c>
    </row>
    <row r="140" spans="2:66" s="1" customFormat="1" ht="24.25" customHeight="1">
      <c r="B140" s="134"/>
      <c r="C140" s="161" t="s">
        <v>209</v>
      </c>
      <c r="D140" s="161" t="s">
        <v>169</v>
      </c>
      <c r="E140" s="162" t="s">
        <v>1325</v>
      </c>
      <c r="F140" s="163" t="s">
        <v>1326</v>
      </c>
      <c r="G140" s="163"/>
      <c r="H140" s="164" t="s">
        <v>236</v>
      </c>
      <c r="I140" s="165">
        <v>2</v>
      </c>
      <c r="J140" s="166"/>
      <c r="K140" s="165">
        <f t="shared" si="5"/>
        <v>0</v>
      </c>
      <c r="L140" s="167"/>
      <c r="M140" s="34"/>
      <c r="N140" s="168" t="s">
        <v>1</v>
      </c>
      <c r="O140" s="133" t="s">
        <v>42</v>
      </c>
      <c r="Q140" s="169">
        <f t="shared" si="6"/>
        <v>0</v>
      </c>
      <c r="R140" s="169">
        <v>0</v>
      </c>
      <c r="S140" s="169">
        <f t="shared" si="7"/>
        <v>0</v>
      </c>
      <c r="T140" s="169">
        <v>0</v>
      </c>
      <c r="U140" s="170">
        <f t="shared" si="8"/>
        <v>0</v>
      </c>
      <c r="AS140" s="171" t="s">
        <v>173</v>
      </c>
      <c r="AU140" s="171" t="s">
        <v>169</v>
      </c>
      <c r="AV140" s="171" t="s">
        <v>84</v>
      </c>
      <c r="AZ140" s="17" t="s">
        <v>167</v>
      </c>
      <c r="BF140" s="97">
        <f t="shared" si="9"/>
        <v>0</v>
      </c>
      <c r="BG140" s="97">
        <f t="shared" si="10"/>
        <v>0</v>
      </c>
      <c r="BH140" s="97">
        <f t="shared" si="11"/>
        <v>0</v>
      </c>
      <c r="BI140" s="97">
        <f t="shared" si="12"/>
        <v>0</v>
      </c>
      <c r="BJ140" s="97">
        <f t="shared" si="13"/>
        <v>0</v>
      </c>
      <c r="BK140" s="17" t="s">
        <v>106</v>
      </c>
      <c r="BL140" s="172">
        <f t="shared" si="14"/>
        <v>0</v>
      </c>
      <c r="BM140" s="17" t="s">
        <v>173</v>
      </c>
      <c r="BN140" s="171" t="s">
        <v>238</v>
      </c>
    </row>
    <row r="141" spans="2:66" s="1" customFormat="1" ht="24.25" customHeight="1">
      <c r="B141" s="134"/>
      <c r="C141" s="194" t="s">
        <v>213</v>
      </c>
      <c r="D141" s="194" t="s">
        <v>382</v>
      </c>
      <c r="E141" s="195" t="s">
        <v>1327</v>
      </c>
      <c r="F141" s="196" t="s">
        <v>1328</v>
      </c>
      <c r="G141" s="196"/>
      <c r="H141" s="197" t="s">
        <v>236</v>
      </c>
      <c r="I141" s="198">
        <v>2</v>
      </c>
      <c r="J141" s="199"/>
      <c r="K141" s="198">
        <f t="shared" si="5"/>
        <v>0</v>
      </c>
      <c r="L141" s="200"/>
      <c r="M141" s="201"/>
      <c r="N141" s="202" t="s">
        <v>1</v>
      </c>
      <c r="O141" s="203" t="s">
        <v>42</v>
      </c>
      <c r="Q141" s="169">
        <f t="shared" si="6"/>
        <v>0</v>
      </c>
      <c r="R141" s="169">
        <v>0</v>
      </c>
      <c r="S141" s="169">
        <f t="shared" si="7"/>
        <v>0</v>
      </c>
      <c r="T141" s="169">
        <v>0</v>
      </c>
      <c r="U141" s="170">
        <f t="shared" si="8"/>
        <v>0</v>
      </c>
      <c r="AS141" s="171" t="s">
        <v>209</v>
      </c>
      <c r="AU141" s="171" t="s">
        <v>382</v>
      </c>
      <c r="AV141" s="171" t="s">
        <v>84</v>
      </c>
      <c r="AZ141" s="17" t="s">
        <v>167</v>
      </c>
      <c r="BF141" s="97">
        <f t="shared" si="9"/>
        <v>0</v>
      </c>
      <c r="BG141" s="97">
        <f t="shared" si="10"/>
        <v>0</v>
      </c>
      <c r="BH141" s="97">
        <f t="shared" si="11"/>
        <v>0</v>
      </c>
      <c r="BI141" s="97">
        <f t="shared" si="12"/>
        <v>0</v>
      </c>
      <c r="BJ141" s="97">
        <f t="shared" si="13"/>
        <v>0</v>
      </c>
      <c r="BK141" s="17" t="s">
        <v>106</v>
      </c>
      <c r="BL141" s="172">
        <f t="shared" si="14"/>
        <v>0</v>
      </c>
      <c r="BM141" s="17" t="s">
        <v>173</v>
      </c>
      <c r="BN141" s="171" t="s">
        <v>246</v>
      </c>
    </row>
    <row r="142" spans="2:66" s="1" customFormat="1" ht="33" customHeight="1">
      <c r="B142" s="134"/>
      <c r="C142" s="161" t="s">
        <v>217</v>
      </c>
      <c r="D142" s="161" t="s">
        <v>169</v>
      </c>
      <c r="E142" s="162" t="s">
        <v>1329</v>
      </c>
      <c r="F142" s="163" t="s">
        <v>1330</v>
      </c>
      <c r="G142" s="163"/>
      <c r="H142" s="164" t="s">
        <v>236</v>
      </c>
      <c r="I142" s="165">
        <v>2</v>
      </c>
      <c r="J142" s="166"/>
      <c r="K142" s="165">
        <f t="shared" si="5"/>
        <v>0</v>
      </c>
      <c r="L142" s="167"/>
      <c r="M142" s="34"/>
      <c r="N142" s="168" t="s">
        <v>1</v>
      </c>
      <c r="O142" s="133" t="s">
        <v>42</v>
      </c>
      <c r="Q142" s="169">
        <f t="shared" si="6"/>
        <v>0</v>
      </c>
      <c r="R142" s="169">
        <v>0</v>
      </c>
      <c r="S142" s="169">
        <f t="shared" si="7"/>
        <v>0</v>
      </c>
      <c r="T142" s="169">
        <v>0</v>
      </c>
      <c r="U142" s="170">
        <f t="shared" si="8"/>
        <v>0</v>
      </c>
      <c r="AS142" s="171" t="s">
        <v>173</v>
      </c>
      <c r="AU142" s="171" t="s">
        <v>169</v>
      </c>
      <c r="AV142" s="171" t="s">
        <v>84</v>
      </c>
      <c r="AZ142" s="17" t="s">
        <v>167</v>
      </c>
      <c r="BF142" s="97">
        <f t="shared" si="9"/>
        <v>0</v>
      </c>
      <c r="BG142" s="97">
        <f t="shared" si="10"/>
        <v>0</v>
      </c>
      <c r="BH142" s="97">
        <f t="shared" si="11"/>
        <v>0</v>
      </c>
      <c r="BI142" s="97">
        <f t="shared" si="12"/>
        <v>0</v>
      </c>
      <c r="BJ142" s="97">
        <f t="shared" si="13"/>
        <v>0</v>
      </c>
      <c r="BK142" s="17" t="s">
        <v>106</v>
      </c>
      <c r="BL142" s="172">
        <f t="shared" si="14"/>
        <v>0</v>
      </c>
      <c r="BM142" s="17" t="s">
        <v>173</v>
      </c>
      <c r="BN142" s="171" t="s">
        <v>254</v>
      </c>
    </row>
    <row r="143" spans="2:66" s="1" customFormat="1" ht="33" customHeight="1">
      <c r="B143" s="134"/>
      <c r="C143" s="194" t="s">
        <v>221</v>
      </c>
      <c r="D143" s="194" t="s">
        <v>382</v>
      </c>
      <c r="E143" s="195" t="s">
        <v>1331</v>
      </c>
      <c r="F143" s="196" t="s">
        <v>1332</v>
      </c>
      <c r="G143" s="196"/>
      <c r="H143" s="197" t="s">
        <v>236</v>
      </c>
      <c r="I143" s="198">
        <v>2</v>
      </c>
      <c r="J143" s="199"/>
      <c r="K143" s="198">
        <f t="shared" si="5"/>
        <v>0</v>
      </c>
      <c r="L143" s="200"/>
      <c r="M143" s="201"/>
      <c r="N143" s="202" t="s">
        <v>1</v>
      </c>
      <c r="O143" s="203" t="s">
        <v>42</v>
      </c>
      <c r="Q143" s="169">
        <f t="shared" si="6"/>
        <v>0</v>
      </c>
      <c r="R143" s="169">
        <v>0</v>
      </c>
      <c r="S143" s="169">
        <f t="shared" si="7"/>
        <v>0</v>
      </c>
      <c r="T143" s="169">
        <v>0</v>
      </c>
      <c r="U143" s="170">
        <f t="shared" si="8"/>
        <v>0</v>
      </c>
      <c r="AS143" s="171" t="s">
        <v>209</v>
      </c>
      <c r="AU143" s="171" t="s">
        <v>382</v>
      </c>
      <c r="AV143" s="171" t="s">
        <v>84</v>
      </c>
      <c r="AZ143" s="17" t="s">
        <v>167</v>
      </c>
      <c r="BF143" s="97">
        <f t="shared" si="9"/>
        <v>0</v>
      </c>
      <c r="BG143" s="97">
        <f t="shared" si="10"/>
        <v>0</v>
      </c>
      <c r="BH143" s="97">
        <f t="shared" si="11"/>
        <v>0</v>
      </c>
      <c r="BI143" s="97">
        <f t="shared" si="12"/>
        <v>0</v>
      </c>
      <c r="BJ143" s="97">
        <f t="shared" si="13"/>
        <v>0</v>
      </c>
      <c r="BK143" s="17" t="s">
        <v>106</v>
      </c>
      <c r="BL143" s="172">
        <f t="shared" si="14"/>
        <v>0</v>
      </c>
      <c r="BM143" s="17" t="s">
        <v>173</v>
      </c>
      <c r="BN143" s="171" t="s">
        <v>7</v>
      </c>
    </row>
    <row r="144" spans="2:66" s="1" customFormat="1" ht="16.5" customHeight="1">
      <c r="B144" s="134"/>
      <c r="C144" s="161" t="s">
        <v>226</v>
      </c>
      <c r="D144" s="161" t="s">
        <v>169</v>
      </c>
      <c r="E144" s="162" t="s">
        <v>1333</v>
      </c>
      <c r="F144" s="163" t="s">
        <v>1334</v>
      </c>
      <c r="G144" s="163"/>
      <c r="H144" s="164" t="s">
        <v>236</v>
      </c>
      <c r="I144" s="165">
        <v>8</v>
      </c>
      <c r="J144" s="166"/>
      <c r="K144" s="165">
        <f t="shared" si="5"/>
        <v>0</v>
      </c>
      <c r="L144" s="167"/>
      <c r="M144" s="34"/>
      <c r="N144" s="168" t="s">
        <v>1</v>
      </c>
      <c r="O144" s="133" t="s">
        <v>42</v>
      </c>
      <c r="Q144" s="169">
        <f t="shared" si="6"/>
        <v>0</v>
      </c>
      <c r="R144" s="169">
        <v>0</v>
      </c>
      <c r="S144" s="169">
        <f t="shared" si="7"/>
        <v>0</v>
      </c>
      <c r="T144" s="169">
        <v>0</v>
      </c>
      <c r="U144" s="170">
        <f t="shared" si="8"/>
        <v>0</v>
      </c>
      <c r="AS144" s="171" t="s">
        <v>173</v>
      </c>
      <c r="AU144" s="171" t="s">
        <v>169</v>
      </c>
      <c r="AV144" s="171" t="s">
        <v>84</v>
      </c>
      <c r="AZ144" s="17" t="s">
        <v>167</v>
      </c>
      <c r="BF144" s="97">
        <f t="shared" si="9"/>
        <v>0</v>
      </c>
      <c r="BG144" s="97">
        <f t="shared" si="10"/>
        <v>0</v>
      </c>
      <c r="BH144" s="97">
        <f t="shared" si="11"/>
        <v>0</v>
      </c>
      <c r="BI144" s="97">
        <f t="shared" si="12"/>
        <v>0</v>
      </c>
      <c r="BJ144" s="97">
        <f t="shared" si="13"/>
        <v>0</v>
      </c>
      <c r="BK144" s="17" t="s">
        <v>106</v>
      </c>
      <c r="BL144" s="172">
        <f t="shared" si="14"/>
        <v>0</v>
      </c>
      <c r="BM144" s="17" t="s">
        <v>173</v>
      </c>
      <c r="BN144" s="171" t="s">
        <v>277</v>
      </c>
    </row>
    <row r="145" spans="2:66" s="1" customFormat="1" ht="16.5" customHeight="1">
      <c r="B145" s="134"/>
      <c r="C145" s="194" t="s">
        <v>233</v>
      </c>
      <c r="D145" s="194" t="s">
        <v>382</v>
      </c>
      <c r="E145" s="195" t="s">
        <v>1335</v>
      </c>
      <c r="F145" s="196" t="s">
        <v>1336</v>
      </c>
      <c r="G145" s="196"/>
      <c r="H145" s="197" t="s">
        <v>236</v>
      </c>
      <c r="I145" s="198">
        <v>8</v>
      </c>
      <c r="J145" s="199"/>
      <c r="K145" s="198">
        <f t="shared" si="5"/>
        <v>0</v>
      </c>
      <c r="L145" s="200"/>
      <c r="M145" s="201"/>
      <c r="N145" s="202" t="s">
        <v>1</v>
      </c>
      <c r="O145" s="203" t="s">
        <v>42</v>
      </c>
      <c r="Q145" s="169">
        <f t="shared" si="6"/>
        <v>0</v>
      </c>
      <c r="R145" s="169">
        <v>0</v>
      </c>
      <c r="S145" s="169">
        <f t="shared" si="7"/>
        <v>0</v>
      </c>
      <c r="T145" s="169">
        <v>0</v>
      </c>
      <c r="U145" s="170">
        <f t="shared" si="8"/>
        <v>0</v>
      </c>
      <c r="AS145" s="171" t="s">
        <v>209</v>
      </c>
      <c r="AU145" s="171" t="s">
        <v>382</v>
      </c>
      <c r="AV145" s="171" t="s">
        <v>84</v>
      </c>
      <c r="AZ145" s="17" t="s">
        <v>167</v>
      </c>
      <c r="BF145" s="97">
        <f t="shared" si="9"/>
        <v>0</v>
      </c>
      <c r="BG145" s="97">
        <f t="shared" si="10"/>
        <v>0</v>
      </c>
      <c r="BH145" s="97">
        <f t="shared" si="11"/>
        <v>0</v>
      </c>
      <c r="BI145" s="97">
        <f t="shared" si="12"/>
        <v>0</v>
      </c>
      <c r="BJ145" s="97">
        <f t="shared" si="13"/>
        <v>0</v>
      </c>
      <c r="BK145" s="17" t="s">
        <v>106</v>
      </c>
      <c r="BL145" s="172">
        <f t="shared" si="14"/>
        <v>0</v>
      </c>
      <c r="BM145" s="17" t="s">
        <v>173</v>
      </c>
      <c r="BN145" s="171" t="s">
        <v>289</v>
      </c>
    </row>
    <row r="146" spans="2:66" s="1" customFormat="1" ht="16.5" customHeight="1">
      <c r="B146" s="134"/>
      <c r="C146" s="161" t="s">
        <v>238</v>
      </c>
      <c r="D146" s="161" t="s">
        <v>169</v>
      </c>
      <c r="E146" s="162" t="s">
        <v>1337</v>
      </c>
      <c r="F146" s="163" t="s">
        <v>1338</v>
      </c>
      <c r="G146" s="163"/>
      <c r="H146" s="164" t="s">
        <v>236</v>
      </c>
      <c r="I146" s="165">
        <v>1</v>
      </c>
      <c r="J146" s="166"/>
      <c r="K146" s="165">
        <f t="shared" si="5"/>
        <v>0</v>
      </c>
      <c r="L146" s="167"/>
      <c r="M146" s="34"/>
      <c r="N146" s="168" t="s">
        <v>1</v>
      </c>
      <c r="O146" s="133" t="s">
        <v>42</v>
      </c>
      <c r="Q146" s="169">
        <f t="shared" si="6"/>
        <v>0</v>
      </c>
      <c r="R146" s="169">
        <v>0</v>
      </c>
      <c r="S146" s="169">
        <f t="shared" si="7"/>
        <v>0</v>
      </c>
      <c r="T146" s="169">
        <v>0</v>
      </c>
      <c r="U146" s="170">
        <f t="shared" si="8"/>
        <v>0</v>
      </c>
      <c r="AS146" s="171" t="s">
        <v>173</v>
      </c>
      <c r="AU146" s="171" t="s">
        <v>169</v>
      </c>
      <c r="AV146" s="171" t="s">
        <v>84</v>
      </c>
      <c r="AZ146" s="17" t="s">
        <v>167</v>
      </c>
      <c r="BF146" s="97">
        <f t="shared" si="9"/>
        <v>0</v>
      </c>
      <c r="BG146" s="97">
        <f t="shared" si="10"/>
        <v>0</v>
      </c>
      <c r="BH146" s="97">
        <f t="shared" si="11"/>
        <v>0</v>
      </c>
      <c r="BI146" s="97">
        <f t="shared" si="12"/>
        <v>0</v>
      </c>
      <c r="BJ146" s="97">
        <f t="shared" si="13"/>
        <v>0</v>
      </c>
      <c r="BK146" s="17" t="s">
        <v>106</v>
      </c>
      <c r="BL146" s="172">
        <f t="shared" si="14"/>
        <v>0</v>
      </c>
      <c r="BM146" s="17" t="s">
        <v>173</v>
      </c>
      <c r="BN146" s="171" t="s">
        <v>302</v>
      </c>
    </row>
    <row r="147" spans="2:66" s="1" customFormat="1" ht="21.75" customHeight="1">
      <c r="B147" s="134"/>
      <c r="C147" s="194" t="s">
        <v>242</v>
      </c>
      <c r="D147" s="194" t="s">
        <v>382</v>
      </c>
      <c r="E147" s="195" t="s">
        <v>1339</v>
      </c>
      <c r="F147" s="196" t="s">
        <v>1340</v>
      </c>
      <c r="G147" s="196"/>
      <c r="H147" s="197" t="s">
        <v>236</v>
      </c>
      <c r="I147" s="198">
        <v>1</v>
      </c>
      <c r="J147" s="199"/>
      <c r="K147" s="198">
        <f t="shared" si="5"/>
        <v>0</v>
      </c>
      <c r="L147" s="200"/>
      <c r="M147" s="201"/>
      <c r="N147" s="202" t="s">
        <v>1</v>
      </c>
      <c r="O147" s="203" t="s">
        <v>42</v>
      </c>
      <c r="Q147" s="169">
        <f t="shared" si="6"/>
        <v>0</v>
      </c>
      <c r="R147" s="169">
        <v>0</v>
      </c>
      <c r="S147" s="169">
        <f t="shared" si="7"/>
        <v>0</v>
      </c>
      <c r="T147" s="169">
        <v>0</v>
      </c>
      <c r="U147" s="170">
        <f t="shared" si="8"/>
        <v>0</v>
      </c>
      <c r="AS147" s="171" t="s">
        <v>209</v>
      </c>
      <c r="AU147" s="171" t="s">
        <v>382</v>
      </c>
      <c r="AV147" s="171" t="s">
        <v>84</v>
      </c>
      <c r="AZ147" s="17" t="s">
        <v>167</v>
      </c>
      <c r="BF147" s="97">
        <f t="shared" si="9"/>
        <v>0</v>
      </c>
      <c r="BG147" s="97">
        <f t="shared" si="10"/>
        <v>0</v>
      </c>
      <c r="BH147" s="97">
        <f t="shared" si="11"/>
        <v>0</v>
      </c>
      <c r="BI147" s="97">
        <f t="shared" si="12"/>
        <v>0</v>
      </c>
      <c r="BJ147" s="97">
        <f t="shared" si="13"/>
        <v>0</v>
      </c>
      <c r="BK147" s="17" t="s">
        <v>106</v>
      </c>
      <c r="BL147" s="172">
        <f t="shared" si="14"/>
        <v>0</v>
      </c>
      <c r="BM147" s="17" t="s">
        <v>173</v>
      </c>
      <c r="BN147" s="171" t="s">
        <v>311</v>
      </c>
    </row>
    <row r="148" spans="2:66" s="1" customFormat="1" ht="16.5" customHeight="1">
      <c r="B148" s="134"/>
      <c r="C148" s="161" t="s">
        <v>246</v>
      </c>
      <c r="D148" s="161" t="s">
        <v>169</v>
      </c>
      <c r="E148" s="162" t="s">
        <v>1341</v>
      </c>
      <c r="F148" s="163" t="s">
        <v>1342</v>
      </c>
      <c r="G148" s="163"/>
      <c r="H148" s="164" t="s">
        <v>236</v>
      </c>
      <c r="I148" s="165">
        <v>8</v>
      </c>
      <c r="J148" s="166"/>
      <c r="K148" s="165">
        <f t="shared" si="5"/>
        <v>0</v>
      </c>
      <c r="L148" s="167"/>
      <c r="M148" s="34"/>
      <c r="N148" s="168" t="s">
        <v>1</v>
      </c>
      <c r="O148" s="133" t="s">
        <v>42</v>
      </c>
      <c r="Q148" s="169">
        <f t="shared" si="6"/>
        <v>0</v>
      </c>
      <c r="R148" s="169">
        <v>0</v>
      </c>
      <c r="S148" s="169">
        <f t="shared" si="7"/>
        <v>0</v>
      </c>
      <c r="T148" s="169">
        <v>0</v>
      </c>
      <c r="U148" s="170">
        <f t="shared" si="8"/>
        <v>0</v>
      </c>
      <c r="AS148" s="171" t="s">
        <v>173</v>
      </c>
      <c r="AU148" s="171" t="s">
        <v>169</v>
      </c>
      <c r="AV148" s="171" t="s">
        <v>84</v>
      </c>
      <c r="AZ148" s="17" t="s">
        <v>167</v>
      </c>
      <c r="BF148" s="97">
        <f t="shared" si="9"/>
        <v>0</v>
      </c>
      <c r="BG148" s="97">
        <f t="shared" si="10"/>
        <v>0</v>
      </c>
      <c r="BH148" s="97">
        <f t="shared" si="11"/>
        <v>0</v>
      </c>
      <c r="BI148" s="97">
        <f t="shared" si="12"/>
        <v>0</v>
      </c>
      <c r="BJ148" s="97">
        <f t="shared" si="13"/>
        <v>0</v>
      </c>
      <c r="BK148" s="17" t="s">
        <v>106</v>
      </c>
      <c r="BL148" s="172">
        <f t="shared" si="14"/>
        <v>0</v>
      </c>
      <c r="BM148" s="17" t="s">
        <v>173</v>
      </c>
      <c r="BN148" s="171" t="s">
        <v>327</v>
      </c>
    </row>
    <row r="149" spans="2:66" s="1" customFormat="1" ht="21.75" customHeight="1">
      <c r="B149" s="134"/>
      <c r="C149" s="194" t="s">
        <v>250</v>
      </c>
      <c r="D149" s="194" t="s">
        <v>382</v>
      </c>
      <c r="E149" s="195" t="s">
        <v>1343</v>
      </c>
      <c r="F149" s="196" t="s">
        <v>1344</v>
      </c>
      <c r="G149" s="196"/>
      <c r="H149" s="197" t="s">
        <v>236</v>
      </c>
      <c r="I149" s="198">
        <v>8</v>
      </c>
      <c r="J149" s="199"/>
      <c r="K149" s="198">
        <f t="shared" si="5"/>
        <v>0</v>
      </c>
      <c r="L149" s="200"/>
      <c r="M149" s="201"/>
      <c r="N149" s="202" t="s">
        <v>1</v>
      </c>
      <c r="O149" s="203" t="s">
        <v>42</v>
      </c>
      <c r="Q149" s="169">
        <f t="shared" si="6"/>
        <v>0</v>
      </c>
      <c r="R149" s="169">
        <v>0</v>
      </c>
      <c r="S149" s="169">
        <f t="shared" si="7"/>
        <v>0</v>
      </c>
      <c r="T149" s="169">
        <v>0</v>
      </c>
      <c r="U149" s="170">
        <f t="shared" si="8"/>
        <v>0</v>
      </c>
      <c r="AS149" s="171" t="s">
        <v>209</v>
      </c>
      <c r="AU149" s="171" t="s">
        <v>382</v>
      </c>
      <c r="AV149" s="171" t="s">
        <v>84</v>
      </c>
      <c r="AZ149" s="17" t="s">
        <v>167</v>
      </c>
      <c r="BF149" s="97">
        <f t="shared" si="9"/>
        <v>0</v>
      </c>
      <c r="BG149" s="97">
        <f t="shared" si="10"/>
        <v>0</v>
      </c>
      <c r="BH149" s="97">
        <f t="shared" si="11"/>
        <v>0</v>
      </c>
      <c r="BI149" s="97">
        <f t="shared" si="12"/>
        <v>0</v>
      </c>
      <c r="BJ149" s="97">
        <f t="shared" si="13"/>
        <v>0</v>
      </c>
      <c r="BK149" s="17" t="s">
        <v>106</v>
      </c>
      <c r="BL149" s="172">
        <f t="shared" si="14"/>
        <v>0</v>
      </c>
      <c r="BM149" s="17" t="s">
        <v>173</v>
      </c>
      <c r="BN149" s="171" t="s">
        <v>336</v>
      </c>
    </row>
    <row r="150" spans="2:66" s="1" customFormat="1" ht="16.5" customHeight="1">
      <c r="B150" s="134"/>
      <c r="C150" s="161" t="s">
        <v>254</v>
      </c>
      <c r="D150" s="161" t="s">
        <v>169</v>
      </c>
      <c r="E150" s="162" t="s">
        <v>1345</v>
      </c>
      <c r="F150" s="163" t="s">
        <v>1346</v>
      </c>
      <c r="G150" s="163"/>
      <c r="H150" s="164" t="s">
        <v>236</v>
      </c>
      <c r="I150" s="165">
        <v>1</v>
      </c>
      <c r="J150" s="166"/>
      <c r="K150" s="165">
        <f t="shared" si="5"/>
        <v>0</v>
      </c>
      <c r="L150" s="167"/>
      <c r="M150" s="34"/>
      <c r="N150" s="168" t="s">
        <v>1</v>
      </c>
      <c r="O150" s="133" t="s">
        <v>42</v>
      </c>
      <c r="Q150" s="169">
        <f t="shared" si="6"/>
        <v>0</v>
      </c>
      <c r="R150" s="169">
        <v>0</v>
      </c>
      <c r="S150" s="169">
        <f t="shared" si="7"/>
        <v>0</v>
      </c>
      <c r="T150" s="169">
        <v>0</v>
      </c>
      <c r="U150" s="170">
        <f t="shared" si="8"/>
        <v>0</v>
      </c>
      <c r="AS150" s="171" t="s">
        <v>173</v>
      </c>
      <c r="AU150" s="171" t="s">
        <v>169</v>
      </c>
      <c r="AV150" s="171" t="s">
        <v>84</v>
      </c>
      <c r="AZ150" s="17" t="s">
        <v>167</v>
      </c>
      <c r="BF150" s="97">
        <f t="shared" si="9"/>
        <v>0</v>
      </c>
      <c r="BG150" s="97">
        <f t="shared" si="10"/>
        <v>0</v>
      </c>
      <c r="BH150" s="97">
        <f t="shared" si="11"/>
        <v>0</v>
      </c>
      <c r="BI150" s="97">
        <f t="shared" si="12"/>
        <v>0</v>
      </c>
      <c r="BJ150" s="97">
        <f t="shared" si="13"/>
        <v>0</v>
      </c>
      <c r="BK150" s="17" t="s">
        <v>106</v>
      </c>
      <c r="BL150" s="172">
        <f t="shared" si="14"/>
        <v>0</v>
      </c>
      <c r="BM150" s="17" t="s">
        <v>173</v>
      </c>
      <c r="BN150" s="171" t="s">
        <v>347</v>
      </c>
    </row>
    <row r="151" spans="2:66" s="1" customFormat="1" ht="16.5" customHeight="1">
      <c r="B151" s="134"/>
      <c r="C151" s="194" t="s">
        <v>258</v>
      </c>
      <c r="D151" s="194" t="s">
        <v>382</v>
      </c>
      <c r="E151" s="195" t="s">
        <v>1347</v>
      </c>
      <c r="F151" s="196" t="s">
        <v>1348</v>
      </c>
      <c r="G151" s="196"/>
      <c r="H151" s="197" t="s">
        <v>236</v>
      </c>
      <c r="I151" s="198">
        <v>1</v>
      </c>
      <c r="J151" s="199"/>
      <c r="K151" s="198">
        <f t="shared" si="5"/>
        <v>0</v>
      </c>
      <c r="L151" s="200"/>
      <c r="M151" s="201"/>
      <c r="N151" s="202" t="s">
        <v>1</v>
      </c>
      <c r="O151" s="203" t="s">
        <v>42</v>
      </c>
      <c r="Q151" s="169">
        <f t="shared" si="6"/>
        <v>0</v>
      </c>
      <c r="R151" s="169">
        <v>0</v>
      </c>
      <c r="S151" s="169">
        <f t="shared" si="7"/>
        <v>0</v>
      </c>
      <c r="T151" s="169">
        <v>0</v>
      </c>
      <c r="U151" s="170">
        <f t="shared" si="8"/>
        <v>0</v>
      </c>
      <c r="AS151" s="171" t="s">
        <v>209</v>
      </c>
      <c r="AU151" s="171" t="s">
        <v>382</v>
      </c>
      <c r="AV151" s="171" t="s">
        <v>84</v>
      </c>
      <c r="AZ151" s="17" t="s">
        <v>167</v>
      </c>
      <c r="BF151" s="97">
        <f t="shared" si="9"/>
        <v>0</v>
      </c>
      <c r="BG151" s="97">
        <f t="shared" si="10"/>
        <v>0</v>
      </c>
      <c r="BH151" s="97">
        <f t="shared" si="11"/>
        <v>0</v>
      </c>
      <c r="BI151" s="97">
        <f t="shared" si="12"/>
        <v>0</v>
      </c>
      <c r="BJ151" s="97">
        <f t="shared" si="13"/>
        <v>0</v>
      </c>
      <c r="BK151" s="17" t="s">
        <v>106</v>
      </c>
      <c r="BL151" s="172">
        <f t="shared" si="14"/>
        <v>0</v>
      </c>
      <c r="BM151" s="17" t="s">
        <v>173</v>
      </c>
      <c r="BN151" s="171" t="s">
        <v>362</v>
      </c>
    </row>
    <row r="152" spans="2:66" s="1" customFormat="1" ht="16.5" customHeight="1">
      <c r="B152" s="134"/>
      <c r="C152" s="161" t="s">
        <v>7</v>
      </c>
      <c r="D152" s="161" t="s">
        <v>169</v>
      </c>
      <c r="E152" s="162" t="s">
        <v>1349</v>
      </c>
      <c r="F152" s="163" t="s">
        <v>1350</v>
      </c>
      <c r="G152" s="163"/>
      <c r="H152" s="164" t="s">
        <v>236</v>
      </c>
      <c r="I152" s="165">
        <v>1</v>
      </c>
      <c r="J152" s="166"/>
      <c r="K152" s="165">
        <f t="shared" si="5"/>
        <v>0</v>
      </c>
      <c r="L152" s="167"/>
      <c r="M152" s="34"/>
      <c r="N152" s="168" t="s">
        <v>1</v>
      </c>
      <c r="O152" s="133" t="s">
        <v>42</v>
      </c>
      <c r="Q152" s="169">
        <f t="shared" si="6"/>
        <v>0</v>
      </c>
      <c r="R152" s="169">
        <v>0</v>
      </c>
      <c r="S152" s="169">
        <f t="shared" si="7"/>
        <v>0</v>
      </c>
      <c r="T152" s="169">
        <v>0</v>
      </c>
      <c r="U152" s="170">
        <f t="shared" si="8"/>
        <v>0</v>
      </c>
      <c r="AS152" s="171" t="s">
        <v>173</v>
      </c>
      <c r="AU152" s="171" t="s">
        <v>169</v>
      </c>
      <c r="AV152" s="171" t="s">
        <v>84</v>
      </c>
      <c r="AZ152" s="17" t="s">
        <v>167</v>
      </c>
      <c r="BF152" s="97">
        <f t="shared" si="9"/>
        <v>0</v>
      </c>
      <c r="BG152" s="97">
        <f t="shared" si="10"/>
        <v>0</v>
      </c>
      <c r="BH152" s="97">
        <f t="shared" si="11"/>
        <v>0</v>
      </c>
      <c r="BI152" s="97">
        <f t="shared" si="12"/>
        <v>0</v>
      </c>
      <c r="BJ152" s="97">
        <f t="shared" si="13"/>
        <v>0</v>
      </c>
      <c r="BK152" s="17" t="s">
        <v>106</v>
      </c>
      <c r="BL152" s="172">
        <f t="shared" si="14"/>
        <v>0</v>
      </c>
      <c r="BM152" s="17" t="s">
        <v>173</v>
      </c>
      <c r="BN152" s="171" t="s">
        <v>371</v>
      </c>
    </row>
    <row r="153" spans="2:66" s="1" customFormat="1" ht="16.5" customHeight="1">
      <c r="B153" s="134"/>
      <c r="C153" s="194" t="s">
        <v>271</v>
      </c>
      <c r="D153" s="194" t="s">
        <v>382</v>
      </c>
      <c r="E153" s="195" t="s">
        <v>1351</v>
      </c>
      <c r="F153" s="196" t="s">
        <v>1352</v>
      </c>
      <c r="G153" s="196"/>
      <c r="H153" s="197" t="s">
        <v>236</v>
      </c>
      <c r="I153" s="198">
        <v>1</v>
      </c>
      <c r="J153" s="199"/>
      <c r="K153" s="198">
        <f t="shared" si="5"/>
        <v>0</v>
      </c>
      <c r="L153" s="200"/>
      <c r="M153" s="201"/>
      <c r="N153" s="202" t="s">
        <v>1</v>
      </c>
      <c r="O153" s="203" t="s">
        <v>42</v>
      </c>
      <c r="Q153" s="169">
        <f t="shared" si="6"/>
        <v>0</v>
      </c>
      <c r="R153" s="169">
        <v>0</v>
      </c>
      <c r="S153" s="169">
        <f t="shared" si="7"/>
        <v>0</v>
      </c>
      <c r="T153" s="169">
        <v>0</v>
      </c>
      <c r="U153" s="170">
        <f t="shared" si="8"/>
        <v>0</v>
      </c>
      <c r="AS153" s="171" t="s">
        <v>209</v>
      </c>
      <c r="AU153" s="171" t="s">
        <v>382</v>
      </c>
      <c r="AV153" s="171" t="s">
        <v>84</v>
      </c>
      <c r="AZ153" s="17" t="s">
        <v>167</v>
      </c>
      <c r="BF153" s="97">
        <f t="shared" si="9"/>
        <v>0</v>
      </c>
      <c r="BG153" s="97">
        <f t="shared" si="10"/>
        <v>0</v>
      </c>
      <c r="BH153" s="97">
        <f t="shared" si="11"/>
        <v>0</v>
      </c>
      <c r="BI153" s="97">
        <f t="shared" si="12"/>
        <v>0</v>
      </c>
      <c r="BJ153" s="97">
        <f t="shared" si="13"/>
        <v>0</v>
      </c>
      <c r="BK153" s="17" t="s">
        <v>106</v>
      </c>
      <c r="BL153" s="172">
        <f t="shared" si="14"/>
        <v>0</v>
      </c>
      <c r="BM153" s="17" t="s">
        <v>173</v>
      </c>
      <c r="BN153" s="171" t="s">
        <v>389</v>
      </c>
    </row>
    <row r="154" spans="2:66" s="1" customFormat="1" ht="16.5" customHeight="1">
      <c r="B154" s="134"/>
      <c r="C154" s="161" t="s">
        <v>277</v>
      </c>
      <c r="D154" s="161" t="s">
        <v>169</v>
      </c>
      <c r="E154" s="162" t="s">
        <v>1353</v>
      </c>
      <c r="F154" s="163" t="s">
        <v>1354</v>
      </c>
      <c r="G154" s="163"/>
      <c r="H154" s="164" t="s">
        <v>236</v>
      </c>
      <c r="I154" s="165">
        <v>13</v>
      </c>
      <c r="J154" s="166"/>
      <c r="K154" s="165">
        <f t="shared" si="5"/>
        <v>0</v>
      </c>
      <c r="L154" s="167"/>
      <c r="M154" s="34"/>
      <c r="N154" s="168" t="s">
        <v>1</v>
      </c>
      <c r="O154" s="133" t="s">
        <v>42</v>
      </c>
      <c r="Q154" s="169">
        <f t="shared" si="6"/>
        <v>0</v>
      </c>
      <c r="R154" s="169">
        <v>0</v>
      </c>
      <c r="S154" s="169">
        <f t="shared" si="7"/>
        <v>0</v>
      </c>
      <c r="T154" s="169">
        <v>0</v>
      </c>
      <c r="U154" s="170">
        <f t="shared" si="8"/>
        <v>0</v>
      </c>
      <c r="AS154" s="171" t="s">
        <v>173</v>
      </c>
      <c r="AU154" s="171" t="s">
        <v>169</v>
      </c>
      <c r="AV154" s="171" t="s">
        <v>84</v>
      </c>
      <c r="AZ154" s="17" t="s">
        <v>167</v>
      </c>
      <c r="BF154" s="97">
        <f t="shared" si="9"/>
        <v>0</v>
      </c>
      <c r="BG154" s="97">
        <f t="shared" si="10"/>
        <v>0</v>
      </c>
      <c r="BH154" s="97">
        <f t="shared" si="11"/>
        <v>0</v>
      </c>
      <c r="BI154" s="97">
        <f t="shared" si="12"/>
        <v>0</v>
      </c>
      <c r="BJ154" s="97">
        <f t="shared" si="13"/>
        <v>0</v>
      </c>
      <c r="BK154" s="17" t="s">
        <v>106</v>
      </c>
      <c r="BL154" s="172">
        <f t="shared" si="14"/>
        <v>0</v>
      </c>
      <c r="BM154" s="17" t="s">
        <v>173</v>
      </c>
      <c r="BN154" s="171" t="s">
        <v>403</v>
      </c>
    </row>
    <row r="155" spans="2:66" s="1" customFormat="1" ht="16.5" customHeight="1">
      <c r="B155" s="134"/>
      <c r="C155" s="194" t="s">
        <v>282</v>
      </c>
      <c r="D155" s="194" t="s">
        <v>382</v>
      </c>
      <c r="E155" s="195" t="s">
        <v>1355</v>
      </c>
      <c r="F155" s="196" t="s">
        <v>1356</v>
      </c>
      <c r="G155" s="196"/>
      <c r="H155" s="197" t="s">
        <v>236</v>
      </c>
      <c r="I155" s="198">
        <v>13</v>
      </c>
      <c r="J155" s="199"/>
      <c r="K155" s="198">
        <f t="shared" si="5"/>
        <v>0</v>
      </c>
      <c r="L155" s="200"/>
      <c r="M155" s="201"/>
      <c r="N155" s="202" t="s">
        <v>1</v>
      </c>
      <c r="O155" s="203" t="s">
        <v>42</v>
      </c>
      <c r="Q155" s="169">
        <f t="shared" si="6"/>
        <v>0</v>
      </c>
      <c r="R155" s="169">
        <v>0</v>
      </c>
      <c r="S155" s="169">
        <f t="shared" si="7"/>
        <v>0</v>
      </c>
      <c r="T155" s="169">
        <v>0</v>
      </c>
      <c r="U155" s="170">
        <f t="shared" si="8"/>
        <v>0</v>
      </c>
      <c r="AS155" s="171" t="s">
        <v>209</v>
      </c>
      <c r="AU155" s="171" t="s">
        <v>382</v>
      </c>
      <c r="AV155" s="171" t="s">
        <v>84</v>
      </c>
      <c r="AZ155" s="17" t="s">
        <v>167</v>
      </c>
      <c r="BF155" s="97">
        <f t="shared" si="9"/>
        <v>0</v>
      </c>
      <c r="BG155" s="97">
        <f t="shared" si="10"/>
        <v>0</v>
      </c>
      <c r="BH155" s="97">
        <f t="shared" si="11"/>
        <v>0</v>
      </c>
      <c r="BI155" s="97">
        <f t="shared" si="12"/>
        <v>0</v>
      </c>
      <c r="BJ155" s="97">
        <f t="shared" si="13"/>
        <v>0</v>
      </c>
      <c r="BK155" s="17" t="s">
        <v>106</v>
      </c>
      <c r="BL155" s="172">
        <f t="shared" si="14"/>
        <v>0</v>
      </c>
      <c r="BM155" s="17" t="s">
        <v>173</v>
      </c>
      <c r="BN155" s="171" t="s">
        <v>412</v>
      </c>
    </row>
    <row r="156" spans="2:66" s="1" customFormat="1" ht="16.5" customHeight="1">
      <c r="B156" s="134"/>
      <c r="C156" s="161" t="s">
        <v>289</v>
      </c>
      <c r="D156" s="161" t="s">
        <v>169</v>
      </c>
      <c r="E156" s="162" t="s">
        <v>1357</v>
      </c>
      <c r="F156" s="163" t="s">
        <v>1358</v>
      </c>
      <c r="G156" s="163"/>
      <c r="H156" s="164" t="s">
        <v>344</v>
      </c>
      <c r="I156" s="165">
        <v>25</v>
      </c>
      <c r="J156" s="166"/>
      <c r="K156" s="165">
        <f t="shared" si="5"/>
        <v>0</v>
      </c>
      <c r="L156" s="167"/>
      <c r="M156" s="34"/>
      <c r="N156" s="168" t="s">
        <v>1</v>
      </c>
      <c r="O156" s="133" t="s">
        <v>42</v>
      </c>
      <c r="Q156" s="169">
        <f t="shared" si="6"/>
        <v>0</v>
      </c>
      <c r="R156" s="169">
        <v>0</v>
      </c>
      <c r="S156" s="169">
        <f t="shared" si="7"/>
        <v>0</v>
      </c>
      <c r="T156" s="169">
        <v>0</v>
      </c>
      <c r="U156" s="170">
        <f t="shared" si="8"/>
        <v>0</v>
      </c>
      <c r="AS156" s="171" t="s">
        <v>173</v>
      </c>
      <c r="AU156" s="171" t="s">
        <v>169</v>
      </c>
      <c r="AV156" s="171" t="s">
        <v>84</v>
      </c>
      <c r="AZ156" s="17" t="s">
        <v>167</v>
      </c>
      <c r="BF156" s="97">
        <f t="shared" si="9"/>
        <v>0</v>
      </c>
      <c r="BG156" s="97">
        <f t="shared" si="10"/>
        <v>0</v>
      </c>
      <c r="BH156" s="97">
        <f t="shared" si="11"/>
        <v>0</v>
      </c>
      <c r="BI156" s="97">
        <f t="shared" si="12"/>
        <v>0</v>
      </c>
      <c r="BJ156" s="97">
        <f t="shared" si="13"/>
        <v>0</v>
      </c>
      <c r="BK156" s="17" t="s">
        <v>106</v>
      </c>
      <c r="BL156" s="172">
        <f t="shared" si="14"/>
        <v>0</v>
      </c>
      <c r="BM156" s="17" t="s">
        <v>173</v>
      </c>
      <c r="BN156" s="171" t="s">
        <v>421</v>
      </c>
    </row>
    <row r="157" spans="2:66" s="1" customFormat="1" ht="16.5" customHeight="1">
      <c r="B157" s="134"/>
      <c r="C157" s="194" t="s">
        <v>296</v>
      </c>
      <c r="D157" s="194" t="s">
        <v>382</v>
      </c>
      <c r="E157" s="195" t="s">
        <v>1359</v>
      </c>
      <c r="F157" s="196" t="s">
        <v>1360</v>
      </c>
      <c r="G157" s="196"/>
      <c r="H157" s="197" t="s">
        <v>344</v>
      </c>
      <c r="I157" s="198">
        <v>25</v>
      </c>
      <c r="J157" s="199"/>
      <c r="K157" s="198">
        <f t="shared" si="5"/>
        <v>0</v>
      </c>
      <c r="L157" s="200"/>
      <c r="M157" s="201"/>
      <c r="N157" s="202" t="s">
        <v>1</v>
      </c>
      <c r="O157" s="203" t="s">
        <v>42</v>
      </c>
      <c r="Q157" s="169">
        <f t="shared" si="6"/>
        <v>0</v>
      </c>
      <c r="R157" s="169">
        <v>0</v>
      </c>
      <c r="S157" s="169">
        <f t="shared" si="7"/>
        <v>0</v>
      </c>
      <c r="T157" s="169">
        <v>0</v>
      </c>
      <c r="U157" s="170">
        <f t="shared" si="8"/>
        <v>0</v>
      </c>
      <c r="AS157" s="171" t="s">
        <v>209</v>
      </c>
      <c r="AU157" s="171" t="s">
        <v>382</v>
      </c>
      <c r="AV157" s="171" t="s">
        <v>84</v>
      </c>
      <c r="AZ157" s="17" t="s">
        <v>167</v>
      </c>
      <c r="BF157" s="97">
        <f t="shared" si="9"/>
        <v>0</v>
      </c>
      <c r="BG157" s="97">
        <f t="shared" si="10"/>
        <v>0</v>
      </c>
      <c r="BH157" s="97">
        <f t="shared" si="11"/>
        <v>0</v>
      </c>
      <c r="BI157" s="97">
        <f t="shared" si="12"/>
        <v>0</v>
      </c>
      <c r="BJ157" s="97">
        <f t="shared" si="13"/>
        <v>0</v>
      </c>
      <c r="BK157" s="17" t="s">
        <v>106</v>
      </c>
      <c r="BL157" s="172">
        <f t="shared" si="14"/>
        <v>0</v>
      </c>
      <c r="BM157" s="17" t="s">
        <v>173</v>
      </c>
      <c r="BN157" s="171" t="s">
        <v>433</v>
      </c>
    </row>
    <row r="158" spans="2:66" s="1" customFormat="1" ht="16.5" customHeight="1">
      <c r="B158" s="134"/>
      <c r="C158" s="161" t="s">
        <v>302</v>
      </c>
      <c r="D158" s="161" t="s">
        <v>169</v>
      </c>
      <c r="E158" s="162" t="s">
        <v>1361</v>
      </c>
      <c r="F158" s="163" t="s">
        <v>1362</v>
      </c>
      <c r="G158" s="163"/>
      <c r="H158" s="164" t="s">
        <v>344</v>
      </c>
      <c r="I158" s="165">
        <v>3</v>
      </c>
      <c r="J158" s="166"/>
      <c r="K158" s="165">
        <f t="shared" si="5"/>
        <v>0</v>
      </c>
      <c r="L158" s="167"/>
      <c r="M158" s="34"/>
      <c r="N158" s="168" t="s">
        <v>1</v>
      </c>
      <c r="O158" s="133" t="s">
        <v>42</v>
      </c>
      <c r="Q158" s="169">
        <f t="shared" si="6"/>
        <v>0</v>
      </c>
      <c r="R158" s="169">
        <v>0</v>
      </c>
      <c r="S158" s="169">
        <f t="shared" si="7"/>
        <v>0</v>
      </c>
      <c r="T158" s="169">
        <v>0</v>
      </c>
      <c r="U158" s="170">
        <f t="shared" si="8"/>
        <v>0</v>
      </c>
      <c r="AS158" s="171" t="s">
        <v>173</v>
      </c>
      <c r="AU158" s="171" t="s">
        <v>169</v>
      </c>
      <c r="AV158" s="171" t="s">
        <v>84</v>
      </c>
      <c r="AZ158" s="17" t="s">
        <v>167</v>
      </c>
      <c r="BF158" s="97">
        <f t="shared" si="9"/>
        <v>0</v>
      </c>
      <c r="BG158" s="97">
        <f t="shared" si="10"/>
        <v>0</v>
      </c>
      <c r="BH158" s="97">
        <f t="shared" si="11"/>
        <v>0</v>
      </c>
      <c r="BI158" s="97">
        <f t="shared" si="12"/>
        <v>0</v>
      </c>
      <c r="BJ158" s="97">
        <f t="shared" si="13"/>
        <v>0</v>
      </c>
      <c r="BK158" s="17" t="s">
        <v>106</v>
      </c>
      <c r="BL158" s="172">
        <f t="shared" si="14"/>
        <v>0</v>
      </c>
      <c r="BM158" s="17" t="s">
        <v>173</v>
      </c>
      <c r="BN158" s="171" t="s">
        <v>443</v>
      </c>
    </row>
    <row r="159" spans="2:66" s="1" customFormat="1" ht="16.5" customHeight="1">
      <c r="B159" s="134"/>
      <c r="C159" s="194" t="s">
        <v>306</v>
      </c>
      <c r="D159" s="194" t="s">
        <v>382</v>
      </c>
      <c r="E159" s="195" t="s">
        <v>1363</v>
      </c>
      <c r="F159" s="196" t="s">
        <v>1364</v>
      </c>
      <c r="G159" s="196"/>
      <c r="H159" s="197" t="s">
        <v>344</v>
      </c>
      <c r="I159" s="198">
        <v>3</v>
      </c>
      <c r="J159" s="199"/>
      <c r="K159" s="198">
        <f t="shared" si="5"/>
        <v>0</v>
      </c>
      <c r="L159" s="200"/>
      <c r="M159" s="201"/>
      <c r="N159" s="202" t="s">
        <v>1</v>
      </c>
      <c r="O159" s="203" t="s">
        <v>42</v>
      </c>
      <c r="Q159" s="169">
        <f t="shared" si="6"/>
        <v>0</v>
      </c>
      <c r="R159" s="169">
        <v>0</v>
      </c>
      <c r="S159" s="169">
        <f t="shared" si="7"/>
        <v>0</v>
      </c>
      <c r="T159" s="169">
        <v>0</v>
      </c>
      <c r="U159" s="170">
        <f t="shared" si="8"/>
        <v>0</v>
      </c>
      <c r="AS159" s="171" t="s">
        <v>209</v>
      </c>
      <c r="AU159" s="171" t="s">
        <v>382</v>
      </c>
      <c r="AV159" s="171" t="s">
        <v>84</v>
      </c>
      <c r="AZ159" s="17" t="s">
        <v>167</v>
      </c>
      <c r="BF159" s="97">
        <f t="shared" si="9"/>
        <v>0</v>
      </c>
      <c r="BG159" s="97">
        <f t="shared" si="10"/>
        <v>0</v>
      </c>
      <c r="BH159" s="97">
        <f t="shared" si="11"/>
        <v>0</v>
      </c>
      <c r="BI159" s="97">
        <f t="shared" si="12"/>
        <v>0</v>
      </c>
      <c r="BJ159" s="97">
        <f t="shared" si="13"/>
        <v>0</v>
      </c>
      <c r="BK159" s="17" t="s">
        <v>106</v>
      </c>
      <c r="BL159" s="172">
        <f t="shared" si="14"/>
        <v>0</v>
      </c>
      <c r="BM159" s="17" t="s">
        <v>173</v>
      </c>
      <c r="BN159" s="171" t="s">
        <v>454</v>
      </c>
    </row>
    <row r="160" spans="2:66" s="1" customFormat="1" ht="16.5" customHeight="1">
      <c r="B160" s="134"/>
      <c r="C160" s="161" t="s">
        <v>311</v>
      </c>
      <c r="D160" s="161" t="s">
        <v>169</v>
      </c>
      <c r="E160" s="162" t="s">
        <v>1365</v>
      </c>
      <c r="F160" s="163" t="s">
        <v>1366</v>
      </c>
      <c r="G160" s="163"/>
      <c r="H160" s="164" t="s">
        <v>344</v>
      </c>
      <c r="I160" s="165">
        <v>220</v>
      </c>
      <c r="J160" s="166"/>
      <c r="K160" s="165">
        <f t="shared" si="5"/>
        <v>0</v>
      </c>
      <c r="L160" s="167"/>
      <c r="M160" s="34"/>
      <c r="N160" s="168" t="s">
        <v>1</v>
      </c>
      <c r="O160" s="133" t="s">
        <v>42</v>
      </c>
      <c r="Q160" s="169">
        <f t="shared" si="6"/>
        <v>0</v>
      </c>
      <c r="R160" s="169">
        <v>0</v>
      </c>
      <c r="S160" s="169">
        <f t="shared" si="7"/>
        <v>0</v>
      </c>
      <c r="T160" s="169">
        <v>0</v>
      </c>
      <c r="U160" s="170">
        <f t="shared" si="8"/>
        <v>0</v>
      </c>
      <c r="AS160" s="171" t="s">
        <v>173</v>
      </c>
      <c r="AU160" s="171" t="s">
        <v>169</v>
      </c>
      <c r="AV160" s="171" t="s">
        <v>84</v>
      </c>
      <c r="AZ160" s="17" t="s">
        <v>167</v>
      </c>
      <c r="BF160" s="97">
        <f t="shared" si="9"/>
        <v>0</v>
      </c>
      <c r="BG160" s="97">
        <f t="shared" si="10"/>
        <v>0</v>
      </c>
      <c r="BH160" s="97">
        <f t="shared" si="11"/>
        <v>0</v>
      </c>
      <c r="BI160" s="97">
        <f t="shared" si="12"/>
        <v>0</v>
      </c>
      <c r="BJ160" s="97">
        <f t="shared" si="13"/>
        <v>0</v>
      </c>
      <c r="BK160" s="17" t="s">
        <v>106</v>
      </c>
      <c r="BL160" s="172">
        <f t="shared" si="14"/>
        <v>0</v>
      </c>
      <c r="BM160" s="17" t="s">
        <v>173</v>
      </c>
      <c r="BN160" s="171" t="s">
        <v>463</v>
      </c>
    </row>
    <row r="161" spans="2:66" s="1" customFormat="1" ht="16.5" customHeight="1">
      <c r="B161" s="134"/>
      <c r="C161" s="194" t="s">
        <v>319</v>
      </c>
      <c r="D161" s="194" t="s">
        <v>382</v>
      </c>
      <c r="E161" s="195" t="s">
        <v>1367</v>
      </c>
      <c r="F161" s="196" t="s">
        <v>1368</v>
      </c>
      <c r="G161" s="196"/>
      <c r="H161" s="197" t="s">
        <v>344</v>
      </c>
      <c r="I161" s="198">
        <v>220</v>
      </c>
      <c r="J161" s="199"/>
      <c r="K161" s="198">
        <f t="shared" si="5"/>
        <v>0</v>
      </c>
      <c r="L161" s="200"/>
      <c r="M161" s="201"/>
      <c r="N161" s="202" t="s">
        <v>1</v>
      </c>
      <c r="O161" s="203" t="s">
        <v>42</v>
      </c>
      <c r="Q161" s="169">
        <f t="shared" si="6"/>
        <v>0</v>
      </c>
      <c r="R161" s="169">
        <v>0</v>
      </c>
      <c r="S161" s="169">
        <f t="shared" si="7"/>
        <v>0</v>
      </c>
      <c r="T161" s="169">
        <v>0</v>
      </c>
      <c r="U161" s="170">
        <f t="shared" si="8"/>
        <v>0</v>
      </c>
      <c r="AS161" s="171" t="s">
        <v>209</v>
      </c>
      <c r="AU161" s="171" t="s">
        <v>382</v>
      </c>
      <c r="AV161" s="171" t="s">
        <v>84</v>
      </c>
      <c r="AZ161" s="17" t="s">
        <v>167</v>
      </c>
      <c r="BF161" s="97">
        <f t="shared" si="9"/>
        <v>0</v>
      </c>
      <c r="BG161" s="97">
        <f t="shared" si="10"/>
        <v>0</v>
      </c>
      <c r="BH161" s="97">
        <f t="shared" si="11"/>
        <v>0</v>
      </c>
      <c r="BI161" s="97">
        <f t="shared" si="12"/>
        <v>0</v>
      </c>
      <c r="BJ161" s="97">
        <f t="shared" si="13"/>
        <v>0</v>
      </c>
      <c r="BK161" s="17" t="s">
        <v>106</v>
      </c>
      <c r="BL161" s="172">
        <f t="shared" si="14"/>
        <v>0</v>
      </c>
      <c r="BM161" s="17" t="s">
        <v>173</v>
      </c>
      <c r="BN161" s="171" t="s">
        <v>471</v>
      </c>
    </row>
    <row r="162" spans="2:66" s="1" customFormat="1" ht="16.5" customHeight="1">
      <c r="B162" s="134"/>
      <c r="C162" s="161" t="s">
        <v>327</v>
      </c>
      <c r="D162" s="161" t="s">
        <v>169</v>
      </c>
      <c r="E162" s="162" t="s">
        <v>1369</v>
      </c>
      <c r="F162" s="163" t="s">
        <v>1370</v>
      </c>
      <c r="G162" s="163"/>
      <c r="H162" s="164" t="s">
        <v>344</v>
      </c>
      <c r="I162" s="165">
        <v>35</v>
      </c>
      <c r="J162" s="166"/>
      <c r="K162" s="165">
        <f t="shared" si="5"/>
        <v>0</v>
      </c>
      <c r="L162" s="167"/>
      <c r="M162" s="34"/>
      <c r="N162" s="168" t="s">
        <v>1</v>
      </c>
      <c r="O162" s="133" t="s">
        <v>42</v>
      </c>
      <c r="Q162" s="169">
        <f t="shared" si="6"/>
        <v>0</v>
      </c>
      <c r="R162" s="169">
        <v>0</v>
      </c>
      <c r="S162" s="169">
        <f t="shared" si="7"/>
        <v>0</v>
      </c>
      <c r="T162" s="169">
        <v>0</v>
      </c>
      <c r="U162" s="170">
        <f t="shared" si="8"/>
        <v>0</v>
      </c>
      <c r="AS162" s="171" t="s">
        <v>173</v>
      </c>
      <c r="AU162" s="171" t="s">
        <v>169</v>
      </c>
      <c r="AV162" s="171" t="s">
        <v>84</v>
      </c>
      <c r="AZ162" s="17" t="s">
        <v>167</v>
      </c>
      <c r="BF162" s="97">
        <f t="shared" si="9"/>
        <v>0</v>
      </c>
      <c r="BG162" s="97">
        <f t="shared" si="10"/>
        <v>0</v>
      </c>
      <c r="BH162" s="97">
        <f t="shared" si="11"/>
        <v>0</v>
      </c>
      <c r="BI162" s="97">
        <f t="shared" si="12"/>
        <v>0</v>
      </c>
      <c r="BJ162" s="97">
        <f t="shared" si="13"/>
        <v>0</v>
      </c>
      <c r="BK162" s="17" t="s">
        <v>106</v>
      </c>
      <c r="BL162" s="172">
        <f t="shared" si="14"/>
        <v>0</v>
      </c>
      <c r="BM162" s="17" t="s">
        <v>173</v>
      </c>
      <c r="BN162" s="171" t="s">
        <v>481</v>
      </c>
    </row>
    <row r="163" spans="2:66" s="1" customFormat="1" ht="16.5" customHeight="1">
      <c r="B163" s="134"/>
      <c r="C163" s="194" t="s">
        <v>331</v>
      </c>
      <c r="D163" s="194" t="s">
        <v>382</v>
      </c>
      <c r="E163" s="195" t="s">
        <v>1371</v>
      </c>
      <c r="F163" s="196" t="s">
        <v>1372</v>
      </c>
      <c r="G163" s="196"/>
      <c r="H163" s="197" t="s">
        <v>344</v>
      </c>
      <c r="I163" s="198">
        <v>35</v>
      </c>
      <c r="J163" s="199"/>
      <c r="K163" s="198">
        <f t="shared" si="5"/>
        <v>0</v>
      </c>
      <c r="L163" s="200"/>
      <c r="M163" s="201"/>
      <c r="N163" s="202" t="s">
        <v>1</v>
      </c>
      <c r="O163" s="203" t="s">
        <v>42</v>
      </c>
      <c r="Q163" s="169">
        <f t="shared" si="6"/>
        <v>0</v>
      </c>
      <c r="R163" s="169">
        <v>0</v>
      </c>
      <c r="S163" s="169">
        <f t="shared" si="7"/>
        <v>0</v>
      </c>
      <c r="T163" s="169">
        <v>0</v>
      </c>
      <c r="U163" s="170">
        <f t="shared" si="8"/>
        <v>0</v>
      </c>
      <c r="AS163" s="171" t="s">
        <v>209</v>
      </c>
      <c r="AU163" s="171" t="s">
        <v>382</v>
      </c>
      <c r="AV163" s="171" t="s">
        <v>84</v>
      </c>
      <c r="AZ163" s="17" t="s">
        <v>167</v>
      </c>
      <c r="BF163" s="97">
        <f t="shared" si="9"/>
        <v>0</v>
      </c>
      <c r="BG163" s="97">
        <f t="shared" si="10"/>
        <v>0</v>
      </c>
      <c r="BH163" s="97">
        <f t="shared" si="11"/>
        <v>0</v>
      </c>
      <c r="BI163" s="97">
        <f t="shared" si="12"/>
        <v>0</v>
      </c>
      <c r="BJ163" s="97">
        <f t="shared" si="13"/>
        <v>0</v>
      </c>
      <c r="BK163" s="17" t="s">
        <v>106</v>
      </c>
      <c r="BL163" s="172">
        <f t="shared" si="14"/>
        <v>0</v>
      </c>
      <c r="BM163" s="17" t="s">
        <v>173</v>
      </c>
      <c r="BN163" s="171" t="s">
        <v>490</v>
      </c>
    </row>
    <row r="164" spans="2:66" s="1" customFormat="1" ht="16.5" customHeight="1">
      <c r="B164" s="134"/>
      <c r="C164" s="161" t="s">
        <v>336</v>
      </c>
      <c r="D164" s="161" t="s">
        <v>169</v>
      </c>
      <c r="E164" s="162" t="s">
        <v>1373</v>
      </c>
      <c r="F164" s="163" t="s">
        <v>1374</v>
      </c>
      <c r="G164" s="163"/>
      <c r="H164" s="164" t="s">
        <v>344</v>
      </c>
      <c r="I164" s="165">
        <v>110</v>
      </c>
      <c r="J164" s="166"/>
      <c r="K164" s="165">
        <f t="shared" si="5"/>
        <v>0</v>
      </c>
      <c r="L164" s="167"/>
      <c r="M164" s="34"/>
      <c r="N164" s="168" t="s">
        <v>1</v>
      </c>
      <c r="O164" s="133" t="s">
        <v>42</v>
      </c>
      <c r="Q164" s="169">
        <f t="shared" si="6"/>
        <v>0</v>
      </c>
      <c r="R164" s="169">
        <v>0</v>
      </c>
      <c r="S164" s="169">
        <f t="shared" si="7"/>
        <v>0</v>
      </c>
      <c r="T164" s="169">
        <v>0</v>
      </c>
      <c r="U164" s="170">
        <f t="shared" si="8"/>
        <v>0</v>
      </c>
      <c r="AS164" s="171" t="s">
        <v>173</v>
      </c>
      <c r="AU164" s="171" t="s">
        <v>169</v>
      </c>
      <c r="AV164" s="171" t="s">
        <v>84</v>
      </c>
      <c r="AZ164" s="17" t="s">
        <v>167</v>
      </c>
      <c r="BF164" s="97">
        <f t="shared" si="9"/>
        <v>0</v>
      </c>
      <c r="BG164" s="97">
        <f t="shared" si="10"/>
        <v>0</v>
      </c>
      <c r="BH164" s="97">
        <f t="shared" si="11"/>
        <v>0</v>
      </c>
      <c r="BI164" s="97">
        <f t="shared" si="12"/>
        <v>0</v>
      </c>
      <c r="BJ164" s="97">
        <f t="shared" si="13"/>
        <v>0</v>
      </c>
      <c r="BK164" s="17" t="s">
        <v>106</v>
      </c>
      <c r="BL164" s="172">
        <f t="shared" si="14"/>
        <v>0</v>
      </c>
      <c r="BM164" s="17" t="s">
        <v>173</v>
      </c>
      <c r="BN164" s="171" t="s">
        <v>499</v>
      </c>
    </row>
    <row r="165" spans="2:66" s="1" customFormat="1" ht="16.5" customHeight="1">
      <c r="B165" s="134"/>
      <c r="C165" s="194" t="s">
        <v>341</v>
      </c>
      <c r="D165" s="194" t="s">
        <v>382</v>
      </c>
      <c r="E165" s="195" t="s">
        <v>1375</v>
      </c>
      <c r="F165" s="196" t="s">
        <v>1376</v>
      </c>
      <c r="G165" s="196"/>
      <c r="H165" s="197" t="s">
        <v>344</v>
      </c>
      <c r="I165" s="198">
        <v>110</v>
      </c>
      <c r="J165" s="199"/>
      <c r="K165" s="198">
        <f t="shared" si="5"/>
        <v>0</v>
      </c>
      <c r="L165" s="200"/>
      <c r="M165" s="201"/>
      <c r="N165" s="202" t="s">
        <v>1</v>
      </c>
      <c r="O165" s="203" t="s">
        <v>42</v>
      </c>
      <c r="Q165" s="169">
        <f t="shared" si="6"/>
        <v>0</v>
      </c>
      <c r="R165" s="169">
        <v>0</v>
      </c>
      <c r="S165" s="169">
        <f t="shared" si="7"/>
        <v>0</v>
      </c>
      <c r="T165" s="169">
        <v>0</v>
      </c>
      <c r="U165" s="170">
        <f t="shared" si="8"/>
        <v>0</v>
      </c>
      <c r="AS165" s="171" t="s">
        <v>209</v>
      </c>
      <c r="AU165" s="171" t="s">
        <v>382</v>
      </c>
      <c r="AV165" s="171" t="s">
        <v>84</v>
      </c>
      <c r="AZ165" s="17" t="s">
        <v>167</v>
      </c>
      <c r="BF165" s="97">
        <f t="shared" si="9"/>
        <v>0</v>
      </c>
      <c r="BG165" s="97">
        <f t="shared" si="10"/>
        <v>0</v>
      </c>
      <c r="BH165" s="97">
        <f t="shared" si="11"/>
        <v>0</v>
      </c>
      <c r="BI165" s="97">
        <f t="shared" si="12"/>
        <v>0</v>
      </c>
      <c r="BJ165" s="97">
        <f t="shared" si="13"/>
        <v>0</v>
      </c>
      <c r="BK165" s="17" t="s">
        <v>106</v>
      </c>
      <c r="BL165" s="172">
        <f t="shared" si="14"/>
        <v>0</v>
      </c>
      <c r="BM165" s="17" t="s">
        <v>173</v>
      </c>
      <c r="BN165" s="171" t="s">
        <v>509</v>
      </c>
    </row>
    <row r="166" spans="2:66" s="1" customFormat="1" ht="24.25" customHeight="1">
      <c r="B166" s="134"/>
      <c r="C166" s="161" t="s">
        <v>347</v>
      </c>
      <c r="D166" s="161" t="s">
        <v>169</v>
      </c>
      <c r="E166" s="162" t="s">
        <v>1377</v>
      </c>
      <c r="F166" s="163" t="s">
        <v>1378</v>
      </c>
      <c r="G166" s="163"/>
      <c r="H166" s="164" t="s">
        <v>236</v>
      </c>
      <c r="I166" s="165">
        <v>6</v>
      </c>
      <c r="J166" s="166"/>
      <c r="K166" s="165">
        <f t="shared" si="5"/>
        <v>0</v>
      </c>
      <c r="L166" s="167"/>
      <c r="M166" s="34"/>
      <c r="N166" s="168" t="s">
        <v>1</v>
      </c>
      <c r="O166" s="133" t="s">
        <v>42</v>
      </c>
      <c r="Q166" s="169">
        <f t="shared" si="6"/>
        <v>0</v>
      </c>
      <c r="R166" s="169">
        <v>0</v>
      </c>
      <c r="S166" s="169">
        <f t="shared" si="7"/>
        <v>0</v>
      </c>
      <c r="T166" s="169">
        <v>0</v>
      </c>
      <c r="U166" s="170">
        <f t="shared" si="8"/>
        <v>0</v>
      </c>
      <c r="AS166" s="171" t="s">
        <v>173</v>
      </c>
      <c r="AU166" s="171" t="s">
        <v>169</v>
      </c>
      <c r="AV166" s="171" t="s">
        <v>84</v>
      </c>
      <c r="AZ166" s="17" t="s">
        <v>167</v>
      </c>
      <c r="BF166" s="97">
        <f t="shared" si="9"/>
        <v>0</v>
      </c>
      <c r="BG166" s="97">
        <f t="shared" si="10"/>
        <v>0</v>
      </c>
      <c r="BH166" s="97">
        <f t="shared" si="11"/>
        <v>0</v>
      </c>
      <c r="BI166" s="97">
        <f t="shared" si="12"/>
        <v>0</v>
      </c>
      <c r="BJ166" s="97">
        <f t="shared" si="13"/>
        <v>0</v>
      </c>
      <c r="BK166" s="17" t="s">
        <v>106</v>
      </c>
      <c r="BL166" s="172">
        <f t="shared" si="14"/>
        <v>0</v>
      </c>
      <c r="BM166" s="17" t="s">
        <v>173</v>
      </c>
      <c r="BN166" s="171" t="s">
        <v>519</v>
      </c>
    </row>
    <row r="167" spans="2:66" s="1" customFormat="1" ht="24.25" customHeight="1">
      <c r="B167" s="134"/>
      <c r="C167" s="194" t="s">
        <v>354</v>
      </c>
      <c r="D167" s="194" t="s">
        <v>382</v>
      </c>
      <c r="E167" s="195" t="s">
        <v>1379</v>
      </c>
      <c r="F167" s="196" t="s">
        <v>1380</v>
      </c>
      <c r="G167" s="196"/>
      <c r="H167" s="197" t="s">
        <v>236</v>
      </c>
      <c r="I167" s="198">
        <v>6</v>
      </c>
      <c r="J167" s="199"/>
      <c r="K167" s="198">
        <f t="shared" si="5"/>
        <v>0</v>
      </c>
      <c r="L167" s="200"/>
      <c r="M167" s="201"/>
      <c r="N167" s="202" t="s">
        <v>1</v>
      </c>
      <c r="O167" s="203" t="s">
        <v>42</v>
      </c>
      <c r="Q167" s="169">
        <f t="shared" si="6"/>
        <v>0</v>
      </c>
      <c r="R167" s="169">
        <v>0</v>
      </c>
      <c r="S167" s="169">
        <f t="shared" si="7"/>
        <v>0</v>
      </c>
      <c r="T167" s="169">
        <v>0</v>
      </c>
      <c r="U167" s="170">
        <f t="shared" si="8"/>
        <v>0</v>
      </c>
      <c r="AS167" s="171" t="s">
        <v>209</v>
      </c>
      <c r="AU167" s="171" t="s">
        <v>382</v>
      </c>
      <c r="AV167" s="171" t="s">
        <v>84</v>
      </c>
      <c r="AZ167" s="17" t="s">
        <v>167</v>
      </c>
      <c r="BF167" s="97">
        <f t="shared" si="9"/>
        <v>0</v>
      </c>
      <c r="BG167" s="97">
        <f t="shared" si="10"/>
        <v>0</v>
      </c>
      <c r="BH167" s="97">
        <f t="shared" si="11"/>
        <v>0</v>
      </c>
      <c r="BI167" s="97">
        <f t="shared" si="12"/>
        <v>0</v>
      </c>
      <c r="BJ167" s="97">
        <f t="shared" si="13"/>
        <v>0</v>
      </c>
      <c r="BK167" s="17" t="s">
        <v>106</v>
      </c>
      <c r="BL167" s="172">
        <f t="shared" si="14"/>
        <v>0</v>
      </c>
      <c r="BM167" s="17" t="s">
        <v>173</v>
      </c>
      <c r="BN167" s="171" t="s">
        <v>528</v>
      </c>
    </row>
    <row r="168" spans="2:66" s="1" customFormat="1" ht="16.5" customHeight="1">
      <c r="B168" s="134"/>
      <c r="C168" s="161" t="s">
        <v>362</v>
      </c>
      <c r="D168" s="161" t="s">
        <v>169</v>
      </c>
      <c r="E168" s="162" t="s">
        <v>1381</v>
      </c>
      <c r="F168" s="163" t="s">
        <v>1382</v>
      </c>
      <c r="G168" s="163"/>
      <c r="H168" s="164" t="s">
        <v>344</v>
      </c>
      <c r="I168" s="165">
        <v>5</v>
      </c>
      <c r="J168" s="166"/>
      <c r="K168" s="165">
        <f t="shared" si="5"/>
        <v>0</v>
      </c>
      <c r="L168" s="167"/>
      <c r="M168" s="34"/>
      <c r="N168" s="168" t="s">
        <v>1</v>
      </c>
      <c r="O168" s="133" t="s">
        <v>42</v>
      </c>
      <c r="Q168" s="169">
        <f t="shared" si="6"/>
        <v>0</v>
      </c>
      <c r="R168" s="169">
        <v>0</v>
      </c>
      <c r="S168" s="169">
        <f t="shared" si="7"/>
        <v>0</v>
      </c>
      <c r="T168" s="169">
        <v>0</v>
      </c>
      <c r="U168" s="170">
        <f t="shared" si="8"/>
        <v>0</v>
      </c>
      <c r="AS168" s="171" t="s">
        <v>173</v>
      </c>
      <c r="AU168" s="171" t="s">
        <v>169</v>
      </c>
      <c r="AV168" s="171" t="s">
        <v>84</v>
      </c>
      <c r="AZ168" s="17" t="s">
        <v>167</v>
      </c>
      <c r="BF168" s="97">
        <f t="shared" si="9"/>
        <v>0</v>
      </c>
      <c r="BG168" s="97">
        <f t="shared" si="10"/>
        <v>0</v>
      </c>
      <c r="BH168" s="97">
        <f t="shared" si="11"/>
        <v>0</v>
      </c>
      <c r="BI168" s="97">
        <f t="shared" si="12"/>
        <v>0</v>
      </c>
      <c r="BJ168" s="97">
        <f t="shared" si="13"/>
        <v>0</v>
      </c>
      <c r="BK168" s="17" t="s">
        <v>106</v>
      </c>
      <c r="BL168" s="172">
        <f t="shared" si="14"/>
        <v>0</v>
      </c>
      <c r="BM168" s="17" t="s">
        <v>173</v>
      </c>
      <c r="BN168" s="171" t="s">
        <v>537</v>
      </c>
    </row>
    <row r="169" spans="2:66" s="1" customFormat="1" ht="16.5" customHeight="1">
      <c r="B169" s="134"/>
      <c r="C169" s="194" t="s">
        <v>366</v>
      </c>
      <c r="D169" s="194" t="s">
        <v>382</v>
      </c>
      <c r="E169" s="195" t="s">
        <v>1383</v>
      </c>
      <c r="F169" s="196" t="s">
        <v>1384</v>
      </c>
      <c r="G169" s="196"/>
      <c r="H169" s="197" t="s">
        <v>344</v>
      </c>
      <c r="I169" s="198">
        <v>5</v>
      </c>
      <c r="J169" s="199"/>
      <c r="K169" s="198">
        <f t="shared" si="5"/>
        <v>0</v>
      </c>
      <c r="L169" s="200"/>
      <c r="M169" s="201"/>
      <c r="N169" s="202" t="s">
        <v>1</v>
      </c>
      <c r="O169" s="203" t="s">
        <v>42</v>
      </c>
      <c r="Q169" s="169">
        <f t="shared" si="6"/>
        <v>0</v>
      </c>
      <c r="R169" s="169">
        <v>0</v>
      </c>
      <c r="S169" s="169">
        <f t="shared" si="7"/>
        <v>0</v>
      </c>
      <c r="T169" s="169">
        <v>0</v>
      </c>
      <c r="U169" s="170">
        <f t="shared" si="8"/>
        <v>0</v>
      </c>
      <c r="AS169" s="171" t="s">
        <v>209</v>
      </c>
      <c r="AU169" s="171" t="s">
        <v>382</v>
      </c>
      <c r="AV169" s="171" t="s">
        <v>84</v>
      </c>
      <c r="AZ169" s="17" t="s">
        <v>167</v>
      </c>
      <c r="BF169" s="97">
        <f t="shared" si="9"/>
        <v>0</v>
      </c>
      <c r="BG169" s="97">
        <f t="shared" si="10"/>
        <v>0</v>
      </c>
      <c r="BH169" s="97">
        <f t="shared" si="11"/>
        <v>0</v>
      </c>
      <c r="BI169" s="97">
        <f t="shared" si="12"/>
        <v>0</v>
      </c>
      <c r="BJ169" s="97">
        <f t="shared" si="13"/>
        <v>0</v>
      </c>
      <c r="BK169" s="17" t="s">
        <v>106</v>
      </c>
      <c r="BL169" s="172">
        <f t="shared" si="14"/>
        <v>0</v>
      </c>
      <c r="BM169" s="17" t="s">
        <v>173</v>
      </c>
      <c r="BN169" s="171" t="s">
        <v>547</v>
      </c>
    </row>
    <row r="170" spans="2:66" s="1" customFormat="1" ht="21.75" customHeight="1">
      <c r="B170" s="134"/>
      <c r="C170" s="161" t="s">
        <v>371</v>
      </c>
      <c r="D170" s="161" t="s">
        <v>169</v>
      </c>
      <c r="E170" s="162" t="s">
        <v>1385</v>
      </c>
      <c r="F170" s="163" t="s">
        <v>1386</v>
      </c>
      <c r="G170" s="163"/>
      <c r="H170" s="164" t="s">
        <v>344</v>
      </c>
      <c r="I170" s="165">
        <v>90</v>
      </c>
      <c r="J170" s="166"/>
      <c r="K170" s="165">
        <f t="shared" si="5"/>
        <v>0</v>
      </c>
      <c r="L170" s="167"/>
      <c r="M170" s="34"/>
      <c r="N170" s="168" t="s">
        <v>1</v>
      </c>
      <c r="O170" s="133" t="s">
        <v>42</v>
      </c>
      <c r="Q170" s="169">
        <f t="shared" si="6"/>
        <v>0</v>
      </c>
      <c r="R170" s="169">
        <v>0</v>
      </c>
      <c r="S170" s="169">
        <f t="shared" si="7"/>
        <v>0</v>
      </c>
      <c r="T170" s="169">
        <v>0</v>
      </c>
      <c r="U170" s="170">
        <f t="shared" si="8"/>
        <v>0</v>
      </c>
      <c r="AS170" s="171" t="s">
        <v>173</v>
      </c>
      <c r="AU170" s="171" t="s">
        <v>169</v>
      </c>
      <c r="AV170" s="171" t="s">
        <v>84</v>
      </c>
      <c r="AZ170" s="17" t="s">
        <v>167</v>
      </c>
      <c r="BF170" s="97">
        <f t="shared" si="9"/>
        <v>0</v>
      </c>
      <c r="BG170" s="97">
        <f t="shared" si="10"/>
        <v>0</v>
      </c>
      <c r="BH170" s="97">
        <f t="shared" si="11"/>
        <v>0</v>
      </c>
      <c r="BI170" s="97">
        <f t="shared" si="12"/>
        <v>0</v>
      </c>
      <c r="BJ170" s="97">
        <f t="shared" si="13"/>
        <v>0</v>
      </c>
      <c r="BK170" s="17" t="s">
        <v>106</v>
      </c>
      <c r="BL170" s="172">
        <f t="shared" si="14"/>
        <v>0</v>
      </c>
      <c r="BM170" s="17" t="s">
        <v>173</v>
      </c>
      <c r="BN170" s="171" t="s">
        <v>557</v>
      </c>
    </row>
    <row r="171" spans="2:66" s="1" customFormat="1" ht="21.75" customHeight="1">
      <c r="B171" s="134"/>
      <c r="C171" s="194" t="s">
        <v>381</v>
      </c>
      <c r="D171" s="194" t="s">
        <v>382</v>
      </c>
      <c r="E171" s="195" t="s">
        <v>1387</v>
      </c>
      <c r="F171" s="196" t="s">
        <v>1388</v>
      </c>
      <c r="G171" s="196"/>
      <c r="H171" s="197" t="s">
        <v>344</v>
      </c>
      <c r="I171" s="198">
        <v>90</v>
      </c>
      <c r="J171" s="199"/>
      <c r="K171" s="198">
        <f t="shared" si="5"/>
        <v>0</v>
      </c>
      <c r="L171" s="200"/>
      <c r="M171" s="201"/>
      <c r="N171" s="202" t="s">
        <v>1</v>
      </c>
      <c r="O171" s="203" t="s">
        <v>42</v>
      </c>
      <c r="Q171" s="169">
        <f t="shared" si="6"/>
        <v>0</v>
      </c>
      <c r="R171" s="169">
        <v>0</v>
      </c>
      <c r="S171" s="169">
        <f t="shared" si="7"/>
        <v>0</v>
      </c>
      <c r="T171" s="169">
        <v>0</v>
      </c>
      <c r="U171" s="170">
        <f t="shared" si="8"/>
        <v>0</v>
      </c>
      <c r="AS171" s="171" t="s">
        <v>209</v>
      </c>
      <c r="AU171" s="171" t="s">
        <v>382</v>
      </c>
      <c r="AV171" s="171" t="s">
        <v>84</v>
      </c>
      <c r="AZ171" s="17" t="s">
        <v>167</v>
      </c>
      <c r="BF171" s="97">
        <f t="shared" si="9"/>
        <v>0</v>
      </c>
      <c r="BG171" s="97">
        <f t="shared" si="10"/>
        <v>0</v>
      </c>
      <c r="BH171" s="97">
        <f t="shared" si="11"/>
        <v>0</v>
      </c>
      <c r="BI171" s="97">
        <f t="shared" si="12"/>
        <v>0</v>
      </c>
      <c r="BJ171" s="97">
        <f t="shared" si="13"/>
        <v>0</v>
      </c>
      <c r="BK171" s="17" t="s">
        <v>106</v>
      </c>
      <c r="BL171" s="172">
        <f t="shared" si="14"/>
        <v>0</v>
      </c>
      <c r="BM171" s="17" t="s">
        <v>173</v>
      </c>
      <c r="BN171" s="171" t="s">
        <v>567</v>
      </c>
    </row>
    <row r="172" spans="2:66" s="1" customFormat="1" ht="21.75" customHeight="1">
      <c r="B172" s="134"/>
      <c r="C172" s="161" t="s">
        <v>389</v>
      </c>
      <c r="D172" s="161" t="s">
        <v>169</v>
      </c>
      <c r="E172" s="162" t="s">
        <v>1389</v>
      </c>
      <c r="F172" s="163" t="s">
        <v>1390</v>
      </c>
      <c r="G172" s="163"/>
      <c r="H172" s="164" t="s">
        <v>344</v>
      </c>
      <c r="I172" s="165">
        <v>18</v>
      </c>
      <c r="J172" s="166"/>
      <c r="K172" s="165">
        <f t="shared" si="5"/>
        <v>0</v>
      </c>
      <c r="L172" s="167"/>
      <c r="M172" s="34"/>
      <c r="N172" s="168" t="s">
        <v>1</v>
      </c>
      <c r="O172" s="133" t="s">
        <v>42</v>
      </c>
      <c r="Q172" s="169">
        <f t="shared" si="6"/>
        <v>0</v>
      </c>
      <c r="R172" s="169">
        <v>0</v>
      </c>
      <c r="S172" s="169">
        <f t="shared" si="7"/>
        <v>0</v>
      </c>
      <c r="T172" s="169">
        <v>0</v>
      </c>
      <c r="U172" s="170">
        <f t="shared" si="8"/>
        <v>0</v>
      </c>
      <c r="AS172" s="171" t="s">
        <v>173</v>
      </c>
      <c r="AU172" s="171" t="s">
        <v>169</v>
      </c>
      <c r="AV172" s="171" t="s">
        <v>84</v>
      </c>
      <c r="AZ172" s="17" t="s">
        <v>167</v>
      </c>
      <c r="BF172" s="97">
        <f t="shared" si="9"/>
        <v>0</v>
      </c>
      <c r="BG172" s="97">
        <f t="shared" si="10"/>
        <v>0</v>
      </c>
      <c r="BH172" s="97">
        <f t="shared" si="11"/>
        <v>0</v>
      </c>
      <c r="BI172" s="97">
        <f t="shared" si="12"/>
        <v>0</v>
      </c>
      <c r="BJ172" s="97">
        <f t="shared" si="13"/>
        <v>0</v>
      </c>
      <c r="BK172" s="17" t="s">
        <v>106</v>
      </c>
      <c r="BL172" s="172">
        <f t="shared" si="14"/>
        <v>0</v>
      </c>
      <c r="BM172" s="17" t="s">
        <v>173</v>
      </c>
      <c r="BN172" s="171" t="s">
        <v>576</v>
      </c>
    </row>
    <row r="173" spans="2:66" s="1" customFormat="1" ht="21.75" customHeight="1">
      <c r="B173" s="134"/>
      <c r="C173" s="194" t="s">
        <v>395</v>
      </c>
      <c r="D173" s="194" t="s">
        <v>382</v>
      </c>
      <c r="E173" s="195" t="s">
        <v>1391</v>
      </c>
      <c r="F173" s="196" t="s">
        <v>1392</v>
      </c>
      <c r="G173" s="196"/>
      <c r="H173" s="197" t="s">
        <v>344</v>
      </c>
      <c r="I173" s="198">
        <v>18</v>
      </c>
      <c r="J173" s="199"/>
      <c r="K173" s="198">
        <f t="shared" si="5"/>
        <v>0</v>
      </c>
      <c r="L173" s="200"/>
      <c r="M173" s="201"/>
      <c r="N173" s="202" t="s">
        <v>1</v>
      </c>
      <c r="O173" s="203" t="s">
        <v>42</v>
      </c>
      <c r="Q173" s="169">
        <f t="shared" si="6"/>
        <v>0</v>
      </c>
      <c r="R173" s="169">
        <v>0</v>
      </c>
      <c r="S173" s="169">
        <f t="shared" si="7"/>
        <v>0</v>
      </c>
      <c r="T173" s="169">
        <v>0</v>
      </c>
      <c r="U173" s="170">
        <f t="shared" si="8"/>
        <v>0</v>
      </c>
      <c r="AS173" s="171" t="s">
        <v>209</v>
      </c>
      <c r="AU173" s="171" t="s">
        <v>382</v>
      </c>
      <c r="AV173" s="171" t="s">
        <v>84</v>
      </c>
      <c r="AZ173" s="17" t="s">
        <v>167</v>
      </c>
      <c r="BF173" s="97">
        <f t="shared" si="9"/>
        <v>0</v>
      </c>
      <c r="BG173" s="97">
        <f t="shared" si="10"/>
        <v>0</v>
      </c>
      <c r="BH173" s="97">
        <f t="shared" si="11"/>
        <v>0</v>
      </c>
      <c r="BI173" s="97">
        <f t="shared" si="12"/>
        <v>0</v>
      </c>
      <c r="BJ173" s="97">
        <f t="shared" si="13"/>
        <v>0</v>
      </c>
      <c r="BK173" s="17" t="s">
        <v>106</v>
      </c>
      <c r="BL173" s="172">
        <f t="shared" si="14"/>
        <v>0</v>
      </c>
      <c r="BM173" s="17" t="s">
        <v>173</v>
      </c>
      <c r="BN173" s="171" t="s">
        <v>587</v>
      </c>
    </row>
    <row r="174" spans="2:66" s="1" customFormat="1" ht="16.5" customHeight="1">
      <c r="B174" s="134"/>
      <c r="C174" s="161" t="s">
        <v>403</v>
      </c>
      <c r="D174" s="161" t="s">
        <v>169</v>
      </c>
      <c r="E174" s="162" t="s">
        <v>1393</v>
      </c>
      <c r="F174" s="163" t="s">
        <v>1394</v>
      </c>
      <c r="G174" s="163"/>
      <c r="H174" s="164" t="s">
        <v>344</v>
      </c>
      <c r="I174" s="165">
        <v>120</v>
      </c>
      <c r="J174" s="166"/>
      <c r="K174" s="165">
        <f t="shared" si="5"/>
        <v>0</v>
      </c>
      <c r="L174" s="167"/>
      <c r="M174" s="34"/>
      <c r="N174" s="168" t="s">
        <v>1</v>
      </c>
      <c r="O174" s="133" t="s">
        <v>42</v>
      </c>
      <c r="Q174" s="169">
        <f t="shared" si="6"/>
        <v>0</v>
      </c>
      <c r="R174" s="169">
        <v>0</v>
      </c>
      <c r="S174" s="169">
        <f t="shared" si="7"/>
        <v>0</v>
      </c>
      <c r="T174" s="169">
        <v>0</v>
      </c>
      <c r="U174" s="170">
        <f t="shared" si="8"/>
        <v>0</v>
      </c>
      <c r="AS174" s="171" t="s">
        <v>173</v>
      </c>
      <c r="AU174" s="171" t="s">
        <v>169</v>
      </c>
      <c r="AV174" s="171" t="s">
        <v>84</v>
      </c>
      <c r="AZ174" s="17" t="s">
        <v>167</v>
      </c>
      <c r="BF174" s="97">
        <f t="shared" si="9"/>
        <v>0</v>
      </c>
      <c r="BG174" s="97">
        <f t="shared" si="10"/>
        <v>0</v>
      </c>
      <c r="BH174" s="97">
        <f t="shared" si="11"/>
        <v>0</v>
      </c>
      <c r="BI174" s="97">
        <f t="shared" si="12"/>
        <v>0</v>
      </c>
      <c r="BJ174" s="97">
        <f t="shared" si="13"/>
        <v>0</v>
      </c>
      <c r="BK174" s="17" t="s">
        <v>106</v>
      </c>
      <c r="BL174" s="172">
        <f t="shared" si="14"/>
        <v>0</v>
      </c>
      <c r="BM174" s="17" t="s">
        <v>173</v>
      </c>
      <c r="BN174" s="171" t="s">
        <v>597</v>
      </c>
    </row>
    <row r="175" spans="2:66" s="1" customFormat="1" ht="16.5" customHeight="1">
      <c r="B175" s="134"/>
      <c r="C175" s="194" t="s">
        <v>408</v>
      </c>
      <c r="D175" s="194" t="s">
        <v>382</v>
      </c>
      <c r="E175" s="195" t="s">
        <v>1395</v>
      </c>
      <c r="F175" s="196" t="s">
        <v>1396</v>
      </c>
      <c r="G175" s="196"/>
      <c r="H175" s="197" t="s">
        <v>344</v>
      </c>
      <c r="I175" s="198">
        <v>120</v>
      </c>
      <c r="J175" s="199"/>
      <c r="K175" s="198">
        <f t="shared" si="5"/>
        <v>0</v>
      </c>
      <c r="L175" s="200"/>
      <c r="M175" s="201"/>
      <c r="N175" s="202" t="s">
        <v>1</v>
      </c>
      <c r="O175" s="203" t="s">
        <v>42</v>
      </c>
      <c r="Q175" s="169">
        <f t="shared" si="6"/>
        <v>0</v>
      </c>
      <c r="R175" s="169">
        <v>0</v>
      </c>
      <c r="S175" s="169">
        <f t="shared" si="7"/>
        <v>0</v>
      </c>
      <c r="T175" s="169">
        <v>0</v>
      </c>
      <c r="U175" s="170">
        <f t="shared" si="8"/>
        <v>0</v>
      </c>
      <c r="AS175" s="171" t="s">
        <v>209</v>
      </c>
      <c r="AU175" s="171" t="s">
        <v>382</v>
      </c>
      <c r="AV175" s="171" t="s">
        <v>84</v>
      </c>
      <c r="AZ175" s="17" t="s">
        <v>167</v>
      </c>
      <c r="BF175" s="97">
        <f t="shared" si="9"/>
        <v>0</v>
      </c>
      <c r="BG175" s="97">
        <f t="shared" si="10"/>
        <v>0</v>
      </c>
      <c r="BH175" s="97">
        <f t="shared" si="11"/>
        <v>0</v>
      </c>
      <c r="BI175" s="97">
        <f t="shared" si="12"/>
        <v>0</v>
      </c>
      <c r="BJ175" s="97">
        <f t="shared" si="13"/>
        <v>0</v>
      </c>
      <c r="BK175" s="17" t="s">
        <v>106</v>
      </c>
      <c r="BL175" s="172">
        <f t="shared" si="14"/>
        <v>0</v>
      </c>
      <c r="BM175" s="17" t="s">
        <v>173</v>
      </c>
      <c r="BN175" s="171" t="s">
        <v>608</v>
      </c>
    </row>
    <row r="176" spans="2:66" s="1" customFormat="1" ht="16.5" customHeight="1">
      <c r="B176" s="134"/>
      <c r="C176" s="161" t="s">
        <v>412</v>
      </c>
      <c r="D176" s="161" t="s">
        <v>169</v>
      </c>
      <c r="E176" s="162" t="s">
        <v>1397</v>
      </c>
      <c r="F176" s="163" t="s">
        <v>1398</v>
      </c>
      <c r="G176" s="163"/>
      <c r="H176" s="164" t="s">
        <v>989</v>
      </c>
      <c r="I176" s="165">
        <v>250</v>
      </c>
      <c r="J176" s="166"/>
      <c r="K176" s="165">
        <f t="shared" si="5"/>
        <v>0</v>
      </c>
      <c r="L176" s="167"/>
      <c r="M176" s="34"/>
      <c r="N176" s="168" t="s">
        <v>1</v>
      </c>
      <c r="O176" s="133" t="s">
        <v>42</v>
      </c>
      <c r="Q176" s="169">
        <f t="shared" si="6"/>
        <v>0</v>
      </c>
      <c r="R176" s="169">
        <v>0</v>
      </c>
      <c r="S176" s="169">
        <f t="shared" si="7"/>
        <v>0</v>
      </c>
      <c r="T176" s="169">
        <v>0</v>
      </c>
      <c r="U176" s="170">
        <f t="shared" si="8"/>
        <v>0</v>
      </c>
      <c r="AS176" s="171" t="s">
        <v>173</v>
      </c>
      <c r="AU176" s="171" t="s">
        <v>169</v>
      </c>
      <c r="AV176" s="171" t="s">
        <v>84</v>
      </c>
      <c r="AZ176" s="17" t="s">
        <v>167</v>
      </c>
      <c r="BF176" s="97">
        <f t="shared" si="9"/>
        <v>0</v>
      </c>
      <c r="BG176" s="97">
        <f t="shared" si="10"/>
        <v>0</v>
      </c>
      <c r="BH176" s="97">
        <f t="shared" si="11"/>
        <v>0</v>
      </c>
      <c r="BI176" s="97">
        <f t="shared" si="12"/>
        <v>0</v>
      </c>
      <c r="BJ176" s="97">
        <f t="shared" si="13"/>
        <v>0</v>
      </c>
      <c r="BK176" s="17" t="s">
        <v>106</v>
      </c>
      <c r="BL176" s="172">
        <f t="shared" si="14"/>
        <v>0</v>
      </c>
      <c r="BM176" s="17" t="s">
        <v>173</v>
      </c>
      <c r="BN176" s="171" t="s">
        <v>618</v>
      </c>
    </row>
    <row r="177" spans="2:66" s="1" customFormat="1" ht="21.75" customHeight="1">
      <c r="B177" s="134"/>
      <c r="C177" s="194" t="s">
        <v>417</v>
      </c>
      <c r="D177" s="194" t="s">
        <v>382</v>
      </c>
      <c r="E177" s="195" t="s">
        <v>1399</v>
      </c>
      <c r="F177" s="196" t="s">
        <v>1400</v>
      </c>
      <c r="G177" s="196"/>
      <c r="H177" s="197" t="s">
        <v>989</v>
      </c>
      <c r="I177" s="198">
        <v>250</v>
      </c>
      <c r="J177" s="199"/>
      <c r="K177" s="198">
        <f t="shared" si="5"/>
        <v>0</v>
      </c>
      <c r="L177" s="200"/>
      <c r="M177" s="201"/>
      <c r="N177" s="202" t="s">
        <v>1</v>
      </c>
      <c r="O177" s="203" t="s">
        <v>42</v>
      </c>
      <c r="Q177" s="169">
        <f t="shared" si="6"/>
        <v>0</v>
      </c>
      <c r="R177" s="169">
        <v>0</v>
      </c>
      <c r="S177" s="169">
        <f t="shared" si="7"/>
        <v>0</v>
      </c>
      <c r="T177" s="169">
        <v>0</v>
      </c>
      <c r="U177" s="170">
        <f t="shared" si="8"/>
        <v>0</v>
      </c>
      <c r="AS177" s="171" t="s">
        <v>209</v>
      </c>
      <c r="AU177" s="171" t="s">
        <v>382</v>
      </c>
      <c r="AV177" s="171" t="s">
        <v>84</v>
      </c>
      <c r="AZ177" s="17" t="s">
        <v>167</v>
      </c>
      <c r="BF177" s="97">
        <f t="shared" si="9"/>
        <v>0</v>
      </c>
      <c r="BG177" s="97">
        <f t="shared" si="10"/>
        <v>0</v>
      </c>
      <c r="BH177" s="97">
        <f t="shared" si="11"/>
        <v>0</v>
      </c>
      <c r="BI177" s="97">
        <f t="shared" si="12"/>
        <v>0</v>
      </c>
      <c r="BJ177" s="97">
        <f t="shared" si="13"/>
        <v>0</v>
      </c>
      <c r="BK177" s="17" t="s">
        <v>106</v>
      </c>
      <c r="BL177" s="172">
        <f t="shared" si="14"/>
        <v>0</v>
      </c>
      <c r="BM177" s="17" t="s">
        <v>173</v>
      </c>
      <c r="BN177" s="171" t="s">
        <v>627</v>
      </c>
    </row>
    <row r="178" spans="2:66" s="11" customFormat="1" ht="25.95" customHeight="1">
      <c r="B178" s="149"/>
      <c r="D178" s="150" t="s">
        <v>75</v>
      </c>
      <c r="E178" s="151" t="s">
        <v>1132</v>
      </c>
      <c r="F178" s="151" t="s">
        <v>1401</v>
      </c>
      <c r="G178" s="151"/>
      <c r="J178" s="152"/>
      <c r="K178" s="153">
        <f>BL178</f>
        <v>0</v>
      </c>
      <c r="M178" s="149"/>
      <c r="N178" s="154"/>
      <c r="Q178" s="155">
        <f>SUM(Q179:Q216)</f>
        <v>0</v>
      </c>
      <c r="S178" s="155">
        <f>SUM(S179:S216)</f>
        <v>0</v>
      </c>
      <c r="U178" s="156">
        <f>SUM(U179:U216)</f>
        <v>0</v>
      </c>
      <c r="AS178" s="150" t="s">
        <v>84</v>
      </c>
      <c r="AU178" s="157" t="s">
        <v>75</v>
      </c>
      <c r="AV178" s="157" t="s">
        <v>76</v>
      </c>
      <c r="AZ178" s="150" t="s">
        <v>167</v>
      </c>
      <c r="BL178" s="158">
        <f>SUM(BL179:BL216)</f>
        <v>0</v>
      </c>
    </row>
    <row r="179" spans="2:66" s="1" customFormat="1" ht="16.5" customHeight="1">
      <c r="B179" s="134"/>
      <c r="C179" s="161" t="s">
        <v>421</v>
      </c>
      <c r="D179" s="161" t="s">
        <v>169</v>
      </c>
      <c r="E179" s="162" t="s">
        <v>1402</v>
      </c>
      <c r="F179" s="163" t="s">
        <v>1403</v>
      </c>
      <c r="G179" s="163"/>
      <c r="H179" s="164" t="s">
        <v>236</v>
      </c>
      <c r="I179" s="165">
        <v>1</v>
      </c>
      <c r="J179" s="166"/>
      <c r="K179" s="165">
        <f t="shared" ref="K179:K216" si="15">ROUND(J179*I179,3)</f>
        <v>0</v>
      </c>
      <c r="L179" s="167"/>
      <c r="M179" s="34"/>
      <c r="N179" s="168" t="s">
        <v>1</v>
      </c>
      <c r="O179" s="133" t="s">
        <v>42</v>
      </c>
      <c r="Q179" s="169">
        <f t="shared" ref="Q179:Q216" si="16">P179*I179</f>
        <v>0</v>
      </c>
      <c r="R179" s="169">
        <v>0</v>
      </c>
      <c r="S179" s="169">
        <f t="shared" ref="S179:S216" si="17">R179*I179</f>
        <v>0</v>
      </c>
      <c r="T179" s="169">
        <v>0</v>
      </c>
      <c r="U179" s="170">
        <f t="shared" ref="U179:U216" si="18">T179*I179</f>
        <v>0</v>
      </c>
      <c r="AS179" s="171" t="s">
        <v>173</v>
      </c>
      <c r="AU179" s="171" t="s">
        <v>169</v>
      </c>
      <c r="AV179" s="171" t="s">
        <v>84</v>
      </c>
      <c r="AZ179" s="17" t="s">
        <v>167</v>
      </c>
      <c r="BF179" s="97">
        <f t="shared" ref="BF179:BF216" si="19">IF(O179="základná",K179,0)</f>
        <v>0</v>
      </c>
      <c r="BG179" s="97">
        <f t="shared" ref="BG179:BG216" si="20">IF(O179="znížená",K179,0)</f>
        <v>0</v>
      </c>
      <c r="BH179" s="97">
        <f t="shared" ref="BH179:BH216" si="21">IF(O179="zákl. prenesená",K179,0)</f>
        <v>0</v>
      </c>
      <c r="BI179" s="97">
        <f t="shared" ref="BI179:BI216" si="22">IF(O179="zníž. prenesená",K179,0)</f>
        <v>0</v>
      </c>
      <c r="BJ179" s="97">
        <f t="shared" ref="BJ179:BJ216" si="23">IF(O179="nulová",K179,0)</f>
        <v>0</v>
      </c>
      <c r="BK179" s="17" t="s">
        <v>106</v>
      </c>
      <c r="BL179" s="172">
        <f t="shared" ref="BL179:BL216" si="24">ROUND(J179*I179,3)</f>
        <v>0</v>
      </c>
      <c r="BM179" s="17" t="s">
        <v>173</v>
      </c>
      <c r="BN179" s="171" t="s">
        <v>635</v>
      </c>
    </row>
    <row r="180" spans="2:66" s="1" customFormat="1" ht="16.5" customHeight="1">
      <c r="B180" s="134"/>
      <c r="C180" s="194" t="s">
        <v>428</v>
      </c>
      <c r="D180" s="194" t="s">
        <v>382</v>
      </c>
      <c r="E180" s="195" t="s">
        <v>1404</v>
      </c>
      <c r="F180" s="196" t="s">
        <v>1405</v>
      </c>
      <c r="G180" s="196"/>
      <c r="H180" s="197" t="s">
        <v>236</v>
      </c>
      <c r="I180" s="198">
        <v>1</v>
      </c>
      <c r="J180" s="199"/>
      <c r="K180" s="198">
        <f t="shared" si="15"/>
        <v>0</v>
      </c>
      <c r="L180" s="200"/>
      <c r="M180" s="201"/>
      <c r="N180" s="202" t="s">
        <v>1</v>
      </c>
      <c r="O180" s="203" t="s">
        <v>42</v>
      </c>
      <c r="Q180" s="169">
        <f t="shared" si="16"/>
        <v>0</v>
      </c>
      <c r="R180" s="169">
        <v>0</v>
      </c>
      <c r="S180" s="169">
        <f t="shared" si="17"/>
        <v>0</v>
      </c>
      <c r="T180" s="169">
        <v>0</v>
      </c>
      <c r="U180" s="170">
        <f t="shared" si="18"/>
        <v>0</v>
      </c>
      <c r="AS180" s="171" t="s">
        <v>209</v>
      </c>
      <c r="AU180" s="171" t="s">
        <v>382</v>
      </c>
      <c r="AV180" s="171" t="s">
        <v>84</v>
      </c>
      <c r="AZ180" s="17" t="s">
        <v>167</v>
      </c>
      <c r="BF180" s="97">
        <f t="shared" si="19"/>
        <v>0</v>
      </c>
      <c r="BG180" s="97">
        <f t="shared" si="20"/>
        <v>0</v>
      </c>
      <c r="BH180" s="97">
        <f t="shared" si="21"/>
        <v>0</v>
      </c>
      <c r="BI180" s="97">
        <f t="shared" si="22"/>
        <v>0</v>
      </c>
      <c r="BJ180" s="97">
        <f t="shared" si="23"/>
        <v>0</v>
      </c>
      <c r="BK180" s="17" t="s">
        <v>106</v>
      </c>
      <c r="BL180" s="172">
        <f t="shared" si="24"/>
        <v>0</v>
      </c>
      <c r="BM180" s="17" t="s">
        <v>173</v>
      </c>
      <c r="BN180" s="171" t="s">
        <v>646</v>
      </c>
    </row>
    <row r="181" spans="2:66" s="1" customFormat="1" ht="16.5" customHeight="1">
      <c r="B181" s="134"/>
      <c r="C181" s="161" t="s">
        <v>433</v>
      </c>
      <c r="D181" s="161" t="s">
        <v>169</v>
      </c>
      <c r="E181" s="162" t="s">
        <v>1406</v>
      </c>
      <c r="F181" s="163" t="s">
        <v>1407</v>
      </c>
      <c r="G181" s="163"/>
      <c r="H181" s="164" t="s">
        <v>236</v>
      </c>
      <c r="I181" s="165">
        <v>1</v>
      </c>
      <c r="J181" s="166"/>
      <c r="K181" s="165">
        <f t="shared" si="15"/>
        <v>0</v>
      </c>
      <c r="L181" s="167"/>
      <c r="M181" s="34"/>
      <c r="N181" s="168" t="s">
        <v>1</v>
      </c>
      <c r="O181" s="133" t="s">
        <v>42</v>
      </c>
      <c r="Q181" s="169">
        <f t="shared" si="16"/>
        <v>0</v>
      </c>
      <c r="R181" s="169">
        <v>0</v>
      </c>
      <c r="S181" s="169">
        <f t="shared" si="17"/>
        <v>0</v>
      </c>
      <c r="T181" s="169">
        <v>0</v>
      </c>
      <c r="U181" s="170">
        <f t="shared" si="18"/>
        <v>0</v>
      </c>
      <c r="AS181" s="171" t="s">
        <v>173</v>
      </c>
      <c r="AU181" s="171" t="s">
        <v>169</v>
      </c>
      <c r="AV181" s="171" t="s">
        <v>84</v>
      </c>
      <c r="AZ181" s="17" t="s">
        <v>167</v>
      </c>
      <c r="BF181" s="97">
        <f t="shared" si="19"/>
        <v>0</v>
      </c>
      <c r="BG181" s="97">
        <f t="shared" si="20"/>
        <v>0</v>
      </c>
      <c r="BH181" s="97">
        <f t="shared" si="21"/>
        <v>0</v>
      </c>
      <c r="BI181" s="97">
        <f t="shared" si="22"/>
        <v>0</v>
      </c>
      <c r="BJ181" s="97">
        <f t="shared" si="23"/>
        <v>0</v>
      </c>
      <c r="BK181" s="17" t="s">
        <v>106</v>
      </c>
      <c r="BL181" s="172">
        <f t="shared" si="24"/>
        <v>0</v>
      </c>
      <c r="BM181" s="17" t="s">
        <v>173</v>
      </c>
      <c r="BN181" s="171" t="s">
        <v>657</v>
      </c>
    </row>
    <row r="182" spans="2:66" s="1" customFormat="1" ht="16.5" customHeight="1">
      <c r="B182" s="134"/>
      <c r="C182" s="194" t="s">
        <v>438</v>
      </c>
      <c r="D182" s="194" t="s">
        <v>382</v>
      </c>
      <c r="E182" s="195" t="s">
        <v>1408</v>
      </c>
      <c r="F182" s="196" t="s">
        <v>1409</v>
      </c>
      <c r="G182" s="196"/>
      <c r="H182" s="197" t="s">
        <v>236</v>
      </c>
      <c r="I182" s="198">
        <v>1</v>
      </c>
      <c r="J182" s="199"/>
      <c r="K182" s="198">
        <f t="shared" si="15"/>
        <v>0</v>
      </c>
      <c r="L182" s="200"/>
      <c r="M182" s="201"/>
      <c r="N182" s="202" t="s">
        <v>1</v>
      </c>
      <c r="O182" s="203" t="s">
        <v>42</v>
      </c>
      <c r="Q182" s="169">
        <f t="shared" si="16"/>
        <v>0</v>
      </c>
      <c r="R182" s="169">
        <v>0</v>
      </c>
      <c r="S182" s="169">
        <f t="shared" si="17"/>
        <v>0</v>
      </c>
      <c r="T182" s="169">
        <v>0</v>
      </c>
      <c r="U182" s="170">
        <f t="shared" si="18"/>
        <v>0</v>
      </c>
      <c r="AS182" s="171" t="s">
        <v>209</v>
      </c>
      <c r="AU182" s="171" t="s">
        <v>382</v>
      </c>
      <c r="AV182" s="171" t="s">
        <v>84</v>
      </c>
      <c r="AZ182" s="17" t="s">
        <v>167</v>
      </c>
      <c r="BF182" s="97">
        <f t="shared" si="19"/>
        <v>0</v>
      </c>
      <c r="BG182" s="97">
        <f t="shared" si="20"/>
        <v>0</v>
      </c>
      <c r="BH182" s="97">
        <f t="shared" si="21"/>
        <v>0</v>
      </c>
      <c r="BI182" s="97">
        <f t="shared" si="22"/>
        <v>0</v>
      </c>
      <c r="BJ182" s="97">
        <f t="shared" si="23"/>
        <v>0</v>
      </c>
      <c r="BK182" s="17" t="s">
        <v>106</v>
      </c>
      <c r="BL182" s="172">
        <f t="shared" si="24"/>
        <v>0</v>
      </c>
      <c r="BM182" s="17" t="s">
        <v>173</v>
      </c>
      <c r="BN182" s="171" t="s">
        <v>665</v>
      </c>
    </row>
    <row r="183" spans="2:66" s="1" customFormat="1" ht="16.5" customHeight="1">
      <c r="B183" s="134"/>
      <c r="C183" s="161" t="s">
        <v>443</v>
      </c>
      <c r="D183" s="161" t="s">
        <v>169</v>
      </c>
      <c r="E183" s="162" t="s">
        <v>1410</v>
      </c>
      <c r="F183" s="163" t="s">
        <v>1411</v>
      </c>
      <c r="G183" s="163"/>
      <c r="H183" s="164" t="s">
        <v>236</v>
      </c>
      <c r="I183" s="165">
        <v>1</v>
      </c>
      <c r="J183" s="166"/>
      <c r="K183" s="165">
        <f t="shared" si="15"/>
        <v>0</v>
      </c>
      <c r="L183" s="167"/>
      <c r="M183" s="34"/>
      <c r="N183" s="168" t="s">
        <v>1</v>
      </c>
      <c r="O183" s="133" t="s">
        <v>42</v>
      </c>
      <c r="Q183" s="169">
        <f t="shared" si="16"/>
        <v>0</v>
      </c>
      <c r="R183" s="169">
        <v>0</v>
      </c>
      <c r="S183" s="169">
        <f t="shared" si="17"/>
        <v>0</v>
      </c>
      <c r="T183" s="169">
        <v>0</v>
      </c>
      <c r="U183" s="170">
        <f t="shared" si="18"/>
        <v>0</v>
      </c>
      <c r="AS183" s="171" t="s">
        <v>173</v>
      </c>
      <c r="AU183" s="171" t="s">
        <v>169</v>
      </c>
      <c r="AV183" s="171" t="s">
        <v>84</v>
      </c>
      <c r="AZ183" s="17" t="s">
        <v>167</v>
      </c>
      <c r="BF183" s="97">
        <f t="shared" si="19"/>
        <v>0</v>
      </c>
      <c r="BG183" s="97">
        <f t="shared" si="20"/>
        <v>0</v>
      </c>
      <c r="BH183" s="97">
        <f t="shared" si="21"/>
        <v>0</v>
      </c>
      <c r="BI183" s="97">
        <f t="shared" si="22"/>
        <v>0</v>
      </c>
      <c r="BJ183" s="97">
        <f t="shared" si="23"/>
        <v>0</v>
      </c>
      <c r="BK183" s="17" t="s">
        <v>106</v>
      </c>
      <c r="BL183" s="172">
        <f t="shared" si="24"/>
        <v>0</v>
      </c>
      <c r="BM183" s="17" t="s">
        <v>173</v>
      </c>
      <c r="BN183" s="171" t="s">
        <v>676</v>
      </c>
    </row>
    <row r="184" spans="2:66" s="1" customFormat="1" ht="16.5" customHeight="1">
      <c r="B184" s="134"/>
      <c r="C184" s="194" t="s">
        <v>447</v>
      </c>
      <c r="D184" s="194" t="s">
        <v>382</v>
      </c>
      <c r="E184" s="195" t="s">
        <v>1412</v>
      </c>
      <c r="F184" s="196" t="s">
        <v>1413</v>
      </c>
      <c r="G184" s="196"/>
      <c r="H184" s="197" t="s">
        <v>236</v>
      </c>
      <c r="I184" s="198">
        <v>1</v>
      </c>
      <c r="J184" s="199"/>
      <c r="K184" s="198">
        <f t="shared" si="15"/>
        <v>0</v>
      </c>
      <c r="L184" s="200"/>
      <c r="M184" s="201"/>
      <c r="N184" s="202" t="s">
        <v>1</v>
      </c>
      <c r="O184" s="203" t="s">
        <v>42</v>
      </c>
      <c r="Q184" s="169">
        <f t="shared" si="16"/>
        <v>0</v>
      </c>
      <c r="R184" s="169">
        <v>0</v>
      </c>
      <c r="S184" s="169">
        <f t="shared" si="17"/>
        <v>0</v>
      </c>
      <c r="T184" s="169">
        <v>0</v>
      </c>
      <c r="U184" s="170">
        <f t="shared" si="18"/>
        <v>0</v>
      </c>
      <c r="AS184" s="171" t="s">
        <v>209</v>
      </c>
      <c r="AU184" s="171" t="s">
        <v>382</v>
      </c>
      <c r="AV184" s="171" t="s">
        <v>84</v>
      </c>
      <c r="AZ184" s="17" t="s">
        <v>167</v>
      </c>
      <c r="BF184" s="97">
        <f t="shared" si="19"/>
        <v>0</v>
      </c>
      <c r="BG184" s="97">
        <f t="shared" si="20"/>
        <v>0</v>
      </c>
      <c r="BH184" s="97">
        <f t="shared" si="21"/>
        <v>0</v>
      </c>
      <c r="BI184" s="97">
        <f t="shared" si="22"/>
        <v>0</v>
      </c>
      <c r="BJ184" s="97">
        <f t="shared" si="23"/>
        <v>0</v>
      </c>
      <c r="BK184" s="17" t="s">
        <v>106</v>
      </c>
      <c r="BL184" s="172">
        <f t="shared" si="24"/>
        <v>0</v>
      </c>
      <c r="BM184" s="17" t="s">
        <v>173</v>
      </c>
      <c r="BN184" s="171" t="s">
        <v>688</v>
      </c>
    </row>
    <row r="185" spans="2:66" s="1" customFormat="1" ht="16.5" customHeight="1">
      <c r="B185" s="134"/>
      <c r="C185" s="161" t="s">
        <v>454</v>
      </c>
      <c r="D185" s="161" t="s">
        <v>169</v>
      </c>
      <c r="E185" s="162" t="s">
        <v>1414</v>
      </c>
      <c r="F185" s="163" t="s">
        <v>1415</v>
      </c>
      <c r="G185" s="163"/>
      <c r="H185" s="164" t="s">
        <v>236</v>
      </c>
      <c r="I185" s="165">
        <v>1</v>
      </c>
      <c r="J185" s="166"/>
      <c r="K185" s="165">
        <f t="shared" si="15"/>
        <v>0</v>
      </c>
      <c r="L185" s="167"/>
      <c r="M185" s="34"/>
      <c r="N185" s="168" t="s">
        <v>1</v>
      </c>
      <c r="O185" s="133" t="s">
        <v>42</v>
      </c>
      <c r="Q185" s="169">
        <f t="shared" si="16"/>
        <v>0</v>
      </c>
      <c r="R185" s="169">
        <v>0</v>
      </c>
      <c r="S185" s="169">
        <f t="shared" si="17"/>
        <v>0</v>
      </c>
      <c r="T185" s="169">
        <v>0</v>
      </c>
      <c r="U185" s="170">
        <f t="shared" si="18"/>
        <v>0</v>
      </c>
      <c r="AS185" s="171" t="s">
        <v>173</v>
      </c>
      <c r="AU185" s="171" t="s">
        <v>169</v>
      </c>
      <c r="AV185" s="171" t="s">
        <v>84</v>
      </c>
      <c r="AZ185" s="17" t="s">
        <v>167</v>
      </c>
      <c r="BF185" s="97">
        <f t="shared" si="19"/>
        <v>0</v>
      </c>
      <c r="BG185" s="97">
        <f t="shared" si="20"/>
        <v>0</v>
      </c>
      <c r="BH185" s="97">
        <f t="shared" si="21"/>
        <v>0</v>
      </c>
      <c r="BI185" s="97">
        <f t="shared" si="22"/>
        <v>0</v>
      </c>
      <c r="BJ185" s="97">
        <f t="shared" si="23"/>
        <v>0</v>
      </c>
      <c r="BK185" s="17" t="s">
        <v>106</v>
      </c>
      <c r="BL185" s="172">
        <f t="shared" si="24"/>
        <v>0</v>
      </c>
      <c r="BM185" s="17" t="s">
        <v>173</v>
      </c>
      <c r="BN185" s="171" t="s">
        <v>699</v>
      </c>
    </row>
    <row r="186" spans="2:66" s="1" customFormat="1" ht="16.5" customHeight="1">
      <c r="B186" s="134"/>
      <c r="C186" s="194" t="s">
        <v>459</v>
      </c>
      <c r="D186" s="194" t="s">
        <v>382</v>
      </c>
      <c r="E186" s="195" t="s">
        <v>1416</v>
      </c>
      <c r="F186" s="196" t="s">
        <v>1417</v>
      </c>
      <c r="G186" s="196"/>
      <c r="H186" s="197" t="s">
        <v>236</v>
      </c>
      <c r="I186" s="198">
        <v>1</v>
      </c>
      <c r="J186" s="199"/>
      <c r="K186" s="198">
        <f t="shared" si="15"/>
        <v>0</v>
      </c>
      <c r="L186" s="200"/>
      <c r="M186" s="201"/>
      <c r="N186" s="202" t="s">
        <v>1</v>
      </c>
      <c r="O186" s="203" t="s">
        <v>42</v>
      </c>
      <c r="Q186" s="169">
        <f t="shared" si="16"/>
        <v>0</v>
      </c>
      <c r="R186" s="169">
        <v>0</v>
      </c>
      <c r="S186" s="169">
        <f t="shared" si="17"/>
        <v>0</v>
      </c>
      <c r="T186" s="169">
        <v>0</v>
      </c>
      <c r="U186" s="170">
        <f t="shared" si="18"/>
        <v>0</v>
      </c>
      <c r="AS186" s="171" t="s">
        <v>209</v>
      </c>
      <c r="AU186" s="171" t="s">
        <v>382</v>
      </c>
      <c r="AV186" s="171" t="s">
        <v>84</v>
      </c>
      <c r="AZ186" s="17" t="s">
        <v>167</v>
      </c>
      <c r="BF186" s="97">
        <f t="shared" si="19"/>
        <v>0</v>
      </c>
      <c r="BG186" s="97">
        <f t="shared" si="20"/>
        <v>0</v>
      </c>
      <c r="BH186" s="97">
        <f t="shared" si="21"/>
        <v>0</v>
      </c>
      <c r="BI186" s="97">
        <f t="shared" si="22"/>
        <v>0</v>
      </c>
      <c r="BJ186" s="97">
        <f t="shared" si="23"/>
        <v>0</v>
      </c>
      <c r="BK186" s="17" t="s">
        <v>106</v>
      </c>
      <c r="BL186" s="172">
        <f t="shared" si="24"/>
        <v>0</v>
      </c>
      <c r="BM186" s="17" t="s">
        <v>173</v>
      </c>
      <c r="BN186" s="171" t="s">
        <v>713</v>
      </c>
    </row>
    <row r="187" spans="2:66" s="1" customFormat="1" ht="16.5" customHeight="1">
      <c r="B187" s="134"/>
      <c r="C187" s="161" t="s">
        <v>463</v>
      </c>
      <c r="D187" s="161" t="s">
        <v>169</v>
      </c>
      <c r="E187" s="162" t="s">
        <v>1418</v>
      </c>
      <c r="F187" s="163" t="s">
        <v>1419</v>
      </c>
      <c r="G187" s="163"/>
      <c r="H187" s="164" t="s">
        <v>236</v>
      </c>
      <c r="I187" s="165">
        <v>1</v>
      </c>
      <c r="J187" s="166"/>
      <c r="K187" s="165">
        <f t="shared" si="15"/>
        <v>0</v>
      </c>
      <c r="L187" s="167"/>
      <c r="M187" s="34"/>
      <c r="N187" s="168" t="s">
        <v>1</v>
      </c>
      <c r="O187" s="133" t="s">
        <v>42</v>
      </c>
      <c r="Q187" s="169">
        <f t="shared" si="16"/>
        <v>0</v>
      </c>
      <c r="R187" s="169">
        <v>0</v>
      </c>
      <c r="S187" s="169">
        <f t="shared" si="17"/>
        <v>0</v>
      </c>
      <c r="T187" s="169">
        <v>0</v>
      </c>
      <c r="U187" s="170">
        <f t="shared" si="18"/>
        <v>0</v>
      </c>
      <c r="AS187" s="171" t="s">
        <v>173</v>
      </c>
      <c r="AU187" s="171" t="s">
        <v>169</v>
      </c>
      <c r="AV187" s="171" t="s">
        <v>84</v>
      </c>
      <c r="AZ187" s="17" t="s">
        <v>167</v>
      </c>
      <c r="BF187" s="97">
        <f t="shared" si="19"/>
        <v>0</v>
      </c>
      <c r="BG187" s="97">
        <f t="shared" si="20"/>
        <v>0</v>
      </c>
      <c r="BH187" s="97">
        <f t="shared" si="21"/>
        <v>0</v>
      </c>
      <c r="BI187" s="97">
        <f t="shared" si="22"/>
        <v>0</v>
      </c>
      <c r="BJ187" s="97">
        <f t="shared" si="23"/>
        <v>0</v>
      </c>
      <c r="BK187" s="17" t="s">
        <v>106</v>
      </c>
      <c r="BL187" s="172">
        <f t="shared" si="24"/>
        <v>0</v>
      </c>
      <c r="BM187" s="17" t="s">
        <v>173</v>
      </c>
      <c r="BN187" s="171" t="s">
        <v>726</v>
      </c>
    </row>
    <row r="188" spans="2:66" s="1" customFormat="1" ht="16.5" customHeight="1">
      <c r="B188" s="134"/>
      <c r="C188" s="194" t="s">
        <v>467</v>
      </c>
      <c r="D188" s="194" t="s">
        <v>382</v>
      </c>
      <c r="E188" s="195" t="s">
        <v>1420</v>
      </c>
      <c r="F188" s="196" t="s">
        <v>1421</v>
      </c>
      <c r="G188" s="196"/>
      <c r="H188" s="197" t="s">
        <v>236</v>
      </c>
      <c r="I188" s="198">
        <v>1</v>
      </c>
      <c r="J188" s="199"/>
      <c r="K188" s="198">
        <f t="shared" si="15"/>
        <v>0</v>
      </c>
      <c r="L188" s="200"/>
      <c r="M188" s="201"/>
      <c r="N188" s="202" t="s">
        <v>1</v>
      </c>
      <c r="O188" s="203" t="s">
        <v>42</v>
      </c>
      <c r="Q188" s="169">
        <f t="shared" si="16"/>
        <v>0</v>
      </c>
      <c r="R188" s="169">
        <v>0</v>
      </c>
      <c r="S188" s="169">
        <f t="shared" si="17"/>
        <v>0</v>
      </c>
      <c r="T188" s="169">
        <v>0</v>
      </c>
      <c r="U188" s="170">
        <f t="shared" si="18"/>
        <v>0</v>
      </c>
      <c r="AS188" s="171" t="s">
        <v>209</v>
      </c>
      <c r="AU188" s="171" t="s">
        <v>382</v>
      </c>
      <c r="AV188" s="171" t="s">
        <v>84</v>
      </c>
      <c r="AZ188" s="17" t="s">
        <v>167</v>
      </c>
      <c r="BF188" s="97">
        <f t="shared" si="19"/>
        <v>0</v>
      </c>
      <c r="BG188" s="97">
        <f t="shared" si="20"/>
        <v>0</v>
      </c>
      <c r="BH188" s="97">
        <f t="shared" si="21"/>
        <v>0</v>
      </c>
      <c r="BI188" s="97">
        <f t="shared" si="22"/>
        <v>0</v>
      </c>
      <c r="BJ188" s="97">
        <f t="shared" si="23"/>
        <v>0</v>
      </c>
      <c r="BK188" s="17" t="s">
        <v>106</v>
      </c>
      <c r="BL188" s="172">
        <f t="shared" si="24"/>
        <v>0</v>
      </c>
      <c r="BM188" s="17" t="s">
        <v>173</v>
      </c>
      <c r="BN188" s="171" t="s">
        <v>739</v>
      </c>
    </row>
    <row r="189" spans="2:66" s="1" customFormat="1" ht="21.75" customHeight="1">
      <c r="B189" s="134"/>
      <c r="C189" s="161" t="s">
        <v>471</v>
      </c>
      <c r="D189" s="161" t="s">
        <v>169</v>
      </c>
      <c r="E189" s="162" t="s">
        <v>1422</v>
      </c>
      <c r="F189" s="163" t="s">
        <v>1423</v>
      </c>
      <c r="G189" s="163"/>
      <c r="H189" s="164" t="s">
        <v>236</v>
      </c>
      <c r="I189" s="165">
        <v>1</v>
      </c>
      <c r="J189" s="166"/>
      <c r="K189" s="165">
        <f t="shared" si="15"/>
        <v>0</v>
      </c>
      <c r="L189" s="167"/>
      <c r="M189" s="34"/>
      <c r="N189" s="168" t="s">
        <v>1</v>
      </c>
      <c r="O189" s="133" t="s">
        <v>42</v>
      </c>
      <c r="Q189" s="169">
        <f t="shared" si="16"/>
        <v>0</v>
      </c>
      <c r="R189" s="169">
        <v>0</v>
      </c>
      <c r="S189" s="169">
        <f t="shared" si="17"/>
        <v>0</v>
      </c>
      <c r="T189" s="169">
        <v>0</v>
      </c>
      <c r="U189" s="170">
        <f t="shared" si="18"/>
        <v>0</v>
      </c>
      <c r="AS189" s="171" t="s">
        <v>173</v>
      </c>
      <c r="AU189" s="171" t="s">
        <v>169</v>
      </c>
      <c r="AV189" s="171" t="s">
        <v>84</v>
      </c>
      <c r="AZ189" s="17" t="s">
        <v>167</v>
      </c>
      <c r="BF189" s="97">
        <f t="shared" si="19"/>
        <v>0</v>
      </c>
      <c r="BG189" s="97">
        <f t="shared" si="20"/>
        <v>0</v>
      </c>
      <c r="BH189" s="97">
        <f t="shared" si="21"/>
        <v>0</v>
      </c>
      <c r="BI189" s="97">
        <f t="shared" si="22"/>
        <v>0</v>
      </c>
      <c r="BJ189" s="97">
        <f t="shared" si="23"/>
        <v>0</v>
      </c>
      <c r="BK189" s="17" t="s">
        <v>106</v>
      </c>
      <c r="BL189" s="172">
        <f t="shared" si="24"/>
        <v>0</v>
      </c>
      <c r="BM189" s="17" t="s">
        <v>173</v>
      </c>
      <c r="BN189" s="171" t="s">
        <v>750</v>
      </c>
    </row>
    <row r="190" spans="2:66" s="1" customFormat="1" ht="21.75" customHeight="1">
      <c r="B190" s="134"/>
      <c r="C190" s="194" t="s">
        <v>476</v>
      </c>
      <c r="D190" s="194" t="s">
        <v>382</v>
      </c>
      <c r="E190" s="195" t="s">
        <v>1424</v>
      </c>
      <c r="F190" s="196" t="s">
        <v>1425</v>
      </c>
      <c r="G190" s="196"/>
      <c r="H190" s="197" t="s">
        <v>236</v>
      </c>
      <c r="I190" s="198">
        <v>1</v>
      </c>
      <c r="J190" s="199"/>
      <c r="K190" s="198">
        <f t="shared" si="15"/>
        <v>0</v>
      </c>
      <c r="L190" s="200"/>
      <c r="M190" s="201"/>
      <c r="N190" s="202" t="s">
        <v>1</v>
      </c>
      <c r="O190" s="203" t="s">
        <v>42</v>
      </c>
      <c r="Q190" s="169">
        <f t="shared" si="16"/>
        <v>0</v>
      </c>
      <c r="R190" s="169">
        <v>0</v>
      </c>
      <c r="S190" s="169">
        <f t="shared" si="17"/>
        <v>0</v>
      </c>
      <c r="T190" s="169">
        <v>0</v>
      </c>
      <c r="U190" s="170">
        <f t="shared" si="18"/>
        <v>0</v>
      </c>
      <c r="AS190" s="171" t="s">
        <v>209</v>
      </c>
      <c r="AU190" s="171" t="s">
        <v>382</v>
      </c>
      <c r="AV190" s="171" t="s">
        <v>84</v>
      </c>
      <c r="AZ190" s="17" t="s">
        <v>167</v>
      </c>
      <c r="BF190" s="97">
        <f t="shared" si="19"/>
        <v>0</v>
      </c>
      <c r="BG190" s="97">
        <f t="shared" si="20"/>
        <v>0</v>
      </c>
      <c r="BH190" s="97">
        <f t="shared" si="21"/>
        <v>0</v>
      </c>
      <c r="BI190" s="97">
        <f t="shared" si="22"/>
        <v>0</v>
      </c>
      <c r="BJ190" s="97">
        <f t="shared" si="23"/>
        <v>0</v>
      </c>
      <c r="BK190" s="17" t="s">
        <v>106</v>
      </c>
      <c r="BL190" s="172">
        <f t="shared" si="24"/>
        <v>0</v>
      </c>
      <c r="BM190" s="17" t="s">
        <v>173</v>
      </c>
      <c r="BN190" s="171" t="s">
        <v>763</v>
      </c>
    </row>
    <row r="191" spans="2:66" s="1" customFormat="1" ht="24.25" customHeight="1">
      <c r="B191" s="134"/>
      <c r="C191" s="161" t="s">
        <v>481</v>
      </c>
      <c r="D191" s="161" t="s">
        <v>169</v>
      </c>
      <c r="E191" s="162" t="s">
        <v>1426</v>
      </c>
      <c r="F191" s="163" t="s">
        <v>1427</v>
      </c>
      <c r="G191" s="163"/>
      <c r="H191" s="164" t="s">
        <v>236</v>
      </c>
      <c r="I191" s="165">
        <v>3</v>
      </c>
      <c r="J191" s="166"/>
      <c r="K191" s="165">
        <f t="shared" si="15"/>
        <v>0</v>
      </c>
      <c r="L191" s="167"/>
      <c r="M191" s="34"/>
      <c r="N191" s="168" t="s">
        <v>1</v>
      </c>
      <c r="O191" s="133" t="s">
        <v>42</v>
      </c>
      <c r="Q191" s="169">
        <f t="shared" si="16"/>
        <v>0</v>
      </c>
      <c r="R191" s="169">
        <v>0</v>
      </c>
      <c r="S191" s="169">
        <f t="shared" si="17"/>
        <v>0</v>
      </c>
      <c r="T191" s="169">
        <v>0</v>
      </c>
      <c r="U191" s="170">
        <f t="shared" si="18"/>
        <v>0</v>
      </c>
      <c r="AS191" s="171" t="s">
        <v>173</v>
      </c>
      <c r="AU191" s="171" t="s">
        <v>169</v>
      </c>
      <c r="AV191" s="171" t="s">
        <v>84</v>
      </c>
      <c r="AZ191" s="17" t="s">
        <v>167</v>
      </c>
      <c r="BF191" s="97">
        <f t="shared" si="19"/>
        <v>0</v>
      </c>
      <c r="BG191" s="97">
        <f t="shared" si="20"/>
        <v>0</v>
      </c>
      <c r="BH191" s="97">
        <f t="shared" si="21"/>
        <v>0</v>
      </c>
      <c r="BI191" s="97">
        <f t="shared" si="22"/>
        <v>0</v>
      </c>
      <c r="BJ191" s="97">
        <f t="shared" si="23"/>
        <v>0</v>
      </c>
      <c r="BK191" s="17" t="s">
        <v>106</v>
      </c>
      <c r="BL191" s="172">
        <f t="shared" si="24"/>
        <v>0</v>
      </c>
      <c r="BM191" s="17" t="s">
        <v>173</v>
      </c>
      <c r="BN191" s="171" t="s">
        <v>776</v>
      </c>
    </row>
    <row r="192" spans="2:66" s="1" customFormat="1" ht="24.25" customHeight="1">
      <c r="B192" s="134"/>
      <c r="C192" s="194" t="s">
        <v>485</v>
      </c>
      <c r="D192" s="194" t="s">
        <v>382</v>
      </c>
      <c r="E192" s="195" t="s">
        <v>1428</v>
      </c>
      <c r="F192" s="196" t="s">
        <v>1429</v>
      </c>
      <c r="G192" s="196"/>
      <c r="H192" s="197" t="s">
        <v>236</v>
      </c>
      <c r="I192" s="198">
        <v>3</v>
      </c>
      <c r="J192" s="199"/>
      <c r="K192" s="198">
        <f t="shared" si="15"/>
        <v>0</v>
      </c>
      <c r="L192" s="200"/>
      <c r="M192" s="201"/>
      <c r="N192" s="202" t="s">
        <v>1</v>
      </c>
      <c r="O192" s="203" t="s">
        <v>42</v>
      </c>
      <c r="Q192" s="169">
        <f t="shared" si="16"/>
        <v>0</v>
      </c>
      <c r="R192" s="169">
        <v>0</v>
      </c>
      <c r="S192" s="169">
        <f t="shared" si="17"/>
        <v>0</v>
      </c>
      <c r="T192" s="169">
        <v>0</v>
      </c>
      <c r="U192" s="170">
        <f t="shared" si="18"/>
        <v>0</v>
      </c>
      <c r="AS192" s="171" t="s">
        <v>209</v>
      </c>
      <c r="AU192" s="171" t="s">
        <v>382</v>
      </c>
      <c r="AV192" s="171" t="s">
        <v>84</v>
      </c>
      <c r="AZ192" s="17" t="s">
        <v>167</v>
      </c>
      <c r="BF192" s="97">
        <f t="shared" si="19"/>
        <v>0</v>
      </c>
      <c r="BG192" s="97">
        <f t="shared" si="20"/>
        <v>0</v>
      </c>
      <c r="BH192" s="97">
        <f t="shared" si="21"/>
        <v>0</v>
      </c>
      <c r="BI192" s="97">
        <f t="shared" si="22"/>
        <v>0</v>
      </c>
      <c r="BJ192" s="97">
        <f t="shared" si="23"/>
        <v>0</v>
      </c>
      <c r="BK192" s="17" t="s">
        <v>106</v>
      </c>
      <c r="BL192" s="172">
        <f t="shared" si="24"/>
        <v>0</v>
      </c>
      <c r="BM192" s="17" t="s">
        <v>173</v>
      </c>
      <c r="BN192" s="171" t="s">
        <v>784</v>
      </c>
    </row>
    <row r="193" spans="2:66" s="1" customFormat="1" ht="16.5" customHeight="1">
      <c r="B193" s="134"/>
      <c r="C193" s="161" t="s">
        <v>490</v>
      </c>
      <c r="D193" s="161" t="s">
        <v>169</v>
      </c>
      <c r="E193" s="162" t="s">
        <v>1430</v>
      </c>
      <c r="F193" s="163" t="s">
        <v>1431</v>
      </c>
      <c r="G193" s="163"/>
      <c r="H193" s="164" t="s">
        <v>236</v>
      </c>
      <c r="I193" s="165">
        <v>5</v>
      </c>
      <c r="J193" s="166"/>
      <c r="K193" s="165">
        <f t="shared" si="15"/>
        <v>0</v>
      </c>
      <c r="L193" s="167"/>
      <c r="M193" s="34"/>
      <c r="N193" s="168" t="s">
        <v>1</v>
      </c>
      <c r="O193" s="133" t="s">
        <v>42</v>
      </c>
      <c r="Q193" s="169">
        <f t="shared" si="16"/>
        <v>0</v>
      </c>
      <c r="R193" s="169">
        <v>0</v>
      </c>
      <c r="S193" s="169">
        <f t="shared" si="17"/>
        <v>0</v>
      </c>
      <c r="T193" s="169">
        <v>0</v>
      </c>
      <c r="U193" s="170">
        <f t="shared" si="18"/>
        <v>0</v>
      </c>
      <c r="AS193" s="171" t="s">
        <v>173</v>
      </c>
      <c r="AU193" s="171" t="s">
        <v>169</v>
      </c>
      <c r="AV193" s="171" t="s">
        <v>84</v>
      </c>
      <c r="AZ193" s="17" t="s">
        <v>167</v>
      </c>
      <c r="BF193" s="97">
        <f t="shared" si="19"/>
        <v>0</v>
      </c>
      <c r="BG193" s="97">
        <f t="shared" si="20"/>
        <v>0</v>
      </c>
      <c r="BH193" s="97">
        <f t="shared" si="21"/>
        <v>0</v>
      </c>
      <c r="BI193" s="97">
        <f t="shared" si="22"/>
        <v>0</v>
      </c>
      <c r="BJ193" s="97">
        <f t="shared" si="23"/>
        <v>0</v>
      </c>
      <c r="BK193" s="17" t="s">
        <v>106</v>
      </c>
      <c r="BL193" s="172">
        <f t="shared" si="24"/>
        <v>0</v>
      </c>
      <c r="BM193" s="17" t="s">
        <v>173</v>
      </c>
      <c r="BN193" s="171" t="s">
        <v>795</v>
      </c>
    </row>
    <row r="194" spans="2:66" s="1" customFormat="1" ht="16.5" customHeight="1">
      <c r="B194" s="134"/>
      <c r="C194" s="194" t="s">
        <v>494</v>
      </c>
      <c r="D194" s="194" t="s">
        <v>382</v>
      </c>
      <c r="E194" s="195" t="s">
        <v>1432</v>
      </c>
      <c r="F194" s="196" t="s">
        <v>1433</v>
      </c>
      <c r="G194" s="196"/>
      <c r="H194" s="197" t="s">
        <v>236</v>
      </c>
      <c r="I194" s="198">
        <v>5</v>
      </c>
      <c r="J194" s="199"/>
      <c r="K194" s="198">
        <f t="shared" si="15"/>
        <v>0</v>
      </c>
      <c r="L194" s="200"/>
      <c r="M194" s="201"/>
      <c r="N194" s="202" t="s">
        <v>1</v>
      </c>
      <c r="O194" s="203" t="s">
        <v>42</v>
      </c>
      <c r="Q194" s="169">
        <f t="shared" si="16"/>
        <v>0</v>
      </c>
      <c r="R194" s="169">
        <v>0</v>
      </c>
      <c r="S194" s="169">
        <f t="shared" si="17"/>
        <v>0</v>
      </c>
      <c r="T194" s="169">
        <v>0</v>
      </c>
      <c r="U194" s="170">
        <f t="shared" si="18"/>
        <v>0</v>
      </c>
      <c r="AS194" s="171" t="s">
        <v>209</v>
      </c>
      <c r="AU194" s="171" t="s">
        <v>382</v>
      </c>
      <c r="AV194" s="171" t="s">
        <v>84</v>
      </c>
      <c r="AZ194" s="17" t="s">
        <v>167</v>
      </c>
      <c r="BF194" s="97">
        <f t="shared" si="19"/>
        <v>0</v>
      </c>
      <c r="BG194" s="97">
        <f t="shared" si="20"/>
        <v>0</v>
      </c>
      <c r="BH194" s="97">
        <f t="shared" si="21"/>
        <v>0</v>
      </c>
      <c r="BI194" s="97">
        <f t="shared" si="22"/>
        <v>0</v>
      </c>
      <c r="BJ194" s="97">
        <f t="shared" si="23"/>
        <v>0</v>
      </c>
      <c r="BK194" s="17" t="s">
        <v>106</v>
      </c>
      <c r="BL194" s="172">
        <f t="shared" si="24"/>
        <v>0</v>
      </c>
      <c r="BM194" s="17" t="s">
        <v>173</v>
      </c>
      <c r="BN194" s="171" t="s">
        <v>807</v>
      </c>
    </row>
    <row r="195" spans="2:66" s="1" customFormat="1" ht="16.5" customHeight="1">
      <c r="B195" s="134"/>
      <c r="C195" s="161" t="s">
        <v>499</v>
      </c>
      <c r="D195" s="161" t="s">
        <v>169</v>
      </c>
      <c r="E195" s="162" t="s">
        <v>1434</v>
      </c>
      <c r="F195" s="163" t="s">
        <v>1435</v>
      </c>
      <c r="G195" s="163"/>
      <c r="H195" s="164" t="s">
        <v>236</v>
      </c>
      <c r="I195" s="165">
        <v>6</v>
      </c>
      <c r="J195" s="166"/>
      <c r="K195" s="165">
        <f t="shared" si="15"/>
        <v>0</v>
      </c>
      <c r="L195" s="167"/>
      <c r="M195" s="34"/>
      <c r="N195" s="168" t="s">
        <v>1</v>
      </c>
      <c r="O195" s="133" t="s">
        <v>42</v>
      </c>
      <c r="Q195" s="169">
        <f t="shared" si="16"/>
        <v>0</v>
      </c>
      <c r="R195" s="169">
        <v>0</v>
      </c>
      <c r="S195" s="169">
        <f t="shared" si="17"/>
        <v>0</v>
      </c>
      <c r="T195" s="169">
        <v>0</v>
      </c>
      <c r="U195" s="170">
        <f t="shared" si="18"/>
        <v>0</v>
      </c>
      <c r="AS195" s="171" t="s">
        <v>173</v>
      </c>
      <c r="AU195" s="171" t="s">
        <v>169</v>
      </c>
      <c r="AV195" s="171" t="s">
        <v>84</v>
      </c>
      <c r="AZ195" s="17" t="s">
        <v>167</v>
      </c>
      <c r="BF195" s="97">
        <f t="shared" si="19"/>
        <v>0</v>
      </c>
      <c r="BG195" s="97">
        <f t="shared" si="20"/>
        <v>0</v>
      </c>
      <c r="BH195" s="97">
        <f t="shared" si="21"/>
        <v>0</v>
      </c>
      <c r="BI195" s="97">
        <f t="shared" si="22"/>
        <v>0</v>
      </c>
      <c r="BJ195" s="97">
        <f t="shared" si="23"/>
        <v>0</v>
      </c>
      <c r="BK195" s="17" t="s">
        <v>106</v>
      </c>
      <c r="BL195" s="172">
        <f t="shared" si="24"/>
        <v>0</v>
      </c>
      <c r="BM195" s="17" t="s">
        <v>173</v>
      </c>
      <c r="BN195" s="171" t="s">
        <v>815</v>
      </c>
    </row>
    <row r="196" spans="2:66" s="1" customFormat="1" ht="16.5" customHeight="1">
      <c r="B196" s="134"/>
      <c r="C196" s="194" t="s">
        <v>504</v>
      </c>
      <c r="D196" s="194" t="s">
        <v>382</v>
      </c>
      <c r="E196" s="195" t="s">
        <v>1436</v>
      </c>
      <c r="F196" s="196" t="s">
        <v>1437</v>
      </c>
      <c r="G196" s="196"/>
      <c r="H196" s="197" t="s">
        <v>236</v>
      </c>
      <c r="I196" s="198">
        <v>6</v>
      </c>
      <c r="J196" s="199"/>
      <c r="K196" s="198">
        <f t="shared" si="15"/>
        <v>0</v>
      </c>
      <c r="L196" s="200"/>
      <c r="M196" s="201"/>
      <c r="N196" s="202" t="s">
        <v>1</v>
      </c>
      <c r="O196" s="203" t="s">
        <v>42</v>
      </c>
      <c r="Q196" s="169">
        <f t="shared" si="16"/>
        <v>0</v>
      </c>
      <c r="R196" s="169">
        <v>0</v>
      </c>
      <c r="S196" s="169">
        <f t="shared" si="17"/>
        <v>0</v>
      </c>
      <c r="T196" s="169">
        <v>0</v>
      </c>
      <c r="U196" s="170">
        <f t="shared" si="18"/>
        <v>0</v>
      </c>
      <c r="AS196" s="171" t="s">
        <v>209</v>
      </c>
      <c r="AU196" s="171" t="s">
        <v>382</v>
      </c>
      <c r="AV196" s="171" t="s">
        <v>84</v>
      </c>
      <c r="AZ196" s="17" t="s">
        <v>167</v>
      </c>
      <c r="BF196" s="97">
        <f t="shared" si="19"/>
        <v>0</v>
      </c>
      <c r="BG196" s="97">
        <f t="shared" si="20"/>
        <v>0</v>
      </c>
      <c r="BH196" s="97">
        <f t="shared" si="21"/>
        <v>0</v>
      </c>
      <c r="BI196" s="97">
        <f t="shared" si="22"/>
        <v>0</v>
      </c>
      <c r="BJ196" s="97">
        <f t="shared" si="23"/>
        <v>0</v>
      </c>
      <c r="BK196" s="17" t="s">
        <v>106</v>
      </c>
      <c r="BL196" s="172">
        <f t="shared" si="24"/>
        <v>0</v>
      </c>
      <c r="BM196" s="17" t="s">
        <v>173</v>
      </c>
      <c r="BN196" s="171" t="s">
        <v>825</v>
      </c>
    </row>
    <row r="197" spans="2:66" s="1" customFormat="1" ht="16.5" customHeight="1">
      <c r="B197" s="134"/>
      <c r="C197" s="161" t="s">
        <v>509</v>
      </c>
      <c r="D197" s="161" t="s">
        <v>169</v>
      </c>
      <c r="E197" s="162" t="s">
        <v>1438</v>
      </c>
      <c r="F197" s="163" t="s">
        <v>1439</v>
      </c>
      <c r="G197" s="163"/>
      <c r="H197" s="164" t="s">
        <v>236</v>
      </c>
      <c r="I197" s="165">
        <v>20</v>
      </c>
      <c r="J197" s="166"/>
      <c r="K197" s="165">
        <f t="shared" si="15"/>
        <v>0</v>
      </c>
      <c r="L197" s="167"/>
      <c r="M197" s="34"/>
      <c r="N197" s="168" t="s">
        <v>1</v>
      </c>
      <c r="O197" s="133" t="s">
        <v>42</v>
      </c>
      <c r="Q197" s="169">
        <f t="shared" si="16"/>
        <v>0</v>
      </c>
      <c r="R197" s="169">
        <v>0</v>
      </c>
      <c r="S197" s="169">
        <f t="shared" si="17"/>
        <v>0</v>
      </c>
      <c r="T197" s="169">
        <v>0</v>
      </c>
      <c r="U197" s="170">
        <f t="shared" si="18"/>
        <v>0</v>
      </c>
      <c r="AS197" s="171" t="s">
        <v>173</v>
      </c>
      <c r="AU197" s="171" t="s">
        <v>169</v>
      </c>
      <c r="AV197" s="171" t="s">
        <v>84</v>
      </c>
      <c r="AZ197" s="17" t="s">
        <v>167</v>
      </c>
      <c r="BF197" s="97">
        <f t="shared" si="19"/>
        <v>0</v>
      </c>
      <c r="BG197" s="97">
        <f t="shared" si="20"/>
        <v>0</v>
      </c>
      <c r="BH197" s="97">
        <f t="shared" si="21"/>
        <v>0</v>
      </c>
      <c r="BI197" s="97">
        <f t="shared" si="22"/>
        <v>0</v>
      </c>
      <c r="BJ197" s="97">
        <f t="shared" si="23"/>
        <v>0</v>
      </c>
      <c r="BK197" s="17" t="s">
        <v>106</v>
      </c>
      <c r="BL197" s="172">
        <f t="shared" si="24"/>
        <v>0</v>
      </c>
      <c r="BM197" s="17" t="s">
        <v>173</v>
      </c>
      <c r="BN197" s="171" t="s">
        <v>836</v>
      </c>
    </row>
    <row r="198" spans="2:66" s="1" customFormat="1" ht="16.5" customHeight="1">
      <c r="B198" s="134"/>
      <c r="C198" s="194" t="s">
        <v>514</v>
      </c>
      <c r="D198" s="194" t="s">
        <v>382</v>
      </c>
      <c r="E198" s="195" t="s">
        <v>1440</v>
      </c>
      <c r="F198" s="196" t="s">
        <v>1441</v>
      </c>
      <c r="G198" s="196"/>
      <c r="H198" s="197" t="s">
        <v>236</v>
      </c>
      <c r="I198" s="198">
        <v>20</v>
      </c>
      <c r="J198" s="199"/>
      <c r="K198" s="198">
        <f t="shared" si="15"/>
        <v>0</v>
      </c>
      <c r="L198" s="200"/>
      <c r="M198" s="201"/>
      <c r="N198" s="202" t="s">
        <v>1</v>
      </c>
      <c r="O198" s="203" t="s">
        <v>42</v>
      </c>
      <c r="Q198" s="169">
        <f t="shared" si="16"/>
        <v>0</v>
      </c>
      <c r="R198" s="169">
        <v>0</v>
      </c>
      <c r="S198" s="169">
        <f t="shared" si="17"/>
        <v>0</v>
      </c>
      <c r="T198" s="169">
        <v>0</v>
      </c>
      <c r="U198" s="170">
        <f t="shared" si="18"/>
        <v>0</v>
      </c>
      <c r="AS198" s="171" t="s">
        <v>209</v>
      </c>
      <c r="AU198" s="171" t="s">
        <v>382</v>
      </c>
      <c r="AV198" s="171" t="s">
        <v>84</v>
      </c>
      <c r="AZ198" s="17" t="s">
        <v>167</v>
      </c>
      <c r="BF198" s="97">
        <f t="shared" si="19"/>
        <v>0</v>
      </c>
      <c r="BG198" s="97">
        <f t="shared" si="20"/>
        <v>0</v>
      </c>
      <c r="BH198" s="97">
        <f t="shared" si="21"/>
        <v>0</v>
      </c>
      <c r="BI198" s="97">
        <f t="shared" si="22"/>
        <v>0</v>
      </c>
      <c r="BJ198" s="97">
        <f t="shared" si="23"/>
        <v>0</v>
      </c>
      <c r="BK198" s="17" t="s">
        <v>106</v>
      </c>
      <c r="BL198" s="172">
        <f t="shared" si="24"/>
        <v>0</v>
      </c>
      <c r="BM198" s="17" t="s">
        <v>173</v>
      </c>
      <c r="BN198" s="171" t="s">
        <v>852</v>
      </c>
    </row>
    <row r="199" spans="2:66" s="1" customFormat="1" ht="16.5" customHeight="1">
      <c r="B199" s="134"/>
      <c r="C199" s="161" t="s">
        <v>519</v>
      </c>
      <c r="D199" s="161" t="s">
        <v>169</v>
      </c>
      <c r="E199" s="162" t="s">
        <v>1442</v>
      </c>
      <c r="F199" s="163" t="s">
        <v>1443</v>
      </c>
      <c r="G199" s="163"/>
      <c r="H199" s="164" t="s">
        <v>236</v>
      </c>
      <c r="I199" s="165">
        <v>10</v>
      </c>
      <c r="J199" s="166"/>
      <c r="K199" s="165">
        <f t="shared" si="15"/>
        <v>0</v>
      </c>
      <c r="L199" s="167"/>
      <c r="M199" s="34"/>
      <c r="N199" s="168" t="s">
        <v>1</v>
      </c>
      <c r="O199" s="133" t="s">
        <v>42</v>
      </c>
      <c r="Q199" s="169">
        <f t="shared" si="16"/>
        <v>0</v>
      </c>
      <c r="R199" s="169">
        <v>0</v>
      </c>
      <c r="S199" s="169">
        <f t="shared" si="17"/>
        <v>0</v>
      </c>
      <c r="T199" s="169">
        <v>0</v>
      </c>
      <c r="U199" s="170">
        <f t="shared" si="18"/>
        <v>0</v>
      </c>
      <c r="AS199" s="171" t="s">
        <v>173</v>
      </c>
      <c r="AU199" s="171" t="s">
        <v>169</v>
      </c>
      <c r="AV199" s="171" t="s">
        <v>84</v>
      </c>
      <c r="AZ199" s="17" t="s">
        <v>167</v>
      </c>
      <c r="BF199" s="97">
        <f t="shared" si="19"/>
        <v>0</v>
      </c>
      <c r="BG199" s="97">
        <f t="shared" si="20"/>
        <v>0</v>
      </c>
      <c r="BH199" s="97">
        <f t="shared" si="21"/>
        <v>0</v>
      </c>
      <c r="BI199" s="97">
        <f t="shared" si="22"/>
        <v>0</v>
      </c>
      <c r="BJ199" s="97">
        <f t="shared" si="23"/>
        <v>0</v>
      </c>
      <c r="BK199" s="17" t="s">
        <v>106</v>
      </c>
      <c r="BL199" s="172">
        <f t="shared" si="24"/>
        <v>0</v>
      </c>
      <c r="BM199" s="17" t="s">
        <v>173</v>
      </c>
      <c r="BN199" s="171" t="s">
        <v>862</v>
      </c>
    </row>
    <row r="200" spans="2:66" s="1" customFormat="1" ht="16.5" customHeight="1">
      <c r="B200" s="134"/>
      <c r="C200" s="194" t="s">
        <v>523</v>
      </c>
      <c r="D200" s="194" t="s">
        <v>382</v>
      </c>
      <c r="E200" s="195" t="s">
        <v>1444</v>
      </c>
      <c r="F200" s="196" t="s">
        <v>1445</v>
      </c>
      <c r="G200" s="196"/>
      <c r="H200" s="197" t="s">
        <v>236</v>
      </c>
      <c r="I200" s="198">
        <v>10</v>
      </c>
      <c r="J200" s="199"/>
      <c r="K200" s="198">
        <f t="shared" si="15"/>
        <v>0</v>
      </c>
      <c r="L200" s="200"/>
      <c r="M200" s="201"/>
      <c r="N200" s="202" t="s">
        <v>1</v>
      </c>
      <c r="O200" s="203" t="s">
        <v>42</v>
      </c>
      <c r="Q200" s="169">
        <f t="shared" si="16"/>
        <v>0</v>
      </c>
      <c r="R200" s="169">
        <v>0</v>
      </c>
      <c r="S200" s="169">
        <f t="shared" si="17"/>
        <v>0</v>
      </c>
      <c r="T200" s="169">
        <v>0</v>
      </c>
      <c r="U200" s="170">
        <f t="shared" si="18"/>
        <v>0</v>
      </c>
      <c r="AS200" s="171" t="s">
        <v>209</v>
      </c>
      <c r="AU200" s="171" t="s">
        <v>382</v>
      </c>
      <c r="AV200" s="171" t="s">
        <v>84</v>
      </c>
      <c r="AZ200" s="17" t="s">
        <v>167</v>
      </c>
      <c r="BF200" s="97">
        <f t="shared" si="19"/>
        <v>0</v>
      </c>
      <c r="BG200" s="97">
        <f t="shared" si="20"/>
        <v>0</v>
      </c>
      <c r="BH200" s="97">
        <f t="shared" si="21"/>
        <v>0</v>
      </c>
      <c r="BI200" s="97">
        <f t="shared" si="22"/>
        <v>0</v>
      </c>
      <c r="BJ200" s="97">
        <f t="shared" si="23"/>
        <v>0</v>
      </c>
      <c r="BK200" s="17" t="s">
        <v>106</v>
      </c>
      <c r="BL200" s="172">
        <f t="shared" si="24"/>
        <v>0</v>
      </c>
      <c r="BM200" s="17" t="s">
        <v>173</v>
      </c>
      <c r="BN200" s="171" t="s">
        <v>871</v>
      </c>
    </row>
    <row r="201" spans="2:66" s="1" customFormat="1" ht="16.5" customHeight="1">
      <c r="B201" s="134"/>
      <c r="C201" s="161" t="s">
        <v>528</v>
      </c>
      <c r="D201" s="161" t="s">
        <v>169</v>
      </c>
      <c r="E201" s="162" t="s">
        <v>1446</v>
      </c>
      <c r="F201" s="163" t="s">
        <v>1447</v>
      </c>
      <c r="G201" s="163"/>
      <c r="H201" s="164" t="s">
        <v>236</v>
      </c>
      <c r="I201" s="165">
        <v>22</v>
      </c>
      <c r="J201" s="166"/>
      <c r="K201" s="165">
        <f t="shared" si="15"/>
        <v>0</v>
      </c>
      <c r="L201" s="167"/>
      <c r="M201" s="34"/>
      <c r="N201" s="168" t="s">
        <v>1</v>
      </c>
      <c r="O201" s="133" t="s">
        <v>42</v>
      </c>
      <c r="Q201" s="169">
        <f t="shared" si="16"/>
        <v>0</v>
      </c>
      <c r="R201" s="169">
        <v>0</v>
      </c>
      <c r="S201" s="169">
        <f t="shared" si="17"/>
        <v>0</v>
      </c>
      <c r="T201" s="169">
        <v>0</v>
      </c>
      <c r="U201" s="170">
        <f t="shared" si="18"/>
        <v>0</v>
      </c>
      <c r="AS201" s="171" t="s">
        <v>173</v>
      </c>
      <c r="AU201" s="171" t="s">
        <v>169</v>
      </c>
      <c r="AV201" s="171" t="s">
        <v>84</v>
      </c>
      <c r="AZ201" s="17" t="s">
        <v>167</v>
      </c>
      <c r="BF201" s="97">
        <f t="shared" si="19"/>
        <v>0</v>
      </c>
      <c r="BG201" s="97">
        <f t="shared" si="20"/>
        <v>0</v>
      </c>
      <c r="BH201" s="97">
        <f t="shared" si="21"/>
        <v>0</v>
      </c>
      <c r="BI201" s="97">
        <f t="shared" si="22"/>
        <v>0</v>
      </c>
      <c r="BJ201" s="97">
        <f t="shared" si="23"/>
        <v>0</v>
      </c>
      <c r="BK201" s="17" t="s">
        <v>106</v>
      </c>
      <c r="BL201" s="172">
        <f t="shared" si="24"/>
        <v>0</v>
      </c>
      <c r="BM201" s="17" t="s">
        <v>173</v>
      </c>
      <c r="BN201" s="171" t="s">
        <v>879</v>
      </c>
    </row>
    <row r="202" spans="2:66" s="1" customFormat="1" ht="16.5" customHeight="1">
      <c r="B202" s="134"/>
      <c r="C202" s="194" t="s">
        <v>532</v>
      </c>
      <c r="D202" s="194" t="s">
        <v>382</v>
      </c>
      <c r="E202" s="195" t="s">
        <v>1448</v>
      </c>
      <c r="F202" s="196" t="s">
        <v>1449</v>
      </c>
      <c r="G202" s="196"/>
      <c r="H202" s="197" t="s">
        <v>236</v>
      </c>
      <c r="I202" s="198">
        <v>22</v>
      </c>
      <c r="J202" s="199"/>
      <c r="K202" s="198">
        <f t="shared" si="15"/>
        <v>0</v>
      </c>
      <c r="L202" s="200"/>
      <c r="M202" s="201"/>
      <c r="N202" s="202" t="s">
        <v>1</v>
      </c>
      <c r="O202" s="203" t="s">
        <v>42</v>
      </c>
      <c r="Q202" s="169">
        <f t="shared" si="16"/>
        <v>0</v>
      </c>
      <c r="R202" s="169">
        <v>0</v>
      </c>
      <c r="S202" s="169">
        <f t="shared" si="17"/>
        <v>0</v>
      </c>
      <c r="T202" s="169">
        <v>0</v>
      </c>
      <c r="U202" s="170">
        <f t="shared" si="18"/>
        <v>0</v>
      </c>
      <c r="AS202" s="171" t="s">
        <v>209</v>
      </c>
      <c r="AU202" s="171" t="s">
        <v>382</v>
      </c>
      <c r="AV202" s="171" t="s">
        <v>84</v>
      </c>
      <c r="AZ202" s="17" t="s">
        <v>167</v>
      </c>
      <c r="BF202" s="97">
        <f t="shared" si="19"/>
        <v>0</v>
      </c>
      <c r="BG202" s="97">
        <f t="shared" si="20"/>
        <v>0</v>
      </c>
      <c r="BH202" s="97">
        <f t="shared" si="21"/>
        <v>0</v>
      </c>
      <c r="BI202" s="97">
        <f t="shared" si="22"/>
        <v>0</v>
      </c>
      <c r="BJ202" s="97">
        <f t="shared" si="23"/>
        <v>0</v>
      </c>
      <c r="BK202" s="17" t="s">
        <v>106</v>
      </c>
      <c r="BL202" s="172">
        <f t="shared" si="24"/>
        <v>0</v>
      </c>
      <c r="BM202" s="17" t="s">
        <v>173</v>
      </c>
      <c r="BN202" s="171" t="s">
        <v>887</v>
      </c>
    </row>
    <row r="203" spans="2:66" s="1" customFormat="1" ht="16.5" customHeight="1">
      <c r="B203" s="134"/>
      <c r="C203" s="161" t="s">
        <v>537</v>
      </c>
      <c r="D203" s="161" t="s">
        <v>169</v>
      </c>
      <c r="E203" s="162" t="s">
        <v>1450</v>
      </c>
      <c r="F203" s="163" t="s">
        <v>1451</v>
      </c>
      <c r="G203" s="163"/>
      <c r="H203" s="164" t="s">
        <v>344</v>
      </c>
      <c r="I203" s="165">
        <v>20</v>
      </c>
      <c r="J203" s="166"/>
      <c r="K203" s="165">
        <f t="shared" si="15"/>
        <v>0</v>
      </c>
      <c r="L203" s="167"/>
      <c r="M203" s="34"/>
      <c r="N203" s="168" t="s">
        <v>1</v>
      </c>
      <c r="O203" s="133" t="s">
        <v>42</v>
      </c>
      <c r="Q203" s="169">
        <f t="shared" si="16"/>
        <v>0</v>
      </c>
      <c r="R203" s="169">
        <v>0</v>
      </c>
      <c r="S203" s="169">
        <f t="shared" si="17"/>
        <v>0</v>
      </c>
      <c r="T203" s="169">
        <v>0</v>
      </c>
      <c r="U203" s="170">
        <f t="shared" si="18"/>
        <v>0</v>
      </c>
      <c r="AS203" s="171" t="s">
        <v>173</v>
      </c>
      <c r="AU203" s="171" t="s">
        <v>169</v>
      </c>
      <c r="AV203" s="171" t="s">
        <v>84</v>
      </c>
      <c r="AZ203" s="17" t="s">
        <v>167</v>
      </c>
      <c r="BF203" s="97">
        <f t="shared" si="19"/>
        <v>0</v>
      </c>
      <c r="BG203" s="97">
        <f t="shared" si="20"/>
        <v>0</v>
      </c>
      <c r="BH203" s="97">
        <f t="shared" si="21"/>
        <v>0</v>
      </c>
      <c r="BI203" s="97">
        <f t="shared" si="22"/>
        <v>0</v>
      </c>
      <c r="BJ203" s="97">
        <f t="shared" si="23"/>
        <v>0</v>
      </c>
      <c r="BK203" s="17" t="s">
        <v>106</v>
      </c>
      <c r="BL203" s="172">
        <f t="shared" si="24"/>
        <v>0</v>
      </c>
      <c r="BM203" s="17" t="s">
        <v>173</v>
      </c>
      <c r="BN203" s="171" t="s">
        <v>895</v>
      </c>
    </row>
    <row r="204" spans="2:66" s="1" customFormat="1" ht="16.5" customHeight="1">
      <c r="B204" s="134"/>
      <c r="C204" s="194" t="s">
        <v>542</v>
      </c>
      <c r="D204" s="194" t="s">
        <v>382</v>
      </c>
      <c r="E204" s="195" t="s">
        <v>1452</v>
      </c>
      <c r="F204" s="196" t="s">
        <v>1453</v>
      </c>
      <c r="G204" s="196"/>
      <c r="H204" s="197" t="s">
        <v>344</v>
      </c>
      <c r="I204" s="198">
        <v>20</v>
      </c>
      <c r="J204" s="199"/>
      <c r="K204" s="198">
        <f t="shared" si="15"/>
        <v>0</v>
      </c>
      <c r="L204" s="200"/>
      <c r="M204" s="201"/>
      <c r="N204" s="202" t="s">
        <v>1</v>
      </c>
      <c r="O204" s="203" t="s">
        <v>42</v>
      </c>
      <c r="Q204" s="169">
        <f t="shared" si="16"/>
        <v>0</v>
      </c>
      <c r="R204" s="169">
        <v>0</v>
      </c>
      <c r="S204" s="169">
        <f t="shared" si="17"/>
        <v>0</v>
      </c>
      <c r="T204" s="169">
        <v>0</v>
      </c>
      <c r="U204" s="170">
        <f t="shared" si="18"/>
        <v>0</v>
      </c>
      <c r="AS204" s="171" t="s">
        <v>209</v>
      </c>
      <c r="AU204" s="171" t="s">
        <v>382</v>
      </c>
      <c r="AV204" s="171" t="s">
        <v>84</v>
      </c>
      <c r="AZ204" s="17" t="s">
        <v>167</v>
      </c>
      <c r="BF204" s="97">
        <f t="shared" si="19"/>
        <v>0</v>
      </c>
      <c r="BG204" s="97">
        <f t="shared" si="20"/>
        <v>0</v>
      </c>
      <c r="BH204" s="97">
        <f t="shared" si="21"/>
        <v>0</v>
      </c>
      <c r="BI204" s="97">
        <f t="shared" si="22"/>
        <v>0</v>
      </c>
      <c r="BJ204" s="97">
        <f t="shared" si="23"/>
        <v>0</v>
      </c>
      <c r="BK204" s="17" t="s">
        <v>106</v>
      </c>
      <c r="BL204" s="172">
        <f t="shared" si="24"/>
        <v>0</v>
      </c>
      <c r="BM204" s="17" t="s">
        <v>173</v>
      </c>
      <c r="BN204" s="171" t="s">
        <v>903</v>
      </c>
    </row>
    <row r="205" spans="2:66" s="1" customFormat="1" ht="16.5" customHeight="1">
      <c r="B205" s="134"/>
      <c r="C205" s="161" t="s">
        <v>547</v>
      </c>
      <c r="D205" s="161" t="s">
        <v>169</v>
      </c>
      <c r="E205" s="162" t="s">
        <v>1454</v>
      </c>
      <c r="F205" s="163" t="s">
        <v>1455</v>
      </c>
      <c r="G205" s="163"/>
      <c r="H205" s="164" t="s">
        <v>344</v>
      </c>
      <c r="I205" s="165">
        <v>25</v>
      </c>
      <c r="J205" s="166"/>
      <c r="K205" s="165">
        <f t="shared" si="15"/>
        <v>0</v>
      </c>
      <c r="L205" s="167"/>
      <c r="M205" s="34"/>
      <c r="N205" s="168" t="s">
        <v>1</v>
      </c>
      <c r="O205" s="133" t="s">
        <v>42</v>
      </c>
      <c r="Q205" s="169">
        <f t="shared" si="16"/>
        <v>0</v>
      </c>
      <c r="R205" s="169">
        <v>0</v>
      </c>
      <c r="S205" s="169">
        <f t="shared" si="17"/>
        <v>0</v>
      </c>
      <c r="T205" s="169">
        <v>0</v>
      </c>
      <c r="U205" s="170">
        <f t="shared" si="18"/>
        <v>0</v>
      </c>
      <c r="AS205" s="171" t="s">
        <v>173</v>
      </c>
      <c r="AU205" s="171" t="s">
        <v>169</v>
      </c>
      <c r="AV205" s="171" t="s">
        <v>84</v>
      </c>
      <c r="AZ205" s="17" t="s">
        <v>167</v>
      </c>
      <c r="BF205" s="97">
        <f t="shared" si="19"/>
        <v>0</v>
      </c>
      <c r="BG205" s="97">
        <f t="shared" si="20"/>
        <v>0</v>
      </c>
      <c r="BH205" s="97">
        <f t="shared" si="21"/>
        <v>0</v>
      </c>
      <c r="BI205" s="97">
        <f t="shared" si="22"/>
        <v>0</v>
      </c>
      <c r="BJ205" s="97">
        <f t="shared" si="23"/>
        <v>0</v>
      </c>
      <c r="BK205" s="17" t="s">
        <v>106</v>
      </c>
      <c r="BL205" s="172">
        <f t="shared" si="24"/>
        <v>0</v>
      </c>
      <c r="BM205" s="17" t="s">
        <v>173</v>
      </c>
      <c r="BN205" s="171" t="s">
        <v>911</v>
      </c>
    </row>
    <row r="206" spans="2:66" s="1" customFormat="1" ht="16.5" customHeight="1">
      <c r="B206" s="134"/>
      <c r="C206" s="194" t="s">
        <v>552</v>
      </c>
      <c r="D206" s="194" t="s">
        <v>382</v>
      </c>
      <c r="E206" s="195" t="s">
        <v>1456</v>
      </c>
      <c r="F206" s="196" t="s">
        <v>1457</v>
      </c>
      <c r="G206" s="196"/>
      <c r="H206" s="197" t="s">
        <v>344</v>
      </c>
      <c r="I206" s="198">
        <v>25</v>
      </c>
      <c r="J206" s="199"/>
      <c r="K206" s="198">
        <f t="shared" si="15"/>
        <v>0</v>
      </c>
      <c r="L206" s="200"/>
      <c r="M206" s="201"/>
      <c r="N206" s="202" t="s">
        <v>1</v>
      </c>
      <c r="O206" s="203" t="s">
        <v>42</v>
      </c>
      <c r="Q206" s="169">
        <f t="shared" si="16"/>
        <v>0</v>
      </c>
      <c r="R206" s="169">
        <v>0</v>
      </c>
      <c r="S206" s="169">
        <f t="shared" si="17"/>
        <v>0</v>
      </c>
      <c r="T206" s="169">
        <v>0</v>
      </c>
      <c r="U206" s="170">
        <f t="shared" si="18"/>
        <v>0</v>
      </c>
      <c r="AS206" s="171" t="s">
        <v>209</v>
      </c>
      <c r="AU206" s="171" t="s">
        <v>382</v>
      </c>
      <c r="AV206" s="171" t="s">
        <v>84</v>
      </c>
      <c r="AZ206" s="17" t="s">
        <v>167</v>
      </c>
      <c r="BF206" s="97">
        <f t="shared" si="19"/>
        <v>0</v>
      </c>
      <c r="BG206" s="97">
        <f t="shared" si="20"/>
        <v>0</v>
      </c>
      <c r="BH206" s="97">
        <f t="shared" si="21"/>
        <v>0</v>
      </c>
      <c r="BI206" s="97">
        <f t="shared" si="22"/>
        <v>0</v>
      </c>
      <c r="BJ206" s="97">
        <f t="shared" si="23"/>
        <v>0</v>
      </c>
      <c r="BK206" s="17" t="s">
        <v>106</v>
      </c>
      <c r="BL206" s="172">
        <f t="shared" si="24"/>
        <v>0</v>
      </c>
      <c r="BM206" s="17" t="s">
        <v>173</v>
      </c>
      <c r="BN206" s="171" t="s">
        <v>922</v>
      </c>
    </row>
    <row r="207" spans="2:66" s="1" customFormat="1" ht="16.5" customHeight="1">
      <c r="B207" s="134"/>
      <c r="C207" s="161" t="s">
        <v>557</v>
      </c>
      <c r="D207" s="161" t="s">
        <v>169</v>
      </c>
      <c r="E207" s="162" t="s">
        <v>1458</v>
      </c>
      <c r="F207" s="163" t="s">
        <v>1459</v>
      </c>
      <c r="G207" s="163"/>
      <c r="H207" s="164" t="s">
        <v>344</v>
      </c>
      <c r="I207" s="165">
        <v>60</v>
      </c>
      <c r="J207" s="166"/>
      <c r="K207" s="165">
        <f t="shared" si="15"/>
        <v>0</v>
      </c>
      <c r="L207" s="167"/>
      <c r="M207" s="34"/>
      <c r="N207" s="168" t="s">
        <v>1</v>
      </c>
      <c r="O207" s="133" t="s">
        <v>42</v>
      </c>
      <c r="Q207" s="169">
        <f t="shared" si="16"/>
        <v>0</v>
      </c>
      <c r="R207" s="169">
        <v>0</v>
      </c>
      <c r="S207" s="169">
        <f t="shared" si="17"/>
        <v>0</v>
      </c>
      <c r="T207" s="169">
        <v>0</v>
      </c>
      <c r="U207" s="170">
        <f t="shared" si="18"/>
        <v>0</v>
      </c>
      <c r="AS207" s="171" t="s">
        <v>173</v>
      </c>
      <c r="AU207" s="171" t="s">
        <v>169</v>
      </c>
      <c r="AV207" s="171" t="s">
        <v>84</v>
      </c>
      <c r="AZ207" s="17" t="s">
        <v>167</v>
      </c>
      <c r="BF207" s="97">
        <f t="shared" si="19"/>
        <v>0</v>
      </c>
      <c r="BG207" s="97">
        <f t="shared" si="20"/>
        <v>0</v>
      </c>
      <c r="BH207" s="97">
        <f t="shared" si="21"/>
        <v>0</v>
      </c>
      <c r="BI207" s="97">
        <f t="shared" si="22"/>
        <v>0</v>
      </c>
      <c r="BJ207" s="97">
        <f t="shared" si="23"/>
        <v>0</v>
      </c>
      <c r="BK207" s="17" t="s">
        <v>106</v>
      </c>
      <c r="BL207" s="172">
        <f t="shared" si="24"/>
        <v>0</v>
      </c>
      <c r="BM207" s="17" t="s">
        <v>173</v>
      </c>
      <c r="BN207" s="171" t="s">
        <v>945</v>
      </c>
    </row>
    <row r="208" spans="2:66" s="1" customFormat="1" ht="16.5" customHeight="1">
      <c r="B208" s="134"/>
      <c r="C208" s="194" t="s">
        <v>562</v>
      </c>
      <c r="D208" s="194" t="s">
        <v>382</v>
      </c>
      <c r="E208" s="195" t="s">
        <v>1460</v>
      </c>
      <c r="F208" s="196" t="s">
        <v>1461</v>
      </c>
      <c r="G208" s="196"/>
      <c r="H208" s="197" t="s">
        <v>344</v>
      </c>
      <c r="I208" s="198">
        <v>60</v>
      </c>
      <c r="J208" s="199"/>
      <c r="K208" s="198">
        <f t="shared" si="15"/>
        <v>0</v>
      </c>
      <c r="L208" s="200"/>
      <c r="M208" s="201"/>
      <c r="N208" s="202" t="s">
        <v>1</v>
      </c>
      <c r="O208" s="203" t="s">
        <v>42</v>
      </c>
      <c r="Q208" s="169">
        <f t="shared" si="16"/>
        <v>0</v>
      </c>
      <c r="R208" s="169">
        <v>0</v>
      </c>
      <c r="S208" s="169">
        <f t="shared" si="17"/>
        <v>0</v>
      </c>
      <c r="T208" s="169">
        <v>0</v>
      </c>
      <c r="U208" s="170">
        <f t="shared" si="18"/>
        <v>0</v>
      </c>
      <c r="AS208" s="171" t="s">
        <v>209</v>
      </c>
      <c r="AU208" s="171" t="s">
        <v>382</v>
      </c>
      <c r="AV208" s="171" t="s">
        <v>84</v>
      </c>
      <c r="AZ208" s="17" t="s">
        <v>167</v>
      </c>
      <c r="BF208" s="97">
        <f t="shared" si="19"/>
        <v>0</v>
      </c>
      <c r="BG208" s="97">
        <f t="shared" si="20"/>
        <v>0</v>
      </c>
      <c r="BH208" s="97">
        <f t="shared" si="21"/>
        <v>0</v>
      </c>
      <c r="BI208" s="97">
        <f t="shared" si="22"/>
        <v>0</v>
      </c>
      <c r="BJ208" s="97">
        <f t="shared" si="23"/>
        <v>0</v>
      </c>
      <c r="BK208" s="17" t="s">
        <v>106</v>
      </c>
      <c r="BL208" s="172">
        <f t="shared" si="24"/>
        <v>0</v>
      </c>
      <c r="BM208" s="17" t="s">
        <v>173</v>
      </c>
      <c r="BN208" s="171" t="s">
        <v>954</v>
      </c>
    </row>
    <row r="209" spans="2:66" s="1" customFormat="1" ht="16.5" customHeight="1">
      <c r="B209" s="134"/>
      <c r="C209" s="161" t="s">
        <v>567</v>
      </c>
      <c r="D209" s="161" t="s">
        <v>169</v>
      </c>
      <c r="E209" s="162" t="s">
        <v>1462</v>
      </c>
      <c r="F209" s="163" t="s">
        <v>1463</v>
      </c>
      <c r="G209" s="163"/>
      <c r="H209" s="164" t="s">
        <v>236</v>
      </c>
      <c r="I209" s="165">
        <v>10</v>
      </c>
      <c r="J209" s="166"/>
      <c r="K209" s="165">
        <f t="shared" si="15"/>
        <v>0</v>
      </c>
      <c r="L209" s="167"/>
      <c r="M209" s="34"/>
      <c r="N209" s="168" t="s">
        <v>1</v>
      </c>
      <c r="O209" s="133" t="s">
        <v>42</v>
      </c>
      <c r="Q209" s="169">
        <f t="shared" si="16"/>
        <v>0</v>
      </c>
      <c r="R209" s="169">
        <v>0</v>
      </c>
      <c r="S209" s="169">
        <f t="shared" si="17"/>
        <v>0</v>
      </c>
      <c r="T209" s="169">
        <v>0</v>
      </c>
      <c r="U209" s="170">
        <f t="shared" si="18"/>
        <v>0</v>
      </c>
      <c r="AS209" s="171" t="s">
        <v>173</v>
      </c>
      <c r="AU209" s="171" t="s">
        <v>169</v>
      </c>
      <c r="AV209" s="171" t="s">
        <v>84</v>
      </c>
      <c r="AZ209" s="17" t="s">
        <v>167</v>
      </c>
      <c r="BF209" s="97">
        <f t="shared" si="19"/>
        <v>0</v>
      </c>
      <c r="BG209" s="97">
        <f t="shared" si="20"/>
        <v>0</v>
      </c>
      <c r="BH209" s="97">
        <f t="shared" si="21"/>
        <v>0</v>
      </c>
      <c r="BI209" s="97">
        <f t="shared" si="22"/>
        <v>0</v>
      </c>
      <c r="BJ209" s="97">
        <f t="shared" si="23"/>
        <v>0</v>
      </c>
      <c r="BK209" s="17" t="s">
        <v>106</v>
      </c>
      <c r="BL209" s="172">
        <f t="shared" si="24"/>
        <v>0</v>
      </c>
      <c r="BM209" s="17" t="s">
        <v>173</v>
      </c>
      <c r="BN209" s="171" t="s">
        <v>962</v>
      </c>
    </row>
    <row r="210" spans="2:66" s="1" customFormat="1" ht="16.5" customHeight="1">
      <c r="B210" s="134"/>
      <c r="C210" s="194" t="s">
        <v>572</v>
      </c>
      <c r="D210" s="194" t="s">
        <v>382</v>
      </c>
      <c r="E210" s="195" t="s">
        <v>1464</v>
      </c>
      <c r="F210" s="196" t="s">
        <v>1465</v>
      </c>
      <c r="G210" s="196"/>
      <c r="H210" s="197" t="s">
        <v>236</v>
      </c>
      <c r="I210" s="198">
        <v>10</v>
      </c>
      <c r="J210" s="199"/>
      <c r="K210" s="198">
        <f t="shared" si="15"/>
        <v>0</v>
      </c>
      <c r="L210" s="200"/>
      <c r="M210" s="201"/>
      <c r="N210" s="202" t="s">
        <v>1</v>
      </c>
      <c r="O210" s="203" t="s">
        <v>42</v>
      </c>
      <c r="Q210" s="169">
        <f t="shared" si="16"/>
        <v>0</v>
      </c>
      <c r="R210" s="169">
        <v>0</v>
      </c>
      <c r="S210" s="169">
        <f t="shared" si="17"/>
        <v>0</v>
      </c>
      <c r="T210" s="169">
        <v>0</v>
      </c>
      <c r="U210" s="170">
        <f t="shared" si="18"/>
        <v>0</v>
      </c>
      <c r="AS210" s="171" t="s">
        <v>209</v>
      </c>
      <c r="AU210" s="171" t="s">
        <v>382</v>
      </c>
      <c r="AV210" s="171" t="s">
        <v>84</v>
      </c>
      <c r="AZ210" s="17" t="s">
        <v>167</v>
      </c>
      <c r="BF210" s="97">
        <f t="shared" si="19"/>
        <v>0</v>
      </c>
      <c r="BG210" s="97">
        <f t="shared" si="20"/>
        <v>0</v>
      </c>
      <c r="BH210" s="97">
        <f t="shared" si="21"/>
        <v>0</v>
      </c>
      <c r="BI210" s="97">
        <f t="shared" si="22"/>
        <v>0</v>
      </c>
      <c r="BJ210" s="97">
        <f t="shared" si="23"/>
        <v>0</v>
      </c>
      <c r="BK210" s="17" t="s">
        <v>106</v>
      </c>
      <c r="BL210" s="172">
        <f t="shared" si="24"/>
        <v>0</v>
      </c>
      <c r="BM210" s="17" t="s">
        <v>173</v>
      </c>
      <c r="BN210" s="171" t="s">
        <v>970</v>
      </c>
    </row>
    <row r="211" spans="2:66" s="1" customFormat="1" ht="16.5" customHeight="1">
      <c r="B211" s="134"/>
      <c r="C211" s="161" t="s">
        <v>576</v>
      </c>
      <c r="D211" s="161" t="s">
        <v>169</v>
      </c>
      <c r="E211" s="162" t="s">
        <v>1466</v>
      </c>
      <c r="F211" s="163" t="s">
        <v>1467</v>
      </c>
      <c r="G211" s="163"/>
      <c r="H211" s="164" t="s">
        <v>236</v>
      </c>
      <c r="I211" s="165">
        <v>10</v>
      </c>
      <c r="J211" s="166"/>
      <c r="K211" s="165">
        <f t="shared" si="15"/>
        <v>0</v>
      </c>
      <c r="L211" s="167"/>
      <c r="M211" s="34"/>
      <c r="N211" s="168" t="s">
        <v>1</v>
      </c>
      <c r="O211" s="133" t="s">
        <v>42</v>
      </c>
      <c r="Q211" s="169">
        <f t="shared" si="16"/>
        <v>0</v>
      </c>
      <c r="R211" s="169">
        <v>0</v>
      </c>
      <c r="S211" s="169">
        <f t="shared" si="17"/>
        <v>0</v>
      </c>
      <c r="T211" s="169">
        <v>0</v>
      </c>
      <c r="U211" s="170">
        <f t="shared" si="18"/>
        <v>0</v>
      </c>
      <c r="AS211" s="171" t="s">
        <v>173</v>
      </c>
      <c r="AU211" s="171" t="s">
        <v>169</v>
      </c>
      <c r="AV211" s="171" t="s">
        <v>84</v>
      </c>
      <c r="AZ211" s="17" t="s">
        <v>167</v>
      </c>
      <c r="BF211" s="97">
        <f t="shared" si="19"/>
        <v>0</v>
      </c>
      <c r="BG211" s="97">
        <f t="shared" si="20"/>
        <v>0</v>
      </c>
      <c r="BH211" s="97">
        <f t="shared" si="21"/>
        <v>0</v>
      </c>
      <c r="BI211" s="97">
        <f t="shared" si="22"/>
        <v>0</v>
      </c>
      <c r="BJ211" s="97">
        <f t="shared" si="23"/>
        <v>0</v>
      </c>
      <c r="BK211" s="17" t="s">
        <v>106</v>
      </c>
      <c r="BL211" s="172">
        <f t="shared" si="24"/>
        <v>0</v>
      </c>
      <c r="BM211" s="17" t="s">
        <v>173</v>
      </c>
      <c r="BN211" s="171" t="s">
        <v>978</v>
      </c>
    </row>
    <row r="212" spans="2:66" s="1" customFormat="1" ht="16.5" customHeight="1">
      <c r="B212" s="134"/>
      <c r="C212" s="194" t="s">
        <v>582</v>
      </c>
      <c r="D212" s="194" t="s">
        <v>382</v>
      </c>
      <c r="E212" s="195" t="s">
        <v>1468</v>
      </c>
      <c r="F212" s="196" t="s">
        <v>1469</v>
      </c>
      <c r="G212" s="196"/>
      <c r="H212" s="197" t="s">
        <v>236</v>
      </c>
      <c r="I212" s="198">
        <v>10</v>
      </c>
      <c r="J212" s="199"/>
      <c r="K212" s="198">
        <f t="shared" si="15"/>
        <v>0</v>
      </c>
      <c r="L212" s="200"/>
      <c r="M212" s="201"/>
      <c r="N212" s="202" t="s">
        <v>1</v>
      </c>
      <c r="O212" s="203" t="s">
        <v>42</v>
      </c>
      <c r="Q212" s="169">
        <f t="shared" si="16"/>
        <v>0</v>
      </c>
      <c r="R212" s="169">
        <v>0</v>
      </c>
      <c r="S212" s="169">
        <f t="shared" si="17"/>
        <v>0</v>
      </c>
      <c r="T212" s="169">
        <v>0</v>
      </c>
      <c r="U212" s="170">
        <f t="shared" si="18"/>
        <v>0</v>
      </c>
      <c r="AS212" s="171" t="s">
        <v>209</v>
      </c>
      <c r="AU212" s="171" t="s">
        <v>382</v>
      </c>
      <c r="AV212" s="171" t="s">
        <v>84</v>
      </c>
      <c r="AZ212" s="17" t="s">
        <v>167</v>
      </c>
      <c r="BF212" s="97">
        <f t="shared" si="19"/>
        <v>0</v>
      </c>
      <c r="BG212" s="97">
        <f t="shared" si="20"/>
        <v>0</v>
      </c>
      <c r="BH212" s="97">
        <f t="shared" si="21"/>
        <v>0</v>
      </c>
      <c r="BI212" s="97">
        <f t="shared" si="22"/>
        <v>0</v>
      </c>
      <c r="BJ212" s="97">
        <f t="shared" si="23"/>
        <v>0</v>
      </c>
      <c r="BK212" s="17" t="s">
        <v>106</v>
      </c>
      <c r="BL212" s="172">
        <f t="shared" si="24"/>
        <v>0</v>
      </c>
      <c r="BM212" s="17" t="s">
        <v>173</v>
      </c>
      <c r="BN212" s="171" t="s">
        <v>986</v>
      </c>
    </row>
    <row r="213" spans="2:66" s="1" customFormat="1" ht="16.5" customHeight="1">
      <c r="B213" s="134"/>
      <c r="C213" s="161" t="s">
        <v>587</v>
      </c>
      <c r="D213" s="161" t="s">
        <v>169</v>
      </c>
      <c r="E213" s="162" t="s">
        <v>1470</v>
      </c>
      <c r="F213" s="163" t="s">
        <v>1471</v>
      </c>
      <c r="G213" s="163"/>
      <c r="H213" s="164" t="s">
        <v>236</v>
      </c>
      <c r="I213" s="165">
        <v>2</v>
      </c>
      <c r="J213" s="166"/>
      <c r="K213" s="165">
        <f t="shared" si="15"/>
        <v>0</v>
      </c>
      <c r="L213" s="167"/>
      <c r="M213" s="34"/>
      <c r="N213" s="168" t="s">
        <v>1</v>
      </c>
      <c r="O213" s="133" t="s">
        <v>42</v>
      </c>
      <c r="Q213" s="169">
        <f t="shared" si="16"/>
        <v>0</v>
      </c>
      <c r="R213" s="169">
        <v>0</v>
      </c>
      <c r="S213" s="169">
        <f t="shared" si="17"/>
        <v>0</v>
      </c>
      <c r="T213" s="169">
        <v>0</v>
      </c>
      <c r="U213" s="170">
        <f t="shared" si="18"/>
        <v>0</v>
      </c>
      <c r="AS213" s="171" t="s">
        <v>173</v>
      </c>
      <c r="AU213" s="171" t="s">
        <v>169</v>
      </c>
      <c r="AV213" s="171" t="s">
        <v>84</v>
      </c>
      <c r="AZ213" s="17" t="s">
        <v>167</v>
      </c>
      <c r="BF213" s="97">
        <f t="shared" si="19"/>
        <v>0</v>
      </c>
      <c r="BG213" s="97">
        <f t="shared" si="20"/>
        <v>0</v>
      </c>
      <c r="BH213" s="97">
        <f t="shared" si="21"/>
        <v>0</v>
      </c>
      <c r="BI213" s="97">
        <f t="shared" si="22"/>
        <v>0</v>
      </c>
      <c r="BJ213" s="97">
        <f t="shared" si="23"/>
        <v>0</v>
      </c>
      <c r="BK213" s="17" t="s">
        <v>106</v>
      </c>
      <c r="BL213" s="172">
        <f t="shared" si="24"/>
        <v>0</v>
      </c>
      <c r="BM213" s="17" t="s">
        <v>173</v>
      </c>
      <c r="BN213" s="171" t="s">
        <v>1002</v>
      </c>
    </row>
    <row r="214" spans="2:66" s="1" customFormat="1" ht="16.5" customHeight="1">
      <c r="B214" s="134"/>
      <c r="C214" s="194" t="s">
        <v>592</v>
      </c>
      <c r="D214" s="194" t="s">
        <v>382</v>
      </c>
      <c r="E214" s="195" t="s">
        <v>1472</v>
      </c>
      <c r="F214" s="196" t="s">
        <v>1473</v>
      </c>
      <c r="G214" s="196"/>
      <c r="H214" s="197" t="s">
        <v>236</v>
      </c>
      <c r="I214" s="198">
        <v>2</v>
      </c>
      <c r="J214" s="199"/>
      <c r="K214" s="198">
        <f t="shared" si="15"/>
        <v>0</v>
      </c>
      <c r="L214" s="200"/>
      <c r="M214" s="201"/>
      <c r="N214" s="202" t="s">
        <v>1</v>
      </c>
      <c r="O214" s="203" t="s">
        <v>42</v>
      </c>
      <c r="Q214" s="169">
        <f t="shared" si="16"/>
        <v>0</v>
      </c>
      <c r="R214" s="169">
        <v>0</v>
      </c>
      <c r="S214" s="169">
        <f t="shared" si="17"/>
        <v>0</v>
      </c>
      <c r="T214" s="169">
        <v>0</v>
      </c>
      <c r="U214" s="170">
        <f t="shared" si="18"/>
        <v>0</v>
      </c>
      <c r="AS214" s="171" t="s">
        <v>209</v>
      </c>
      <c r="AU214" s="171" t="s">
        <v>382</v>
      </c>
      <c r="AV214" s="171" t="s">
        <v>84</v>
      </c>
      <c r="AZ214" s="17" t="s">
        <v>167</v>
      </c>
      <c r="BF214" s="97">
        <f t="shared" si="19"/>
        <v>0</v>
      </c>
      <c r="BG214" s="97">
        <f t="shared" si="20"/>
        <v>0</v>
      </c>
      <c r="BH214" s="97">
        <f t="shared" si="21"/>
        <v>0</v>
      </c>
      <c r="BI214" s="97">
        <f t="shared" si="22"/>
        <v>0</v>
      </c>
      <c r="BJ214" s="97">
        <f t="shared" si="23"/>
        <v>0</v>
      </c>
      <c r="BK214" s="17" t="s">
        <v>106</v>
      </c>
      <c r="BL214" s="172">
        <f t="shared" si="24"/>
        <v>0</v>
      </c>
      <c r="BM214" s="17" t="s">
        <v>173</v>
      </c>
      <c r="BN214" s="171" t="s">
        <v>1010</v>
      </c>
    </row>
    <row r="215" spans="2:66" s="1" customFormat="1" ht="16.5" customHeight="1">
      <c r="B215" s="134"/>
      <c r="C215" s="161" t="s">
        <v>597</v>
      </c>
      <c r="D215" s="161" t="s">
        <v>169</v>
      </c>
      <c r="E215" s="162" t="s">
        <v>1474</v>
      </c>
      <c r="F215" s="163" t="s">
        <v>1475</v>
      </c>
      <c r="G215" s="163"/>
      <c r="H215" s="164" t="s">
        <v>236</v>
      </c>
      <c r="I215" s="165">
        <v>4</v>
      </c>
      <c r="J215" s="166"/>
      <c r="K215" s="165">
        <f t="shared" si="15"/>
        <v>0</v>
      </c>
      <c r="L215" s="167"/>
      <c r="M215" s="34"/>
      <c r="N215" s="168" t="s">
        <v>1</v>
      </c>
      <c r="O215" s="133" t="s">
        <v>42</v>
      </c>
      <c r="Q215" s="169">
        <f t="shared" si="16"/>
        <v>0</v>
      </c>
      <c r="R215" s="169">
        <v>0</v>
      </c>
      <c r="S215" s="169">
        <f t="shared" si="17"/>
        <v>0</v>
      </c>
      <c r="T215" s="169">
        <v>0</v>
      </c>
      <c r="U215" s="170">
        <f t="shared" si="18"/>
        <v>0</v>
      </c>
      <c r="AS215" s="171" t="s">
        <v>173</v>
      </c>
      <c r="AU215" s="171" t="s">
        <v>169</v>
      </c>
      <c r="AV215" s="171" t="s">
        <v>84</v>
      </c>
      <c r="AZ215" s="17" t="s">
        <v>167</v>
      </c>
      <c r="BF215" s="97">
        <f t="shared" si="19"/>
        <v>0</v>
      </c>
      <c r="BG215" s="97">
        <f t="shared" si="20"/>
        <v>0</v>
      </c>
      <c r="BH215" s="97">
        <f t="shared" si="21"/>
        <v>0</v>
      </c>
      <c r="BI215" s="97">
        <f t="shared" si="22"/>
        <v>0</v>
      </c>
      <c r="BJ215" s="97">
        <f t="shared" si="23"/>
        <v>0</v>
      </c>
      <c r="BK215" s="17" t="s">
        <v>106</v>
      </c>
      <c r="BL215" s="172">
        <f t="shared" si="24"/>
        <v>0</v>
      </c>
      <c r="BM215" s="17" t="s">
        <v>173</v>
      </c>
      <c r="BN215" s="171" t="s">
        <v>1018</v>
      </c>
    </row>
    <row r="216" spans="2:66" s="1" customFormat="1" ht="16.5" customHeight="1">
      <c r="B216" s="134"/>
      <c r="C216" s="194" t="s">
        <v>603</v>
      </c>
      <c r="D216" s="194" t="s">
        <v>382</v>
      </c>
      <c r="E216" s="195" t="s">
        <v>1476</v>
      </c>
      <c r="F216" s="196" t="s">
        <v>1477</v>
      </c>
      <c r="G216" s="196"/>
      <c r="H216" s="197" t="s">
        <v>236</v>
      </c>
      <c r="I216" s="198">
        <v>4</v>
      </c>
      <c r="J216" s="199"/>
      <c r="K216" s="198">
        <f t="shared" si="15"/>
        <v>0</v>
      </c>
      <c r="L216" s="200"/>
      <c r="M216" s="201"/>
      <c r="N216" s="202" t="s">
        <v>1</v>
      </c>
      <c r="O216" s="203" t="s">
        <v>42</v>
      </c>
      <c r="Q216" s="169">
        <f t="shared" si="16"/>
        <v>0</v>
      </c>
      <c r="R216" s="169">
        <v>0</v>
      </c>
      <c r="S216" s="169">
        <f t="shared" si="17"/>
        <v>0</v>
      </c>
      <c r="T216" s="169">
        <v>0</v>
      </c>
      <c r="U216" s="170">
        <f t="shared" si="18"/>
        <v>0</v>
      </c>
      <c r="AS216" s="171" t="s">
        <v>209</v>
      </c>
      <c r="AU216" s="171" t="s">
        <v>382</v>
      </c>
      <c r="AV216" s="171" t="s">
        <v>84</v>
      </c>
      <c r="AZ216" s="17" t="s">
        <v>167</v>
      </c>
      <c r="BF216" s="97">
        <f t="shared" si="19"/>
        <v>0</v>
      </c>
      <c r="BG216" s="97">
        <f t="shared" si="20"/>
        <v>0</v>
      </c>
      <c r="BH216" s="97">
        <f t="shared" si="21"/>
        <v>0</v>
      </c>
      <c r="BI216" s="97">
        <f t="shared" si="22"/>
        <v>0</v>
      </c>
      <c r="BJ216" s="97">
        <f t="shared" si="23"/>
        <v>0</v>
      </c>
      <c r="BK216" s="17" t="s">
        <v>106</v>
      </c>
      <c r="BL216" s="172">
        <f t="shared" si="24"/>
        <v>0</v>
      </c>
      <c r="BM216" s="17" t="s">
        <v>173</v>
      </c>
      <c r="BN216" s="171" t="s">
        <v>1028</v>
      </c>
    </row>
    <row r="217" spans="2:66" s="11" customFormat="1" ht="25.95" customHeight="1">
      <c r="B217" s="149"/>
      <c r="D217" s="150" t="s">
        <v>75</v>
      </c>
      <c r="E217" s="151" t="s">
        <v>1109</v>
      </c>
      <c r="F217" s="151" t="s">
        <v>1478</v>
      </c>
      <c r="G217" s="151"/>
      <c r="J217" s="152"/>
      <c r="K217" s="153">
        <f>BL217</f>
        <v>0</v>
      </c>
      <c r="M217" s="149"/>
      <c r="N217" s="154"/>
      <c r="Q217" s="155">
        <f>SUM(Q218:Q224)</f>
        <v>0</v>
      </c>
      <c r="S217" s="155">
        <f>SUM(S218:S224)</f>
        <v>0</v>
      </c>
      <c r="U217" s="156">
        <f>SUM(U218:U224)</f>
        <v>0</v>
      </c>
      <c r="AS217" s="150" t="s">
        <v>84</v>
      </c>
      <c r="AU217" s="157" t="s">
        <v>75</v>
      </c>
      <c r="AV217" s="157" t="s">
        <v>76</v>
      </c>
      <c r="AZ217" s="150" t="s">
        <v>167</v>
      </c>
      <c r="BL217" s="158">
        <f>SUM(BL218:BL224)</f>
        <v>0</v>
      </c>
    </row>
    <row r="218" spans="2:66" s="1" customFormat="1" ht="16.5" customHeight="1">
      <c r="B218" s="134"/>
      <c r="C218" s="161" t="s">
        <v>608</v>
      </c>
      <c r="D218" s="161" t="s">
        <v>169</v>
      </c>
      <c r="E218" s="162" t="s">
        <v>1479</v>
      </c>
      <c r="F218" s="163" t="s">
        <v>1480</v>
      </c>
      <c r="G218" s="163"/>
      <c r="H218" s="164" t="s">
        <v>753</v>
      </c>
      <c r="I218" s="166"/>
      <c r="J218" s="166"/>
      <c r="K218" s="165">
        <f t="shared" ref="K218:K224" si="25">ROUND(J218*I218,3)</f>
        <v>0</v>
      </c>
      <c r="L218" s="167"/>
      <c r="M218" s="34"/>
      <c r="N218" s="168" t="s">
        <v>1</v>
      </c>
      <c r="O218" s="133" t="s">
        <v>42</v>
      </c>
      <c r="Q218" s="169">
        <f t="shared" ref="Q218:Q224" si="26">P218*I218</f>
        <v>0</v>
      </c>
      <c r="R218" s="169">
        <v>0</v>
      </c>
      <c r="S218" s="169">
        <f t="shared" ref="S218:S224" si="27">R218*I218</f>
        <v>0</v>
      </c>
      <c r="T218" s="169">
        <v>0</v>
      </c>
      <c r="U218" s="170">
        <f t="shared" ref="U218:U224" si="28">T218*I218</f>
        <v>0</v>
      </c>
      <c r="AS218" s="171" t="s">
        <v>173</v>
      </c>
      <c r="AU218" s="171" t="s">
        <v>169</v>
      </c>
      <c r="AV218" s="171" t="s">
        <v>84</v>
      </c>
      <c r="AZ218" s="17" t="s">
        <v>167</v>
      </c>
      <c r="BF218" s="97">
        <f t="shared" ref="BF218:BF224" si="29">IF(O218="základná",K218,0)</f>
        <v>0</v>
      </c>
      <c r="BG218" s="97">
        <f t="shared" ref="BG218:BG224" si="30">IF(O218="znížená",K218,0)</f>
        <v>0</v>
      </c>
      <c r="BH218" s="97">
        <f t="shared" ref="BH218:BH224" si="31">IF(O218="zákl. prenesená",K218,0)</f>
        <v>0</v>
      </c>
      <c r="BI218" s="97">
        <f t="shared" ref="BI218:BI224" si="32">IF(O218="zníž. prenesená",K218,0)</f>
        <v>0</v>
      </c>
      <c r="BJ218" s="97">
        <f t="shared" ref="BJ218:BJ224" si="33">IF(O218="nulová",K218,0)</f>
        <v>0</v>
      </c>
      <c r="BK218" s="17" t="s">
        <v>106</v>
      </c>
      <c r="BL218" s="172">
        <f t="shared" ref="BL218:BL224" si="34">ROUND(J218*I218,3)</f>
        <v>0</v>
      </c>
      <c r="BM218" s="17" t="s">
        <v>173</v>
      </c>
      <c r="BN218" s="171" t="s">
        <v>1039</v>
      </c>
    </row>
    <row r="219" spans="2:66" s="1" customFormat="1" ht="16.5" customHeight="1">
      <c r="B219" s="134"/>
      <c r="C219" s="161" t="s">
        <v>614</v>
      </c>
      <c r="D219" s="161" t="s">
        <v>169</v>
      </c>
      <c r="E219" s="162" t="s">
        <v>1481</v>
      </c>
      <c r="F219" s="163" t="s">
        <v>1482</v>
      </c>
      <c r="G219" s="163"/>
      <c r="H219" s="164" t="s">
        <v>753</v>
      </c>
      <c r="I219" s="166"/>
      <c r="J219" s="166"/>
      <c r="K219" s="165">
        <f t="shared" si="25"/>
        <v>0</v>
      </c>
      <c r="L219" s="167"/>
      <c r="M219" s="34"/>
      <c r="N219" s="168" t="s">
        <v>1</v>
      </c>
      <c r="O219" s="133" t="s">
        <v>42</v>
      </c>
      <c r="Q219" s="169">
        <f t="shared" si="26"/>
        <v>0</v>
      </c>
      <c r="R219" s="169">
        <v>0</v>
      </c>
      <c r="S219" s="169">
        <f t="shared" si="27"/>
        <v>0</v>
      </c>
      <c r="T219" s="169">
        <v>0</v>
      </c>
      <c r="U219" s="170">
        <f t="shared" si="28"/>
        <v>0</v>
      </c>
      <c r="AS219" s="171" t="s">
        <v>173</v>
      </c>
      <c r="AU219" s="171" t="s">
        <v>169</v>
      </c>
      <c r="AV219" s="171" t="s">
        <v>84</v>
      </c>
      <c r="AZ219" s="17" t="s">
        <v>167</v>
      </c>
      <c r="BF219" s="97">
        <f t="shared" si="29"/>
        <v>0</v>
      </c>
      <c r="BG219" s="97">
        <f t="shared" si="30"/>
        <v>0</v>
      </c>
      <c r="BH219" s="97">
        <f t="shared" si="31"/>
        <v>0</v>
      </c>
      <c r="BI219" s="97">
        <f t="shared" si="32"/>
        <v>0</v>
      </c>
      <c r="BJ219" s="97">
        <f t="shared" si="33"/>
        <v>0</v>
      </c>
      <c r="BK219" s="17" t="s">
        <v>106</v>
      </c>
      <c r="BL219" s="172">
        <f t="shared" si="34"/>
        <v>0</v>
      </c>
      <c r="BM219" s="17" t="s">
        <v>173</v>
      </c>
      <c r="BN219" s="171" t="s">
        <v>1054</v>
      </c>
    </row>
    <row r="220" spans="2:66" s="1" customFormat="1" ht="16.5" customHeight="1">
      <c r="B220" s="134"/>
      <c r="C220" s="161" t="s">
        <v>618</v>
      </c>
      <c r="D220" s="161" t="s">
        <v>169</v>
      </c>
      <c r="E220" s="162" t="s">
        <v>1483</v>
      </c>
      <c r="F220" s="163" t="s">
        <v>1484</v>
      </c>
      <c r="G220" s="163"/>
      <c r="H220" s="164" t="s">
        <v>753</v>
      </c>
      <c r="I220" s="166"/>
      <c r="J220" s="166"/>
      <c r="K220" s="165">
        <f t="shared" si="25"/>
        <v>0</v>
      </c>
      <c r="L220" s="167"/>
      <c r="M220" s="34"/>
      <c r="N220" s="168" t="s">
        <v>1</v>
      </c>
      <c r="O220" s="133" t="s">
        <v>42</v>
      </c>
      <c r="Q220" s="169">
        <f t="shared" si="26"/>
        <v>0</v>
      </c>
      <c r="R220" s="169">
        <v>0</v>
      </c>
      <c r="S220" s="169">
        <f t="shared" si="27"/>
        <v>0</v>
      </c>
      <c r="T220" s="169">
        <v>0</v>
      </c>
      <c r="U220" s="170">
        <f t="shared" si="28"/>
        <v>0</v>
      </c>
      <c r="AS220" s="171" t="s">
        <v>173</v>
      </c>
      <c r="AU220" s="171" t="s">
        <v>169</v>
      </c>
      <c r="AV220" s="171" t="s">
        <v>84</v>
      </c>
      <c r="AZ220" s="17" t="s">
        <v>167</v>
      </c>
      <c r="BF220" s="97">
        <f t="shared" si="29"/>
        <v>0</v>
      </c>
      <c r="BG220" s="97">
        <f t="shared" si="30"/>
        <v>0</v>
      </c>
      <c r="BH220" s="97">
        <f t="shared" si="31"/>
        <v>0</v>
      </c>
      <c r="BI220" s="97">
        <f t="shared" si="32"/>
        <v>0</v>
      </c>
      <c r="BJ220" s="97">
        <f t="shared" si="33"/>
        <v>0</v>
      </c>
      <c r="BK220" s="17" t="s">
        <v>106</v>
      </c>
      <c r="BL220" s="172">
        <f t="shared" si="34"/>
        <v>0</v>
      </c>
      <c r="BM220" s="17" t="s">
        <v>173</v>
      </c>
      <c r="BN220" s="171" t="s">
        <v>1067</v>
      </c>
    </row>
    <row r="221" spans="2:66" s="1" customFormat="1" ht="16.5" customHeight="1">
      <c r="B221" s="134"/>
      <c r="C221" s="161" t="s">
        <v>622</v>
      </c>
      <c r="D221" s="161" t="s">
        <v>169</v>
      </c>
      <c r="E221" s="162" t="s">
        <v>1485</v>
      </c>
      <c r="F221" s="163" t="s">
        <v>1486</v>
      </c>
      <c r="G221" s="163"/>
      <c r="H221" s="164" t="s">
        <v>753</v>
      </c>
      <c r="I221" s="166"/>
      <c r="J221" s="166"/>
      <c r="K221" s="165">
        <f t="shared" si="25"/>
        <v>0</v>
      </c>
      <c r="L221" s="167"/>
      <c r="M221" s="34"/>
      <c r="N221" s="168" t="s">
        <v>1</v>
      </c>
      <c r="O221" s="133" t="s">
        <v>42</v>
      </c>
      <c r="Q221" s="169">
        <f t="shared" si="26"/>
        <v>0</v>
      </c>
      <c r="R221" s="169">
        <v>0</v>
      </c>
      <c r="S221" s="169">
        <f t="shared" si="27"/>
        <v>0</v>
      </c>
      <c r="T221" s="169">
        <v>0</v>
      </c>
      <c r="U221" s="170">
        <f t="shared" si="28"/>
        <v>0</v>
      </c>
      <c r="AS221" s="171" t="s">
        <v>173</v>
      </c>
      <c r="AU221" s="171" t="s">
        <v>169</v>
      </c>
      <c r="AV221" s="171" t="s">
        <v>84</v>
      </c>
      <c r="AZ221" s="17" t="s">
        <v>167</v>
      </c>
      <c r="BF221" s="97">
        <f t="shared" si="29"/>
        <v>0</v>
      </c>
      <c r="BG221" s="97">
        <f t="shared" si="30"/>
        <v>0</v>
      </c>
      <c r="BH221" s="97">
        <f t="shared" si="31"/>
        <v>0</v>
      </c>
      <c r="BI221" s="97">
        <f t="shared" si="32"/>
        <v>0</v>
      </c>
      <c r="BJ221" s="97">
        <f t="shared" si="33"/>
        <v>0</v>
      </c>
      <c r="BK221" s="17" t="s">
        <v>106</v>
      </c>
      <c r="BL221" s="172">
        <f t="shared" si="34"/>
        <v>0</v>
      </c>
      <c r="BM221" s="17" t="s">
        <v>173</v>
      </c>
      <c r="BN221" s="171" t="s">
        <v>1487</v>
      </c>
    </row>
    <row r="222" spans="2:66" s="1" customFormat="1" ht="16.5" customHeight="1">
      <c r="B222" s="134"/>
      <c r="C222" s="161" t="s">
        <v>627</v>
      </c>
      <c r="D222" s="161" t="s">
        <v>169</v>
      </c>
      <c r="E222" s="162" t="s">
        <v>1488</v>
      </c>
      <c r="F222" s="163" t="s">
        <v>1489</v>
      </c>
      <c r="G222" s="163"/>
      <c r="H222" s="164" t="s">
        <v>753</v>
      </c>
      <c r="I222" s="166"/>
      <c r="J222" s="166"/>
      <c r="K222" s="165">
        <f t="shared" si="25"/>
        <v>0</v>
      </c>
      <c r="L222" s="167"/>
      <c r="M222" s="34"/>
      <c r="N222" s="168" t="s">
        <v>1</v>
      </c>
      <c r="O222" s="133" t="s">
        <v>42</v>
      </c>
      <c r="Q222" s="169">
        <f t="shared" si="26"/>
        <v>0</v>
      </c>
      <c r="R222" s="169">
        <v>0</v>
      </c>
      <c r="S222" s="169">
        <f t="shared" si="27"/>
        <v>0</v>
      </c>
      <c r="T222" s="169">
        <v>0</v>
      </c>
      <c r="U222" s="170">
        <f t="shared" si="28"/>
        <v>0</v>
      </c>
      <c r="AS222" s="171" t="s">
        <v>173</v>
      </c>
      <c r="AU222" s="171" t="s">
        <v>169</v>
      </c>
      <c r="AV222" s="171" t="s">
        <v>84</v>
      </c>
      <c r="AZ222" s="17" t="s">
        <v>167</v>
      </c>
      <c r="BF222" s="97">
        <f t="shared" si="29"/>
        <v>0</v>
      </c>
      <c r="BG222" s="97">
        <f t="shared" si="30"/>
        <v>0</v>
      </c>
      <c r="BH222" s="97">
        <f t="shared" si="31"/>
        <v>0</v>
      </c>
      <c r="BI222" s="97">
        <f t="shared" si="32"/>
        <v>0</v>
      </c>
      <c r="BJ222" s="97">
        <f t="shared" si="33"/>
        <v>0</v>
      </c>
      <c r="BK222" s="17" t="s">
        <v>106</v>
      </c>
      <c r="BL222" s="172">
        <f t="shared" si="34"/>
        <v>0</v>
      </c>
      <c r="BM222" s="17" t="s">
        <v>173</v>
      </c>
      <c r="BN222" s="171" t="s">
        <v>1490</v>
      </c>
    </row>
    <row r="223" spans="2:66" s="1" customFormat="1" ht="16.5" customHeight="1">
      <c r="B223" s="134"/>
      <c r="C223" s="161" t="s">
        <v>631</v>
      </c>
      <c r="D223" s="161" t="s">
        <v>169</v>
      </c>
      <c r="E223" s="162" t="s">
        <v>1491</v>
      </c>
      <c r="F223" s="163" t="s">
        <v>1492</v>
      </c>
      <c r="G223" s="163"/>
      <c r="H223" s="164" t="s">
        <v>753</v>
      </c>
      <c r="I223" s="166"/>
      <c r="J223" s="166"/>
      <c r="K223" s="165">
        <f t="shared" si="25"/>
        <v>0</v>
      </c>
      <c r="L223" s="167"/>
      <c r="M223" s="34"/>
      <c r="N223" s="168" t="s">
        <v>1</v>
      </c>
      <c r="O223" s="133" t="s">
        <v>42</v>
      </c>
      <c r="Q223" s="169">
        <f t="shared" si="26"/>
        <v>0</v>
      </c>
      <c r="R223" s="169">
        <v>0</v>
      </c>
      <c r="S223" s="169">
        <f t="shared" si="27"/>
        <v>0</v>
      </c>
      <c r="T223" s="169">
        <v>0</v>
      </c>
      <c r="U223" s="170">
        <f t="shared" si="28"/>
        <v>0</v>
      </c>
      <c r="AS223" s="171" t="s">
        <v>173</v>
      </c>
      <c r="AU223" s="171" t="s">
        <v>169</v>
      </c>
      <c r="AV223" s="171" t="s">
        <v>84</v>
      </c>
      <c r="AZ223" s="17" t="s">
        <v>167</v>
      </c>
      <c r="BF223" s="97">
        <f t="shared" si="29"/>
        <v>0</v>
      </c>
      <c r="BG223" s="97">
        <f t="shared" si="30"/>
        <v>0</v>
      </c>
      <c r="BH223" s="97">
        <f t="shared" si="31"/>
        <v>0</v>
      </c>
      <c r="BI223" s="97">
        <f t="shared" si="32"/>
        <v>0</v>
      </c>
      <c r="BJ223" s="97">
        <f t="shared" si="33"/>
        <v>0</v>
      </c>
      <c r="BK223" s="17" t="s">
        <v>106</v>
      </c>
      <c r="BL223" s="172">
        <f t="shared" si="34"/>
        <v>0</v>
      </c>
      <c r="BM223" s="17" t="s">
        <v>173</v>
      </c>
      <c r="BN223" s="171" t="s">
        <v>1493</v>
      </c>
    </row>
    <row r="224" spans="2:66" s="1" customFormat="1" ht="16.5" customHeight="1">
      <c r="B224" s="134"/>
      <c r="C224" s="161" t="s">
        <v>635</v>
      </c>
      <c r="D224" s="161" t="s">
        <v>169</v>
      </c>
      <c r="E224" s="162" t="s">
        <v>1494</v>
      </c>
      <c r="F224" s="163" t="s">
        <v>1495</v>
      </c>
      <c r="G224" s="163"/>
      <c r="H224" s="164" t="s">
        <v>1064</v>
      </c>
      <c r="I224" s="165">
        <v>50</v>
      </c>
      <c r="J224" s="166"/>
      <c r="K224" s="165">
        <f t="shared" si="25"/>
        <v>0</v>
      </c>
      <c r="L224" s="167"/>
      <c r="M224" s="34"/>
      <c r="N224" s="213" t="s">
        <v>1</v>
      </c>
      <c r="O224" s="214" t="s">
        <v>42</v>
      </c>
      <c r="P224" s="215"/>
      <c r="Q224" s="216">
        <f t="shared" si="26"/>
        <v>0</v>
      </c>
      <c r="R224" s="216">
        <v>0</v>
      </c>
      <c r="S224" s="216">
        <f t="shared" si="27"/>
        <v>0</v>
      </c>
      <c r="T224" s="216">
        <v>0</v>
      </c>
      <c r="U224" s="217">
        <f t="shared" si="28"/>
        <v>0</v>
      </c>
      <c r="AS224" s="171" t="s">
        <v>173</v>
      </c>
      <c r="AU224" s="171" t="s">
        <v>169</v>
      </c>
      <c r="AV224" s="171" t="s">
        <v>84</v>
      </c>
      <c r="AZ224" s="17" t="s">
        <v>167</v>
      </c>
      <c r="BF224" s="97">
        <f t="shared" si="29"/>
        <v>0</v>
      </c>
      <c r="BG224" s="97">
        <f t="shared" si="30"/>
        <v>0</v>
      </c>
      <c r="BH224" s="97">
        <f t="shared" si="31"/>
        <v>0</v>
      </c>
      <c r="BI224" s="97">
        <f t="shared" si="32"/>
        <v>0</v>
      </c>
      <c r="BJ224" s="97">
        <f t="shared" si="33"/>
        <v>0</v>
      </c>
      <c r="BK224" s="17" t="s">
        <v>106</v>
      </c>
      <c r="BL224" s="172">
        <f t="shared" si="34"/>
        <v>0</v>
      </c>
      <c r="BM224" s="17" t="s">
        <v>173</v>
      </c>
      <c r="BN224" s="171" t="s">
        <v>1496</v>
      </c>
    </row>
    <row r="225" spans="2:66" s="1" customFormat="1" ht="16.5" customHeight="1">
      <c r="B225" s="134"/>
      <c r="C225" s="224" t="s">
        <v>1498</v>
      </c>
      <c r="D225" s="218"/>
      <c r="E225" s="219"/>
      <c r="F225" s="220"/>
      <c r="G225" s="220"/>
      <c r="H225" s="221"/>
      <c r="I225" s="222"/>
      <c r="J225" s="222"/>
      <c r="K225" s="222"/>
      <c r="L225" s="135"/>
      <c r="M225" s="34"/>
      <c r="N225" s="223"/>
      <c r="O225" s="133"/>
      <c r="Q225" s="169"/>
      <c r="R225" s="169"/>
      <c r="S225" s="169"/>
      <c r="T225" s="169"/>
      <c r="U225" s="169"/>
      <c r="AS225" s="171"/>
      <c r="AU225" s="171"/>
      <c r="AV225" s="171"/>
      <c r="AZ225" s="17"/>
      <c r="BF225" s="97"/>
      <c r="BG225" s="97"/>
      <c r="BH225" s="97"/>
      <c r="BI225" s="97"/>
      <c r="BJ225" s="97"/>
      <c r="BK225" s="17"/>
      <c r="BL225" s="172"/>
      <c r="BM225" s="17"/>
      <c r="BN225" s="171"/>
    </row>
    <row r="226" spans="2:66" s="1" customFormat="1" ht="154.5" customHeight="1">
      <c r="B226" s="134"/>
      <c r="C226" s="277" t="s">
        <v>1497</v>
      </c>
      <c r="D226" s="277"/>
      <c r="E226" s="277"/>
      <c r="F226" s="277"/>
      <c r="G226" s="277"/>
      <c r="H226" s="277"/>
      <c r="I226" s="277"/>
      <c r="J226" s="277"/>
      <c r="K226" s="277"/>
      <c r="L226" s="135"/>
      <c r="M226" s="34"/>
      <c r="N226" s="223"/>
      <c r="O226" s="133"/>
      <c r="Q226" s="169"/>
      <c r="R226" s="169"/>
      <c r="S226" s="169"/>
      <c r="T226" s="169"/>
      <c r="U226" s="169"/>
      <c r="AS226" s="171"/>
      <c r="AU226" s="171"/>
      <c r="AV226" s="171"/>
      <c r="AZ226" s="17"/>
      <c r="BF226" s="97"/>
      <c r="BG226" s="97"/>
      <c r="BH226" s="97"/>
      <c r="BI226" s="97"/>
      <c r="BJ226" s="97"/>
      <c r="BK226" s="17"/>
      <c r="BL226" s="172"/>
      <c r="BM226" s="17"/>
      <c r="BN226" s="171"/>
    </row>
    <row r="227" spans="2:66" s="1" customFormat="1" ht="7" customHeight="1">
      <c r="B227" s="49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34"/>
    </row>
  </sheetData>
  <autoFilter ref="C129:L224" xr:uid="{00000000-0009-0000-0000-000004000000}"/>
  <mergeCells count="15">
    <mergeCell ref="D108:F108"/>
    <mergeCell ref="E120:I120"/>
    <mergeCell ref="E122:I122"/>
    <mergeCell ref="M2:W2"/>
    <mergeCell ref="C226:K226"/>
    <mergeCell ref="E87:I87"/>
    <mergeCell ref="D104:F104"/>
    <mergeCell ref="D105:F105"/>
    <mergeCell ref="D106:F106"/>
    <mergeCell ref="D107:F107"/>
    <mergeCell ref="E7:I7"/>
    <mergeCell ref="E9:I9"/>
    <mergeCell ref="E18:I18"/>
    <mergeCell ref="E27:I27"/>
    <mergeCell ref="E85:I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1 SO-20 - Strojovňa chlad...</vt:lpstr>
      <vt:lpstr>2 SO-20 - ZTI</vt:lpstr>
      <vt:lpstr>3 SO-20 - VHS</vt:lpstr>
      <vt:lpstr>4 SO-20 - Elektro</vt:lpstr>
      <vt:lpstr>'1 SO-20 - Strojovňa chlad...'!Názvy_tlače</vt:lpstr>
      <vt:lpstr>'2 SO-20 - ZTI'!Názvy_tlače</vt:lpstr>
      <vt:lpstr>'3 SO-20 - VHS'!Názvy_tlače</vt:lpstr>
      <vt:lpstr>'4 SO-20 - Elektro'!Názvy_tlače</vt:lpstr>
      <vt:lpstr>'Rekapitulácia stavby'!Názvy_tlače</vt:lpstr>
      <vt:lpstr>'1 SO-20 - Strojovňa chlad...'!Oblasť_tlače</vt:lpstr>
      <vt:lpstr>'2 SO-20 - ZTI'!Oblasť_tlače</vt:lpstr>
      <vt:lpstr>'3 SO-20 - VHS'!Oblasť_tlače</vt:lpstr>
      <vt:lpstr>'4 SO-20 - Elektro'!Oblasť_tlače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STANKA2017\Stanka123</dc:creator>
  <cp:lastModifiedBy>Roman Mikušinec</cp:lastModifiedBy>
  <dcterms:created xsi:type="dcterms:W3CDTF">2024-01-31T14:36:02Z</dcterms:created>
  <dcterms:modified xsi:type="dcterms:W3CDTF">2024-02-08T19:48:17Z</dcterms:modified>
</cp:coreProperties>
</file>