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04"/>
  <workbookPr/>
  <mc:AlternateContent xmlns:mc="http://schemas.openxmlformats.org/markup-compatibility/2006">
    <mc:Choice Requires="x15">
      <x15ac:absPath xmlns:x15ac="http://schemas.microsoft.com/office/spreadsheetml/2010/11/ac" url="C:\zaloha\Telocvičňa MI-J Mlyny\"/>
    </mc:Choice>
  </mc:AlternateContent>
  <xr:revisionPtr revIDLastSave="0" documentId="13_ncr:1_{FEFF66A5-3C66-4AEA-ADE6-534C2E34F4B7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Rekapitulácia stavby" sheetId="1" r:id="rId1"/>
    <sheet name="2023-03-02-01 - Búracie p..." sheetId="4" r:id="rId2"/>
    <sheet name="2023-03-02-02 - Dostavova..." sheetId="5" r:id="rId3"/>
    <sheet name="2023-03-05 - Zariadenie s..." sheetId="9" r:id="rId4"/>
  </sheets>
  <definedNames>
    <definedName name="_xlnm._FilterDatabase" localSheetId="1" hidden="1">'2023-03-02-01 - Búracie p...'!$C$124:$K$152</definedName>
    <definedName name="_xlnm._FilterDatabase" localSheetId="2" hidden="1">'2023-03-02-02 - Dostavova...'!$C$128:$K$165</definedName>
    <definedName name="_xlnm._FilterDatabase" localSheetId="3" hidden="1">'2023-03-05 - Zariadenie s...'!$C$117:$K$121</definedName>
    <definedName name="_xlnm.Print_Titles" localSheetId="1">'2023-03-02-01 - Búracie p...'!$124:$124</definedName>
    <definedName name="_xlnm.Print_Titles" localSheetId="2">'2023-03-02-02 - Dostavova...'!$128:$128</definedName>
    <definedName name="_xlnm.Print_Titles" localSheetId="3">'2023-03-05 - Zariadenie s...'!$117:$117</definedName>
    <definedName name="_xlnm.Print_Titles" localSheetId="0">'Rekapitulácia stavby'!$92:$92</definedName>
    <definedName name="_xlnm.Print_Area" localSheetId="1">'2023-03-02-01 - Búracie p...'!$C$4:$J$76,'2023-03-02-01 - Búracie p...'!$C$110:$J$152</definedName>
    <definedName name="_xlnm.Print_Area" localSheetId="2">'2023-03-02-02 - Dostavova...'!$C$4:$J$76,'2023-03-02-02 - Dostavova...'!$C$114:$J$165</definedName>
    <definedName name="_xlnm.Print_Area" localSheetId="3">'2023-03-05 - Zariadenie s...'!$C$4:$J$76,'2023-03-05 - Zariadenie s...'!$C$105:$J$121</definedName>
    <definedName name="_xlnm.Print_Area" localSheetId="0">'Rekapitulácia stavby'!$D$4:$AO$76,'Rekapitulácia stavby'!$C$82:$AQ$99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94" i="1" l="1"/>
  <c r="BK121" i="9"/>
  <c r="BI121" i="9"/>
  <c r="F37" i="9" s="1"/>
  <c r="BD98" i="1" s="1"/>
  <c r="BH121" i="9"/>
  <c r="F36" i="9" s="1"/>
  <c r="BC98" i="1" s="1"/>
  <c r="BG121" i="9"/>
  <c r="F35" i="9" s="1"/>
  <c r="BB98" i="1" s="1"/>
  <c r="BF121" i="9"/>
  <c r="BE121" i="9"/>
  <c r="T121" i="9"/>
  <c r="T120" i="9" s="1"/>
  <c r="T119" i="9" s="1"/>
  <c r="T118" i="9" s="1"/>
  <c r="R121" i="9"/>
  <c r="R120" i="9" s="1"/>
  <c r="R119" i="9" s="1"/>
  <c r="R118" i="9" s="1"/>
  <c r="P121" i="9"/>
  <c r="J121" i="9"/>
  <c r="BK120" i="9"/>
  <c r="P120" i="9"/>
  <c r="P119" i="9" s="1"/>
  <c r="P118" i="9" s="1"/>
  <c r="AU98" i="1" s="1"/>
  <c r="J120" i="9"/>
  <c r="J98" i="9" s="1"/>
  <c r="BK119" i="9"/>
  <c r="J119" i="9" s="1"/>
  <c r="J97" i="9" s="1"/>
  <c r="J115" i="9"/>
  <c r="J114" i="9"/>
  <c r="F114" i="9"/>
  <c r="F112" i="9"/>
  <c r="E110" i="9"/>
  <c r="J92" i="9"/>
  <c r="J91" i="9"/>
  <c r="F91" i="9"/>
  <c r="J89" i="9"/>
  <c r="F89" i="9"/>
  <c r="E87" i="9"/>
  <c r="J37" i="9"/>
  <c r="J36" i="9"/>
  <c r="J35" i="9"/>
  <c r="J34" i="9"/>
  <c r="AW98" i="1" s="1"/>
  <c r="F34" i="9"/>
  <c r="J33" i="9"/>
  <c r="F33" i="9"/>
  <c r="J18" i="9"/>
  <c r="E18" i="9"/>
  <c r="F115" i="9" s="1"/>
  <c r="J17" i="9"/>
  <c r="J12" i="9"/>
  <c r="J112" i="9" s="1"/>
  <c r="E7" i="9"/>
  <c r="E108" i="9" s="1"/>
  <c r="BK165" i="5"/>
  <c r="BI165" i="5"/>
  <c r="BH165" i="5"/>
  <c r="BG165" i="5"/>
  <c r="BE165" i="5"/>
  <c r="T165" i="5"/>
  <c r="R165" i="5"/>
  <c r="R163" i="5" s="1"/>
  <c r="P165" i="5"/>
  <c r="J165" i="5"/>
  <c r="BF165" i="5" s="1"/>
  <c r="BK164" i="5"/>
  <c r="BK163" i="5" s="1"/>
  <c r="J163" i="5" s="1"/>
  <c r="J107" i="5" s="1"/>
  <c r="BI164" i="5"/>
  <c r="BH164" i="5"/>
  <c r="BG164" i="5"/>
  <c r="BF164" i="5"/>
  <c r="BE164" i="5"/>
  <c r="T164" i="5"/>
  <c r="R164" i="5"/>
  <c r="P164" i="5"/>
  <c r="J164" i="5"/>
  <c r="T163" i="5"/>
  <c r="P163" i="5"/>
  <c r="BK162" i="5"/>
  <c r="BI162" i="5"/>
  <c r="BH162" i="5"/>
  <c r="BG162" i="5"/>
  <c r="BE162" i="5"/>
  <c r="T162" i="5"/>
  <c r="R162" i="5"/>
  <c r="P162" i="5"/>
  <c r="J162" i="5"/>
  <c r="BF162" i="5" s="1"/>
  <c r="BK161" i="5"/>
  <c r="BI161" i="5"/>
  <c r="BH161" i="5"/>
  <c r="BG161" i="5"/>
  <c r="BF161" i="5"/>
  <c r="BE161" i="5"/>
  <c r="T161" i="5"/>
  <c r="R161" i="5"/>
  <c r="P161" i="5"/>
  <c r="P159" i="5" s="1"/>
  <c r="J161" i="5"/>
  <c r="BK160" i="5"/>
  <c r="BK159" i="5" s="1"/>
  <c r="J159" i="5" s="1"/>
  <c r="J106" i="5" s="1"/>
  <c r="BI160" i="5"/>
  <c r="BH160" i="5"/>
  <c r="BG160" i="5"/>
  <c r="BF160" i="5"/>
  <c r="BE160" i="5"/>
  <c r="T160" i="5"/>
  <c r="T159" i="5" s="1"/>
  <c r="R160" i="5"/>
  <c r="P160" i="5"/>
  <c r="J160" i="5"/>
  <c r="R159" i="5"/>
  <c r="BK158" i="5"/>
  <c r="BI158" i="5"/>
  <c r="BH158" i="5"/>
  <c r="BG158" i="5"/>
  <c r="BE158" i="5"/>
  <c r="T158" i="5"/>
  <c r="R158" i="5"/>
  <c r="P158" i="5"/>
  <c r="J158" i="5"/>
  <c r="BF158" i="5" s="1"/>
  <c r="BK157" i="5"/>
  <c r="BI157" i="5"/>
  <c r="BH157" i="5"/>
  <c r="BG157" i="5"/>
  <c r="BF157" i="5"/>
  <c r="BE157" i="5"/>
  <c r="T157" i="5"/>
  <c r="R157" i="5"/>
  <c r="P157" i="5"/>
  <c r="J157" i="5"/>
  <c r="BK156" i="5"/>
  <c r="BI156" i="5"/>
  <c r="BH156" i="5"/>
  <c r="BG156" i="5"/>
  <c r="BF156" i="5"/>
  <c r="BE156" i="5"/>
  <c r="T156" i="5"/>
  <c r="R156" i="5"/>
  <c r="P156" i="5"/>
  <c r="J156" i="5"/>
  <c r="BK155" i="5"/>
  <c r="BI155" i="5"/>
  <c r="BH155" i="5"/>
  <c r="BG155" i="5"/>
  <c r="BE155" i="5"/>
  <c r="T155" i="5"/>
  <c r="R155" i="5"/>
  <c r="P155" i="5"/>
  <c r="J155" i="5"/>
  <c r="BF155" i="5" s="1"/>
  <c r="BK154" i="5"/>
  <c r="BI154" i="5"/>
  <c r="BH154" i="5"/>
  <c r="BG154" i="5"/>
  <c r="BE154" i="5"/>
  <c r="T154" i="5"/>
  <c r="R154" i="5"/>
  <c r="P154" i="5"/>
  <c r="J154" i="5"/>
  <c r="BF154" i="5" s="1"/>
  <c r="BK153" i="5"/>
  <c r="BK152" i="5" s="1"/>
  <c r="J152" i="5" s="1"/>
  <c r="J105" i="5" s="1"/>
  <c r="BI153" i="5"/>
  <c r="BH153" i="5"/>
  <c r="BG153" i="5"/>
  <c r="BF153" i="5"/>
  <c r="BE153" i="5"/>
  <c r="T153" i="5"/>
  <c r="R153" i="5"/>
  <c r="R152" i="5" s="1"/>
  <c r="P153" i="5"/>
  <c r="J153" i="5"/>
  <c r="T152" i="5"/>
  <c r="P152" i="5"/>
  <c r="BK151" i="5"/>
  <c r="BI151" i="5"/>
  <c r="BH151" i="5"/>
  <c r="BG151" i="5"/>
  <c r="BF151" i="5"/>
  <c r="BE151" i="5"/>
  <c r="T151" i="5"/>
  <c r="R151" i="5"/>
  <c r="P151" i="5"/>
  <c r="J151" i="5"/>
  <c r="BK150" i="5"/>
  <c r="BI150" i="5"/>
  <c r="BH150" i="5"/>
  <c r="BG150" i="5"/>
  <c r="BF150" i="5"/>
  <c r="BE150" i="5"/>
  <c r="T150" i="5"/>
  <c r="R150" i="5"/>
  <c r="P150" i="5"/>
  <c r="J150" i="5"/>
  <c r="BK149" i="5"/>
  <c r="BI149" i="5"/>
  <c r="BH149" i="5"/>
  <c r="BG149" i="5"/>
  <c r="BE149" i="5"/>
  <c r="T149" i="5"/>
  <c r="R149" i="5"/>
  <c r="P149" i="5"/>
  <c r="J149" i="5"/>
  <c r="BF149" i="5" s="1"/>
  <c r="BK148" i="5"/>
  <c r="BI148" i="5"/>
  <c r="BH148" i="5"/>
  <c r="BG148" i="5"/>
  <c r="BF148" i="5"/>
  <c r="BE148" i="5"/>
  <c r="T148" i="5"/>
  <c r="R148" i="5"/>
  <c r="P148" i="5"/>
  <c r="J148" i="5"/>
  <c r="BK147" i="5"/>
  <c r="BI147" i="5"/>
  <c r="BH147" i="5"/>
  <c r="BG147" i="5"/>
  <c r="BF147" i="5"/>
  <c r="BE147" i="5"/>
  <c r="T147" i="5"/>
  <c r="R147" i="5"/>
  <c r="P147" i="5"/>
  <c r="J147" i="5"/>
  <c r="BK146" i="5"/>
  <c r="BI146" i="5"/>
  <c r="BH146" i="5"/>
  <c r="BG146" i="5"/>
  <c r="BE146" i="5"/>
  <c r="T146" i="5"/>
  <c r="R146" i="5"/>
  <c r="P146" i="5"/>
  <c r="J146" i="5"/>
  <c r="BF146" i="5" s="1"/>
  <c r="BK145" i="5"/>
  <c r="BI145" i="5"/>
  <c r="BH145" i="5"/>
  <c r="BG145" i="5"/>
  <c r="BF145" i="5"/>
  <c r="BE145" i="5"/>
  <c r="T145" i="5"/>
  <c r="R145" i="5"/>
  <c r="P145" i="5"/>
  <c r="J145" i="5"/>
  <c r="BK144" i="5"/>
  <c r="BK141" i="5" s="1"/>
  <c r="BI144" i="5"/>
  <c r="BH144" i="5"/>
  <c r="BG144" i="5"/>
  <c r="BF144" i="5"/>
  <c r="BE144" i="5"/>
  <c r="T144" i="5"/>
  <c r="R144" i="5"/>
  <c r="P144" i="5"/>
  <c r="J144" i="5"/>
  <c r="BK143" i="5"/>
  <c r="BI143" i="5"/>
  <c r="BH143" i="5"/>
  <c r="BG143" i="5"/>
  <c r="BE143" i="5"/>
  <c r="T143" i="5"/>
  <c r="T141" i="5" s="1"/>
  <c r="R143" i="5"/>
  <c r="P143" i="5"/>
  <c r="J143" i="5"/>
  <c r="BF143" i="5" s="1"/>
  <c r="BK142" i="5"/>
  <c r="BI142" i="5"/>
  <c r="BH142" i="5"/>
  <c r="BG142" i="5"/>
  <c r="BF142" i="5"/>
  <c r="BE142" i="5"/>
  <c r="T142" i="5"/>
  <c r="R142" i="5"/>
  <c r="R141" i="5" s="1"/>
  <c r="P142" i="5"/>
  <c r="P141" i="5" s="1"/>
  <c r="P140" i="5" s="1"/>
  <c r="J142" i="5"/>
  <c r="BK139" i="5"/>
  <c r="BK138" i="5" s="1"/>
  <c r="J138" i="5" s="1"/>
  <c r="J102" i="5" s="1"/>
  <c r="BI139" i="5"/>
  <c r="BH139" i="5"/>
  <c r="BG139" i="5"/>
  <c r="BE139" i="5"/>
  <c r="T139" i="5"/>
  <c r="T138" i="5" s="1"/>
  <c r="R139" i="5"/>
  <c r="R138" i="5" s="1"/>
  <c r="P139" i="5"/>
  <c r="P138" i="5" s="1"/>
  <c r="J139" i="5"/>
  <c r="BF139" i="5" s="1"/>
  <c r="BK137" i="5"/>
  <c r="BI137" i="5"/>
  <c r="BH137" i="5"/>
  <c r="BG137" i="5"/>
  <c r="BF137" i="5"/>
  <c r="BE137" i="5"/>
  <c r="T137" i="5"/>
  <c r="R137" i="5"/>
  <c r="P137" i="5"/>
  <c r="J137" i="5"/>
  <c r="BK136" i="5"/>
  <c r="BI136" i="5"/>
  <c r="BH136" i="5"/>
  <c r="BG136" i="5"/>
  <c r="BE136" i="5"/>
  <c r="T136" i="5"/>
  <c r="T134" i="5" s="1"/>
  <c r="R136" i="5"/>
  <c r="P136" i="5"/>
  <c r="J136" i="5"/>
  <c r="BF136" i="5" s="1"/>
  <c r="BK135" i="5"/>
  <c r="BI135" i="5"/>
  <c r="BH135" i="5"/>
  <c r="BG135" i="5"/>
  <c r="F37" i="5" s="1"/>
  <c r="BB97" i="1" s="1"/>
  <c r="BE135" i="5"/>
  <c r="T135" i="5"/>
  <c r="R135" i="5"/>
  <c r="R134" i="5" s="1"/>
  <c r="P135" i="5"/>
  <c r="P134" i="5" s="1"/>
  <c r="J135" i="5"/>
  <c r="BF135" i="5" s="1"/>
  <c r="BK134" i="5"/>
  <c r="J134" i="5" s="1"/>
  <c r="J101" i="5" s="1"/>
  <c r="BK133" i="5"/>
  <c r="BI133" i="5"/>
  <c r="F39" i="5" s="1"/>
  <c r="BD97" i="1" s="1"/>
  <c r="BH133" i="5"/>
  <c r="BG133" i="5"/>
  <c r="BF133" i="5"/>
  <c r="BE133" i="5"/>
  <c r="J35" i="5" s="1"/>
  <c r="AV97" i="1" s="1"/>
  <c r="T133" i="5"/>
  <c r="R133" i="5"/>
  <c r="P133" i="5"/>
  <c r="J133" i="5"/>
  <c r="BK132" i="5"/>
  <c r="BK131" i="5" s="1"/>
  <c r="BI132" i="5"/>
  <c r="BH132" i="5"/>
  <c r="F38" i="5" s="1"/>
  <c r="BC97" i="1" s="1"/>
  <c r="BG132" i="5"/>
  <c r="BE132" i="5"/>
  <c r="F35" i="5" s="1"/>
  <c r="AZ97" i="1" s="1"/>
  <c r="T132" i="5"/>
  <c r="T131" i="5" s="1"/>
  <c r="R132" i="5"/>
  <c r="R131" i="5" s="1"/>
  <c r="P132" i="5"/>
  <c r="P131" i="5" s="1"/>
  <c r="P130" i="5" s="1"/>
  <c r="P129" i="5" s="1"/>
  <c r="AU97" i="1" s="1"/>
  <c r="J132" i="5"/>
  <c r="BF132" i="5" s="1"/>
  <c r="J126" i="5"/>
  <c r="J125" i="5"/>
  <c r="F125" i="5"/>
  <c r="F123" i="5"/>
  <c r="E121" i="5"/>
  <c r="J94" i="5"/>
  <c r="J93" i="5"/>
  <c r="F93" i="5"/>
  <c r="F91" i="5"/>
  <c r="E89" i="5"/>
  <c r="J39" i="5"/>
  <c r="J38" i="5"/>
  <c r="J37" i="5"/>
  <c r="AX97" i="1" s="1"/>
  <c r="J20" i="5"/>
  <c r="E20" i="5"/>
  <c r="F94" i="5" s="1"/>
  <c r="J19" i="5"/>
  <c r="J14" i="5"/>
  <c r="J123" i="5" s="1"/>
  <c r="E7" i="5"/>
  <c r="E85" i="5" s="1"/>
  <c r="BK152" i="4"/>
  <c r="BK151" i="4" s="1"/>
  <c r="BI152" i="4"/>
  <c r="F39" i="4" s="1"/>
  <c r="BD96" i="1" s="1"/>
  <c r="BH152" i="4"/>
  <c r="BG152" i="4"/>
  <c r="BF152" i="4"/>
  <c r="BE152" i="4"/>
  <c r="T152" i="4"/>
  <c r="T151" i="4" s="1"/>
  <c r="T150" i="4" s="1"/>
  <c r="R152" i="4"/>
  <c r="R151" i="4" s="1"/>
  <c r="R150" i="4" s="1"/>
  <c r="P152" i="4"/>
  <c r="P151" i="4" s="1"/>
  <c r="P150" i="4" s="1"/>
  <c r="J152" i="4"/>
  <c r="BK149" i="4"/>
  <c r="BI149" i="4"/>
  <c r="BH149" i="4"/>
  <c r="BG149" i="4"/>
  <c r="BF149" i="4"/>
  <c r="BE149" i="4"/>
  <c r="T149" i="4"/>
  <c r="R149" i="4"/>
  <c r="P149" i="4"/>
  <c r="P147" i="4" s="1"/>
  <c r="J149" i="4"/>
  <c r="BK148" i="4"/>
  <c r="BK147" i="4" s="1"/>
  <c r="J147" i="4" s="1"/>
  <c r="J101" i="4" s="1"/>
  <c r="BI148" i="4"/>
  <c r="BH148" i="4"/>
  <c r="BG148" i="4"/>
  <c r="BF148" i="4"/>
  <c r="BE148" i="4"/>
  <c r="T148" i="4"/>
  <c r="T147" i="4" s="1"/>
  <c r="R148" i="4"/>
  <c r="P148" i="4"/>
  <c r="J148" i="4"/>
  <c r="R147" i="4"/>
  <c r="BK146" i="4"/>
  <c r="BI146" i="4"/>
  <c r="BH146" i="4"/>
  <c r="BG146" i="4"/>
  <c r="BE146" i="4"/>
  <c r="T146" i="4"/>
  <c r="R146" i="4"/>
  <c r="P146" i="4"/>
  <c r="J146" i="4"/>
  <c r="BF146" i="4" s="1"/>
  <c r="BK145" i="4"/>
  <c r="BI145" i="4"/>
  <c r="BH145" i="4"/>
  <c r="BG145" i="4"/>
  <c r="BF145" i="4"/>
  <c r="BE145" i="4"/>
  <c r="T145" i="4"/>
  <c r="R145" i="4"/>
  <c r="P145" i="4"/>
  <c r="J145" i="4"/>
  <c r="BK144" i="4"/>
  <c r="BI144" i="4"/>
  <c r="BH144" i="4"/>
  <c r="BG144" i="4"/>
  <c r="BF144" i="4"/>
  <c r="BE144" i="4"/>
  <c r="T144" i="4"/>
  <c r="R144" i="4"/>
  <c r="P144" i="4"/>
  <c r="J144" i="4"/>
  <c r="BK143" i="4"/>
  <c r="BI143" i="4"/>
  <c r="BH143" i="4"/>
  <c r="BG143" i="4"/>
  <c r="BE143" i="4"/>
  <c r="T143" i="4"/>
  <c r="R143" i="4"/>
  <c r="P143" i="4"/>
  <c r="J143" i="4"/>
  <c r="BF143" i="4" s="1"/>
  <c r="BK142" i="4"/>
  <c r="BI142" i="4"/>
  <c r="BH142" i="4"/>
  <c r="BG142" i="4"/>
  <c r="BE142" i="4"/>
  <c r="T142" i="4"/>
  <c r="R142" i="4"/>
  <c r="P142" i="4"/>
  <c r="J142" i="4"/>
  <c r="BF142" i="4" s="1"/>
  <c r="BK141" i="4"/>
  <c r="BI141" i="4"/>
  <c r="BH141" i="4"/>
  <c r="BG141" i="4"/>
  <c r="BE141" i="4"/>
  <c r="T141" i="4"/>
  <c r="R141" i="4"/>
  <c r="P141" i="4"/>
  <c r="J141" i="4"/>
  <c r="BF141" i="4" s="1"/>
  <c r="BK140" i="4"/>
  <c r="BI140" i="4"/>
  <c r="BH140" i="4"/>
  <c r="BG140" i="4"/>
  <c r="BE140" i="4"/>
  <c r="T140" i="4"/>
  <c r="R140" i="4"/>
  <c r="P140" i="4"/>
  <c r="J140" i="4"/>
  <c r="BF140" i="4" s="1"/>
  <c r="BK139" i="4"/>
  <c r="BI139" i="4"/>
  <c r="BH139" i="4"/>
  <c r="BG139" i="4"/>
  <c r="BF139" i="4"/>
  <c r="BE139" i="4"/>
  <c r="T139" i="4"/>
  <c r="R139" i="4"/>
  <c r="P139" i="4"/>
  <c r="J139" i="4"/>
  <c r="BK138" i="4"/>
  <c r="BI138" i="4"/>
  <c r="BH138" i="4"/>
  <c r="BG138" i="4"/>
  <c r="BF138" i="4"/>
  <c r="BE138" i="4"/>
  <c r="T138" i="4"/>
  <c r="R138" i="4"/>
  <c r="P138" i="4"/>
  <c r="J138" i="4"/>
  <c r="BK137" i="4"/>
  <c r="BI137" i="4"/>
  <c r="BH137" i="4"/>
  <c r="BG137" i="4"/>
  <c r="BE137" i="4"/>
  <c r="T137" i="4"/>
  <c r="R137" i="4"/>
  <c r="P137" i="4"/>
  <c r="J137" i="4"/>
  <c r="BF137" i="4" s="1"/>
  <c r="BK136" i="4"/>
  <c r="BI136" i="4"/>
  <c r="BH136" i="4"/>
  <c r="BG136" i="4"/>
  <c r="BE136" i="4"/>
  <c r="T136" i="4"/>
  <c r="R136" i="4"/>
  <c r="P136" i="4"/>
  <c r="J136" i="4"/>
  <c r="BF136" i="4" s="1"/>
  <c r="BK135" i="4"/>
  <c r="BI135" i="4"/>
  <c r="BH135" i="4"/>
  <c r="BG135" i="4"/>
  <c r="BF135" i="4"/>
  <c r="BE135" i="4"/>
  <c r="T135" i="4"/>
  <c r="R135" i="4"/>
  <c r="P135" i="4"/>
  <c r="J135" i="4"/>
  <c r="BK134" i="4"/>
  <c r="BI134" i="4"/>
  <c r="BH134" i="4"/>
  <c r="BG134" i="4"/>
  <c r="BE134" i="4"/>
  <c r="T134" i="4"/>
  <c r="R134" i="4"/>
  <c r="P134" i="4"/>
  <c r="J134" i="4"/>
  <c r="BF134" i="4" s="1"/>
  <c r="BK133" i="4"/>
  <c r="BI133" i="4"/>
  <c r="BH133" i="4"/>
  <c r="BG133" i="4"/>
  <c r="BF133" i="4"/>
  <c r="BE133" i="4"/>
  <c r="T133" i="4"/>
  <c r="R133" i="4"/>
  <c r="P133" i="4"/>
  <c r="J133" i="4"/>
  <c r="BK132" i="4"/>
  <c r="BI132" i="4"/>
  <c r="BH132" i="4"/>
  <c r="BG132" i="4"/>
  <c r="BF132" i="4"/>
  <c r="BE132" i="4"/>
  <c r="T132" i="4"/>
  <c r="T127" i="4" s="1"/>
  <c r="R132" i="4"/>
  <c r="P132" i="4"/>
  <c r="J132" i="4"/>
  <c r="BK131" i="4"/>
  <c r="BI131" i="4"/>
  <c r="BH131" i="4"/>
  <c r="BG131" i="4"/>
  <c r="BE131" i="4"/>
  <c r="T131" i="4"/>
  <c r="R131" i="4"/>
  <c r="P131" i="4"/>
  <c r="J131" i="4"/>
  <c r="BF131" i="4" s="1"/>
  <c r="BK130" i="4"/>
  <c r="BI130" i="4"/>
  <c r="BH130" i="4"/>
  <c r="BG130" i="4"/>
  <c r="BE130" i="4"/>
  <c r="T130" i="4"/>
  <c r="R130" i="4"/>
  <c r="P130" i="4"/>
  <c r="J130" i="4"/>
  <c r="BF130" i="4" s="1"/>
  <c r="BK128" i="4"/>
  <c r="BK127" i="4" s="1"/>
  <c r="BI128" i="4"/>
  <c r="BH128" i="4"/>
  <c r="BG128" i="4"/>
  <c r="BF128" i="4"/>
  <c r="BE128" i="4"/>
  <c r="F35" i="4" s="1"/>
  <c r="AZ96" i="1" s="1"/>
  <c r="T128" i="4"/>
  <c r="R128" i="4"/>
  <c r="R127" i="4" s="1"/>
  <c r="R126" i="4" s="1"/>
  <c r="P128" i="4"/>
  <c r="J128" i="4"/>
  <c r="P127" i="4"/>
  <c r="P126" i="4" s="1"/>
  <c r="J122" i="4"/>
  <c r="J121" i="4"/>
  <c r="F121" i="4"/>
  <c r="F119" i="4"/>
  <c r="E117" i="4"/>
  <c r="J94" i="4"/>
  <c r="J93" i="4"/>
  <c r="F93" i="4"/>
  <c r="F91" i="4"/>
  <c r="E89" i="4"/>
  <c r="J39" i="4"/>
  <c r="J38" i="4"/>
  <c r="J37" i="4"/>
  <c r="J20" i="4"/>
  <c r="E20" i="4"/>
  <c r="F122" i="4" s="1"/>
  <c r="J19" i="4"/>
  <c r="J14" i="4"/>
  <c r="J119" i="4" s="1"/>
  <c r="E7" i="4"/>
  <c r="E113" i="4" s="1"/>
  <c r="BA98" i="1"/>
  <c r="AZ98" i="1"/>
  <c r="AY98" i="1"/>
  <c r="AX98" i="1"/>
  <c r="AV98" i="1"/>
  <c r="AY97" i="1"/>
  <c r="AY96" i="1"/>
  <c r="AX96" i="1"/>
  <c r="AS95" i="1"/>
  <c r="AM90" i="1"/>
  <c r="L90" i="1"/>
  <c r="AM89" i="1"/>
  <c r="L89" i="1"/>
  <c r="AM87" i="1"/>
  <c r="L87" i="1"/>
  <c r="L85" i="1"/>
  <c r="L84" i="1"/>
  <c r="P125" i="4" l="1"/>
  <c r="AU96" i="1" s="1"/>
  <c r="F37" i="4"/>
  <c r="BB96" i="1" s="1"/>
  <c r="BB95" i="1" s="1"/>
  <c r="J35" i="4"/>
  <c r="AV96" i="1" s="1"/>
  <c r="F38" i="4"/>
  <c r="BC96" i="1" s="1"/>
  <c r="BC95" i="1" s="1"/>
  <c r="R125" i="4"/>
  <c r="E85" i="4"/>
  <c r="E117" i="5"/>
  <c r="AZ95" i="1"/>
  <c r="F92" i="9"/>
  <c r="F126" i="5"/>
  <c r="AT98" i="1"/>
  <c r="E85" i="9"/>
  <c r="J91" i="4"/>
  <c r="J131" i="5"/>
  <c r="J100" i="5" s="1"/>
  <c r="BK130" i="5"/>
  <c r="T126" i="4"/>
  <c r="T125" i="4" s="1"/>
  <c r="T140" i="5"/>
  <c r="BD95" i="1"/>
  <c r="R140" i="5"/>
  <c r="J127" i="4"/>
  <c r="J100" i="4" s="1"/>
  <c r="BK126" i="4"/>
  <c r="J36" i="4"/>
  <c r="AW96" i="1" s="1"/>
  <c r="AT96" i="1" s="1"/>
  <c r="F36" i="4"/>
  <c r="BA96" i="1" s="1"/>
  <c r="J36" i="5"/>
  <c r="AW97" i="1" s="1"/>
  <c r="AT97" i="1" s="1"/>
  <c r="F36" i="5"/>
  <c r="BA97" i="1" s="1"/>
  <c r="AU95" i="1"/>
  <c r="AU94" i="1" s="1"/>
  <c r="J141" i="5"/>
  <c r="J104" i="5" s="1"/>
  <c r="BK140" i="5"/>
  <c r="J140" i="5" s="1"/>
  <c r="J103" i="5" s="1"/>
  <c r="R130" i="5"/>
  <c r="R129" i="5" s="1"/>
  <c r="J151" i="4"/>
  <c r="J103" i="4" s="1"/>
  <c r="BK150" i="4"/>
  <c r="J150" i="4" s="1"/>
  <c r="J102" i="4" s="1"/>
  <c r="T130" i="5"/>
  <c r="T129" i="5" s="1"/>
  <c r="BK118" i="9"/>
  <c r="J118" i="9" s="1"/>
  <c r="F94" i="4"/>
  <c r="J91" i="5"/>
  <c r="AY95" i="1" l="1"/>
  <c r="BC94" i="1"/>
  <c r="AV95" i="1"/>
  <c r="AZ94" i="1"/>
  <c r="BD94" i="1"/>
  <c r="W33" i="1" s="1"/>
  <c r="AX95" i="1"/>
  <c r="BB94" i="1"/>
  <c r="J130" i="5"/>
  <c r="J99" i="5" s="1"/>
  <c r="BK129" i="5"/>
  <c r="J129" i="5" s="1"/>
  <c r="J30" i="9"/>
  <c r="J96" i="9"/>
  <c r="J126" i="4"/>
  <c r="J99" i="4" s="1"/>
  <c r="BK125" i="4"/>
  <c r="J125" i="4" s="1"/>
  <c r="BA95" i="1"/>
  <c r="AW95" i="1" l="1"/>
  <c r="AT95" i="1" s="1"/>
  <c r="BA94" i="1"/>
  <c r="W32" i="1"/>
  <c r="AY94" i="1"/>
  <c r="J98" i="5"/>
  <c r="J32" i="5"/>
  <c r="AG98" i="1"/>
  <c r="AN98" i="1" s="1"/>
  <c r="J39" i="9"/>
  <c r="W31" i="1"/>
  <c r="AX94" i="1"/>
  <c r="J32" i="4"/>
  <c r="J98" i="4"/>
  <c r="AV94" i="1"/>
  <c r="W29" i="1"/>
  <c r="AK29" i="1" l="1"/>
  <c r="J41" i="4"/>
  <c r="AG96" i="1"/>
  <c r="J41" i="5"/>
  <c r="AG97" i="1"/>
  <c r="AN97" i="1" s="1"/>
  <c r="AW94" i="1"/>
  <c r="AK30" i="1" s="1"/>
  <c r="W30" i="1"/>
  <c r="AG95" i="1" l="1"/>
  <c r="AN96" i="1"/>
  <c r="AT94" i="1"/>
  <c r="AN95" i="1" l="1"/>
  <c r="AG94" i="1"/>
  <c r="AK26" i="1" s="1"/>
  <c r="AK35" i="1" s="1"/>
  <c r="AN94" i="1"/>
</calcChain>
</file>

<file path=xl/sharedStrings.xml><?xml version="1.0" encoding="utf-8"?>
<sst xmlns="http://schemas.openxmlformats.org/spreadsheetml/2006/main" count="1324" uniqueCount="338">
  <si>
    <t>Export Komplet</t>
  </si>
  <si>
    <t/>
  </si>
  <si>
    <t>2.0</t>
  </si>
  <si>
    <t>False</t>
  </si>
  <si>
    <t>{35f73f23-d622-4d67-979d-33f8fab47d0c}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</si>
  <si>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</si>
  <si>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</si>
  <si>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</si>
  <si>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</si>
  <si>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</si>
  <si>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</si>
  <si>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</si>
  <si>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2023-03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</si>
  <si>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</si>
  <si>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</si>
  <si>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Univerzita Komenského</t>
  </si>
  <si>
    <t>JKSO:</t>
  </si>
  <si>
    <t>KS:</t>
  </si>
  <si>
    <t>Miesto:</t>
  </si>
  <si>
    <t xml:space="preserve"> </t>
  </si>
  <si>
    <t>Dátum:</t>
  </si>
  <si>
    <t>11. 8. 2023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</si>
  <si>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</si>
  <si>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</si>
  <si>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</si>
  <si>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</si>
  <si>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</si>
  <si>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</si>
  <si>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</si>
  <si>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</si>
  <si>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</si>
  <si>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</si>
  <si>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</si>
  <si>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</si>
  <si>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</si>
  <si>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</si>
  <si>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</si>
  <si>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</si>
  <si>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</si>
  <si>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</si>
  <si>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</si>
  <si>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</si>
  <si>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</si>
  <si>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</si>
  <si>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</si>
  <si>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</si>
  <si>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</si>
  <si>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</si>
  <si>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</si>
  <si>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</si>
  <si>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</si>
  <si>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</si>
  <si>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</si>
  <si>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</si>
  <si>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</si>
  <si>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</si>
  <si>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</si>
  <si>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</si>
  <si>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</si>
  <si>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</si>
  <si>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</si>
  <si>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</si>
  <si>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</si>
  <si>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</si>
  <si>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</si>
  <si>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</si>
  <si>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</si>
  <si>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</si>
  <si>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</si>
  <si>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</si>
  <si>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</si>
  <si>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</si>
  <si>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</si>
  <si>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</si>
  <si>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</si>
  <si>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</si>
  <si>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2023-03-02</t>
  </si>
  <si>
    <t>Svetlíky</t>
  </si>
  <si>
    <t>STA</t>
  </si>
  <si>
    <t>1</t>
  </si>
  <si>
    <t>{f713dad4-25ff-496d-9b76-b4279aaef8bd}</t>
  </si>
  <si>
    <t>/</t>
  </si>
  <si>
    <t>2023-03-02-01</t>
  </si>
  <si>
    <t>Búracie práce</t>
  </si>
  <si>
    <t>Časť</t>
  </si>
  <si>
    <t>2</t>
  </si>
  <si>
    <t>{bda78a1d-a968-4528-92d6-7d8e8c8a4da8}</t>
  </si>
  <si>
    <t>2023-03-02-02</t>
  </si>
  <si>
    <t xml:space="preserve">Dostavovacie práce </t>
  </si>
  <si>
    <t>{8d5a3b91-e054-44bf-b0d9-f7a8a895f3cc}</t>
  </si>
  <si>
    <t>2023-03-05</t>
  </si>
  <si>
    <t xml:space="preserve">Zariadenie staveniska </t>
  </si>
  <si>
    <t>{96b94e42-5ded-4f76-9101-c68a2be089db}</t>
  </si>
  <si>
    <t>KRYCÍ LIST ROZPOČTU</t>
  </si>
  <si>
    <t>Objekt:</t>
  </si>
  <si>
    <t>2023-03-02 - Svetlíky</t>
  </si>
  <si>
    <t>Časť:</t>
  </si>
  <si>
    <t>2023-03-02-01 - Búracie práce</t>
  </si>
  <si>
    <t>REKAPITULÁCIA ROZPOČTU</t>
  </si>
  <si>
    <t>Kód dielu - Popis</t>
  </si>
  <si>
    <t>Cena celkom [EUR]</t>
  </si>
  <si>
    <t>Náklady z rozpočtu</t>
  </si>
  <si>
    <t>-1</t>
  </si>
  <si>
    <t>HSV -  Práce a dodávky HSV</t>
  </si>
  <si>
    <t xml:space="preserve">    9 -  Ostatné konštrukcie a práce-búranie</t>
  </si>
  <si>
    <t xml:space="preserve">    99 -  Presun hmôt HSV</t>
  </si>
  <si>
    <t>PSV -  Práce a dodávky PSV</t>
  </si>
  <si>
    <t xml:space="preserve">    767 - 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</si>
  <si>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</si>
  <si>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</si>
  <si>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</si>
  <si>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</si>
  <si>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</si>
  <si>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</si>
  <si>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</si>
  <si>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</si>
  <si>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</si>
  <si>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</si>
  <si>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</si>
  <si>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</si>
  <si>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</si>
  <si>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</si>
  <si>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</si>
  <si>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>9</t>
  </si>
  <si>
    <t xml:space="preserve"> Ostatné konštrukcie a práce-búranie</t>
  </si>
  <si>
    <t>21</t>
  </si>
  <si>
    <t>K</t>
  </si>
  <si>
    <t>941955004.S</t>
  </si>
  <si>
    <t>Lešenie ľahké pracovné pomocné s výškou lešeňovej podlahy nad 2,50 do 3,5 m</t>
  </si>
  <si>
    <t>m2</t>
  </si>
  <si>
    <t>4</t>
  </si>
  <si>
    <t>-1683430678</t>
  </si>
  <si>
    <t>VV</t>
  </si>
  <si>
    <t>5*3*9</t>
  </si>
  <si>
    <t>978011161</t>
  </si>
  <si>
    <t>Otlčenie omietok stropov vnútorných vápenných alebo vápennocementových v rozsahu do 50 %,  -0,02000t</t>
  </si>
  <si>
    <t>1006927220</t>
  </si>
  <si>
    <t>5</t>
  </si>
  <si>
    <t>978013161</t>
  </si>
  <si>
    <t>Otlčenie omietok stien vnútorných vápenných alebo vápennocementových v rozsahu do 50 %,  -0,02000t</t>
  </si>
  <si>
    <t>-1003106868</t>
  </si>
  <si>
    <t>978065101.R1</t>
  </si>
  <si>
    <t>Odstránenie vrstvy zateplenia strechy z dosiek z minerálnej vlny hrúbky 20 -30 mm -0,02588 t</t>
  </si>
  <si>
    <t>-2114294868</t>
  </si>
  <si>
    <t>3</t>
  </si>
  <si>
    <t>978065021.R1</t>
  </si>
  <si>
    <t>Odstránenie vrstvy zateplenia strechy z polystyrénových dosiek hrúbky nad 150 -200 mm -0,01876 t</t>
  </si>
  <si>
    <t>684505114</t>
  </si>
  <si>
    <t>6</t>
  </si>
  <si>
    <t>978071211</t>
  </si>
  <si>
    <t>Odsekanie a odstránenie izolácie lepenkovej zvislej,  -0,07300t</t>
  </si>
  <si>
    <t>944556425</t>
  </si>
  <si>
    <t>7</t>
  </si>
  <si>
    <t>978071251</t>
  </si>
  <si>
    <t>Odsekanie a odstránenie izolácie lepenkovej vodorovnej,  -0,07300t</t>
  </si>
  <si>
    <t>1559614764</t>
  </si>
  <si>
    <t>8</t>
  </si>
  <si>
    <t>979011111</t>
  </si>
  <si>
    <t>Zvislá doprava sutiny a vybúraných hmôt za prvé podlažie nad alebo pod základným podlažím</t>
  </si>
  <si>
    <t>t</t>
  </si>
  <si>
    <t>-1860907082</t>
  </si>
  <si>
    <t>979011201</t>
  </si>
  <si>
    <t>Plastový sklz na stavebnú suť výšky do 10 m</t>
  </si>
  <si>
    <t>m</t>
  </si>
  <si>
    <t>-843419973</t>
  </si>
  <si>
    <t>10</t>
  </si>
  <si>
    <t>979011202</t>
  </si>
  <si>
    <t>Príplatok k cene za každý ďalší meter výšky</t>
  </si>
  <si>
    <t>-818865059</t>
  </si>
  <si>
    <t>11</t>
  </si>
  <si>
    <t>979011231</t>
  </si>
  <si>
    <t>Demontáž sklzu na stavebnú suť výšky do 10 m</t>
  </si>
  <si>
    <t>-688978841</t>
  </si>
  <si>
    <t>12</t>
  </si>
  <si>
    <t>979081111</t>
  </si>
  <si>
    <t>Odvoz sutiny a vybúraných hmôt na skládku do 1 km</t>
  </si>
  <si>
    <t>1490577349</t>
  </si>
  <si>
    <t>13</t>
  </si>
  <si>
    <t>979081121</t>
  </si>
  <si>
    <t>Odvoz sutiny a vybúraných hmôt na skládku za každý ďalší 1 km</t>
  </si>
  <si>
    <t>-219057031</t>
  </si>
  <si>
    <t>14</t>
  </si>
  <si>
    <t>979089012</t>
  </si>
  <si>
    <t>Poplatok za skladovanie - betón, tehly, dlaždice (17 01 ), ostatné</t>
  </si>
  <si>
    <t>-1499278755</t>
  </si>
  <si>
    <t>15</t>
  </si>
  <si>
    <t>979089112</t>
  </si>
  <si>
    <t>Poplatok za skladovanie - drevo, sklo, plasty (17 02 ), ostatné</t>
  </si>
  <si>
    <t>-1925745906</t>
  </si>
  <si>
    <t>16</t>
  </si>
  <si>
    <t>979089412</t>
  </si>
  <si>
    <t>Poplatok za skladovanie - izolačné materiály a materiály obsahujúce azbest (17 06), ostatné</t>
  </si>
  <si>
    <t>1078388693</t>
  </si>
  <si>
    <t>17</t>
  </si>
  <si>
    <t>979089612</t>
  </si>
  <si>
    <t>Poplatok za skladovanie - iné odpady zo stavieb a demolácií (17 09), ostatné</t>
  </si>
  <si>
    <t>-544995113</t>
  </si>
  <si>
    <t>18</t>
  </si>
  <si>
    <t>979089713</t>
  </si>
  <si>
    <t>Prenájom kontajneru 7,5 m3</t>
  </si>
  <si>
    <t>sub</t>
  </si>
  <si>
    <t>648631385</t>
  </si>
  <si>
    <t>99</t>
  </si>
  <si>
    <t xml:space="preserve"> Presun hmôt HSV</t>
  </si>
  <si>
    <t>19</t>
  </si>
  <si>
    <t>998011001</t>
  </si>
  <si>
    <t>Presun hmôt pre budovy  (801, 803, 812), zvislá konštr. z tehál, tvárnic, z kovu výšky do 6 m</t>
  </si>
  <si>
    <t>-313929239</t>
  </si>
  <si>
    <t>998011002</t>
  </si>
  <si>
    <t>Presun hmôt pre budovy (801, 803, 812), zvislá konštr. z tehál, tvárnic, z kovu výšky do 12 m</t>
  </si>
  <si>
    <t>-59483126</t>
  </si>
  <si>
    <t>PSV</t>
  </si>
  <si>
    <t xml:space="preserve"> Práce a dodávky PSV</t>
  </si>
  <si>
    <t>767</t>
  </si>
  <si>
    <t xml:space="preserve"> Konštrukcie doplnkové kovové</t>
  </si>
  <si>
    <t>767311828</t>
  </si>
  <si>
    <t xml:space="preserve">Demontáž svetlíka polykarbonátového bodového, štvorhranného alebo obdĺžnikového, priechod svetla nad 3,5 do 4 m2  -0,0754t, vrátane hydroizolácie napojenej na svetlík </t>
  </si>
  <si>
    <t>955506372</t>
  </si>
  <si>
    <t xml:space="preserve">2023-03-02-02 - Dostavovacie práce </t>
  </si>
  <si>
    <t xml:space="preserve">    6 -  Úpravy povrchov, podlahy, osadenie</t>
  </si>
  <si>
    <t xml:space="preserve">    712 -  Izolácie striech</t>
  </si>
  <si>
    <t xml:space="preserve">    713 -  Izolácie tepelné</t>
  </si>
  <si>
    <t xml:space="preserve">    784 -  Dokončovacie práce - maľby</t>
  </si>
  <si>
    <t xml:space="preserve"> Úpravy povrchov, podlahy, osadenie</t>
  </si>
  <si>
    <t>27</t>
  </si>
  <si>
    <t>612467502</t>
  </si>
  <si>
    <t xml:space="preserve">Príprava vnútorného podkladu stien, kontaktný mostík </t>
  </si>
  <si>
    <t>-272425868</t>
  </si>
  <si>
    <t>28</t>
  </si>
  <si>
    <t>612481119</t>
  </si>
  <si>
    <t>Potiahnutie vnútorných stien sklotextílnou mriežkou s celoplošným prilepením</t>
  </si>
  <si>
    <t>1799902565</t>
  </si>
  <si>
    <t>42</t>
  </si>
  <si>
    <t>941942011</t>
  </si>
  <si>
    <t>Montáž lešenia rámového systémového s podlahami šírky nad 0,75 do 1,10 m, výšky do 10 m</t>
  </si>
  <si>
    <t>1332772798</t>
  </si>
  <si>
    <t>41</t>
  </si>
  <si>
    <t>941942811</t>
  </si>
  <si>
    <t>Demontáž lešenia rámového systémového s podlahami šírky nad 0,75 do 1,10 m, výšky do 10 m</t>
  </si>
  <si>
    <t>-338354152</t>
  </si>
  <si>
    <t>29</t>
  </si>
  <si>
    <t>953997767</t>
  </si>
  <si>
    <t xml:space="preserve">Špaletový L profil 6 mm (plastový), so sklovlaknitou mriežkou </t>
  </si>
  <si>
    <t>1952712682</t>
  </si>
  <si>
    <t>30</t>
  </si>
  <si>
    <t>998011005</t>
  </si>
  <si>
    <t>Presun hmôt pre budovy (801, 803, 812), zvislá konštr. z tehál, tvárnic, z kovu výšky do 45 m</t>
  </si>
  <si>
    <t>-1701821354</t>
  </si>
  <si>
    <t>712</t>
  </si>
  <si>
    <t xml:space="preserve"> Izolácie striech</t>
  </si>
  <si>
    <t>712290010</t>
  </si>
  <si>
    <t xml:space="preserve">Zhotovenie parozábrany pre strechy ploché do 10° </t>
  </si>
  <si>
    <t>971621259</t>
  </si>
  <si>
    <t>M</t>
  </si>
  <si>
    <t>2832990190.S</t>
  </si>
  <si>
    <t>Parozábrana hr.0,15mm, š.2m, balenie: 200m2</t>
  </si>
  <si>
    <t>32</t>
  </si>
  <si>
    <t>-1037554594</t>
  </si>
  <si>
    <t>712370050</t>
  </si>
  <si>
    <t>Zhotovenie povlakovej krytiny striech plochých do 10°PVC-P fóliou položenou voľne so zvarením spoju</t>
  </si>
  <si>
    <t>-1106973209</t>
  </si>
  <si>
    <t>2832990170</t>
  </si>
  <si>
    <t>Zálievka Z 01, balenie:2,5kg</t>
  </si>
  <si>
    <t>kg</t>
  </si>
  <si>
    <t>970501446</t>
  </si>
  <si>
    <t>2833000150</t>
  </si>
  <si>
    <t>FATRAFOL-S 810 hydroizolačná fólia hr.1,50 mm, š.1,3m šedá</t>
  </si>
  <si>
    <t>-1031131842</t>
  </si>
  <si>
    <t>712391175</t>
  </si>
  <si>
    <t>Pripevnenie povlakovej krytiny na plochých strechách do 10° kotviacimi pásikmi, uholníkmi</t>
  </si>
  <si>
    <t>1403795301</t>
  </si>
  <si>
    <t>26</t>
  </si>
  <si>
    <t>2832990320</t>
  </si>
  <si>
    <t>Poplastovaný plech PVC- atikový š.333mm, dĺ. 2m</t>
  </si>
  <si>
    <t>ks</t>
  </si>
  <si>
    <t>-190880479</t>
  </si>
  <si>
    <t>25</t>
  </si>
  <si>
    <t>2832990270</t>
  </si>
  <si>
    <t>Poplastovaný plech PVC- kútová lišta š.100mm, dĺ. 2m</t>
  </si>
  <si>
    <t>-21669873</t>
  </si>
  <si>
    <t>37</t>
  </si>
  <si>
    <t>998712201</t>
  </si>
  <si>
    <t>Presun hmôt pre izoláciu povlakovej krytiny v objektoch výšky do 6 m</t>
  </si>
  <si>
    <t>%</t>
  </si>
  <si>
    <t>-1518612343</t>
  </si>
  <si>
    <t>38</t>
  </si>
  <si>
    <t>998712202</t>
  </si>
  <si>
    <t>Presun hmôt pre izoláciu povlakovej krytiny v objektoch výšky nad 6 do 12 m</t>
  </si>
  <si>
    <t>-1398879858</t>
  </si>
  <si>
    <t>713</t>
  </si>
  <si>
    <t xml:space="preserve"> Izolácie tepelné</t>
  </si>
  <si>
    <t>713141151</t>
  </si>
  <si>
    <t>Montáž tepelnej izolácie striech plochých do 10° minerálnou vlnou, jednovrstvová kladenými voľne</t>
  </si>
  <si>
    <t>-1893274115</t>
  </si>
  <si>
    <t>6313670436</t>
  </si>
  <si>
    <t>TF Profi kamenná vlna hrúbka 250 mm, kontaktné fasády</t>
  </si>
  <si>
    <t>1669822986</t>
  </si>
  <si>
    <t>713142151</t>
  </si>
  <si>
    <t>Montáž tepelnej izolácie striech plochých do 10° polystyrénom, jednovrstvová kladenými voľne</t>
  </si>
  <si>
    <t>1586607590</t>
  </si>
  <si>
    <t>2837653406</t>
  </si>
  <si>
    <t>EPS Roof 70S penový polystyrén hrúbka 180 mm</t>
  </si>
  <si>
    <t>-353374774</t>
  </si>
  <si>
    <t>39</t>
  </si>
  <si>
    <t>998713201</t>
  </si>
  <si>
    <t>Presun hmôt pre izolácie tepelné v objektoch výšky do 6 m</t>
  </si>
  <si>
    <t>603024081</t>
  </si>
  <si>
    <t>40</t>
  </si>
  <si>
    <t>998713202</t>
  </si>
  <si>
    <t>Presun hmôt pre izolácie tepelné v objektoch výšky nad 6 m do 12 m</t>
  </si>
  <si>
    <t>1233429460</t>
  </si>
  <si>
    <t>767316308</t>
  </si>
  <si>
    <t>Montáž svetlíka polykarbonátového bodového, štvorhranného alebo obdĺžnikového, stavebný otvor nad 4 m2</t>
  </si>
  <si>
    <t>-1278282912</t>
  </si>
  <si>
    <t>5624501260-S1</t>
  </si>
  <si>
    <t>Bodový strešný svetlík- obdĺžnikový -tvar kupola 2-vrstvová, rozm.A svetlosť: 120x327 cm B-strešný otvor: 135x345cm</t>
  </si>
  <si>
    <t>53025138</t>
  </si>
  <si>
    <t>5624501260-S2</t>
  </si>
  <si>
    <t>Bodový strešný svetlík- obdĺžnikový -tvar kupola 2-vrstvová, rozm.A svetlosť: 120x435 cm B-strešný otvor: 135x453cm</t>
  </si>
  <si>
    <t>2087027274</t>
  </si>
  <si>
    <t>784</t>
  </si>
  <si>
    <t xml:space="preserve"> Dokončovacie práce - maľby</t>
  </si>
  <si>
    <t>31</t>
  </si>
  <si>
    <t>784452261</t>
  </si>
  <si>
    <t xml:space="preserve">Maľby z maliarskych zmesí, ručne nanášané jednonásobné základné na podklad jemnozrnný  výšky do 3,80 m   </t>
  </si>
  <si>
    <t>1520802699</t>
  </si>
  <si>
    <t>784481010-R</t>
  </si>
  <si>
    <t>Upratanie izieb, priestorov, podláh po realizácií</t>
  </si>
  <si>
    <t>1757279891</t>
  </si>
  <si>
    <t xml:space="preserve">2023-03-05 - Zariadenie staveniska </t>
  </si>
  <si>
    <t>VRN - Vedľajšie rozpočtové náklady</t>
  </si>
  <si>
    <t xml:space="preserve">    VRN06 - Zariadenie staveniska</t>
  </si>
  <si>
    <t>VRN</t>
  </si>
  <si>
    <t>Vedľajšie rozpočtové náklady</t>
  </si>
  <si>
    <t>VRN06</t>
  </si>
  <si>
    <t>Zariadenie staveniska</t>
  </si>
  <si>
    <t>000600011</t>
  </si>
  <si>
    <t>-833337158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</si>
</sst>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</font>
    <font>
      <sz val="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sz val="10"/>
      <color rgb="FF969696"/>
      <name val="Arial CE"/>
    </font>
    <font>
      <sz val="10"/>
      <name val="Arial CE"/>
    </font>
    <font>
      <b/>
      <sz val="8"/>
      <color rgb="FF969696"/>
      <name val="Arial CE"/>
    </font>
    <font>
      <b/>
      <sz val="11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rgb="FF0000FF"/>
      <name val="Wingdings 2"/>
    </font>
    <font>
      <sz val="10"/>
      <color rgb="FF00336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rgb="FF0000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>
      <alignment vertical="center"/>
    </xf>
    <xf numFmtId="0" fontId="39" fillId="0" borderId="0">
      <alignment vertical="top"/>
      <protection locked="0"/>
    </xf>
  </cellStyleXfs>
  <cellXfs count="23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1" fillId="0" borderId="4" xfId="0" applyFont="1" applyBorder="1" applyAlignment="1"/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1" fillId="4" borderId="0" xfId="0" applyFont="1" applyFill="1">
      <alignment vertical="center"/>
    </xf>
    <xf numFmtId="0" fontId="14" fillId="4" borderId="6" xfId="0" applyFont="1" applyFill="1" applyBorder="1" applyAlignment="1">
      <alignment horizontal="left" vertical="center"/>
    </xf>
    <xf numFmtId="0" fontId="1" fillId="4" borderId="7" xfId="0" applyFont="1" applyFill="1" applyBorder="1">
      <alignment vertical="center"/>
    </xf>
    <xf numFmtId="0" fontId="1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5" borderId="7" xfId="0" applyFont="1" applyFill="1" applyBorder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4" fontId="16" fillId="0" borderId="14" xfId="0" applyNumberFormat="1" applyFont="1" applyBorder="1">
      <alignment vertical="center"/>
    </xf>
    <xf numFmtId="4" fontId="16" fillId="0" borderId="0" xfId="0" applyNumberFormat="1" applyFont="1">
      <alignment vertical="center"/>
    </xf>
    <xf numFmtId="166" fontId="16" fillId="0" borderId="0" xfId="0" applyNumberFormat="1" applyFont="1">
      <alignment vertical="center"/>
    </xf>
    <xf numFmtId="4" fontId="16" fillId="0" borderId="15" xfId="0" applyNumberFormat="1" applyFont="1" applyBorder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3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" fontId="25" fillId="0" borderId="14" xfId="0" applyNumberFormat="1" applyFont="1" applyBorder="1">
      <alignment vertical="center"/>
    </xf>
    <xf numFmtId="4" fontId="25" fillId="0" borderId="0" xfId="0" applyNumberFormat="1" applyFont="1">
      <alignment vertical="center"/>
    </xf>
    <xf numFmtId="166" fontId="25" fillId="0" borderId="0" xfId="0" applyNumberFormat="1" applyFont="1">
      <alignment vertical="center"/>
    </xf>
    <xf numFmtId="4" fontId="25" fillId="0" borderId="15" xfId="0" applyNumberFormat="1" applyFont="1" applyBorder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1" applyFont="1" applyAlignment="1" applyProtection="1">
      <alignment horizontal="center" vertical="center"/>
    </xf>
    <xf numFmtId="0" fontId="2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" fontId="6" fillId="0" borderId="14" xfId="0" applyNumberFormat="1" applyFont="1" applyBorder="1">
      <alignment vertical="center"/>
    </xf>
    <xf numFmtId="4" fontId="6" fillId="0" borderId="0" xfId="0" applyNumberFormat="1" applyFont="1">
      <alignment vertical="center"/>
    </xf>
    <xf numFmtId="166" fontId="6" fillId="0" borderId="0" xfId="0" applyNumberFormat="1" applyFont="1">
      <alignment vertical="center"/>
    </xf>
    <xf numFmtId="4" fontId="6" fillId="0" borderId="15" xfId="0" applyNumberFormat="1" applyFont="1" applyBorder="1">
      <alignment vertical="center"/>
    </xf>
    <xf numFmtId="4" fontId="25" fillId="0" borderId="19" xfId="0" applyNumberFormat="1" applyFont="1" applyBorder="1">
      <alignment vertical="center"/>
    </xf>
    <xf numFmtId="4" fontId="25" fillId="0" borderId="20" xfId="0" applyNumberFormat="1" applyFont="1" applyBorder="1">
      <alignment vertical="center"/>
    </xf>
    <xf numFmtId="166" fontId="25" fillId="0" borderId="20" xfId="0" applyNumberFormat="1" applyFont="1" applyBorder="1">
      <alignment vertical="center"/>
    </xf>
    <xf numFmtId="4" fontId="25" fillId="0" borderId="21" xfId="0" applyNumberFormat="1" applyFont="1" applyBorder="1">
      <alignment vertical="center"/>
    </xf>
    <xf numFmtId="0" fontId="29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20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1" fillId="0" borderId="0" xfId="0" applyNumberFormat="1" applyFont="1">
      <alignment vertical="center"/>
    </xf>
    <xf numFmtId="0" fontId="2" fillId="0" borderId="0" xfId="0" applyFont="1">
      <alignment vertical="center"/>
    </xf>
    <xf numFmtId="164" fontId="11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1" fillId="5" borderId="0" xfId="0" applyFont="1" applyFill="1">
      <alignment vertical="center"/>
    </xf>
    <xf numFmtId="0" fontId="14" fillId="5" borderId="6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right" vertical="center"/>
    </xf>
    <xf numFmtId="0" fontId="14" fillId="5" borderId="7" xfId="0" applyFont="1" applyFill="1" applyBorder="1" applyAlignment="1">
      <alignment horizontal="center" vertical="center"/>
    </xf>
    <xf numFmtId="4" fontId="14" fillId="5" borderId="7" xfId="0" applyNumberFormat="1" applyFont="1" applyFill="1" applyBorder="1">
      <alignment vertical="center"/>
    </xf>
    <xf numFmtId="0" fontId="1" fillId="5" borderId="8" xfId="0" applyFont="1" applyFill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3" xfId="0" applyFont="1" applyBorder="1">
      <alignment vertical="center"/>
    </xf>
    <xf numFmtId="0" fontId="31" fillId="0" borderId="20" xfId="0" applyFont="1" applyBorder="1" applyAlignment="1">
      <alignment horizontal="left" vertical="center"/>
    </xf>
    <xf numFmtId="0" fontId="31" fillId="0" borderId="20" xfId="0" applyFont="1" applyBorder="1">
      <alignment vertical="center"/>
    </xf>
    <xf numFmtId="4" fontId="31" fillId="0" borderId="20" xfId="0" applyNumberFormat="1" applyFont="1" applyBorder="1">
      <alignment vertical="center"/>
    </xf>
    <xf numFmtId="0" fontId="27" fillId="0" borderId="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>
      <alignment vertical="center"/>
    </xf>
    <xf numFmtId="4" fontId="27" fillId="0" borderId="20" xfId="0" applyNumberFormat="1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167" fontId="20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>
      <alignment vertical="center"/>
    </xf>
    <xf numFmtId="0" fontId="34" fillId="0" borderId="0" xfId="0" applyFont="1" applyAlignment="1"/>
    <xf numFmtId="0" fontId="34" fillId="0" borderId="3" xfId="0" applyFont="1" applyBorder="1" applyAlignment="1"/>
    <xf numFmtId="0" fontId="3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4" fillId="0" borderId="0" xfId="0" applyFont="1" applyAlignment="1" applyProtection="1">
      <protection locked="0"/>
    </xf>
    <xf numFmtId="167" fontId="31" fillId="0" borderId="0" xfId="0" applyNumberFormat="1" applyFont="1" applyAlignment="1"/>
    <xf numFmtId="0" fontId="34" fillId="0" borderId="14" xfId="0" applyFont="1" applyBorder="1" applyAlignment="1"/>
    <xf numFmtId="166" fontId="34" fillId="0" borderId="0" xfId="0" applyNumberFormat="1" applyFont="1" applyAlignment="1"/>
    <xf numFmtId="166" fontId="34" fillId="0" borderId="15" xfId="0" applyNumberFormat="1" applyFont="1" applyBorder="1" applyAlignment="1"/>
    <xf numFmtId="0" fontId="34" fillId="0" borderId="0" xfId="0" applyFont="1" applyAlignment="1">
      <alignment horizontal="center"/>
    </xf>
    <xf numFmtId="167" fontId="34" fillId="0" borderId="0" xfId="0" applyNumberFormat="1" applyFont="1">
      <alignment vertical="center"/>
    </xf>
    <xf numFmtId="0" fontId="27" fillId="0" borderId="0" xfId="0" applyFont="1" applyAlignment="1">
      <alignment horizontal="left"/>
    </xf>
    <xf numFmtId="167" fontId="27" fillId="0" borderId="0" xfId="0" applyNumberFormat="1" applyFont="1" applyAlignment="1"/>
    <xf numFmtId="0" fontId="1" fillId="0" borderId="3" xfId="0" applyFont="1" applyBorder="1" applyProtection="1">
      <alignment vertical="center"/>
      <protection locked="0"/>
    </xf>
    <xf numFmtId="167" fontId="18" fillId="0" borderId="22" xfId="0" applyNumberFormat="1" applyFont="1" applyBorder="1" applyProtection="1">
      <alignment vertical="center"/>
      <protection locked="0"/>
    </xf>
    <xf numFmtId="167" fontId="18" fillId="3" borderId="22" xfId="0" applyNumberFormat="1" applyFont="1" applyFill="1" applyBorder="1" applyProtection="1">
      <alignment vertical="center"/>
      <protection locked="0"/>
    </xf>
    <xf numFmtId="0" fontId="1" fillId="0" borderId="22" xfId="0" applyFont="1" applyBorder="1" applyProtection="1">
      <alignment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>
      <alignment vertical="center"/>
    </xf>
    <xf numFmtId="166" fontId="19" fillId="0" borderId="15" xfId="0" applyNumberFormat="1" applyFont="1" applyBorder="1">
      <alignment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>
      <alignment vertical="center"/>
    </xf>
    <xf numFmtId="167" fontId="1" fillId="0" borderId="0" xfId="0" applyNumberFormat="1" applyFont="1">
      <alignment vertical="center"/>
    </xf>
    <xf numFmtId="0" fontId="35" fillId="0" borderId="0" xfId="0" applyFont="1">
      <alignment vertical="center"/>
    </xf>
    <xf numFmtId="0" fontId="35" fillId="0" borderId="3" xfId="0" applyFont="1" applyBorder="1">
      <alignment vertical="center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67" fontId="35" fillId="0" borderId="0" xfId="0" applyNumberFormat="1" applyFont="1">
      <alignment vertical="center"/>
    </xf>
    <xf numFmtId="0" fontId="35" fillId="0" borderId="0" xfId="0" applyFont="1" applyProtection="1">
      <alignment vertical="center"/>
      <protection locked="0"/>
    </xf>
    <xf numFmtId="0" fontId="35" fillId="0" borderId="14" xfId="0" applyFont="1" applyBorder="1">
      <alignment vertical="center"/>
    </xf>
    <xf numFmtId="0" fontId="35" fillId="0" borderId="15" xfId="0" applyFont="1" applyBorder="1">
      <alignment vertical="center"/>
    </xf>
    <xf numFmtId="0" fontId="19" fillId="3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166" fontId="19" fillId="0" borderId="20" xfId="0" applyNumberFormat="1" applyFont="1" applyBorder="1">
      <alignment vertical="center"/>
    </xf>
    <xf numFmtId="166" fontId="19" fillId="0" borderId="21" xfId="0" applyNumberFormat="1" applyFont="1" applyBorder="1">
      <alignment vertical="center"/>
    </xf>
    <xf numFmtId="167" fontId="37" fillId="0" borderId="22" xfId="0" applyNumberFormat="1" applyFont="1" applyBorder="1" applyProtection="1">
      <alignment vertical="center"/>
      <protection locked="0"/>
    </xf>
    <xf numFmtId="167" fontId="37" fillId="3" borderId="22" xfId="0" applyNumberFormat="1" applyFont="1" applyFill="1" applyBorder="1" applyProtection="1">
      <alignment vertical="center"/>
      <protection locked="0"/>
    </xf>
    <xf numFmtId="0" fontId="38" fillId="0" borderId="22" xfId="0" applyFont="1" applyBorder="1" applyProtection="1">
      <alignment vertical="center"/>
      <protection locked="0"/>
    </xf>
    <xf numFmtId="0" fontId="38" fillId="0" borderId="3" xfId="0" applyFont="1" applyBorder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167" fontId="18" fillId="0" borderId="22" xfId="0" applyNumberFormat="1" applyFont="1" applyBorder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>
      <alignment vertical="center"/>
    </xf>
    <xf numFmtId="49" fontId="18" fillId="6" borderId="22" xfId="0" applyNumberFormat="1" applyFont="1" applyFill="1" applyBorder="1" applyAlignment="1">
      <alignment horizontal="left" vertical="center" wrapText="1"/>
    </xf>
    <xf numFmtId="0" fontId="18" fillId="6" borderId="2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8" fillId="5" borderId="6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/>
    </xf>
    <xf numFmtId="0" fontId="28" fillId="6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8" fillId="5" borderId="7" xfId="0" applyFont="1" applyFill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4" fontId="10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4" borderId="7" xfId="0" applyFont="1" applyFill="1" applyBorder="1" applyAlignment="1">
      <alignment vertical="center"/>
    </xf>
    <xf numFmtId="4" fontId="14" fillId="4" borderId="7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2">
    <cellStyle name="Hypertextové prepojenie" xfId="1" xr:uid="{00000000-0005-0000-0000-000001000000}"/>
    <cellStyle name="Normálna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topLeftCell="A74" zoomScaleNormal="100" workbookViewId="0">
      <selection activeCell="BE95" sqref="BE95"/>
    </sheetView>
  </sheetViews>
  <sheetFormatPr defaultColWidth="10"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0" max="70" width="0" hidden="1" customWidth="1"/>
    <col min="71" max="84" width="9.33203125" style="1" hidden="1" customWidth="1"/>
    <col min="85" max="91" width="9.33203125" style="1" customWidth="1"/>
  </cols>
  <sheetData>
    <row r="1" spans="1:74">
      <c r="A1" s="2" t="s">
        <v>0</v>
      </c>
      <c r="AZ1" s="2" t="s">
        <v>1</v>
      </c>
      <c r="BA1" s="2" t="s">
        <v>2</v>
      </c>
      <c r="BB1" s="2" t="s">
        <v>1</v>
      </c>
      <c r="BT1" s="2" t="s">
        <v>3</v>
      </c>
      <c r="BU1" s="2" t="s">
        <v>3</v>
      </c>
      <c r="BV1" s="2" t="s">
        <v>4</v>
      </c>
    </row>
    <row r="2" spans="1:74" s="1" customFormat="1" ht="36.950000000000003" customHeight="1">
      <c r="AR2" s="183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3" t="s">
        <v>6</v>
      </c>
      <c r="BT2" s="3" t="s">
        <v>7</v>
      </c>
    </row>
    <row r="3" spans="1:74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6</v>
      </c>
      <c r="BT3" s="3" t="s">
        <v>7</v>
      </c>
    </row>
    <row r="4" spans="1:74" s="1" customFormat="1" ht="24.95" customHeight="1">
      <c r="B4" s="6"/>
      <c r="D4" s="7" t="s">
        <v>8</v>
      </c>
      <c r="AR4" s="6"/>
      <c r="AS4" s="8" t="s">
        <v>9</v>
      </c>
      <c r="BE4" s="9" t="s">
        <v>10</v>
      </c>
      <c r="BS4" s="3" t="s">
        <v>6</v>
      </c>
    </row>
    <row r="5" spans="1:74" s="1" customFormat="1" ht="12" customHeight="1">
      <c r="B5" s="6"/>
      <c r="D5" s="10" t="s">
        <v>11</v>
      </c>
      <c r="K5" s="199" t="s">
        <v>12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R5" s="6"/>
      <c r="BE5" s="185" t="s">
        <v>13</v>
      </c>
      <c r="BS5" s="3" t="s">
        <v>6</v>
      </c>
    </row>
    <row r="6" spans="1:74" s="1" customFormat="1" ht="36.950000000000003" customHeight="1">
      <c r="B6" s="6"/>
      <c r="D6" s="11" t="s">
        <v>14</v>
      </c>
      <c r="K6" s="202" t="s">
        <v>15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R6" s="6"/>
      <c r="BE6" s="186"/>
      <c r="BS6" s="3" t="s">
        <v>6</v>
      </c>
    </row>
    <row r="7" spans="1:74" s="1" customFormat="1" ht="12" customHeight="1">
      <c r="B7" s="6"/>
      <c r="D7" s="12" t="s">
        <v>16</v>
      </c>
      <c r="K7" s="13" t="s">
        <v>1</v>
      </c>
      <c r="AK7" s="12" t="s">
        <v>17</v>
      </c>
      <c r="AN7" s="13" t="s">
        <v>1</v>
      </c>
      <c r="AR7" s="6"/>
      <c r="BE7" s="186"/>
      <c r="BS7" s="3" t="s">
        <v>6</v>
      </c>
    </row>
    <row r="8" spans="1:74" s="1" customFormat="1" ht="12" customHeight="1">
      <c r="B8" s="6"/>
      <c r="D8" s="12" t="s">
        <v>18</v>
      </c>
      <c r="K8" s="13" t="s">
        <v>19</v>
      </c>
      <c r="AK8" s="12" t="s">
        <v>20</v>
      </c>
      <c r="AN8" s="14" t="s">
        <v>21</v>
      </c>
      <c r="AR8" s="6"/>
      <c r="BE8" s="186"/>
      <c r="BS8" s="3" t="s">
        <v>6</v>
      </c>
    </row>
    <row r="9" spans="1:74" s="1" customFormat="1" ht="14.45" customHeight="1">
      <c r="B9" s="6"/>
      <c r="AR9" s="6"/>
      <c r="BE9" s="186"/>
      <c r="BS9" s="3" t="s">
        <v>6</v>
      </c>
    </row>
    <row r="10" spans="1:74" s="1" customFormat="1" ht="12" customHeight="1">
      <c r="B10" s="6"/>
      <c r="D10" s="12" t="s">
        <v>22</v>
      </c>
      <c r="AK10" s="12" t="s">
        <v>23</v>
      </c>
      <c r="AN10" s="13" t="s">
        <v>1</v>
      </c>
      <c r="AR10" s="6"/>
      <c r="BE10" s="186"/>
      <c r="BS10" s="3" t="s">
        <v>6</v>
      </c>
    </row>
    <row r="11" spans="1:74" s="1" customFormat="1" ht="18.399999999999999" customHeight="1">
      <c r="B11" s="6"/>
      <c r="E11" s="13" t="s">
        <v>19</v>
      </c>
      <c r="AK11" s="12" t="s">
        <v>24</v>
      </c>
      <c r="AN11" s="13" t="s">
        <v>1</v>
      </c>
      <c r="AR11" s="6"/>
      <c r="BE11" s="186"/>
      <c r="BS11" s="3" t="s">
        <v>6</v>
      </c>
    </row>
    <row r="12" spans="1:74" s="1" customFormat="1" ht="6.95" customHeight="1">
      <c r="B12" s="6"/>
      <c r="AR12" s="6"/>
      <c r="BE12" s="186"/>
      <c r="BS12" s="3" t="s">
        <v>6</v>
      </c>
    </row>
    <row r="13" spans="1:74" s="1" customFormat="1" ht="12" customHeight="1">
      <c r="B13" s="6"/>
      <c r="D13" s="12" t="s">
        <v>25</v>
      </c>
      <c r="AK13" s="12" t="s">
        <v>23</v>
      </c>
      <c r="AN13" s="15" t="s">
        <v>26</v>
      </c>
      <c r="AR13" s="6"/>
      <c r="BE13" s="186"/>
      <c r="BS13" s="3" t="s">
        <v>6</v>
      </c>
    </row>
    <row r="14" spans="1:74" ht="12.75">
      <c r="B14" s="6"/>
      <c r="E14" s="203" t="s">
        <v>26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12" t="s">
        <v>24</v>
      </c>
      <c r="AN14" s="15" t="s">
        <v>26</v>
      </c>
      <c r="AR14" s="6"/>
      <c r="BE14" s="186"/>
      <c r="BS14" s="3" t="s">
        <v>6</v>
      </c>
    </row>
    <row r="15" spans="1:74" s="1" customFormat="1" ht="6.95" customHeight="1">
      <c r="B15" s="6"/>
      <c r="AR15" s="6"/>
      <c r="BE15" s="186"/>
      <c r="BS15" s="3" t="s">
        <v>3</v>
      </c>
    </row>
    <row r="16" spans="1:74" s="1" customFormat="1" ht="12" customHeight="1">
      <c r="B16" s="6"/>
      <c r="D16" s="12" t="s">
        <v>27</v>
      </c>
      <c r="AK16" s="12" t="s">
        <v>23</v>
      </c>
      <c r="AN16" s="13" t="s">
        <v>1</v>
      </c>
      <c r="AR16" s="6"/>
      <c r="BE16" s="186"/>
      <c r="BS16" s="3" t="s">
        <v>3</v>
      </c>
    </row>
    <row r="17" spans="2:71" s="1" customFormat="1" ht="18.399999999999999" customHeight="1">
      <c r="B17" s="6"/>
      <c r="E17" s="13" t="s">
        <v>19</v>
      </c>
      <c r="AK17" s="12" t="s">
        <v>24</v>
      </c>
      <c r="AN17" s="13" t="s">
        <v>1</v>
      </c>
      <c r="AR17" s="6"/>
      <c r="BE17" s="186"/>
      <c r="BS17" s="3" t="s">
        <v>28</v>
      </c>
    </row>
    <row r="18" spans="2:71" s="1" customFormat="1" ht="6.95" customHeight="1">
      <c r="B18" s="6"/>
      <c r="AR18" s="6"/>
      <c r="BE18" s="186"/>
      <c r="BS18" s="3" t="s">
        <v>29</v>
      </c>
    </row>
    <row r="19" spans="2:71" s="1" customFormat="1" ht="12" customHeight="1">
      <c r="B19" s="6"/>
      <c r="D19" s="12" t="s">
        <v>30</v>
      </c>
      <c r="AK19" s="12" t="s">
        <v>23</v>
      </c>
      <c r="AN19" s="13" t="s">
        <v>1</v>
      </c>
      <c r="AR19" s="6"/>
      <c r="BE19" s="186"/>
      <c r="BS19" s="3" t="s">
        <v>29</v>
      </c>
    </row>
    <row r="20" spans="2:71" s="1" customFormat="1" ht="18.399999999999999" customHeight="1">
      <c r="B20" s="6"/>
      <c r="E20" s="13" t="s">
        <v>19</v>
      </c>
      <c r="AK20" s="12" t="s">
        <v>24</v>
      </c>
      <c r="AN20" s="13" t="s">
        <v>1</v>
      </c>
      <c r="AR20" s="6"/>
      <c r="BE20" s="186"/>
      <c r="BS20" s="3" t="s">
        <v>28</v>
      </c>
    </row>
    <row r="21" spans="2:71" s="1" customFormat="1" ht="6.95" customHeight="1">
      <c r="B21" s="6"/>
      <c r="AR21" s="6"/>
      <c r="BE21" s="186"/>
    </row>
    <row r="22" spans="2:71" s="1" customFormat="1" ht="12" customHeight="1">
      <c r="B22" s="6"/>
      <c r="D22" s="12" t="s">
        <v>31</v>
      </c>
      <c r="AR22" s="6"/>
      <c r="BE22" s="186"/>
    </row>
    <row r="23" spans="2:71" s="1" customFormat="1" ht="16.5" customHeight="1">
      <c r="B23" s="6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6"/>
      <c r="BE23" s="186"/>
    </row>
    <row r="24" spans="2:71" s="1" customFormat="1" ht="6.95" customHeight="1">
      <c r="B24" s="6"/>
      <c r="AR24" s="6"/>
      <c r="BE24" s="186"/>
    </row>
    <row r="25" spans="2:71" s="1" customFormat="1" ht="6.95" customHeight="1">
      <c r="B25" s="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6"/>
      <c r="BE25" s="186"/>
    </row>
    <row r="26" spans="2:71" s="17" customFormat="1" ht="25.9" customHeight="1">
      <c r="B26" s="18"/>
      <c r="D26" s="19" t="s">
        <v>32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18">
        <f>ROUND(AG94,2)</f>
        <v>0</v>
      </c>
      <c r="AL26" s="219"/>
      <c r="AM26" s="219"/>
      <c r="AN26" s="219"/>
      <c r="AO26" s="219"/>
      <c r="AR26" s="18"/>
      <c r="BE26" s="186"/>
    </row>
    <row r="27" spans="2:71" s="17" customFormat="1" ht="6.95" customHeight="1">
      <c r="B27" s="18"/>
      <c r="AR27" s="18"/>
      <c r="BE27" s="186"/>
    </row>
    <row r="28" spans="2:71" s="17" customFormat="1" ht="12.75">
      <c r="B28" s="18"/>
      <c r="L28" s="191" t="s">
        <v>33</v>
      </c>
      <c r="M28" s="191"/>
      <c r="N28" s="191"/>
      <c r="O28" s="191"/>
      <c r="P28" s="191"/>
      <c r="W28" s="191" t="s">
        <v>34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35</v>
      </c>
      <c r="AL28" s="191"/>
      <c r="AM28" s="191"/>
      <c r="AN28" s="191"/>
      <c r="AO28" s="191"/>
      <c r="AR28" s="18"/>
      <c r="BE28" s="186"/>
    </row>
    <row r="29" spans="2:71" s="21" customFormat="1" ht="14.45" customHeight="1">
      <c r="B29" s="22"/>
      <c r="D29" s="12" t="s">
        <v>36</v>
      </c>
      <c r="F29" s="23" t="s">
        <v>37</v>
      </c>
      <c r="L29" s="201">
        <v>0.2</v>
      </c>
      <c r="M29" s="220"/>
      <c r="N29" s="220"/>
      <c r="O29" s="220"/>
      <c r="P29" s="220"/>
      <c r="Q29" s="24"/>
      <c r="R29" s="24"/>
      <c r="S29" s="24"/>
      <c r="T29" s="24"/>
      <c r="U29" s="24"/>
      <c r="V29" s="24"/>
      <c r="W29" s="221">
        <f>ROUND(AZ94,2)</f>
        <v>0</v>
      </c>
      <c r="X29" s="220"/>
      <c r="Y29" s="220"/>
      <c r="Z29" s="220"/>
      <c r="AA29" s="220"/>
      <c r="AB29" s="220"/>
      <c r="AC29" s="220"/>
      <c r="AD29" s="220"/>
      <c r="AE29" s="220"/>
      <c r="AF29" s="24"/>
      <c r="AG29" s="24"/>
      <c r="AH29" s="24"/>
      <c r="AI29" s="24"/>
      <c r="AJ29" s="24"/>
      <c r="AK29" s="221">
        <f>ROUND(AV94,2)</f>
        <v>0</v>
      </c>
      <c r="AL29" s="220"/>
      <c r="AM29" s="220"/>
      <c r="AN29" s="220"/>
      <c r="AO29" s="220"/>
      <c r="AP29" s="24"/>
      <c r="AQ29" s="24"/>
      <c r="AR29" s="25"/>
      <c r="AS29" s="24"/>
      <c r="AT29" s="24"/>
      <c r="AU29" s="24"/>
      <c r="AV29" s="24"/>
      <c r="AW29" s="24"/>
      <c r="AX29" s="24"/>
      <c r="AY29" s="24"/>
      <c r="AZ29" s="24"/>
      <c r="BE29" s="187"/>
    </row>
    <row r="30" spans="2:71" s="21" customFormat="1" ht="14.45" customHeight="1">
      <c r="B30" s="22"/>
      <c r="F30" s="23" t="s">
        <v>38</v>
      </c>
      <c r="L30" s="201">
        <v>0.2</v>
      </c>
      <c r="M30" s="220"/>
      <c r="N30" s="220"/>
      <c r="O30" s="220"/>
      <c r="P30" s="220"/>
      <c r="Q30" s="24"/>
      <c r="R30" s="24"/>
      <c r="S30" s="24"/>
      <c r="T30" s="24"/>
      <c r="U30" s="24"/>
      <c r="V30" s="24"/>
      <c r="W30" s="221">
        <f>ROUND(BA94,2)</f>
        <v>0</v>
      </c>
      <c r="X30" s="220"/>
      <c r="Y30" s="220"/>
      <c r="Z30" s="220"/>
      <c r="AA30" s="220"/>
      <c r="AB30" s="220"/>
      <c r="AC30" s="220"/>
      <c r="AD30" s="220"/>
      <c r="AE30" s="220"/>
      <c r="AF30" s="24"/>
      <c r="AG30" s="24"/>
      <c r="AH30" s="24"/>
      <c r="AI30" s="24"/>
      <c r="AJ30" s="24"/>
      <c r="AK30" s="221">
        <f>ROUND(AW94,2)</f>
        <v>0</v>
      </c>
      <c r="AL30" s="220"/>
      <c r="AM30" s="220"/>
      <c r="AN30" s="220"/>
      <c r="AO30" s="220"/>
      <c r="AP30" s="24"/>
      <c r="AQ30" s="24"/>
      <c r="AR30" s="25"/>
      <c r="AS30" s="24"/>
      <c r="AT30" s="24"/>
      <c r="AU30" s="24"/>
      <c r="AV30" s="24"/>
      <c r="AW30" s="24"/>
      <c r="AX30" s="24"/>
      <c r="AY30" s="24"/>
      <c r="AZ30" s="24"/>
      <c r="BE30" s="187"/>
    </row>
    <row r="31" spans="2:71" s="21" customFormat="1" ht="14.45" hidden="1" customHeight="1">
      <c r="B31" s="22"/>
      <c r="F31" s="12" t="s">
        <v>39</v>
      </c>
      <c r="L31" s="200">
        <v>0.2</v>
      </c>
      <c r="M31" s="222"/>
      <c r="N31" s="222"/>
      <c r="O31" s="222"/>
      <c r="P31" s="222"/>
      <c r="W31" s="223">
        <f>ROUND(BB94,2)</f>
        <v>0</v>
      </c>
      <c r="X31" s="222"/>
      <c r="Y31" s="222"/>
      <c r="Z31" s="222"/>
      <c r="AA31" s="222"/>
      <c r="AB31" s="222"/>
      <c r="AC31" s="222"/>
      <c r="AD31" s="222"/>
      <c r="AE31" s="222"/>
      <c r="AK31" s="223">
        <v>0</v>
      </c>
      <c r="AL31" s="222"/>
      <c r="AM31" s="222"/>
      <c r="AN31" s="222"/>
      <c r="AO31" s="222"/>
      <c r="AR31" s="22"/>
      <c r="BE31" s="187"/>
    </row>
    <row r="32" spans="2:71" s="21" customFormat="1" ht="14.45" hidden="1" customHeight="1">
      <c r="B32" s="22"/>
      <c r="F32" s="12" t="s">
        <v>40</v>
      </c>
      <c r="L32" s="200">
        <v>0.2</v>
      </c>
      <c r="M32" s="222"/>
      <c r="N32" s="222"/>
      <c r="O32" s="222"/>
      <c r="P32" s="222"/>
      <c r="W32" s="223">
        <f>ROUND(BC94,2)</f>
        <v>0</v>
      </c>
      <c r="X32" s="222"/>
      <c r="Y32" s="222"/>
      <c r="Z32" s="222"/>
      <c r="AA32" s="222"/>
      <c r="AB32" s="222"/>
      <c r="AC32" s="222"/>
      <c r="AD32" s="222"/>
      <c r="AE32" s="222"/>
      <c r="AK32" s="223">
        <v>0</v>
      </c>
      <c r="AL32" s="222"/>
      <c r="AM32" s="222"/>
      <c r="AN32" s="222"/>
      <c r="AO32" s="222"/>
      <c r="AR32" s="22"/>
      <c r="BE32" s="187"/>
    </row>
    <row r="33" spans="2:57" s="21" customFormat="1" ht="14.45" hidden="1" customHeight="1">
      <c r="B33" s="22"/>
      <c r="F33" s="23" t="s">
        <v>41</v>
      </c>
      <c r="L33" s="201">
        <v>0</v>
      </c>
      <c r="M33" s="220"/>
      <c r="N33" s="220"/>
      <c r="O33" s="220"/>
      <c r="P33" s="220"/>
      <c r="Q33" s="24"/>
      <c r="R33" s="24"/>
      <c r="S33" s="24"/>
      <c r="T33" s="24"/>
      <c r="U33" s="24"/>
      <c r="V33" s="24"/>
      <c r="W33" s="221">
        <f>ROUND(BD94,2)</f>
        <v>0</v>
      </c>
      <c r="X33" s="220"/>
      <c r="Y33" s="220"/>
      <c r="Z33" s="220"/>
      <c r="AA33" s="220"/>
      <c r="AB33" s="220"/>
      <c r="AC33" s="220"/>
      <c r="AD33" s="220"/>
      <c r="AE33" s="220"/>
      <c r="AF33" s="24"/>
      <c r="AG33" s="24"/>
      <c r="AH33" s="24"/>
      <c r="AI33" s="24"/>
      <c r="AJ33" s="24"/>
      <c r="AK33" s="221">
        <v>0</v>
      </c>
      <c r="AL33" s="220"/>
      <c r="AM33" s="220"/>
      <c r="AN33" s="220"/>
      <c r="AO33" s="220"/>
      <c r="AP33" s="24"/>
      <c r="AQ33" s="24"/>
      <c r="AR33" s="25"/>
      <c r="AS33" s="24"/>
      <c r="AT33" s="24"/>
      <c r="AU33" s="24"/>
      <c r="AV33" s="24"/>
      <c r="AW33" s="24"/>
      <c r="AX33" s="24"/>
      <c r="AY33" s="24"/>
      <c r="AZ33" s="24"/>
      <c r="BE33" s="187"/>
    </row>
    <row r="34" spans="2:57" s="17" customFormat="1" ht="6.95" customHeight="1">
      <c r="B34" s="18"/>
      <c r="AR34" s="18"/>
      <c r="BE34" s="186"/>
    </row>
    <row r="35" spans="2:57" s="17" customFormat="1" ht="25.9" customHeight="1">
      <c r="B35" s="18"/>
      <c r="C35" s="26"/>
      <c r="D35" s="27" t="s">
        <v>42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43</v>
      </c>
      <c r="U35" s="28"/>
      <c r="V35" s="28"/>
      <c r="W35" s="28"/>
      <c r="X35" s="210" t="s">
        <v>44</v>
      </c>
      <c r="Y35" s="224"/>
      <c r="Z35" s="224"/>
      <c r="AA35" s="224"/>
      <c r="AB35" s="224"/>
      <c r="AC35" s="28"/>
      <c r="AD35" s="28"/>
      <c r="AE35" s="28"/>
      <c r="AF35" s="28"/>
      <c r="AG35" s="28"/>
      <c r="AH35" s="28"/>
      <c r="AI35" s="28"/>
      <c r="AJ35" s="28"/>
      <c r="AK35" s="225">
        <f>SUM(AK26:AK33)</f>
        <v>0</v>
      </c>
      <c r="AL35" s="224"/>
      <c r="AM35" s="224"/>
      <c r="AN35" s="224"/>
      <c r="AO35" s="226"/>
      <c r="AP35" s="26"/>
      <c r="AQ35" s="26"/>
      <c r="AR35" s="18"/>
    </row>
    <row r="36" spans="2:57" s="17" customFormat="1" ht="6.95" customHeight="1">
      <c r="B36" s="18"/>
      <c r="AR36" s="18"/>
    </row>
    <row r="37" spans="2:57" s="17" customFormat="1" ht="14.45" customHeight="1">
      <c r="B37" s="18"/>
      <c r="AR37" s="18"/>
    </row>
    <row r="38" spans="2:57" s="1" customFormat="1" ht="14.45" customHeight="1">
      <c r="B38" s="6"/>
      <c r="AR38" s="6"/>
    </row>
    <row r="39" spans="2:57" s="1" customFormat="1" ht="14.45" customHeight="1">
      <c r="B39" s="6"/>
      <c r="AR39" s="6"/>
    </row>
    <row r="40" spans="2:57" s="1" customFormat="1" ht="14.45" customHeight="1">
      <c r="B40" s="6"/>
      <c r="AR40" s="6"/>
    </row>
    <row r="41" spans="2:57" s="1" customFormat="1" ht="14.45" customHeight="1">
      <c r="B41" s="6"/>
      <c r="AR41" s="6"/>
    </row>
    <row r="42" spans="2:57" s="1" customFormat="1" ht="14.45" customHeight="1">
      <c r="B42" s="6"/>
      <c r="AR42" s="6"/>
    </row>
    <row r="43" spans="2:57" s="1" customFormat="1" ht="14.45" customHeight="1">
      <c r="B43" s="6"/>
      <c r="AR43" s="6"/>
    </row>
    <row r="44" spans="2:57" s="1" customFormat="1" ht="14.45" customHeight="1">
      <c r="B44" s="6"/>
      <c r="AR44" s="6"/>
    </row>
    <row r="45" spans="2:57" s="1" customFormat="1" ht="14.45" customHeight="1">
      <c r="B45" s="6"/>
      <c r="AR45" s="6"/>
    </row>
    <row r="46" spans="2:57" s="1" customFormat="1" ht="14.45" customHeight="1">
      <c r="B46" s="6"/>
      <c r="AR46" s="6"/>
    </row>
    <row r="47" spans="2:57" s="1" customFormat="1" ht="14.45" customHeight="1">
      <c r="B47" s="6"/>
      <c r="AR47" s="6"/>
    </row>
    <row r="48" spans="2:57" s="1" customFormat="1" ht="14.45" customHeight="1">
      <c r="B48" s="6"/>
      <c r="AR48" s="6"/>
    </row>
    <row r="49" spans="2:44" s="17" customFormat="1" ht="14.45" customHeight="1">
      <c r="B49" s="18"/>
      <c r="D49" s="30" t="s">
        <v>45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46</v>
      </c>
      <c r="AI49" s="31"/>
      <c r="AJ49" s="31"/>
      <c r="AK49" s="31"/>
      <c r="AL49" s="31"/>
      <c r="AM49" s="31"/>
      <c r="AN49" s="31"/>
      <c r="AO49" s="31"/>
      <c r="AR49" s="18"/>
    </row>
    <row r="50" spans="2:44">
      <c r="B50" s="6"/>
      <c r="AR50" s="6"/>
    </row>
    <row r="51" spans="2:44">
      <c r="B51" s="6"/>
      <c r="AR51" s="6"/>
    </row>
    <row r="52" spans="2:44">
      <c r="B52" s="6"/>
      <c r="AR52" s="6"/>
    </row>
    <row r="53" spans="2:44">
      <c r="B53" s="6"/>
      <c r="AR53" s="6"/>
    </row>
    <row r="54" spans="2:44">
      <c r="B54" s="6"/>
      <c r="AR54" s="6"/>
    </row>
    <row r="55" spans="2:44">
      <c r="B55" s="6"/>
      <c r="AR55" s="6"/>
    </row>
    <row r="56" spans="2:44">
      <c r="B56" s="6"/>
      <c r="AR56" s="6"/>
    </row>
    <row r="57" spans="2:44">
      <c r="B57" s="6"/>
      <c r="AR57" s="6"/>
    </row>
    <row r="58" spans="2:44">
      <c r="B58" s="6"/>
      <c r="AR58" s="6"/>
    </row>
    <row r="59" spans="2:44">
      <c r="B59" s="6"/>
      <c r="AR59" s="6"/>
    </row>
    <row r="60" spans="2:44" s="17" customFormat="1" ht="12.75">
      <c r="B60" s="18"/>
      <c r="D60" s="32" t="s">
        <v>47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32" t="s">
        <v>48</v>
      </c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32" t="s">
        <v>47</v>
      </c>
      <c r="AI60" s="20"/>
      <c r="AJ60" s="20"/>
      <c r="AK60" s="20"/>
      <c r="AL60" s="20"/>
      <c r="AM60" s="32" t="s">
        <v>48</v>
      </c>
      <c r="AN60" s="20"/>
      <c r="AO60" s="20"/>
      <c r="AR60" s="18"/>
    </row>
    <row r="61" spans="2:44">
      <c r="B61" s="6"/>
      <c r="AR61" s="6"/>
    </row>
    <row r="62" spans="2:44">
      <c r="B62" s="6"/>
      <c r="AR62" s="6"/>
    </row>
    <row r="63" spans="2:44">
      <c r="B63" s="6"/>
      <c r="AR63" s="6"/>
    </row>
    <row r="64" spans="2:44" s="17" customFormat="1" ht="12.75">
      <c r="B64" s="18"/>
      <c r="D64" s="30" t="s">
        <v>49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0" t="s">
        <v>50</v>
      </c>
      <c r="AI64" s="31"/>
      <c r="AJ64" s="31"/>
      <c r="AK64" s="31"/>
      <c r="AL64" s="31"/>
      <c r="AM64" s="31"/>
      <c r="AN64" s="31"/>
      <c r="AO64" s="31"/>
      <c r="AR64" s="18"/>
    </row>
    <row r="65" spans="2:44">
      <c r="B65" s="6"/>
      <c r="AR65" s="6"/>
    </row>
    <row r="66" spans="2:44">
      <c r="B66" s="6"/>
      <c r="AR66" s="6"/>
    </row>
    <row r="67" spans="2:44">
      <c r="B67" s="6"/>
      <c r="AR67" s="6"/>
    </row>
    <row r="68" spans="2:44">
      <c r="B68" s="6"/>
      <c r="AR68" s="6"/>
    </row>
    <row r="69" spans="2:44">
      <c r="B69" s="6"/>
      <c r="AR69" s="6"/>
    </row>
    <row r="70" spans="2:44">
      <c r="B70" s="6"/>
      <c r="AR70" s="6"/>
    </row>
    <row r="71" spans="2:44">
      <c r="B71" s="6"/>
      <c r="AR71" s="6"/>
    </row>
    <row r="72" spans="2:44">
      <c r="B72" s="6"/>
      <c r="AR72" s="6"/>
    </row>
    <row r="73" spans="2:44">
      <c r="B73" s="6"/>
      <c r="AR73" s="6"/>
    </row>
    <row r="74" spans="2:44">
      <c r="B74" s="6"/>
      <c r="AR74" s="6"/>
    </row>
    <row r="75" spans="2:44" s="17" customFormat="1" ht="12.75">
      <c r="B75" s="18"/>
      <c r="D75" s="32" t="s">
        <v>47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32" t="s">
        <v>48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32" t="s">
        <v>47</v>
      </c>
      <c r="AI75" s="20"/>
      <c r="AJ75" s="20"/>
      <c r="AK75" s="20"/>
      <c r="AL75" s="20"/>
      <c r="AM75" s="32" t="s">
        <v>48</v>
      </c>
      <c r="AN75" s="20"/>
      <c r="AO75" s="20"/>
      <c r="AR75" s="18"/>
    </row>
    <row r="76" spans="2:44" s="17" customFormat="1">
      <c r="B76" s="18"/>
      <c r="AR76" s="18"/>
    </row>
    <row r="77" spans="2:44" s="17" customFormat="1" ht="6.95" customHeight="1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18"/>
    </row>
    <row r="81" spans="1:91" s="17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18"/>
    </row>
    <row r="82" spans="1:91" s="17" customFormat="1" ht="24.95" customHeight="1">
      <c r="B82" s="18"/>
      <c r="C82" s="7" t="s">
        <v>51</v>
      </c>
      <c r="AR82" s="18"/>
    </row>
    <row r="83" spans="1:91" s="17" customFormat="1" ht="6.95" customHeight="1">
      <c r="B83" s="18"/>
      <c r="AR83" s="18"/>
    </row>
    <row r="84" spans="1:91" s="37" customFormat="1" ht="12" customHeight="1">
      <c r="B84" s="38"/>
      <c r="C84" s="12" t="s">
        <v>11</v>
      </c>
      <c r="L84" s="37" t="str">
        <f>K5</f>
        <v>2023-03</v>
      </c>
      <c r="AR84" s="38"/>
    </row>
    <row r="85" spans="1:91" s="39" customFormat="1" ht="36.950000000000003" customHeight="1">
      <c r="B85" s="40"/>
      <c r="C85" s="41" t="s">
        <v>14</v>
      </c>
      <c r="L85" s="212" t="str">
        <f>K6</f>
        <v>Univerzita Komenského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R85" s="40"/>
    </row>
    <row r="86" spans="1:91" s="17" customFormat="1" ht="6.95" customHeight="1">
      <c r="B86" s="18"/>
      <c r="AR86" s="18"/>
    </row>
    <row r="87" spans="1:91" s="17" customFormat="1" ht="12" customHeight="1">
      <c r="B87" s="18"/>
      <c r="C87" s="12" t="s">
        <v>18</v>
      </c>
      <c r="L87" s="42" t="str">
        <f>IF(K8="","",K8)</f>
        <v xml:space="preserve"> </v>
      </c>
      <c r="AI87" s="12" t="s">
        <v>20</v>
      </c>
      <c r="AM87" s="193" t="str">
        <f>IF(AN8="","",AN8)</f>
        <v>11. 8. 2023</v>
      </c>
      <c r="AN87" s="193"/>
      <c r="AR87" s="18"/>
    </row>
    <row r="88" spans="1:91" s="17" customFormat="1" ht="6.95" customHeight="1">
      <c r="B88" s="18"/>
      <c r="AR88" s="18"/>
    </row>
    <row r="89" spans="1:91" s="17" customFormat="1" ht="15.2" customHeight="1">
      <c r="B89" s="18"/>
      <c r="C89" s="12" t="s">
        <v>22</v>
      </c>
      <c r="L89" s="37" t="str">
        <f>IF(E11="","",E11)</f>
        <v xml:space="preserve"> </v>
      </c>
      <c r="AI89" s="12" t="s">
        <v>27</v>
      </c>
      <c r="AM89" s="192" t="str">
        <f>IF(E17="","",E17)</f>
        <v xml:space="preserve"> </v>
      </c>
      <c r="AN89" s="228"/>
      <c r="AO89" s="228"/>
      <c r="AP89" s="228"/>
      <c r="AR89" s="18"/>
      <c r="AS89" s="194" t="s">
        <v>52</v>
      </c>
      <c r="AT89" s="195"/>
      <c r="AU89" s="43"/>
      <c r="AV89" s="43"/>
      <c r="AW89" s="43"/>
      <c r="AX89" s="43"/>
      <c r="AY89" s="43"/>
      <c r="AZ89" s="43"/>
      <c r="BA89" s="43"/>
      <c r="BB89" s="43"/>
      <c r="BC89" s="43"/>
      <c r="BD89" s="44"/>
    </row>
    <row r="90" spans="1:91" s="17" customFormat="1" ht="15.2" customHeight="1">
      <c r="B90" s="18"/>
      <c r="C90" s="12" t="s">
        <v>25</v>
      </c>
      <c r="L90" s="37" t="str">
        <f>IF(E14="Vyplň údaj","",E14)</f>
        <v/>
      </c>
      <c r="AI90" s="12" t="s">
        <v>30</v>
      </c>
      <c r="AM90" s="192" t="str">
        <f>IF(E20="","",E20)</f>
        <v xml:space="preserve"> </v>
      </c>
      <c r="AN90" s="228"/>
      <c r="AO90" s="228"/>
      <c r="AP90" s="228"/>
      <c r="AR90" s="18"/>
      <c r="AS90" s="196"/>
      <c r="AT90" s="197"/>
      <c r="BD90" s="45"/>
    </row>
    <row r="91" spans="1:91" s="17" customFormat="1" ht="10.9" customHeight="1">
      <c r="B91" s="18"/>
      <c r="AR91" s="18"/>
      <c r="AS91" s="196"/>
      <c r="AT91" s="197"/>
      <c r="BD91" s="45"/>
    </row>
    <row r="92" spans="1:91" s="17" customFormat="1" ht="29.25" customHeight="1">
      <c r="B92" s="18"/>
      <c r="C92" s="208" t="s">
        <v>53</v>
      </c>
      <c r="D92" s="189"/>
      <c r="E92" s="189"/>
      <c r="F92" s="189"/>
      <c r="G92" s="189"/>
      <c r="H92" s="46"/>
      <c r="I92" s="188" t="s">
        <v>54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213" t="s">
        <v>55</v>
      </c>
      <c r="AH92" s="189"/>
      <c r="AI92" s="189"/>
      <c r="AJ92" s="189"/>
      <c r="AK92" s="189"/>
      <c r="AL92" s="189"/>
      <c r="AM92" s="189"/>
      <c r="AN92" s="188" t="s">
        <v>56</v>
      </c>
      <c r="AO92" s="189"/>
      <c r="AP92" s="190"/>
      <c r="AQ92" s="47" t="s">
        <v>57</v>
      </c>
      <c r="AR92" s="18"/>
      <c r="AS92" s="48" t="s">
        <v>58</v>
      </c>
      <c r="AT92" s="49" t="s">
        <v>59</v>
      </c>
      <c r="AU92" s="49" t="s">
        <v>60</v>
      </c>
      <c r="AV92" s="49" t="s">
        <v>61</v>
      </c>
      <c r="AW92" s="49" t="s">
        <v>62</v>
      </c>
      <c r="AX92" s="49" t="s">
        <v>63</v>
      </c>
      <c r="AY92" s="49" t="s">
        <v>64</v>
      </c>
      <c r="AZ92" s="49" t="s">
        <v>65</v>
      </c>
      <c r="BA92" s="49" t="s">
        <v>66</v>
      </c>
      <c r="BB92" s="49" t="s">
        <v>67</v>
      </c>
      <c r="BC92" s="49" t="s">
        <v>68</v>
      </c>
      <c r="BD92" s="50" t="s">
        <v>69</v>
      </c>
    </row>
    <row r="93" spans="1:91" s="17" customFormat="1" ht="10.9" customHeight="1">
      <c r="B93" s="18"/>
      <c r="AR93" s="18"/>
      <c r="AS93" s="51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4"/>
    </row>
    <row r="94" spans="1:91" s="52" customFormat="1" ht="32.450000000000003" customHeight="1">
      <c r="B94" s="53"/>
      <c r="C94" s="54" t="s">
        <v>70</v>
      </c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214">
        <f>ROUND(AG95+AG98,2)</f>
        <v>0</v>
      </c>
      <c r="AH94" s="214"/>
      <c r="AI94" s="214"/>
      <c r="AJ94" s="214"/>
      <c r="AK94" s="214"/>
      <c r="AL94" s="214"/>
      <c r="AM94" s="214"/>
      <c r="AN94" s="229">
        <f t="shared" ref="AN94:AN98" si="0">SUM(AG94,AT94)</f>
        <v>0</v>
      </c>
      <c r="AO94" s="229"/>
      <c r="AP94" s="229"/>
      <c r="AQ94" s="56" t="s">
        <v>1</v>
      </c>
      <c r="AR94" s="53"/>
      <c r="AS94" s="57">
        <f>ROUND(AS95+AS98,2)</f>
        <v>0</v>
      </c>
      <c r="AT94" s="58">
        <f t="shared" ref="AT94:AT98" si="1">ROUND(SUM(AV94:AW94),2)</f>
        <v>0</v>
      </c>
      <c r="AU94" s="59">
        <f>ROUND(AU95+AU98,5)</f>
        <v>0</v>
      </c>
      <c r="AV94" s="58">
        <f>ROUND(AZ94*L29,2)</f>
        <v>0</v>
      </c>
      <c r="AW94" s="58">
        <f>ROUND(BA94*L30,2)</f>
        <v>0</v>
      </c>
      <c r="AX94" s="58">
        <f>ROUND(BB94*L29,2)</f>
        <v>0</v>
      </c>
      <c r="AY94" s="58">
        <f>ROUND(BC94*L30,2)</f>
        <v>0</v>
      </c>
      <c r="AZ94" s="58">
        <f>ROUND(AZ95+AZ98,2)</f>
        <v>0</v>
      </c>
      <c r="BA94" s="58">
        <f>ROUND(BA95+BA98,2)</f>
        <v>0</v>
      </c>
      <c r="BB94" s="58">
        <f>ROUND(BB95+BB98,2)</f>
        <v>0</v>
      </c>
      <c r="BC94" s="58">
        <f>ROUND(BC95+BC98,2)</f>
        <v>0</v>
      </c>
      <c r="BD94" s="60">
        <f>ROUND(BD95+BD98,2)</f>
        <v>0</v>
      </c>
      <c r="BS94" s="61" t="s">
        <v>71</v>
      </c>
      <c r="BT94" s="61" t="s">
        <v>72</v>
      </c>
      <c r="BU94" s="62" t="s">
        <v>73</v>
      </c>
      <c r="BV94" s="61" t="s">
        <v>74</v>
      </c>
      <c r="BW94" s="61" t="s">
        <v>4</v>
      </c>
      <c r="BX94" s="61" t="s">
        <v>75</v>
      </c>
      <c r="CL94" s="61" t="s">
        <v>1</v>
      </c>
    </row>
    <row r="95" spans="1:91" s="63" customFormat="1" ht="24.75" customHeight="1">
      <c r="B95" s="64"/>
      <c r="C95" s="65"/>
      <c r="D95" s="207" t="s">
        <v>76</v>
      </c>
      <c r="E95" s="207"/>
      <c r="F95" s="207"/>
      <c r="G95" s="207"/>
      <c r="H95" s="207"/>
      <c r="I95" s="66"/>
      <c r="J95" s="209" t="s">
        <v>77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198">
        <f>ROUND(SUM(AG96:AG97),2)</f>
        <v>0</v>
      </c>
      <c r="AH95" s="230"/>
      <c r="AI95" s="230"/>
      <c r="AJ95" s="230"/>
      <c r="AK95" s="230"/>
      <c r="AL95" s="230"/>
      <c r="AM95" s="230"/>
      <c r="AN95" s="231">
        <f t="shared" si="0"/>
        <v>0</v>
      </c>
      <c r="AO95" s="230"/>
      <c r="AP95" s="230"/>
      <c r="AQ95" s="67" t="s">
        <v>78</v>
      </c>
      <c r="AR95" s="64"/>
      <c r="AS95" s="68">
        <f>ROUND(SUM(AS96:AS97),2)</f>
        <v>0</v>
      </c>
      <c r="AT95" s="69">
        <f t="shared" si="1"/>
        <v>0</v>
      </c>
      <c r="AU95" s="70">
        <f>ROUND(SUM(AU96:AU97),5)</f>
        <v>0</v>
      </c>
      <c r="AV95" s="69">
        <f>ROUND(AZ95*L29,2)</f>
        <v>0</v>
      </c>
      <c r="AW95" s="69">
        <f>ROUND(BA95*L30,2)</f>
        <v>0</v>
      </c>
      <c r="AX95" s="69">
        <f>ROUND(BB95*L29,2)</f>
        <v>0</v>
      </c>
      <c r="AY95" s="69">
        <f>ROUND(BC95*L30,2)</f>
        <v>0</v>
      </c>
      <c r="AZ95" s="69">
        <f>ROUND(SUM(AZ96:AZ97),2)</f>
        <v>0</v>
      </c>
      <c r="BA95" s="69">
        <f>ROUND(SUM(BA96:BA97),2)</f>
        <v>0</v>
      </c>
      <c r="BB95" s="69">
        <f>ROUND(SUM(BB96:BB97),2)</f>
        <v>0</v>
      </c>
      <c r="BC95" s="69">
        <f>ROUND(SUM(BC96:BC97),2)</f>
        <v>0</v>
      </c>
      <c r="BD95" s="71">
        <f>ROUND(SUM(BD96:BD97),2)</f>
        <v>0</v>
      </c>
      <c r="BS95" s="72" t="s">
        <v>71</v>
      </c>
      <c r="BT95" s="72" t="s">
        <v>79</v>
      </c>
      <c r="BU95" s="72" t="s">
        <v>73</v>
      </c>
      <c r="BV95" s="72" t="s">
        <v>74</v>
      </c>
      <c r="BW95" s="72" t="s">
        <v>80</v>
      </c>
      <c r="BX95" s="72" t="s">
        <v>4</v>
      </c>
      <c r="CL95" s="72" t="s">
        <v>1</v>
      </c>
      <c r="CM95" s="72" t="s">
        <v>72</v>
      </c>
    </row>
    <row r="96" spans="1:91" s="37" customFormat="1" ht="23.25" customHeight="1">
      <c r="A96" s="73" t="s">
        <v>81</v>
      </c>
      <c r="B96" s="38"/>
      <c r="C96" s="74"/>
      <c r="D96" s="74"/>
      <c r="E96" s="206" t="s">
        <v>82</v>
      </c>
      <c r="F96" s="206"/>
      <c r="G96" s="206"/>
      <c r="H96" s="206"/>
      <c r="I96" s="206"/>
      <c r="J96" s="74"/>
      <c r="K96" s="211" t="s">
        <v>83</v>
      </c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32">
        <f>'2023-03-02-01 - Búracie p...'!J32</f>
        <v>0</v>
      </c>
      <c r="AH96" s="233"/>
      <c r="AI96" s="233"/>
      <c r="AJ96" s="233"/>
      <c r="AK96" s="233"/>
      <c r="AL96" s="233"/>
      <c r="AM96" s="233"/>
      <c r="AN96" s="232">
        <f t="shared" si="0"/>
        <v>0</v>
      </c>
      <c r="AO96" s="233"/>
      <c r="AP96" s="233"/>
      <c r="AQ96" s="75" t="s">
        <v>84</v>
      </c>
      <c r="AR96" s="38"/>
      <c r="AS96" s="76">
        <v>0</v>
      </c>
      <c r="AT96" s="77">
        <f t="shared" si="1"/>
        <v>0</v>
      </c>
      <c r="AU96" s="78">
        <f>'2023-03-02-01 - Búracie p...'!P125</f>
        <v>0</v>
      </c>
      <c r="AV96" s="77">
        <f>'2023-03-02-01 - Búracie p...'!J35</f>
        <v>0</v>
      </c>
      <c r="AW96" s="77">
        <f>'2023-03-02-01 - Búracie p...'!J36</f>
        <v>0</v>
      </c>
      <c r="AX96" s="77">
        <f>'2023-03-02-01 - Búracie p...'!J37</f>
        <v>0</v>
      </c>
      <c r="AY96" s="77">
        <f>'2023-03-02-01 - Búracie p...'!J38</f>
        <v>0</v>
      </c>
      <c r="AZ96" s="77">
        <f>'2023-03-02-01 - Búracie p...'!F35</f>
        <v>0</v>
      </c>
      <c r="BA96" s="77">
        <f>'2023-03-02-01 - Búracie p...'!F36</f>
        <v>0</v>
      </c>
      <c r="BB96" s="77">
        <f>'2023-03-02-01 - Búracie p...'!F37</f>
        <v>0</v>
      </c>
      <c r="BC96" s="77">
        <f>'2023-03-02-01 - Búracie p...'!F38</f>
        <v>0</v>
      </c>
      <c r="BD96" s="79">
        <f>'2023-03-02-01 - Búracie p...'!F39</f>
        <v>0</v>
      </c>
      <c r="BT96" s="13" t="s">
        <v>85</v>
      </c>
      <c r="BV96" s="13" t="s">
        <v>74</v>
      </c>
      <c r="BW96" s="13" t="s">
        <v>86</v>
      </c>
      <c r="BX96" s="13" t="s">
        <v>80</v>
      </c>
      <c r="CL96" s="13" t="s">
        <v>1</v>
      </c>
    </row>
    <row r="97" spans="1:91" s="37" customFormat="1" ht="23.25" customHeight="1">
      <c r="A97" s="73" t="s">
        <v>81</v>
      </c>
      <c r="B97" s="38"/>
      <c r="C97" s="74"/>
      <c r="D97" s="74"/>
      <c r="E97" s="206" t="s">
        <v>87</v>
      </c>
      <c r="F97" s="206"/>
      <c r="G97" s="206"/>
      <c r="H97" s="206"/>
      <c r="I97" s="206"/>
      <c r="J97" s="74"/>
      <c r="K97" s="206" t="s">
        <v>88</v>
      </c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32">
        <f>'2023-03-02-02 - Dostavova...'!J32</f>
        <v>0</v>
      </c>
      <c r="AH97" s="233"/>
      <c r="AI97" s="233"/>
      <c r="AJ97" s="233"/>
      <c r="AK97" s="233"/>
      <c r="AL97" s="233"/>
      <c r="AM97" s="233"/>
      <c r="AN97" s="232">
        <f t="shared" si="0"/>
        <v>0</v>
      </c>
      <c r="AO97" s="233"/>
      <c r="AP97" s="233"/>
      <c r="AQ97" s="75" t="s">
        <v>84</v>
      </c>
      <c r="AR97" s="38"/>
      <c r="AS97" s="76">
        <v>0</v>
      </c>
      <c r="AT97" s="77">
        <f t="shared" si="1"/>
        <v>0</v>
      </c>
      <c r="AU97" s="78">
        <f>'2023-03-02-02 - Dostavova...'!P129</f>
        <v>0</v>
      </c>
      <c r="AV97" s="77">
        <f>'2023-03-02-02 - Dostavova...'!J35</f>
        <v>0</v>
      </c>
      <c r="AW97" s="77">
        <f>'2023-03-02-02 - Dostavova...'!J36</f>
        <v>0</v>
      </c>
      <c r="AX97" s="77">
        <f>'2023-03-02-02 - Dostavova...'!J37</f>
        <v>0</v>
      </c>
      <c r="AY97" s="77">
        <f>'2023-03-02-02 - Dostavova...'!J38</f>
        <v>0</v>
      </c>
      <c r="AZ97" s="77">
        <f>'2023-03-02-02 - Dostavova...'!F35</f>
        <v>0</v>
      </c>
      <c r="BA97" s="77">
        <f>'2023-03-02-02 - Dostavova...'!F36</f>
        <v>0</v>
      </c>
      <c r="BB97" s="77">
        <f>'2023-03-02-02 - Dostavova...'!F37</f>
        <v>0</v>
      </c>
      <c r="BC97" s="77">
        <f>'2023-03-02-02 - Dostavova...'!F38</f>
        <v>0</v>
      </c>
      <c r="BD97" s="79">
        <f>'2023-03-02-02 - Dostavova...'!F39</f>
        <v>0</v>
      </c>
      <c r="BT97" s="13" t="s">
        <v>85</v>
      </c>
      <c r="BV97" s="13" t="s">
        <v>74</v>
      </c>
      <c r="BW97" s="13" t="s">
        <v>89</v>
      </c>
      <c r="BX97" s="13" t="s">
        <v>80</v>
      </c>
      <c r="CL97" s="13" t="s">
        <v>1</v>
      </c>
    </row>
    <row r="98" spans="1:91" s="63" customFormat="1" ht="24.75" customHeight="1">
      <c r="A98" s="73" t="s">
        <v>81</v>
      </c>
      <c r="B98" s="64"/>
      <c r="C98" s="65"/>
      <c r="D98" s="207" t="s">
        <v>90</v>
      </c>
      <c r="E98" s="207"/>
      <c r="F98" s="207"/>
      <c r="G98" s="207"/>
      <c r="H98" s="207"/>
      <c r="I98" s="66"/>
      <c r="J98" s="209" t="s">
        <v>91</v>
      </c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31">
        <f>'2023-03-05 - Zariadenie s...'!J30</f>
        <v>0</v>
      </c>
      <c r="AH98" s="230"/>
      <c r="AI98" s="230"/>
      <c r="AJ98" s="230"/>
      <c r="AK98" s="230"/>
      <c r="AL98" s="230"/>
      <c r="AM98" s="230"/>
      <c r="AN98" s="231">
        <f t="shared" si="0"/>
        <v>0</v>
      </c>
      <c r="AO98" s="230"/>
      <c r="AP98" s="230"/>
      <c r="AQ98" s="67" t="s">
        <v>78</v>
      </c>
      <c r="AR98" s="64"/>
      <c r="AS98" s="80">
        <v>0</v>
      </c>
      <c r="AT98" s="81">
        <f t="shared" si="1"/>
        <v>0</v>
      </c>
      <c r="AU98" s="82">
        <f>'2023-03-05 - Zariadenie s...'!P118</f>
        <v>0</v>
      </c>
      <c r="AV98" s="81">
        <f>'2023-03-05 - Zariadenie s...'!J33</f>
        <v>0</v>
      </c>
      <c r="AW98" s="81">
        <f>'2023-03-05 - Zariadenie s...'!J34</f>
        <v>0</v>
      </c>
      <c r="AX98" s="81">
        <f>'2023-03-05 - Zariadenie s...'!J35</f>
        <v>0</v>
      </c>
      <c r="AY98" s="81">
        <f>'2023-03-05 - Zariadenie s...'!J36</f>
        <v>0</v>
      </c>
      <c r="AZ98" s="81">
        <f>'2023-03-05 - Zariadenie s...'!F33</f>
        <v>0</v>
      </c>
      <c r="BA98" s="81">
        <f>'2023-03-05 - Zariadenie s...'!F34</f>
        <v>0</v>
      </c>
      <c r="BB98" s="81">
        <f>'2023-03-05 - Zariadenie s...'!F35</f>
        <v>0</v>
      </c>
      <c r="BC98" s="81">
        <f>'2023-03-05 - Zariadenie s...'!F36</f>
        <v>0</v>
      </c>
      <c r="BD98" s="83">
        <f>'2023-03-05 - Zariadenie s...'!F37</f>
        <v>0</v>
      </c>
      <c r="BT98" s="72" t="s">
        <v>79</v>
      </c>
      <c r="BV98" s="72" t="s">
        <v>74</v>
      </c>
      <c r="BW98" s="72" t="s">
        <v>92</v>
      </c>
      <c r="BX98" s="72" t="s">
        <v>4</v>
      </c>
      <c r="CL98" s="72" t="s">
        <v>1</v>
      </c>
      <c r="CM98" s="72" t="s">
        <v>72</v>
      </c>
    </row>
    <row r="99" spans="1:91" s="17" customFormat="1" ht="30" customHeight="1">
      <c r="B99" s="18"/>
      <c r="AR99" s="18"/>
    </row>
    <row r="100" spans="1:91" s="17" customFormat="1" ht="6.95" customHeight="1"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18"/>
    </row>
  </sheetData>
  <mergeCells count="54">
    <mergeCell ref="E97:I97"/>
    <mergeCell ref="I92:AF92"/>
    <mergeCell ref="D98:H98"/>
    <mergeCell ref="W29:AE29"/>
    <mergeCell ref="C92:G92"/>
    <mergeCell ref="J98:AF98"/>
    <mergeCell ref="X35:AB35"/>
    <mergeCell ref="D95:H95"/>
    <mergeCell ref="K96:AF96"/>
    <mergeCell ref="L85:AJ85"/>
    <mergeCell ref="J95:AF95"/>
    <mergeCell ref="E96:I96"/>
    <mergeCell ref="AG92:AM92"/>
    <mergeCell ref="AG97:AM97"/>
    <mergeCell ref="K97:AF97"/>
    <mergeCell ref="AG94:AM94"/>
    <mergeCell ref="K5:AJ5"/>
    <mergeCell ref="AK35:AO35"/>
    <mergeCell ref="L32:P32"/>
    <mergeCell ref="L33:P33"/>
    <mergeCell ref="L31:P31"/>
    <mergeCell ref="K6:AJ6"/>
    <mergeCell ref="L28:P28"/>
    <mergeCell ref="W30:AE30"/>
    <mergeCell ref="L30:P30"/>
    <mergeCell ref="W28:AE28"/>
    <mergeCell ref="L29:P29"/>
    <mergeCell ref="W31:AE31"/>
    <mergeCell ref="E14:AJ14"/>
    <mergeCell ref="E23:AN23"/>
    <mergeCell ref="W32:AE32"/>
    <mergeCell ref="W33:AE33"/>
    <mergeCell ref="AN94:AP94"/>
    <mergeCell ref="AG95:AM95"/>
    <mergeCell ref="AG96:AM96"/>
    <mergeCell ref="AN97:AP97"/>
    <mergeCell ref="AN95:AP95"/>
    <mergeCell ref="AN96:AP96"/>
    <mergeCell ref="AR2:BE2"/>
    <mergeCell ref="BE5:BE34"/>
    <mergeCell ref="AG98:AM98"/>
    <mergeCell ref="AN92:AP92"/>
    <mergeCell ref="AK26:AO26"/>
    <mergeCell ref="AK28:AO28"/>
    <mergeCell ref="AK29:AO29"/>
    <mergeCell ref="AM90:AP90"/>
    <mergeCell ref="AM87:AN87"/>
    <mergeCell ref="AM89:AP89"/>
    <mergeCell ref="AK32:AO32"/>
    <mergeCell ref="AK33:AO33"/>
    <mergeCell ref="AK30:AO30"/>
    <mergeCell ref="AK31:AO31"/>
    <mergeCell ref="AS89:AT91"/>
    <mergeCell ref="AN98:AP98"/>
  </mergeCells>
  <hyperlinks>
    <hyperlink ref="A96" location="'2023-03-02-01 - Búracie p...'!C2" display="/" xr:uid="{00000000-0004-0000-0000-000002000000}"/>
    <hyperlink ref="A97" location="'2023-03-02-02 - Dostavova...'!C2" display="/" xr:uid="{00000000-0004-0000-0000-000003000000}"/>
    <hyperlink ref="A98" location="'2023-03-05 - Zariadenie s...'!C2" display="/" xr:uid="{00000000-0004-0000-0000-000007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3"/>
  <sheetViews>
    <sheetView showGridLines="0" topLeftCell="A132" workbookViewId="0">
      <selection activeCell="F132" sqref="F132"/>
    </sheetView>
  </sheetViews>
  <sheetFormatPr default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2:46" s="1" customFormat="1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3" t="s">
        <v>86</v>
      </c>
    </row>
    <row r="3" spans="2:46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spans="2:46" s="1" customFormat="1" ht="24.95" customHeight="1">
      <c r="B4" s="6"/>
      <c r="D4" s="7" t="s">
        <v>93</v>
      </c>
      <c r="L4" s="6"/>
      <c r="M4" s="84" t="s">
        <v>9</v>
      </c>
      <c r="AT4" s="3" t="s">
        <v>3</v>
      </c>
    </row>
    <row r="5" spans="2:46" s="1" customFormat="1" ht="6.95" customHeight="1">
      <c r="B5" s="6"/>
      <c r="L5" s="6"/>
    </row>
    <row r="6" spans="2:46" s="1" customFormat="1" ht="12" customHeight="1">
      <c r="B6" s="6"/>
      <c r="D6" s="12" t="s">
        <v>14</v>
      </c>
      <c r="L6" s="6"/>
    </row>
    <row r="7" spans="2:46" s="1" customFormat="1" ht="16.5" customHeight="1">
      <c r="B7" s="6"/>
      <c r="E7" s="215" t="str">
        <f>'Rekapitulácia stavby'!K6</f>
        <v>Univerzita Komenského</v>
      </c>
      <c r="F7" s="216"/>
      <c r="G7" s="216"/>
      <c r="H7" s="216"/>
      <c r="L7" s="6"/>
    </row>
    <row r="8" spans="2:46" s="1" customFormat="1" ht="12" customHeight="1">
      <c r="B8" s="6"/>
      <c r="D8" s="12" t="s">
        <v>94</v>
      </c>
      <c r="L8" s="6"/>
    </row>
    <row r="9" spans="2:46" s="17" customFormat="1" ht="16.5" customHeight="1">
      <c r="B9" s="18"/>
      <c r="E9" s="215" t="s">
        <v>95</v>
      </c>
      <c r="F9" s="234"/>
      <c r="G9" s="234"/>
      <c r="H9" s="234"/>
      <c r="L9" s="18"/>
    </row>
    <row r="10" spans="2:46" s="17" customFormat="1" ht="12" customHeight="1">
      <c r="B10" s="18"/>
      <c r="D10" s="12" t="s">
        <v>96</v>
      </c>
      <c r="L10" s="18"/>
    </row>
    <row r="11" spans="2:46" s="17" customFormat="1" ht="16.5" customHeight="1">
      <c r="B11" s="18"/>
      <c r="E11" s="212" t="s">
        <v>97</v>
      </c>
      <c r="F11" s="234"/>
      <c r="G11" s="234"/>
      <c r="H11" s="234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16</v>
      </c>
      <c r="F13" s="13" t="s">
        <v>1</v>
      </c>
      <c r="I13" s="12" t="s">
        <v>17</v>
      </c>
      <c r="J13" s="13" t="s">
        <v>1</v>
      </c>
      <c r="L13" s="18"/>
    </row>
    <row r="14" spans="2:46" s="17" customFormat="1" ht="12" customHeight="1">
      <c r="B14" s="18"/>
      <c r="D14" s="12" t="s">
        <v>18</v>
      </c>
      <c r="F14" s="13" t="s">
        <v>19</v>
      </c>
      <c r="I14" s="12" t="s">
        <v>20</v>
      </c>
      <c r="J14" s="85" t="str">
        <f>'Rekapitulácia stavby'!AN8</f>
        <v>11. 8. 2023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22</v>
      </c>
      <c r="I16" s="12" t="s">
        <v>23</v>
      </c>
      <c r="J16" s="13" t="s">
        <v>1</v>
      </c>
      <c r="L16" s="18"/>
    </row>
    <row r="17" spans="2:12" s="17" customFormat="1" ht="18" customHeight="1">
      <c r="B17" s="18"/>
      <c r="E17" s="13" t="s">
        <v>19</v>
      </c>
      <c r="I17" s="12" t="s">
        <v>24</v>
      </c>
      <c r="J17" s="13" t="s">
        <v>1</v>
      </c>
      <c r="L17" s="18"/>
    </row>
    <row r="18" spans="2:12" s="17" customFormat="1" ht="6.95" customHeight="1">
      <c r="B18" s="18"/>
      <c r="L18" s="18"/>
    </row>
    <row r="19" spans="2:12" s="17" customFormat="1" ht="12" customHeight="1">
      <c r="B19" s="18"/>
      <c r="D19" s="12" t="s">
        <v>25</v>
      </c>
      <c r="I19" s="12" t="s">
        <v>23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217" t="str">
        <f>'Rekapitulácia stavby'!E14</f>
        <v>Vyplň údaj</v>
      </c>
      <c r="F20" s="199"/>
      <c r="G20" s="199"/>
      <c r="H20" s="199"/>
      <c r="I20" s="12" t="s">
        <v>24</v>
      </c>
      <c r="J20" s="14" t="str">
        <f>'Rekapitulácia stavby'!AN14</f>
        <v>Vyplň údaj</v>
      </c>
      <c r="L20" s="18"/>
    </row>
    <row r="21" spans="2:12" s="17" customFormat="1" ht="6.95" customHeight="1">
      <c r="B21" s="18"/>
      <c r="L21" s="18"/>
    </row>
    <row r="22" spans="2:12" s="17" customFormat="1" ht="12" customHeight="1">
      <c r="B22" s="18"/>
      <c r="D22" s="12" t="s">
        <v>27</v>
      </c>
      <c r="I22" s="12" t="s">
        <v>23</v>
      </c>
      <c r="J22" s="13" t="s">
        <v>1</v>
      </c>
      <c r="L22" s="18"/>
    </row>
    <row r="23" spans="2:12" s="17" customFormat="1" ht="18" customHeight="1">
      <c r="B23" s="18"/>
      <c r="E23" s="13" t="s">
        <v>19</v>
      </c>
      <c r="I23" s="12" t="s">
        <v>24</v>
      </c>
      <c r="J23" s="13" t="s">
        <v>1</v>
      </c>
      <c r="L23" s="18"/>
    </row>
    <row r="24" spans="2:12" s="17" customFormat="1" ht="6.95" customHeight="1">
      <c r="B24" s="18"/>
      <c r="L24" s="18"/>
    </row>
    <row r="25" spans="2:12" s="17" customFormat="1" ht="12" customHeight="1">
      <c r="B25" s="18"/>
      <c r="D25" s="12" t="s">
        <v>30</v>
      </c>
      <c r="I25" s="12" t="s">
        <v>23</v>
      </c>
      <c r="J25" s="13" t="s">
        <v>1</v>
      </c>
      <c r="L25" s="18"/>
    </row>
    <row r="26" spans="2:12" s="17" customFormat="1" ht="18" customHeight="1">
      <c r="B26" s="18"/>
      <c r="E26" s="13" t="s">
        <v>19</v>
      </c>
      <c r="I26" s="12" t="s">
        <v>24</v>
      </c>
      <c r="J26" s="13" t="s">
        <v>1</v>
      </c>
      <c r="L26" s="18"/>
    </row>
    <row r="27" spans="2:12" s="17" customFormat="1" ht="6.95" customHeight="1">
      <c r="B27" s="18"/>
      <c r="L27" s="18"/>
    </row>
    <row r="28" spans="2:12" s="17" customFormat="1" ht="12" customHeight="1">
      <c r="B28" s="18"/>
      <c r="D28" s="12" t="s">
        <v>31</v>
      </c>
      <c r="L28" s="18"/>
    </row>
    <row r="29" spans="2:12" s="86" customFormat="1" ht="16.5" customHeight="1">
      <c r="B29" s="87"/>
      <c r="E29" s="205" t="s">
        <v>1</v>
      </c>
      <c r="F29" s="205"/>
      <c r="G29" s="205"/>
      <c r="H29" s="205"/>
      <c r="L29" s="87"/>
    </row>
    <row r="30" spans="2:12" s="17" customFormat="1" ht="6.95" customHeight="1">
      <c r="B30" s="18"/>
      <c r="L30" s="18"/>
    </row>
    <row r="31" spans="2:12" s="17" customFormat="1" ht="6.95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35" customHeight="1">
      <c r="B32" s="18"/>
      <c r="D32" s="88" t="s">
        <v>32</v>
      </c>
      <c r="J32" s="89">
        <f>ROUND(J125,2)</f>
        <v>0</v>
      </c>
      <c r="L32" s="18"/>
    </row>
    <row r="33" spans="2:12" s="17" customFormat="1" ht="6.95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45" customHeight="1">
      <c r="B34" s="18"/>
      <c r="F34" s="90" t="s">
        <v>34</v>
      </c>
      <c r="I34" s="90" t="s">
        <v>33</v>
      </c>
      <c r="J34" s="90" t="s">
        <v>35</v>
      </c>
      <c r="L34" s="18"/>
    </row>
    <row r="35" spans="2:12" s="17" customFormat="1" ht="14.45" customHeight="1">
      <c r="B35" s="18"/>
      <c r="D35" s="91" t="s">
        <v>36</v>
      </c>
      <c r="E35" s="23" t="s">
        <v>37</v>
      </c>
      <c r="F35" s="92">
        <f>ROUND((SUM(BE125:BE152)),2)</f>
        <v>0</v>
      </c>
      <c r="G35" s="93"/>
      <c r="H35" s="93"/>
      <c r="I35" s="94">
        <v>0.2</v>
      </c>
      <c r="J35" s="92">
        <f>ROUND(((SUM(BE125:BE152))*I35),2)</f>
        <v>0</v>
      </c>
      <c r="L35" s="18"/>
    </row>
    <row r="36" spans="2:12" s="17" customFormat="1" ht="14.45" customHeight="1">
      <c r="B36" s="18"/>
      <c r="E36" s="23" t="s">
        <v>38</v>
      </c>
      <c r="F36" s="92">
        <f>ROUND((SUM(BF125:BF152)),2)</f>
        <v>0</v>
      </c>
      <c r="G36" s="93"/>
      <c r="H36" s="93"/>
      <c r="I36" s="94">
        <v>0.2</v>
      </c>
      <c r="J36" s="92">
        <f>ROUND(((SUM(BF125:BF152))*I36),2)</f>
        <v>0</v>
      </c>
      <c r="L36" s="18"/>
    </row>
    <row r="37" spans="2:12" s="17" customFormat="1" ht="14.45" hidden="1" customHeight="1">
      <c r="B37" s="18"/>
      <c r="E37" s="12" t="s">
        <v>39</v>
      </c>
      <c r="F37" s="77">
        <f>ROUND((SUM(BG125:BG152)),2)</f>
        <v>0</v>
      </c>
      <c r="I37" s="95">
        <v>0.2</v>
      </c>
      <c r="J37" s="77">
        <f>0</f>
        <v>0</v>
      </c>
      <c r="L37" s="18"/>
    </row>
    <row r="38" spans="2:12" s="17" customFormat="1" ht="14.45" hidden="1" customHeight="1">
      <c r="B38" s="18"/>
      <c r="E38" s="12" t="s">
        <v>40</v>
      </c>
      <c r="F38" s="77">
        <f>ROUND((SUM(BH125:BH152)),2)</f>
        <v>0</v>
      </c>
      <c r="I38" s="95">
        <v>0.2</v>
      </c>
      <c r="J38" s="77">
        <f>0</f>
        <v>0</v>
      </c>
      <c r="L38" s="18"/>
    </row>
    <row r="39" spans="2:12" s="17" customFormat="1" ht="14.45" hidden="1" customHeight="1">
      <c r="B39" s="18"/>
      <c r="E39" s="23" t="s">
        <v>41</v>
      </c>
      <c r="F39" s="92">
        <f>ROUND((SUM(BI125:BI152)),2)</f>
        <v>0</v>
      </c>
      <c r="G39" s="93"/>
      <c r="H39" s="93"/>
      <c r="I39" s="94">
        <v>0</v>
      </c>
      <c r="J39" s="92">
        <f>0</f>
        <v>0</v>
      </c>
      <c r="L39" s="18"/>
    </row>
    <row r="40" spans="2:12" s="17" customFormat="1" ht="6.95" customHeight="1">
      <c r="B40" s="18"/>
      <c r="L40" s="18"/>
    </row>
    <row r="41" spans="2:12" s="17" customFormat="1" ht="25.35" customHeight="1">
      <c r="B41" s="18"/>
      <c r="C41" s="96"/>
      <c r="D41" s="97" t="s">
        <v>42</v>
      </c>
      <c r="E41" s="46"/>
      <c r="F41" s="46"/>
      <c r="G41" s="98" t="s">
        <v>43</v>
      </c>
      <c r="H41" s="99" t="s">
        <v>44</v>
      </c>
      <c r="I41" s="46"/>
      <c r="J41" s="100">
        <f>SUM(J32:J39)</f>
        <v>0</v>
      </c>
      <c r="K41" s="101"/>
      <c r="L41" s="18"/>
    </row>
    <row r="42" spans="2:12" s="17" customFormat="1" ht="14.45" customHeight="1">
      <c r="B42" s="18"/>
      <c r="L42" s="18"/>
    </row>
    <row r="43" spans="2:12" s="1" customFormat="1" ht="14.45" customHeight="1">
      <c r="B43" s="6"/>
      <c r="L43" s="6"/>
    </row>
    <row r="44" spans="2:12" s="1" customFormat="1" ht="14.45" customHeight="1">
      <c r="B44" s="6"/>
      <c r="L44" s="6"/>
    </row>
    <row r="45" spans="2:12" s="1" customFormat="1" ht="14.45" customHeight="1">
      <c r="B45" s="6"/>
      <c r="L45" s="6"/>
    </row>
    <row r="46" spans="2:12" s="1" customFormat="1" ht="14.45" customHeight="1">
      <c r="B46" s="6"/>
      <c r="L46" s="6"/>
    </row>
    <row r="47" spans="2:12" s="1" customFormat="1" ht="14.45" customHeight="1">
      <c r="B47" s="6"/>
      <c r="L47" s="6"/>
    </row>
    <row r="48" spans="2:12" s="1" customFormat="1" ht="14.45" customHeight="1">
      <c r="B48" s="6"/>
      <c r="L48" s="6"/>
    </row>
    <row r="49" spans="2:12" s="1" customFormat="1" ht="14.45" customHeight="1">
      <c r="B49" s="6"/>
      <c r="L49" s="6"/>
    </row>
    <row r="50" spans="2:12" s="17" customFormat="1" ht="14.45" customHeight="1">
      <c r="B50" s="18"/>
      <c r="D50" s="30" t="s">
        <v>45</v>
      </c>
      <c r="E50" s="31"/>
      <c r="F50" s="31"/>
      <c r="G50" s="30" t="s">
        <v>46</v>
      </c>
      <c r="H50" s="31"/>
      <c r="I50" s="31"/>
      <c r="J50" s="31"/>
      <c r="K50" s="31"/>
      <c r="L50" s="18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>
      <c r="B58" s="6"/>
      <c r="L58" s="6"/>
    </row>
    <row r="59" spans="2:12">
      <c r="B59" s="6"/>
      <c r="L59" s="6"/>
    </row>
    <row r="60" spans="2:12">
      <c r="B60" s="6"/>
      <c r="L60" s="6"/>
    </row>
    <row r="61" spans="2:12" s="17" customFormat="1" ht="12.75">
      <c r="B61" s="18"/>
      <c r="D61" s="32" t="s">
        <v>47</v>
      </c>
      <c r="E61" s="20"/>
      <c r="F61" s="102" t="s">
        <v>48</v>
      </c>
      <c r="G61" s="32" t="s">
        <v>47</v>
      </c>
      <c r="H61" s="20"/>
      <c r="I61" s="20"/>
      <c r="J61" s="103" t="s">
        <v>48</v>
      </c>
      <c r="K61" s="20"/>
      <c r="L61" s="18"/>
    </row>
    <row r="62" spans="2:12">
      <c r="B62" s="6"/>
      <c r="L62" s="6"/>
    </row>
    <row r="63" spans="2:12">
      <c r="B63" s="6"/>
      <c r="L63" s="6"/>
    </row>
    <row r="64" spans="2:12">
      <c r="B64" s="6"/>
      <c r="L64" s="6"/>
    </row>
    <row r="65" spans="2:12" s="17" customFormat="1" ht="12.75">
      <c r="B65" s="18"/>
      <c r="D65" s="30" t="s">
        <v>49</v>
      </c>
      <c r="E65" s="31"/>
      <c r="F65" s="31"/>
      <c r="G65" s="30" t="s">
        <v>50</v>
      </c>
      <c r="H65" s="31"/>
      <c r="I65" s="31"/>
      <c r="J65" s="31"/>
      <c r="K65" s="31"/>
      <c r="L65" s="18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>
      <c r="B73" s="6"/>
      <c r="L73" s="6"/>
    </row>
    <row r="74" spans="2:12">
      <c r="B74" s="6"/>
      <c r="L74" s="6"/>
    </row>
    <row r="75" spans="2:12">
      <c r="B75" s="6"/>
      <c r="L75" s="6"/>
    </row>
    <row r="76" spans="2:12" s="17" customFormat="1" ht="12.75">
      <c r="B76" s="18"/>
      <c r="D76" s="32" t="s">
        <v>47</v>
      </c>
      <c r="E76" s="20"/>
      <c r="F76" s="102" t="s">
        <v>48</v>
      </c>
      <c r="G76" s="32" t="s">
        <v>47</v>
      </c>
      <c r="H76" s="20"/>
      <c r="I76" s="20"/>
      <c r="J76" s="103" t="s">
        <v>48</v>
      </c>
      <c r="K76" s="20"/>
      <c r="L76" s="18"/>
    </row>
    <row r="77" spans="2:12" s="17" customFormat="1" ht="14.45" customHeight="1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18"/>
    </row>
    <row r="81" spans="2:12" s="17" customFormat="1" ht="6.95" hidden="1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8"/>
    </row>
    <row r="82" spans="2:12" s="17" customFormat="1" ht="24.95" hidden="1" customHeight="1">
      <c r="B82" s="18"/>
      <c r="C82" s="7" t="s">
        <v>98</v>
      </c>
      <c r="L82" s="18"/>
    </row>
    <row r="83" spans="2:12" s="17" customFormat="1" ht="6.95" hidden="1" customHeight="1">
      <c r="B83" s="18"/>
      <c r="L83" s="18"/>
    </row>
    <row r="84" spans="2:12" s="17" customFormat="1" ht="12" hidden="1" customHeight="1">
      <c r="B84" s="18"/>
      <c r="C84" s="12" t="s">
        <v>14</v>
      </c>
      <c r="L84" s="18"/>
    </row>
    <row r="85" spans="2:12" s="17" customFormat="1" ht="16.5" hidden="1" customHeight="1">
      <c r="B85" s="18"/>
      <c r="E85" s="215" t="str">
        <f>E7</f>
        <v>Univerzita Komenského</v>
      </c>
      <c r="F85" s="216"/>
      <c r="G85" s="216"/>
      <c r="H85" s="216"/>
      <c r="L85" s="18"/>
    </row>
    <row r="86" spans="2:12" s="1" customFormat="1" ht="12" hidden="1" customHeight="1">
      <c r="B86" s="6"/>
      <c r="C86" s="12" t="s">
        <v>94</v>
      </c>
      <c r="L86" s="6"/>
    </row>
    <row r="87" spans="2:12" s="17" customFormat="1" ht="16.5" hidden="1" customHeight="1">
      <c r="B87" s="18"/>
      <c r="E87" s="215" t="s">
        <v>95</v>
      </c>
      <c r="F87" s="234"/>
      <c r="G87" s="234"/>
      <c r="H87" s="234"/>
      <c r="L87" s="18"/>
    </row>
    <row r="88" spans="2:12" s="17" customFormat="1" ht="12" hidden="1" customHeight="1">
      <c r="B88" s="18"/>
      <c r="C88" s="12" t="s">
        <v>96</v>
      </c>
      <c r="L88" s="18"/>
    </row>
    <row r="89" spans="2:12" s="17" customFormat="1" ht="16.5" hidden="1" customHeight="1">
      <c r="B89" s="18"/>
      <c r="E89" s="212" t="str">
        <f>E11</f>
        <v>2023-03-02-01 - Búracie práce</v>
      </c>
      <c r="F89" s="234"/>
      <c r="G89" s="234"/>
      <c r="H89" s="234"/>
      <c r="L89" s="18"/>
    </row>
    <row r="90" spans="2:12" s="17" customFormat="1" ht="6.95" hidden="1" customHeight="1">
      <c r="B90" s="18"/>
      <c r="L90" s="18"/>
    </row>
    <row r="91" spans="2:12" s="17" customFormat="1" ht="12" hidden="1" customHeight="1">
      <c r="B91" s="18"/>
      <c r="C91" s="12" t="s">
        <v>18</v>
      </c>
      <c r="F91" s="13" t="str">
        <f>F14</f>
        <v xml:space="preserve"> </v>
      </c>
      <c r="I91" s="12" t="s">
        <v>20</v>
      </c>
      <c r="J91" s="85" t="str">
        <f>IF(J14="","",J14)</f>
        <v>11. 8. 2023</v>
      </c>
      <c r="L91" s="18"/>
    </row>
    <row r="92" spans="2:12" s="17" customFormat="1" ht="6.95" hidden="1" customHeight="1">
      <c r="B92" s="18"/>
      <c r="L92" s="18"/>
    </row>
    <row r="93" spans="2:12" s="17" customFormat="1" ht="15.2" hidden="1" customHeight="1">
      <c r="B93" s="18"/>
      <c r="C93" s="12" t="s">
        <v>22</v>
      </c>
      <c r="F93" s="13" t="str">
        <f>E17</f>
        <v xml:space="preserve"> </v>
      </c>
      <c r="I93" s="12" t="s">
        <v>27</v>
      </c>
      <c r="J93" s="104" t="str">
        <f>E23</f>
        <v xml:space="preserve"> </v>
      </c>
      <c r="L93" s="18"/>
    </row>
    <row r="94" spans="2:12" s="17" customFormat="1" ht="15.2" hidden="1" customHeight="1">
      <c r="B94" s="18"/>
      <c r="C94" s="12" t="s">
        <v>25</v>
      </c>
      <c r="F94" s="13" t="str">
        <f>IF(E20="","",E20)</f>
        <v>Vyplň údaj</v>
      </c>
      <c r="I94" s="12" t="s">
        <v>30</v>
      </c>
      <c r="J94" s="104" t="str">
        <f>E26</f>
        <v xml:space="preserve"> </v>
      </c>
      <c r="L94" s="18"/>
    </row>
    <row r="95" spans="2:12" s="17" customFormat="1" ht="10.35" hidden="1" customHeight="1">
      <c r="B95" s="18"/>
      <c r="L95" s="18"/>
    </row>
    <row r="96" spans="2:12" s="17" customFormat="1" ht="29.25" hidden="1" customHeight="1">
      <c r="B96" s="18"/>
      <c r="C96" s="105" t="s">
        <v>99</v>
      </c>
      <c r="D96" s="96"/>
      <c r="E96" s="96"/>
      <c r="F96" s="96"/>
      <c r="G96" s="96"/>
      <c r="H96" s="96"/>
      <c r="I96" s="96"/>
      <c r="J96" s="106" t="s">
        <v>100</v>
      </c>
      <c r="K96" s="96"/>
      <c r="L96" s="18"/>
    </row>
    <row r="97" spans="2:47" s="17" customFormat="1" ht="10.35" hidden="1" customHeight="1">
      <c r="B97" s="18"/>
      <c r="L97" s="18"/>
    </row>
    <row r="98" spans="2:47" s="17" customFormat="1" ht="22.9" hidden="1" customHeight="1">
      <c r="B98" s="18"/>
      <c r="C98" s="107" t="s">
        <v>101</v>
      </c>
      <c r="J98" s="89">
        <f>J125</f>
        <v>0</v>
      </c>
      <c r="L98" s="18"/>
      <c r="AU98" s="3" t="s">
        <v>102</v>
      </c>
    </row>
    <row r="99" spans="2:47" s="108" customFormat="1" ht="24.95" hidden="1" customHeight="1">
      <c r="B99" s="109"/>
      <c r="D99" s="110" t="s">
        <v>103</v>
      </c>
      <c r="E99" s="111"/>
      <c r="F99" s="111"/>
      <c r="G99" s="111"/>
      <c r="H99" s="111"/>
      <c r="I99" s="111"/>
      <c r="J99" s="112">
        <f>J126</f>
        <v>0</v>
      </c>
      <c r="L99" s="109"/>
    </row>
    <row r="100" spans="2:47" s="74" customFormat="1" ht="19.899999999999999" hidden="1" customHeight="1">
      <c r="B100" s="113"/>
      <c r="D100" s="114" t="s">
        <v>104</v>
      </c>
      <c r="E100" s="115"/>
      <c r="F100" s="115"/>
      <c r="G100" s="115"/>
      <c r="H100" s="115"/>
      <c r="I100" s="115"/>
      <c r="J100" s="116">
        <f>J127</f>
        <v>0</v>
      </c>
      <c r="L100" s="113"/>
    </row>
    <row r="101" spans="2:47" s="74" customFormat="1" ht="19.899999999999999" hidden="1" customHeight="1">
      <c r="B101" s="113"/>
      <c r="D101" s="114" t="s">
        <v>105</v>
      </c>
      <c r="E101" s="115"/>
      <c r="F101" s="115"/>
      <c r="G101" s="115"/>
      <c r="H101" s="115"/>
      <c r="I101" s="115"/>
      <c r="J101" s="116">
        <f>J147</f>
        <v>0</v>
      </c>
      <c r="L101" s="113"/>
    </row>
    <row r="102" spans="2:47" s="108" customFormat="1" ht="24.95" hidden="1" customHeight="1">
      <c r="B102" s="109"/>
      <c r="D102" s="110" t="s">
        <v>106</v>
      </c>
      <c r="E102" s="111"/>
      <c r="F102" s="111"/>
      <c r="G102" s="111"/>
      <c r="H102" s="111"/>
      <c r="I102" s="111"/>
      <c r="J102" s="112">
        <f>J150</f>
        <v>0</v>
      </c>
      <c r="L102" s="109"/>
    </row>
    <row r="103" spans="2:47" s="74" customFormat="1" ht="19.899999999999999" hidden="1" customHeight="1">
      <c r="B103" s="113"/>
      <c r="D103" s="114" t="s">
        <v>107</v>
      </c>
      <c r="E103" s="115"/>
      <c r="F103" s="115"/>
      <c r="G103" s="115"/>
      <c r="H103" s="115"/>
      <c r="I103" s="115"/>
      <c r="J103" s="116">
        <f>J151</f>
        <v>0</v>
      </c>
      <c r="L103" s="113"/>
    </row>
    <row r="104" spans="2:47" s="17" customFormat="1" ht="21.75" hidden="1" customHeight="1">
      <c r="B104" s="18"/>
      <c r="L104" s="18"/>
    </row>
    <row r="105" spans="2:47" s="17" customFormat="1" ht="6.95" hidden="1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18"/>
    </row>
    <row r="106" spans="2:47" hidden="1"/>
    <row r="107" spans="2:47" hidden="1"/>
    <row r="108" spans="2:47" hidden="1"/>
    <row r="109" spans="2:47" s="17" customFormat="1" ht="6.95" customHeigh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18"/>
    </row>
    <row r="110" spans="2:47" s="17" customFormat="1" ht="24.95" customHeight="1">
      <c r="B110" s="18"/>
      <c r="C110" s="7" t="s">
        <v>108</v>
      </c>
      <c r="L110" s="18"/>
    </row>
    <row r="111" spans="2:47" s="17" customFormat="1" ht="6.95" customHeight="1">
      <c r="B111" s="18"/>
      <c r="L111" s="18"/>
    </row>
    <row r="112" spans="2:47" s="17" customFormat="1" ht="12" customHeight="1">
      <c r="B112" s="18"/>
      <c r="C112" s="12" t="s">
        <v>14</v>
      </c>
      <c r="L112" s="18"/>
    </row>
    <row r="113" spans="2:65" s="17" customFormat="1" ht="16.5" customHeight="1">
      <c r="B113" s="18"/>
      <c r="E113" s="215" t="str">
        <f>E7</f>
        <v>Univerzita Komenského</v>
      </c>
      <c r="F113" s="216"/>
      <c r="G113" s="216"/>
      <c r="H113" s="216"/>
      <c r="L113" s="18"/>
    </row>
    <row r="114" spans="2:65" s="1" customFormat="1" ht="12" customHeight="1">
      <c r="B114" s="6"/>
      <c r="C114" s="12" t="s">
        <v>94</v>
      </c>
      <c r="L114" s="6"/>
    </row>
    <row r="115" spans="2:65" s="17" customFormat="1" ht="16.5" customHeight="1">
      <c r="B115" s="18"/>
      <c r="E115" s="215" t="s">
        <v>95</v>
      </c>
      <c r="F115" s="234"/>
      <c r="G115" s="234"/>
      <c r="H115" s="234"/>
      <c r="L115" s="18"/>
    </row>
    <row r="116" spans="2:65" s="17" customFormat="1" ht="12" customHeight="1">
      <c r="B116" s="18"/>
      <c r="C116" s="12" t="s">
        <v>96</v>
      </c>
      <c r="L116" s="18"/>
    </row>
    <row r="117" spans="2:65" s="17" customFormat="1" ht="16.5" customHeight="1">
      <c r="B117" s="18"/>
      <c r="E117" s="212" t="str">
        <f>E11</f>
        <v>2023-03-02-01 - Búracie práce</v>
      </c>
      <c r="F117" s="234"/>
      <c r="G117" s="234"/>
      <c r="H117" s="234"/>
      <c r="L117" s="18"/>
    </row>
    <row r="118" spans="2:65" s="17" customFormat="1" ht="6.95" customHeight="1">
      <c r="B118" s="18"/>
      <c r="L118" s="18"/>
    </row>
    <row r="119" spans="2:65" s="17" customFormat="1" ht="12" customHeight="1">
      <c r="B119" s="18"/>
      <c r="C119" s="12" t="s">
        <v>18</v>
      </c>
      <c r="F119" s="13" t="str">
        <f>F14</f>
        <v xml:space="preserve"> </v>
      </c>
      <c r="I119" s="12" t="s">
        <v>20</v>
      </c>
      <c r="J119" s="85" t="str">
        <f>IF(J14="","",J14)</f>
        <v>11. 8. 2023</v>
      </c>
      <c r="L119" s="18"/>
    </row>
    <row r="120" spans="2:65" s="17" customFormat="1" ht="6.95" customHeight="1">
      <c r="B120" s="18"/>
      <c r="L120" s="18"/>
    </row>
    <row r="121" spans="2:65" s="17" customFormat="1" ht="15.2" customHeight="1">
      <c r="B121" s="18"/>
      <c r="C121" s="12" t="s">
        <v>22</v>
      </c>
      <c r="F121" s="13" t="str">
        <f>E17</f>
        <v xml:space="preserve"> </v>
      </c>
      <c r="I121" s="12" t="s">
        <v>27</v>
      </c>
      <c r="J121" s="104" t="str">
        <f>E23</f>
        <v xml:space="preserve"> </v>
      </c>
      <c r="L121" s="18"/>
    </row>
    <row r="122" spans="2:65" s="17" customFormat="1" ht="15.2" customHeight="1">
      <c r="B122" s="18"/>
      <c r="C122" s="12" t="s">
        <v>25</v>
      </c>
      <c r="F122" s="13" t="str">
        <f>IF(E20="","",E20)</f>
        <v>Vyplň údaj</v>
      </c>
      <c r="I122" s="12" t="s">
        <v>30</v>
      </c>
      <c r="J122" s="104" t="str">
        <f>E26</f>
        <v xml:space="preserve"> </v>
      </c>
      <c r="L122" s="18"/>
    </row>
    <row r="123" spans="2:65" s="17" customFormat="1" ht="10.35" customHeight="1">
      <c r="B123" s="18"/>
      <c r="L123" s="18"/>
    </row>
    <row r="124" spans="2:65" s="117" customFormat="1" ht="29.25" customHeight="1">
      <c r="B124" s="118"/>
      <c r="C124" s="119" t="s">
        <v>109</v>
      </c>
      <c r="D124" s="120" t="s">
        <v>57</v>
      </c>
      <c r="E124" s="120" t="s">
        <v>53</v>
      </c>
      <c r="F124" s="120" t="s">
        <v>54</v>
      </c>
      <c r="G124" s="120" t="s">
        <v>110</v>
      </c>
      <c r="H124" s="120" t="s">
        <v>111</v>
      </c>
      <c r="I124" s="120" t="s">
        <v>112</v>
      </c>
      <c r="J124" s="121" t="s">
        <v>100</v>
      </c>
      <c r="K124" s="122" t="s">
        <v>113</v>
      </c>
      <c r="L124" s="118"/>
      <c r="M124" s="48" t="s">
        <v>1</v>
      </c>
      <c r="N124" s="49" t="s">
        <v>36</v>
      </c>
      <c r="O124" s="49" t="s">
        <v>114</v>
      </c>
      <c r="P124" s="49" t="s">
        <v>115</v>
      </c>
      <c r="Q124" s="49" t="s">
        <v>116</v>
      </c>
      <c r="R124" s="49" t="s">
        <v>117</v>
      </c>
      <c r="S124" s="49" t="s">
        <v>118</v>
      </c>
      <c r="T124" s="50" t="s">
        <v>119</v>
      </c>
    </row>
    <row r="125" spans="2:65" s="17" customFormat="1" ht="22.9" customHeight="1">
      <c r="B125" s="18"/>
      <c r="C125" s="54" t="s">
        <v>101</v>
      </c>
      <c r="J125" s="123">
        <f>BK125</f>
        <v>0</v>
      </c>
      <c r="L125" s="18"/>
      <c r="M125" s="51"/>
      <c r="N125" s="43"/>
      <c r="O125" s="43"/>
      <c r="P125" s="124">
        <f>P126+P150</f>
        <v>0</v>
      </c>
      <c r="Q125" s="43"/>
      <c r="R125" s="124">
        <f>R126+R150</f>
        <v>0.85195751999999991</v>
      </c>
      <c r="S125" s="43"/>
      <c r="T125" s="125">
        <f>T126+T150</f>
        <v>17.051724</v>
      </c>
      <c r="AT125" s="3" t="s">
        <v>71</v>
      </c>
      <c r="AU125" s="3" t="s">
        <v>102</v>
      </c>
      <c r="BK125" s="126">
        <f>BK126+BK150</f>
        <v>0</v>
      </c>
    </row>
    <row r="126" spans="2:65" s="127" customFormat="1" ht="25.9" customHeight="1">
      <c r="B126" s="128"/>
      <c r="D126" s="129" t="s">
        <v>71</v>
      </c>
      <c r="E126" s="130" t="s">
        <v>120</v>
      </c>
      <c r="F126" s="130" t="s">
        <v>121</v>
      </c>
      <c r="I126" s="131"/>
      <c r="J126" s="132">
        <f>BK126</f>
        <v>0</v>
      </c>
      <c r="L126" s="128"/>
      <c r="M126" s="133"/>
      <c r="P126" s="134">
        <f>P127+P147</f>
        <v>0</v>
      </c>
      <c r="R126" s="134">
        <f>R127+R147</f>
        <v>0.85195751999999991</v>
      </c>
      <c r="T126" s="135">
        <f>T127+T147</f>
        <v>9.3971160000000005</v>
      </c>
      <c r="AR126" s="129" t="s">
        <v>79</v>
      </c>
      <c r="AT126" s="136" t="s">
        <v>71</v>
      </c>
      <c r="AU126" s="136" t="s">
        <v>72</v>
      </c>
      <c r="AY126" s="129" t="s">
        <v>122</v>
      </c>
      <c r="BK126" s="137">
        <f>BK127+BK147</f>
        <v>0</v>
      </c>
    </row>
    <row r="127" spans="2:65" s="127" customFormat="1" ht="22.9" customHeight="1">
      <c r="B127" s="128"/>
      <c r="D127" s="129" t="s">
        <v>71</v>
      </c>
      <c r="E127" s="138" t="s">
        <v>123</v>
      </c>
      <c r="F127" s="138" t="s">
        <v>124</v>
      </c>
      <c r="I127" s="131"/>
      <c r="J127" s="139">
        <f>BK127</f>
        <v>0</v>
      </c>
      <c r="L127" s="128"/>
      <c r="M127" s="133"/>
      <c r="P127" s="134">
        <f>SUM(P128:P146)</f>
        <v>0</v>
      </c>
      <c r="R127" s="134">
        <f>SUM(R128:R146)</f>
        <v>0.85195751999999991</v>
      </c>
      <c r="T127" s="135">
        <f>SUM(T128:T146)</f>
        <v>9.3971160000000005</v>
      </c>
      <c r="AR127" s="129" t="s">
        <v>79</v>
      </c>
      <c r="AT127" s="136" t="s">
        <v>71</v>
      </c>
      <c r="AU127" s="136" t="s">
        <v>79</v>
      </c>
      <c r="AY127" s="129" t="s">
        <v>122</v>
      </c>
      <c r="BK127" s="137">
        <f>SUM(BK128:BK146)</f>
        <v>0</v>
      </c>
    </row>
    <row r="128" spans="2:65" s="17" customFormat="1" ht="24.2" customHeight="1">
      <c r="B128" s="140"/>
      <c r="C128" s="171" t="s">
        <v>125</v>
      </c>
      <c r="D128" s="171" t="s">
        <v>126</v>
      </c>
      <c r="E128" s="181" t="s">
        <v>127</v>
      </c>
      <c r="F128" s="182" t="s">
        <v>128</v>
      </c>
      <c r="G128" s="174" t="s">
        <v>129</v>
      </c>
      <c r="H128" s="175">
        <v>135</v>
      </c>
      <c r="I128" s="142"/>
      <c r="J128" s="141">
        <f>ROUND(I128*H128,3)</f>
        <v>0</v>
      </c>
      <c r="K128" s="143"/>
      <c r="L128" s="18"/>
      <c r="M128" s="144" t="s">
        <v>1</v>
      </c>
      <c r="N128" s="145" t="s">
        <v>38</v>
      </c>
      <c r="P128" s="146">
        <f>O128*H128</f>
        <v>0</v>
      </c>
      <c r="Q128" s="146">
        <v>6.1799999999999997E-3</v>
      </c>
      <c r="R128" s="146">
        <f>Q128*H128</f>
        <v>0.83429999999999993</v>
      </c>
      <c r="S128" s="146">
        <v>0</v>
      </c>
      <c r="T128" s="147">
        <f>S128*H128</f>
        <v>0</v>
      </c>
      <c r="AR128" s="148" t="s">
        <v>130</v>
      </c>
      <c r="AT128" s="148" t="s">
        <v>126</v>
      </c>
      <c r="AU128" s="148" t="s">
        <v>85</v>
      </c>
      <c r="AY128" s="3" t="s">
        <v>122</v>
      </c>
      <c r="BE128" s="149">
        <f>IF(N128="základná",J128,0)</f>
        <v>0</v>
      </c>
      <c r="BF128" s="149">
        <f>IF(N128="znížená",J128,0)</f>
        <v>0</v>
      </c>
      <c r="BG128" s="149">
        <f>IF(N128="zákl. prenesená",J128,0)</f>
        <v>0</v>
      </c>
      <c r="BH128" s="149">
        <f>IF(N128="zníž. prenesená",J128,0)</f>
        <v>0</v>
      </c>
      <c r="BI128" s="149">
        <f>IF(N128="nulová",J128,0)</f>
        <v>0</v>
      </c>
      <c r="BJ128" s="3" t="s">
        <v>85</v>
      </c>
      <c r="BK128" s="150">
        <f>ROUND(I128*H128,3)</f>
        <v>0</v>
      </c>
      <c r="BL128" s="3" t="s">
        <v>130</v>
      </c>
      <c r="BM128" s="148" t="s">
        <v>131</v>
      </c>
    </row>
    <row r="129" spans="2:65" s="151" customFormat="1">
      <c r="B129" s="152"/>
      <c r="D129" s="153" t="s">
        <v>132</v>
      </c>
      <c r="E129" s="154" t="s">
        <v>1</v>
      </c>
      <c r="F129" s="155" t="s">
        <v>133</v>
      </c>
      <c r="H129" s="156">
        <v>135</v>
      </c>
      <c r="I129" s="157"/>
      <c r="L129" s="152"/>
      <c r="M129" s="158"/>
      <c r="T129" s="159"/>
      <c r="AT129" s="154" t="s">
        <v>132</v>
      </c>
      <c r="AU129" s="154" t="s">
        <v>85</v>
      </c>
      <c r="AV129" s="151" t="s">
        <v>85</v>
      </c>
      <c r="AW129" s="151" t="s">
        <v>28</v>
      </c>
      <c r="AX129" s="151" t="s">
        <v>79</v>
      </c>
      <c r="AY129" s="154" t="s">
        <v>122</v>
      </c>
    </row>
    <row r="130" spans="2:65" s="17" customFormat="1" ht="33" customHeight="1">
      <c r="B130" s="140"/>
      <c r="C130" s="171" t="s">
        <v>130</v>
      </c>
      <c r="D130" s="171" t="s">
        <v>126</v>
      </c>
      <c r="E130" s="172" t="s">
        <v>134</v>
      </c>
      <c r="F130" s="173" t="s">
        <v>135</v>
      </c>
      <c r="G130" s="174" t="s">
        <v>129</v>
      </c>
      <c r="H130" s="175">
        <v>28.673999999999999</v>
      </c>
      <c r="I130" s="142"/>
      <c r="J130" s="141">
        <f t="shared" ref="J130:J146" si="0">ROUND(I130*H130,3)</f>
        <v>0</v>
      </c>
      <c r="K130" s="143"/>
      <c r="L130" s="18"/>
      <c r="M130" s="144" t="s">
        <v>1</v>
      </c>
      <c r="N130" s="145" t="s">
        <v>38</v>
      </c>
      <c r="P130" s="146">
        <f t="shared" ref="P130:P146" si="1">O130*H130</f>
        <v>0</v>
      </c>
      <c r="Q130" s="146">
        <v>0</v>
      </c>
      <c r="R130" s="146">
        <f t="shared" ref="R130:R146" si="2">Q130*H130</f>
        <v>0</v>
      </c>
      <c r="S130" s="146">
        <v>0.02</v>
      </c>
      <c r="T130" s="147">
        <f t="shared" ref="T130:T146" si="3">S130*H130</f>
        <v>0.57347999999999999</v>
      </c>
      <c r="AR130" s="148" t="s">
        <v>130</v>
      </c>
      <c r="AT130" s="148" t="s">
        <v>126</v>
      </c>
      <c r="AU130" s="148" t="s">
        <v>85</v>
      </c>
      <c r="AY130" s="3" t="s">
        <v>122</v>
      </c>
      <c r="BE130" s="149">
        <f t="shared" ref="BE130:BE146" si="4">IF(N130="základná",J130,0)</f>
        <v>0</v>
      </c>
      <c r="BF130" s="149">
        <f t="shared" ref="BF130:BF146" si="5">IF(N130="znížená",J130,0)</f>
        <v>0</v>
      </c>
      <c r="BG130" s="149">
        <f t="shared" ref="BG130:BG146" si="6">IF(N130="zákl. prenesená",J130,0)</f>
        <v>0</v>
      </c>
      <c r="BH130" s="149">
        <f t="shared" ref="BH130:BH146" si="7">IF(N130="zníž. prenesená",J130,0)</f>
        <v>0</v>
      </c>
      <c r="BI130" s="149">
        <f t="shared" ref="BI130:BI146" si="8">IF(N130="nulová",J130,0)</f>
        <v>0</v>
      </c>
      <c r="BJ130" s="3" t="s">
        <v>85</v>
      </c>
      <c r="BK130" s="150">
        <f t="shared" ref="BK130:BK146" si="9">ROUND(I130*H130,3)</f>
        <v>0</v>
      </c>
      <c r="BL130" s="3" t="s">
        <v>130</v>
      </c>
      <c r="BM130" s="148" t="s">
        <v>136</v>
      </c>
    </row>
    <row r="131" spans="2:65" s="17" customFormat="1" ht="33" customHeight="1">
      <c r="B131" s="140"/>
      <c r="C131" s="171" t="s">
        <v>137</v>
      </c>
      <c r="D131" s="171" t="s">
        <v>126</v>
      </c>
      <c r="E131" s="172" t="s">
        <v>138</v>
      </c>
      <c r="F131" s="173" t="s">
        <v>139</v>
      </c>
      <c r="G131" s="174" t="s">
        <v>129</v>
      </c>
      <c r="H131" s="175">
        <v>23.895</v>
      </c>
      <c r="I131" s="142"/>
      <c r="J131" s="141">
        <f t="shared" si="0"/>
        <v>0</v>
      </c>
      <c r="K131" s="143"/>
      <c r="L131" s="18"/>
      <c r="M131" s="144" t="s">
        <v>1</v>
      </c>
      <c r="N131" s="145" t="s">
        <v>38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0.02</v>
      </c>
      <c r="T131" s="147">
        <f t="shared" si="3"/>
        <v>0.47789999999999999</v>
      </c>
      <c r="AR131" s="148" t="s">
        <v>130</v>
      </c>
      <c r="AT131" s="148" t="s">
        <v>126</v>
      </c>
      <c r="AU131" s="148" t="s">
        <v>85</v>
      </c>
      <c r="AY131" s="3" t="s">
        <v>122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3" t="s">
        <v>85</v>
      </c>
      <c r="BK131" s="150">
        <f t="shared" si="9"/>
        <v>0</v>
      </c>
      <c r="BL131" s="3" t="s">
        <v>130</v>
      </c>
      <c r="BM131" s="148" t="s">
        <v>140</v>
      </c>
    </row>
    <row r="132" spans="2:65" s="17" customFormat="1" ht="24.2" customHeight="1">
      <c r="B132" s="140"/>
      <c r="C132" s="171" t="s">
        <v>85</v>
      </c>
      <c r="D132" s="171" t="s">
        <v>126</v>
      </c>
      <c r="E132" s="172" t="s">
        <v>141</v>
      </c>
      <c r="F132" s="173" t="s">
        <v>142</v>
      </c>
      <c r="G132" s="174" t="s">
        <v>129</v>
      </c>
      <c r="H132" s="175">
        <v>58.5</v>
      </c>
      <c r="I132" s="142"/>
      <c r="J132" s="141">
        <f t="shared" si="0"/>
        <v>0</v>
      </c>
      <c r="K132" s="143"/>
      <c r="L132" s="18"/>
      <c r="M132" s="144" t="s">
        <v>1</v>
      </c>
      <c r="N132" s="145" t="s">
        <v>38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2.588E-2</v>
      </c>
      <c r="T132" s="147">
        <f t="shared" si="3"/>
        <v>1.5139800000000001</v>
      </c>
      <c r="AR132" s="148" t="s">
        <v>130</v>
      </c>
      <c r="AT132" s="148" t="s">
        <v>126</v>
      </c>
      <c r="AU132" s="148" t="s">
        <v>85</v>
      </c>
      <c r="AY132" s="3" t="s">
        <v>122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3" t="s">
        <v>85</v>
      </c>
      <c r="BK132" s="150">
        <f t="shared" si="9"/>
        <v>0</v>
      </c>
      <c r="BL132" s="3" t="s">
        <v>130</v>
      </c>
      <c r="BM132" s="148" t="s">
        <v>143</v>
      </c>
    </row>
    <row r="133" spans="2:65" s="17" customFormat="1" ht="33" customHeight="1">
      <c r="B133" s="140"/>
      <c r="C133" s="171" t="s">
        <v>144</v>
      </c>
      <c r="D133" s="171" t="s">
        <v>126</v>
      </c>
      <c r="E133" s="172" t="s">
        <v>145</v>
      </c>
      <c r="F133" s="173" t="s">
        <v>146</v>
      </c>
      <c r="G133" s="174" t="s">
        <v>129</v>
      </c>
      <c r="H133" s="175">
        <v>58.5</v>
      </c>
      <c r="I133" s="142"/>
      <c r="J133" s="141">
        <f t="shared" si="0"/>
        <v>0</v>
      </c>
      <c r="K133" s="143"/>
      <c r="L133" s="18"/>
      <c r="M133" s="144" t="s">
        <v>1</v>
      </c>
      <c r="N133" s="145" t="s">
        <v>38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1.8759999999999999E-2</v>
      </c>
      <c r="T133" s="147">
        <f t="shared" si="3"/>
        <v>1.0974599999999999</v>
      </c>
      <c r="AR133" s="148" t="s">
        <v>130</v>
      </c>
      <c r="AT133" s="148" t="s">
        <v>126</v>
      </c>
      <c r="AU133" s="148" t="s">
        <v>85</v>
      </c>
      <c r="AY133" s="3" t="s">
        <v>122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3" t="s">
        <v>85</v>
      </c>
      <c r="BK133" s="150">
        <f t="shared" si="9"/>
        <v>0</v>
      </c>
      <c r="BL133" s="3" t="s">
        <v>130</v>
      </c>
      <c r="BM133" s="148" t="s">
        <v>147</v>
      </c>
    </row>
    <row r="134" spans="2:65" s="17" customFormat="1" ht="24.2" customHeight="1">
      <c r="B134" s="140"/>
      <c r="C134" s="171" t="s">
        <v>148</v>
      </c>
      <c r="D134" s="171" t="s">
        <v>126</v>
      </c>
      <c r="E134" s="172" t="s">
        <v>149</v>
      </c>
      <c r="F134" s="173" t="s">
        <v>150</v>
      </c>
      <c r="G134" s="174" t="s">
        <v>129</v>
      </c>
      <c r="H134" s="175">
        <v>19.872</v>
      </c>
      <c r="I134" s="142"/>
      <c r="J134" s="141">
        <f t="shared" si="0"/>
        <v>0</v>
      </c>
      <c r="K134" s="143"/>
      <c r="L134" s="18"/>
      <c r="M134" s="144" t="s">
        <v>1</v>
      </c>
      <c r="N134" s="145" t="s">
        <v>38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7.2999999999999995E-2</v>
      </c>
      <c r="T134" s="147">
        <f t="shared" si="3"/>
        <v>1.4506559999999999</v>
      </c>
      <c r="AR134" s="148" t="s">
        <v>130</v>
      </c>
      <c r="AT134" s="148" t="s">
        <v>126</v>
      </c>
      <c r="AU134" s="148" t="s">
        <v>85</v>
      </c>
      <c r="AY134" s="3" t="s">
        <v>122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3" t="s">
        <v>85</v>
      </c>
      <c r="BK134" s="150">
        <f t="shared" si="9"/>
        <v>0</v>
      </c>
      <c r="BL134" s="3" t="s">
        <v>130</v>
      </c>
      <c r="BM134" s="148" t="s">
        <v>151</v>
      </c>
    </row>
    <row r="135" spans="2:65" s="17" customFormat="1" ht="24.2" customHeight="1">
      <c r="B135" s="140"/>
      <c r="C135" s="171" t="s">
        <v>152</v>
      </c>
      <c r="D135" s="171" t="s">
        <v>126</v>
      </c>
      <c r="E135" s="172" t="s">
        <v>153</v>
      </c>
      <c r="F135" s="173" t="s">
        <v>154</v>
      </c>
      <c r="G135" s="174" t="s">
        <v>129</v>
      </c>
      <c r="H135" s="175">
        <v>58.68</v>
      </c>
      <c r="I135" s="142"/>
      <c r="J135" s="141">
        <f t="shared" si="0"/>
        <v>0</v>
      </c>
      <c r="K135" s="143"/>
      <c r="L135" s="18"/>
      <c r="M135" s="144" t="s">
        <v>1</v>
      </c>
      <c r="N135" s="145" t="s">
        <v>38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7.2999999999999995E-2</v>
      </c>
      <c r="T135" s="147">
        <f t="shared" si="3"/>
        <v>4.2836400000000001</v>
      </c>
      <c r="AR135" s="148" t="s">
        <v>130</v>
      </c>
      <c r="AT135" s="148" t="s">
        <v>126</v>
      </c>
      <c r="AU135" s="148" t="s">
        <v>85</v>
      </c>
      <c r="AY135" s="3" t="s">
        <v>122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3" t="s">
        <v>85</v>
      </c>
      <c r="BK135" s="150">
        <f t="shared" si="9"/>
        <v>0</v>
      </c>
      <c r="BL135" s="3" t="s">
        <v>130</v>
      </c>
      <c r="BM135" s="148" t="s">
        <v>155</v>
      </c>
    </row>
    <row r="136" spans="2:65" s="17" customFormat="1" ht="24.2" customHeight="1">
      <c r="B136" s="140"/>
      <c r="C136" s="171" t="s">
        <v>156</v>
      </c>
      <c r="D136" s="171" t="s">
        <v>126</v>
      </c>
      <c r="E136" s="172" t="s">
        <v>157</v>
      </c>
      <c r="F136" s="173" t="s">
        <v>158</v>
      </c>
      <c r="G136" s="174" t="s">
        <v>159</v>
      </c>
      <c r="H136" s="175">
        <v>17.052</v>
      </c>
      <c r="I136" s="142"/>
      <c r="J136" s="141">
        <f t="shared" si="0"/>
        <v>0</v>
      </c>
      <c r="K136" s="143"/>
      <c r="L136" s="18"/>
      <c r="M136" s="144" t="s">
        <v>1</v>
      </c>
      <c r="N136" s="145" t="s">
        <v>38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130</v>
      </c>
      <c r="AT136" s="148" t="s">
        <v>126</v>
      </c>
      <c r="AU136" s="148" t="s">
        <v>85</v>
      </c>
      <c r="AY136" s="3" t="s">
        <v>122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3" t="s">
        <v>85</v>
      </c>
      <c r="BK136" s="150">
        <f t="shared" si="9"/>
        <v>0</v>
      </c>
      <c r="BL136" s="3" t="s">
        <v>130</v>
      </c>
      <c r="BM136" s="148" t="s">
        <v>160</v>
      </c>
    </row>
    <row r="137" spans="2:65" s="17" customFormat="1" ht="16.5" customHeight="1">
      <c r="B137" s="140"/>
      <c r="C137" s="171" t="s">
        <v>123</v>
      </c>
      <c r="D137" s="171" t="s">
        <v>126</v>
      </c>
      <c r="E137" s="172" t="s">
        <v>161</v>
      </c>
      <c r="F137" s="173" t="s">
        <v>162</v>
      </c>
      <c r="G137" s="174" t="s">
        <v>163</v>
      </c>
      <c r="H137" s="175">
        <v>10.266</v>
      </c>
      <c r="I137" s="142"/>
      <c r="J137" s="141">
        <f t="shared" si="0"/>
        <v>0</v>
      </c>
      <c r="K137" s="143"/>
      <c r="L137" s="18"/>
      <c r="M137" s="144" t="s">
        <v>1</v>
      </c>
      <c r="N137" s="145" t="s">
        <v>38</v>
      </c>
      <c r="P137" s="146">
        <f t="shared" si="1"/>
        <v>0</v>
      </c>
      <c r="Q137" s="146">
        <v>1.58E-3</v>
      </c>
      <c r="R137" s="146">
        <f t="shared" si="2"/>
        <v>1.622028E-2</v>
      </c>
      <c r="S137" s="146">
        <v>0</v>
      </c>
      <c r="T137" s="147">
        <f t="shared" si="3"/>
        <v>0</v>
      </c>
      <c r="AR137" s="148" t="s">
        <v>130</v>
      </c>
      <c r="AT137" s="148" t="s">
        <v>126</v>
      </c>
      <c r="AU137" s="148" t="s">
        <v>85</v>
      </c>
      <c r="AY137" s="3" t="s">
        <v>122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3" t="s">
        <v>85</v>
      </c>
      <c r="BK137" s="150">
        <f t="shared" si="9"/>
        <v>0</v>
      </c>
      <c r="BL137" s="3" t="s">
        <v>130</v>
      </c>
      <c r="BM137" s="148" t="s">
        <v>164</v>
      </c>
    </row>
    <row r="138" spans="2:65" s="17" customFormat="1" ht="16.5" customHeight="1">
      <c r="B138" s="140"/>
      <c r="C138" s="171" t="s">
        <v>165</v>
      </c>
      <c r="D138" s="171" t="s">
        <v>126</v>
      </c>
      <c r="E138" s="172" t="s">
        <v>166</v>
      </c>
      <c r="F138" s="173" t="s">
        <v>167</v>
      </c>
      <c r="G138" s="174" t="s">
        <v>163</v>
      </c>
      <c r="H138" s="175">
        <v>10.266</v>
      </c>
      <c r="I138" s="142"/>
      <c r="J138" s="141">
        <f t="shared" si="0"/>
        <v>0</v>
      </c>
      <c r="K138" s="143"/>
      <c r="L138" s="18"/>
      <c r="M138" s="144" t="s">
        <v>1</v>
      </c>
      <c r="N138" s="145" t="s">
        <v>38</v>
      </c>
      <c r="P138" s="146">
        <f t="shared" si="1"/>
        <v>0</v>
      </c>
      <c r="Q138" s="146">
        <v>1.3999999999999999E-4</v>
      </c>
      <c r="R138" s="146">
        <f t="shared" si="2"/>
        <v>1.4372399999999998E-3</v>
      </c>
      <c r="S138" s="146">
        <v>0</v>
      </c>
      <c r="T138" s="147">
        <f t="shared" si="3"/>
        <v>0</v>
      </c>
      <c r="AR138" s="148" t="s">
        <v>130</v>
      </c>
      <c r="AT138" s="148" t="s">
        <v>126</v>
      </c>
      <c r="AU138" s="148" t="s">
        <v>85</v>
      </c>
      <c r="AY138" s="3" t="s">
        <v>122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3" t="s">
        <v>85</v>
      </c>
      <c r="BK138" s="150">
        <f t="shared" si="9"/>
        <v>0</v>
      </c>
      <c r="BL138" s="3" t="s">
        <v>130</v>
      </c>
      <c r="BM138" s="148" t="s">
        <v>168</v>
      </c>
    </row>
    <row r="139" spans="2:65" s="17" customFormat="1" ht="21.75" customHeight="1">
      <c r="B139" s="140"/>
      <c r="C139" s="171" t="s">
        <v>169</v>
      </c>
      <c r="D139" s="171" t="s">
        <v>126</v>
      </c>
      <c r="E139" s="172" t="s">
        <v>170</v>
      </c>
      <c r="F139" s="173" t="s">
        <v>171</v>
      </c>
      <c r="G139" s="174" t="s">
        <v>163</v>
      </c>
      <c r="H139" s="175">
        <v>10.266</v>
      </c>
      <c r="I139" s="142"/>
      <c r="J139" s="141">
        <f t="shared" si="0"/>
        <v>0</v>
      </c>
      <c r="K139" s="143"/>
      <c r="L139" s="18"/>
      <c r="M139" s="144" t="s">
        <v>1</v>
      </c>
      <c r="N139" s="145" t="s">
        <v>38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130</v>
      </c>
      <c r="AT139" s="148" t="s">
        <v>126</v>
      </c>
      <c r="AU139" s="148" t="s">
        <v>85</v>
      </c>
      <c r="AY139" s="3" t="s">
        <v>122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3" t="s">
        <v>85</v>
      </c>
      <c r="BK139" s="150">
        <f t="shared" si="9"/>
        <v>0</v>
      </c>
      <c r="BL139" s="3" t="s">
        <v>130</v>
      </c>
      <c r="BM139" s="148" t="s">
        <v>172</v>
      </c>
    </row>
    <row r="140" spans="2:65" s="17" customFormat="1" ht="21.75" customHeight="1">
      <c r="B140" s="140"/>
      <c r="C140" s="171" t="s">
        <v>173</v>
      </c>
      <c r="D140" s="171" t="s">
        <v>126</v>
      </c>
      <c r="E140" s="172" t="s">
        <v>174</v>
      </c>
      <c r="F140" s="173" t="s">
        <v>175</v>
      </c>
      <c r="G140" s="174" t="s">
        <v>159</v>
      </c>
      <c r="H140" s="175">
        <v>17.052</v>
      </c>
      <c r="I140" s="142"/>
      <c r="J140" s="141">
        <f t="shared" si="0"/>
        <v>0</v>
      </c>
      <c r="K140" s="143"/>
      <c r="L140" s="18"/>
      <c r="M140" s="144" t="s">
        <v>1</v>
      </c>
      <c r="N140" s="145" t="s">
        <v>38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130</v>
      </c>
      <c r="AT140" s="148" t="s">
        <v>126</v>
      </c>
      <c r="AU140" s="148" t="s">
        <v>85</v>
      </c>
      <c r="AY140" s="3" t="s">
        <v>122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3" t="s">
        <v>85</v>
      </c>
      <c r="BK140" s="150">
        <f t="shared" si="9"/>
        <v>0</v>
      </c>
      <c r="BL140" s="3" t="s">
        <v>130</v>
      </c>
      <c r="BM140" s="148" t="s">
        <v>176</v>
      </c>
    </row>
    <row r="141" spans="2:65" s="17" customFormat="1" ht="24.2" customHeight="1">
      <c r="B141" s="140"/>
      <c r="C141" s="171" t="s">
        <v>177</v>
      </c>
      <c r="D141" s="171" t="s">
        <v>126</v>
      </c>
      <c r="E141" s="172" t="s">
        <v>178</v>
      </c>
      <c r="F141" s="173" t="s">
        <v>179</v>
      </c>
      <c r="G141" s="174" t="s">
        <v>159</v>
      </c>
      <c r="H141" s="175">
        <v>17.052</v>
      </c>
      <c r="I141" s="142"/>
      <c r="J141" s="141">
        <f t="shared" si="0"/>
        <v>0</v>
      </c>
      <c r="K141" s="143"/>
      <c r="L141" s="18"/>
      <c r="M141" s="144" t="s">
        <v>1</v>
      </c>
      <c r="N141" s="145" t="s">
        <v>38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130</v>
      </c>
      <c r="AT141" s="148" t="s">
        <v>126</v>
      </c>
      <c r="AU141" s="148" t="s">
        <v>85</v>
      </c>
      <c r="AY141" s="3" t="s">
        <v>122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3" t="s">
        <v>85</v>
      </c>
      <c r="BK141" s="150">
        <f t="shared" si="9"/>
        <v>0</v>
      </c>
      <c r="BL141" s="3" t="s">
        <v>130</v>
      </c>
      <c r="BM141" s="148" t="s">
        <v>180</v>
      </c>
    </row>
    <row r="142" spans="2:65" s="17" customFormat="1" ht="24.2" customHeight="1">
      <c r="B142" s="140"/>
      <c r="C142" s="171" t="s">
        <v>181</v>
      </c>
      <c r="D142" s="171" t="s">
        <v>126</v>
      </c>
      <c r="E142" s="172" t="s">
        <v>182</v>
      </c>
      <c r="F142" s="173" t="s">
        <v>183</v>
      </c>
      <c r="G142" s="174" t="s">
        <v>159</v>
      </c>
      <c r="H142" s="175">
        <v>1.0569999999999999</v>
      </c>
      <c r="I142" s="142"/>
      <c r="J142" s="141">
        <f t="shared" si="0"/>
        <v>0</v>
      </c>
      <c r="K142" s="143"/>
      <c r="L142" s="18"/>
      <c r="M142" s="144" t="s">
        <v>1</v>
      </c>
      <c r="N142" s="145" t="s">
        <v>38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130</v>
      </c>
      <c r="AT142" s="148" t="s">
        <v>126</v>
      </c>
      <c r="AU142" s="148" t="s">
        <v>85</v>
      </c>
      <c r="AY142" s="3" t="s">
        <v>122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3" t="s">
        <v>85</v>
      </c>
      <c r="BK142" s="150">
        <f t="shared" si="9"/>
        <v>0</v>
      </c>
      <c r="BL142" s="3" t="s">
        <v>130</v>
      </c>
      <c r="BM142" s="148" t="s">
        <v>184</v>
      </c>
    </row>
    <row r="143" spans="2:65" s="17" customFormat="1" ht="24.2" customHeight="1">
      <c r="B143" s="140"/>
      <c r="C143" s="171" t="s">
        <v>185</v>
      </c>
      <c r="D143" s="171" t="s">
        <v>126</v>
      </c>
      <c r="E143" s="172" t="s">
        <v>186</v>
      </c>
      <c r="F143" s="173" t="s">
        <v>187</v>
      </c>
      <c r="G143" s="174" t="s">
        <v>159</v>
      </c>
      <c r="H143" s="175">
        <v>7.6550000000000002</v>
      </c>
      <c r="I143" s="142"/>
      <c r="J143" s="141">
        <f t="shared" si="0"/>
        <v>0</v>
      </c>
      <c r="K143" s="143"/>
      <c r="L143" s="18"/>
      <c r="M143" s="144" t="s">
        <v>1</v>
      </c>
      <c r="N143" s="145" t="s">
        <v>38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130</v>
      </c>
      <c r="AT143" s="148" t="s">
        <v>126</v>
      </c>
      <c r="AU143" s="148" t="s">
        <v>85</v>
      </c>
      <c r="AY143" s="3" t="s">
        <v>122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3" t="s">
        <v>85</v>
      </c>
      <c r="BK143" s="150">
        <f t="shared" si="9"/>
        <v>0</v>
      </c>
      <c r="BL143" s="3" t="s">
        <v>130</v>
      </c>
      <c r="BM143" s="148" t="s">
        <v>188</v>
      </c>
    </row>
    <row r="144" spans="2:65" s="17" customFormat="1" ht="24.2" customHeight="1">
      <c r="B144" s="140"/>
      <c r="C144" s="171" t="s">
        <v>189</v>
      </c>
      <c r="D144" s="171" t="s">
        <v>126</v>
      </c>
      <c r="E144" s="172" t="s">
        <v>190</v>
      </c>
      <c r="F144" s="173" t="s">
        <v>191</v>
      </c>
      <c r="G144" s="174" t="s">
        <v>159</v>
      </c>
      <c r="H144" s="175">
        <v>8.3460000000000001</v>
      </c>
      <c r="I144" s="142"/>
      <c r="J144" s="141">
        <f t="shared" si="0"/>
        <v>0</v>
      </c>
      <c r="K144" s="143"/>
      <c r="L144" s="18"/>
      <c r="M144" s="144" t="s">
        <v>1</v>
      </c>
      <c r="N144" s="145" t="s">
        <v>38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130</v>
      </c>
      <c r="AT144" s="148" t="s">
        <v>126</v>
      </c>
      <c r="AU144" s="148" t="s">
        <v>85</v>
      </c>
      <c r="AY144" s="3" t="s">
        <v>122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3" t="s">
        <v>85</v>
      </c>
      <c r="BK144" s="150">
        <f t="shared" si="9"/>
        <v>0</v>
      </c>
      <c r="BL144" s="3" t="s">
        <v>130</v>
      </c>
      <c r="BM144" s="148" t="s">
        <v>192</v>
      </c>
    </row>
    <row r="145" spans="2:65" s="17" customFormat="1" ht="24.2" customHeight="1">
      <c r="B145" s="140"/>
      <c r="C145" s="171" t="s">
        <v>193</v>
      </c>
      <c r="D145" s="171" t="s">
        <v>126</v>
      </c>
      <c r="E145" s="172" t="s">
        <v>194</v>
      </c>
      <c r="F145" s="173" t="s">
        <v>195</v>
      </c>
      <c r="G145" s="174" t="s">
        <v>159</v>
      </c>
      <c r="H145" s="175">
        <v>0.5</v>
      </c>
      <c r="I145" s="142"/>
      <c r="J145" s="141">
        <f t="shared" si="0"/>
        <v>0</v>
      </c>
      <c r="K145" s="143"/>
      <c r="L145" s="18"/>
      <c r="M145" s="144" t="s">
        <v>1</v>
      </c>
      <c r="N145" s="145" t="s">
        <v>38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130</v>
      </c>
      <c r="AT145" s="148" t="s">
        <v>126</v>
      </c>
      <c r="AU145" s="148" t="s">
        <v>85</v>
      </c>
      <c r="AY145" s="3" t="s">
        <v>122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3" t="s">
        <v>85</v>
      </c>
      <c r="BK145" s="150">
        <f t="shared" si="9"/>
        <v>0</v>
      </c>
      <c r="BL145" s="3" t="s">
        <v>130</v>
      </c>
      <c r="BM145" s="148" t="s">
        <v>196</v>
      </c>
    </row>
    <row r="146" spans="2:65" s="17" customFormat="1" ht="16.5" customHeight="1">
      <c r="B146" s="140"/>
      <c r="C146" s="171" t="s">
        <v>197</v>
      </c>
      <c r="D146" s="171" t="s">
        <v>126</v>
      </c>
      <c r="E146" s="172" t="s">
        <v>198</v>
      </c>
      <c r="F146" s="173" t="s">
        <v>199</v>
      </c>
      <c r="G146" s="174" t="s">
        <v>200</v>
      </c>
      <c r="H146" s="175">
        <v>5</v>
      </c>
      <c r="I146" s="142"/>
      <c r="J146" s="141">
        <f t="shared" si="0"/>
        <v>0</v>
      </c>
      <c r="K146" s="143"/>
      <c r="L146" s="18"/>
      <c r="M146" s="144" t="s">
        <v>1</v>
      </c>
      <c r="N146" s="145" t="s">
        <v>38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130</v>
      </c>
      <c r="AT146" s="148" t="s">
        <v>126</v>
      </c>
      <c r="AU146" s="148" t="s">
        <v>85</v>
      </c>
      <c r="AY146" s="3" t="s">
        <v>122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3" t="s">
        <v>85</v>
      </c>
      <c r="BK146" s="150">
        <f t="shared" si="9"/>
        <v>0</v>
      </c>
      <c r="BL146" s="3" t="s">
        <v>130</v>
      </c>
      <c r="BM146" s="148" t="s">
        <v>201</v>
      </c>
    </row>
    <row r="147" spans="2:65" s="127" customFormat="1" ht="22.9" customHeight="1">
      <c r="B147" s="128"/>
      <c r="D147" s="129" t="s">
        <v>71</v>
      </c>
      <c r="E147" s="138" t="s">
        <v>202</v>
      </c>
      <c r="F147" s="138" t="s">
        <v>203</v>
      </c>
      <c r="I147" s="131"/>
      <c r="J147" s="139">
        <f>BK147</f>
        <v>0</v>
      </c>
      <c r="L147" s="128"/>
      <c r="M147" s="133"/>
      <c r="P147" s="134">
        <f>SUM(P148:P149)</f>
        <v>0</v>
      </c>
      <c r="R147" s="134">
        <f>SUM(R148:R149)</f>
        <v>0</v>
      </c>
      <c r="T147" s="135">
        <f>SUM(T148:T149)</f>
        <v>0</v>
      </c>
      <c r="AR147" s="129" t="s">
        <v>79</v>
      </c>
      <c r="AT147" s="136" t="s">
        <v>71</v>
      </c>
      <c r="AU147" s="136" t="s">
        <v>79</v>
      </c>
      <c r="AY147" s="129" t="s">
        <v>122</v>
      </c>
      <c r="BK147" s="137">
        <f>SUM(BK148:BK149)</f>
        <v>0</v>
      </c>
    </row>
    <row r="148" spans="2:65" s="17" customFormat="1" ht="33" customHeight="1">
      <c r="B148" s="140"/>
      <c r="C148" s="171" t="s">
        <v>204</v>
      </c>
      <c r="D148" s="171" t="s">
        <v>126</v>
      </c>
      <c r="E148" s="172" t="s">
        <v>205</v>
      </c>
      <c r="F148" s="173" t="s">
        <v>206</v>
      </c>
      <c r="G148" s="174" t="s">
        <v>159</v>
      </c>
      <c r="H148" s="175">
        <v>1.7999999999999999E-2</v>
      </c>
      <c r="I148" s="142"/>
      <c r="J148" s="141">
        <f>ROUND(I148*H148,3)</f>
        <v>0</v>
      </c>
      <c r="K148" s="143"/>
      <c r="L148" s="18"/>
      <c r="M148" s="144" t="s">
        <v>1</v>
      </c>
      <c r="N148" s="145" t="s">
        <v>38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130</v>
      </c>
      <c r="AT148" s="148" t="s">
        <v>126</v>
      </c>
      <c r="AU148" s="148" t="s">
        <v>85</v>
      </c>
      <c r="AY148" s="3" t="s">
        <v>122</v>
      </c>
      <c r="BE148" s="149">
        <f>IF(N148="základná",J148,0)</f>
        <v>0</v>
      </c>
      <c r="BF148" s="149">
        <f>IF(N148="znížená",J148,0)</f>
        <v>0</v>
      </c>
      <c r="BG148" s="149">
        <f>IF(N148="zákl. prenesená",J148,0)</f>
        <v>0</v>
      </c>
      <c r="BH148" s="149">
        <f>IF(N148="zníž. prenesená",J148,0)</f>
        <v>0</v>
      </c>
      <c r="BI148" s="149">
        <f>IF(N148="nulová",J148,0)</f>
        <v>0</v>
      </c>
      <c r="BJ148" s="3" t="s">
        <v>85</v>
      </c>
      <c r="BK148" s="150">
        <f>ROUND(I148*H148,3)</f>
        <v>0</v>
      </c>
      <c r="BL148" s="3" t="s">
        <v>130</v>
      </c>
      <c r="BM148" s="148" t="s">
        <v>207</v>
      </c>
    </row>
    <row r="149" spans="2:65" s="17" customFormat="1" ht="24.2" customHeight="1">
      <c r="B149" s="140"/>
      <c r="C149" s="171" t="s">
        <v>7</v>
      </c>
      <c r="D149" s="171" t="s">
        <v>126</v>
      </c>
      <c r="E149" s="172" t="s">
        <v>208</v>
      </c>
      <c r="F149" s="173" t="s">
        <v>209</v>
      </c>
      <c r="G149" s="174" t="s">
        <v>159</v>
      </c>
      <c r="H149" s="175">
        <v>1.7999999999999999E-2</v>
      </c>
      <c r="I149" s="142"/>
      <c r="J149" s="141">
        <f>ROUND(I149*H149,3)</f>
        <v>0</v>
      </c>
      <c r="K149" s="143"/>
      <c r="L149" s="18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130</v>
      </c>
      <c r="AT149" s="148" t="s">
        <v>126</v>
      </c>
      <c r="AU149" s="148" t="s">
        <v>85</v>
      </c>
      <c r="AY149" s="3" t="s">
        <v>122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3" t="s">
        <v>85</v>
      </c>
      <c r="BK149" s="150">
        <f>ROUND(I149*H149,3)</f>
        <v>0</v>
      </c>
      <c r="BL149" s="3" t="s">
        <v>130</v>
      </c>
      <c r="BM149" s="148" t="s">
        <v>210</v>
      </c>
    </row>
    <row r="150" spans="2:65" s="127" customFormat="1" ht="25.9" customHeight="1">
      <c r="B150" s="128"/>
      <c r="D150" s="129" t="s">
        <v>71</v>
      </c>
      <c r="E150" s="130" t="s">
        <v>211</v>
      </c>
      <c r="F150" s="130" t="s">
        <v>212</v>
      </c>
      <c r="I150" s="131"/>
      <c r="J150" s="132">
        <f>BK150</f>
        <v>0</v>
      </c>
      <c r="L150" s="128"/>
      <c r="M150" s="133"/>
      <c r="P150" s="134">
        <f>P151</f>
        <v>0</v>
      </c>
      <c r="R150" s="134">
        <f>R151</f>
        <v>0</v>
      </c>
      <c r="T150" s="135">
        <f>T151</f>
        <v>7.6546079999999987</v>
      </c>
      <c r="AR150" s="129" t="s">
        <v>85</v>
      </c>
      <c r="AT150" s="136" t="s">
        <v>71</v>
      </c>
      <c r="AU150" s="136" t="s">
        <v>72</v>
      </c>
      <c r="AY150" s="129" t="s">
        <v>122</v>
      </c>
      <c r="BK150" s="137">
        <f>BK151</f>
        <v>0</v>
      </c>
    </row>
    <row r="151" spans="2:65" s="127" customFormat="1" ht="22.9" customHeight="1">
      <c r="B151" s="128"/>
      <c r="D151" s="129" t="s">
        <v>71</v>
      </c>
      <c r="E151" s="138" t="s">
        <v>213</v>
      </c>
      <c r="F151" s="138" t="s">
        <v>214</v>
      </c>
      <c r="I151" s="131"/>
      <c r="J151" s="139">
        <f>BK151</f>
        <v>0</v>
      </c>
      <c r="L151" s="128"/>
      <c r="M151" s="133"/>
      <c r="P151" s="134">
        <f>P152</f>
        <v>0</v>
      </c>
      <c r="R151" s="134">
        <f>R152</f>
        <v>0</v>
      </c>
      <c r="T151" s="135">
        <f>T152</f>
        <v>7.6546079999999987</v>
      </c>
      <c r="AR151" s="129" t="s">
        <v>85</v>
      </c>
      <c r="AT151" s="136" t="s">
        <v>71</v>
      </c>
      <c r="AU151" s="136" t="s">
        <v>79</v>
      </c>
      <c r="AY151" s="129" t="s">
        <v>122</v>
      </c>
      <c r="BK151" s="137">
        <f>BK152</f>
        <v>0</v>
      </c>
    </row>
    <row r="152" spans="2:65" s="17" customFormat="1" ht="49.15" customHeight="1">
      <c r="B152" s="140"/>
      <c r="C152" s="171" t="s">
        <v>79</v>
      </c>
      <c r="D152" s="171" t="s">
        <v>126</v>
      </c>
      <c r="E152" s="172" t="s">
        <v>215</v>
      </c>
      <c r="F152" s="173" t="s">
        <v>216</v>
      </c>
      <c r="G152" s="174" t="s">
        <v>163</v>
      </c>
      <c r="H152" s="175">
        <v>101.52</v>
      </c>
      <c r="I152" s="142"/>
      <c r="J152" s="141">
        <f>ROUND(I152*H152,3)</f>
        <v>0</v>
      </c>
      <c r="K152" s="143"/>
      <c r="L152" s="18"/>
      <c r="M152" s="160" t="s">
        <v>1</v>
      </c>
      <c r="N152" s="161" t="s">
        <v>38</v>
      </c>
      <c r="O152" s="162"/>
      <c r="P152" s="163">
        <f>O152*H152</f>
        <v>0</v>
      </c>
      <c r="Q152" s="163">
        <v>0</v>
      </c>
      <c r="R152" s="163">
        <f>Q152*H152</f>
        <v>0</v>
      </c>
      <c r="S152" s="163">
        <v>7.5399999999999995E-2</v>
      </c>
      <c r="T152" s="164">
        <f>S152*H152</f>
        <v>7.6546079999999987</v>
      </c>
      <c r="AR152" s="148" t="s">
        <v>189</v>
      </c>
      <c r="AT152" s="148" t="s">
        <v>126</v>
      </c>
      <c r="AU152" s="148" t="s">
        <v>85</v>
      </c>
      <c r="AY152" s="3" t="s">
        <v>122</v>
      </c>
      <c r="BE152" s="149">
        <f>IF(N152="základná",J152,0)</f>
        <v>0</v>
      </c>
      <c r="BF152" s="149">
        <f>IF(N152="znížená",J152,0)</f>
        <v>0</v>
      </c>
      <c r="BG152" s="149">
        <f>IF(N152="zákl. prenesená",J152,0)</f>
        <v>0</v>
      </c>
      <c r="BH152" s="149">
        <f>IF(N152="zníž. prenesená",J152,0)</f>
        <v>0</v>
      </c>
      <c r="BI152" s="149">
        <f>IF(N152="nulová",J152,0)</f>
        <v>0</v>
      </c>
      <c r="BJ152" s="3" t="s">
        <v>85</v>
      </c>
      <c r="BK152" s="150">
        <f>ROUND(I152*H152,3)</f>
        <v>0</v>
      </c>
      <c r="BL152" s="3" t="s">
        <v>189</v>
      </c>
      <c r="BM152" s="148" t="s">
        <v>217</v>
      </c>
    </row>
    <row r="153" spans="2:65" s="17" customFormat="1" ht="6.95" customHeight="1"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18"/>
    </row>
  </sheetData>
  <sheetProtection algorithmName="SHA-512" hashValue="4TxydCH5UcI/IacMkbJOC+5j/wIIaFg+uojMC9rBkp3g4sQ3V5JPihVcYehQL6dJkC4/OUeuGA9nlH8foPqdGA==" saltValue="JB79Z+PtZVjqVv4ePW9rig==" spinCount="100000" sheet="1" objects="1" scenarios="1"/>
  <autoFilter ref="C124:K152" xr:uid="{00000000-0009-0000-0000-000003000000}"/>
  <mergeCells count="12">
    <mergeCell ref="E29:H29"/>
    <mergeCell ref="L2:V2"/>
    <mergeCell ref="E7:H7"/>
    <mergeCell ref="E9:H9"/>
    <mergeCell ref="E11:H11"/>
    <mergeCell ref="E20:H20"/>
    <mergeCell ref="E117:H117"/>
    <mergeCell ref="E85:H85"/>
    <mergeCell ref="E87:H87"/>
    <mergeCell ref="E89:H89"/>
    <mergeCell ref="E113:H113"/>
    <mergeCell ref="E115:H11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66"/>
  <sheetViews>
    <sheetView showGridLines="0" topLeftCell="A126" workbookViewId="0">
      <selection activeCell="H157" sqref="H157:H158"/>
    </sheetView>
  </sheetViews>
  <sheetFormatPr default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2:46" s="1" customFormat="1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3" t="s">
        <v>89</v>
      </c>
    </row>
    <row r="3" spans="2:46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spans="2:46" s="1" customFormat="1" ht="24.95" customHeight="1">
      <c r="B4" s="6"/>
      <c r="D4" s="7" t="s">
        <v>93</v>
      </c>
      <c r="L4" s="6"/>
      <c r="M4" s="84" t="s">
        <v>9</v>
      </c>
      <c r="AT4" s="3" t="s">
        <v>3</v>
      </c>
    </row>
    <row r="5" spans="2:46" s="1" customFormat="1" ht="6.95" customHeight="1">
      <c r="B5" s="6"/>
      <c r="L5" s="6"/>
    </row>
    <row r="6" spans="2:46" s="1" customFormat="1" ht="12" customHeight="1">
      <c r="B6" s="6"/>
      <c r="D6" s="12" t="s">
        <v>14</v>
      </c>
      <c r="L6" s="6"/>
    </row>
    <row r="7" spans="2:46" s="1" customFormat="1" ht="16.5" customHeight="1">
      <c r="B7" s="6"/>
      <c r="E7" s="215" t="str">
        <f>'Rekapitulácia stavby'!K6</f>
        <v>Univerzita Komenského</v>
      </c>
      <c r="F7" s="216"/>
      <c r="G7" s="216"/>
      <c r="H7" s="216"/>
      <c r="L7" s="6"/>
    </row>
    <row r="8" spans="2:46" s="1" customFormat="1" ht="12" customHeight="1">
      <c r="B8" s="6"/>
      <c r="D8" s="12" t="s">
        <v>94</v>
      </c>
      <c r="L8" s="6"/>
    </row>
    <row r="9" spans="2:46" s="17" customFormat="1" ht="16.5" customHeight="1">
      <c r="B9" s="18"/>
      <c r="E9" s="215" t="s">
        <v>95</v>
      </c>
      <c r="F9" s="234"/>
      <c r="G9" s="234"/>
      <c r="H9" s="234"/>
      <c r="L9" s="18"/>
    </row>
    <row r="10" spans="2:46" s="17" customFormat="1" ht="12" customHeight="1">
      <c r="B10" s="18"/>
      <c r="D10" s="12" t="s">
        <v>96</v>
      </c>
      <c r="L10" s="18"/>
    </row>
    <row r="11" spans="2:46" s="17" customFormat="1" ht="16.5" customHeight="1">
      <c r="B11" s="18"/>
      <c r="E11" s="212" t="s">
        <v>218</v>
      </c>
      <c r="F11" s="234"/>
      <c r="G11" s="234"/>
      <c r="H11" s="234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16</v>
      </c>
      <c r="F13" s="13" t="s">
        <v>1</v>
      </c>
      <c r="I13" s="12" t="s">
        <v>17</v>
      </c>
      <c r="J13" s="13" t="s">
        <v>1</v>
      </c>
      <c r="L13" s="18"/>
    </row>
    <row r="14" spans="2:46" s="17" customFormat="1" ht="12" customHeight="1">
      <c r="B14" s="18"/>
      <c r="D14" s="12" t="s">
        <v>18</v>
      </c>
      <c r="F14" s="13" t="s">
        <v>19</v>
      </c>
      <c r="I14" s="12" t="s">
        <v>20</v>
      </c>
      <c r="J14" s="85" t="str">
        <f>'Rekapitulácia stavby'!AN8</f>
        <v>11. 8. 2023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22</v>
      </c>
      <c r="I16" s="12" t="s">
        <v>23</v>
      </c>
      <c r="J16" s="13" t="s">
        <v>1</v>
      </c>
      <c r="L16" s="18"/>
    </row>
    <row r="17" spans="2:12" s="17" customFormat="1" ht="18" customHeight="1">
      <c r="B17" s="18"/>
      <c r="E17" s="13" t="s">
        <v>19</v>
      </c>
      <c r="I17" s="12" t="s">
        <v>24</v>
      </c>
      <c r="J17" s="13" t="s">
        <v>1</v>
      </c>
      <c r="L17" s="18"/>
    </row>
    <row r="18" spans="2:12" s="17" customFormat="1" ht="6.95" customHeight="1">
      <c r="B18" s="18"/>
      <c r="L18" s="18"/>
    </row>
    <row r="19" spans="2:12" s="17" customFormat="1" ht="12" customHeight="1">
      <c r="B19" s="18"/>
      <c r="D19" s="12" t="s">
        <v>25</v>
      </c>
      <c r="I19" s="12" t="s">
        <v>23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217" t="str">
        <f>'Rekapitulácia stavby'!E14</f>
        <v>Vyplň údaj</v>
      </c>
      <c r="F20" s="199"/>
      <c r="G20" s="199"/>
      <c r="H20" s="199"/>
      <c r="I20" s="12" t="s">
        <v>24</v>
      </c>
      <c r="J20" s="14" t="str">
        <f>'Rekapitulácia stavby'!AN14</f>
        <v>Vyplň údaj</v>
      </c>
      <c r="L20" s="18"/>
    </row>
    <row r="21" spans="2:12" s="17" customFormat="1" ht="6.95" customHeight="1">
      <c r="B21" s="18"/>
      <c r="L21" s="18"/>
    </row>
    <row r="22" spans="2:12" s="17" customFormat="1" ht="12" customHeight="1">
      <c r="B22" s="18"/>
      <c r="D22" s="12" t="s">
        <v>27</v>
      </c>
      <c r="I22" s="12" t="s">
        <v>23</v>
      </c>
      <c r="J22" s="13" t="s">
        <v>1</v>
      </c>
      <c r="L22" s="18"/>
    </row>
    <row r="23" spans="2:12" s="17" customFormat="1" ht="18" customHeight="1">
      <c r="B23" s="18"/>
      <c r="E23" s="13" t="s">
        <v>19</v>
      </c>
      <c r="I23" s="12" t="s">
        <v>24</v>
      </c>
      <c r="J23" s="13" t="s">
        <v>1</v>
      </c>
      <c r="L23" s="18"/>
    </row>
    <row r="24" spans="2:12" s="17" customFormat="1" ht="6.95" customHeight="1">
      <c r="B24" s="18"/>
      <c r="L24" s="18"/>
    </row>
    <row r="25" spans="2:12" s="17" customFormat="1" ht="12" customHeight="1">
      <c r="B25" s="18"/>
      <c r="D25" s="12" t="s">
        <v>30</v>
      </c>
      <c r="I25" s="12" t="s">
        <v>23</v>
      </c>
      <c r="J25" s="13" t="s">
        <v>1</v>
      </c>
      <c r="L25" s="18"/>
    </row>
    <row r="26" spans="2:12" s="17" customFormat="1" ht="18" customHeight="1">
      <c r="B26" s="18"/>
      <c r="E26" s="13" t="s">
        <v>19</v>
      </c>
      <c r="I26" s="12" t="s">
        <v>24</v>
      </c>
      <c r="J26" s="13" t="s">
        <v>1</v>
      </c>
      <c r="L26" s="18"/>
    </row>
    <row r="27" spans="2:12" s="17" customFormat="1" ht="6.95" customHeight="1">
      <c r="B27" s="18"/>
      <c r="L27" s="18"/>
    </row>
    <row r="28" spans="2:12" s="17" customFormat="1" ht="12" customHeight="1">
      <c r="B28" s="18"/>
      <c r="D28" s="12" t="s">
        <v>31</v>
      </c>
      <c r="L28" s="18"/>
    </row>
    <row r="29" spans="2:12" s="86" customFormat="1" ht="16.5" customHeight="1">
      <c r="B29" s="87"/>
      <c r="E29" s="205" t="s">
        <v>1</v>
      </c>
      <c r="F29" s="205"/>
      <c r="G29" s="205"/>
      <c r="H29" s="205"/>
      <c r="L29" s="87"/>
    </row>
    <row r="30" spans="2:12" s="17" customFormat="1" ht="6.95" customHeight="1">
      <c r="B30" s="18"/>
      <c r="L30" s="18"/>
    </row>
    <row r="31" spans="2:12" s="17" customFormat="1" ht="6.95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35" customHeight="1">
      <c r="B32" s="18"/>
      <c r="D32" s="88" t="s">
        <v>32</v>
      </c>
      <c r="J32" s="89">
        <f>ROUND(J129,2)</f>
        <v>0</v>
      </c>
      <c r="L32" s="18"/>
    </row>
    <row r="33" spans="2:12" s="17" customFormat="1" ht="6.95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45" customHeight="1">
      <c r="B34" s="18"/>
      <c r="F34" s="90" t="s">
        <v>34</v>
      </c>
      <c r="I34" s="90" t="s">
        <v>33</v>
      </c>
      <c r="J34" s="90" t="s">
        <v>35</v>
      </c>
      <c r="L34" s="18"/>
    </row>
    <row r="35" spans="2:12" s="17" customFormat="1" ht="14.45" customHeight="1">
      <c r="B35" s="18"/>
      <c r="D35" s="91" t="s">
        <v>36</v>
      </c>
      <c r="E35" s="23" t="s">
        <v>37</v>
      </c>
      <c r="F35" s="92">
        <f>ROUND((SUM(BE129:BE165)),2)</f>
        <v>0</v>
      </c>
      <c r="G35" s="93"/>
      <c r="H35" s="93"/>
      <c r="I35" s="94">
        <v>0.2</v>
      </c>
      <c r="J35" s="92">
        <f>ROUND(((SUM(BE129:BE165))*I35),2)</f>
        <v>0</v>
      </c>
      <c r="L35" s="18"/>
    </row>
    <row r="36" spans="2:12" s="17" customFormat="1" ht="14.45" customHeight="1">
      <c r="B36" s="18"/>
      <c r="E36" s="23" t="s">
        <v>38</v>
      </c>
      <c r="F36" s="92">
        <f>ROUND((SUM(BF129:BF165)),2)</f>
        <v>0</v>
      </c>
      <c r="G36" s="93"/>
      <c r="H36" s="93"/>
      <c r="I36" s="94">
        <v>0.2</v>
      </c>
      <c r="J36" s="92">
        <f>ROUND(((SUM(BF129:BF165))*I36),2)</f>
        <v>0</v>
      </c>
      <c r="L36" s="18"/>
    </row>
    <row r="37" spans="2:12" s="17" customFormat="1" ht="14.45" hidden="1" customHeight="1">
      <c r="B37" s="18"/>
      <c r="E37" s="12" t="s">
        <v>39</v>
      </c>
      <c r="F37" s="77">
        <f>ROUND((SUM(BG129:BG165)),2)</f>
        <v>0</v>
      </c>
      <c r="I37" s="95">
        <v>0.2</v>
      </c>
      <c r="J37" s="77">
        <f>0</f>
        <v>0</v>
      </c>
      <c r="L37" s="18"/>
    </row>
    <row r="38" spans="2:12" s="17" customFormat="1" ht="14.45" hidden="1" customHeight="1">
      <c r="B38" s="18"/>
      <c r="E38" s="12" t="s">
        <v>40</v>
      </c>
      <c r="F38" s="77">
        <f>ROUND((SUM(BH129:BH165)),2)</f>
        <v>0</v>
      </c>
      <c r="I38" s="95">
        <v>0.2</v>
      </c>
      <c r="J38" s="77">
        <f>0</f>
        <v>0</v>
      </c>
      <c r="L38" s="18"/>
    </row>
    <row r="39" spans="2:12" s="17" customFormat="1" ht="14.45" hidden="1" customHeight="1">
      <c r="B39" s="18"/>
      <c r="E39" s="23" t="s">
        <v>41</v>
      </c>
      <c r="F39" s="92">
        <f>ROUND((SUM(BI129:BI165)),2)</f>
        <v>0</v>
      </c>
      <c r="G39" s="93"/>
      <c r="H39" s="93"/>
      <c r="I39" s="94">
        <v>0</v>
      </c>
      <c r="J39" s="92">
        <f>0</f>
        <v>0</v>
      </c>
      <c r="L39" s="18"/>
    </row>
    <row r="40" spans="2:12" s="17" customFormat="1" ht="6.95" customHeight="1">
      <c r="B40" s="18"/>
      <c r="L40" s="18"/>
    </row>
    <row r="41" spans="2:12" s="17" customFormat="1" ht="25.35" customHeight="1">
      <c r="B41" s="18"/>
      <c r="C41" s="96"/>
      <c r="D41" s="97" t="s">
        <v>42</v>
      </c>
      <c r="E41" s="46"/>
      <c r="F41" s="46"/>
      <c r="G41" s="98" t="s">
        <v>43</v>
      </c>
      <c r="H41" s="99" t="s">
        <v>44</v>
      </c>
      <c r="I41" s="46"/>
      <c r="J41" s="100">
        <f>SUM(J32:J39)</f>
        <v>0</v>
      </c>
      <c r="K41" s="101"/>
      <c r="L41" s="18"/>
    </row>
    <row r="42" spans="2:12" s="17" customFormat="1" ht="14.45" customHeight="1">
      <c r="B42" s="18"/>
      <c r="L42" s="18"/>
    </row>
    <row r="43" spans="2:12" s="1" customFormat="1" ht="14.45" customHeight="1">
      <c r="B43" s="6"/>
      <c r="L43" s="6"/>
    </row>
    <row r="44" spans="2:12" s="1" customFormat="1" ht="14.45" customHeight="1">
      <c r="B44" s="6"/>
      <c r="L44" s="6"/>
    </row>
    <row r="45" spans="2:12" s="1" customFormat="1" ht="14.45" customHeight="1">
      <c r="B45" s="6"/>
      <c r="L45" s="6"/>
    </row>
    <row r="46" spans="2:12" s="1" customFormat="1" ht="14.45" customHeight="1">
      <c r="B46" s="6"/>
      <c r="L46" s="6"/>
    </row>
    <row r="47" spans="2:12" s="1" customFormat="1" ht="14.45" customHeight="1">
      <c r="B47" s="6"/>
      <c r="L47" s="6"/>
    </row>
    <row r="48" spans="2:12" s="1" customFormat="1" ht="14.45" customHeight="1">
      <c r="B48" s="6"/>
      <c r="L48" s="6"/>
    </row>
    <row r="49" spans="2:12" s="1" customFormat="1" ht="14.45" customHeight="1">
      <c r="B49" s="6"/>
      <c r="L49" s="6"/>
    </row>
    <row r="50" spans="2:12" s="17" customFormat="1" ht="14.45" customHeight="1">
      <c r="B50" s="18"/>
      <c r="D50" s="30" t="s">
        <v>45</v>
      </c>
      <c r="E50" s="31"/>
      <c r="F50" s="31"/>
      <c r="G50" s="30" t="s">
        <v>46</v>
      </c>
      <c r="H50" s="31"/>
      <c r="I50" s="31"/>
      <c r="J50" s="31"/>
      <c r="K50" s="31"/>
      <c r="L50" s="18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>
      <c r="B58" s="6"/>
      <c r="L58" s="6"/>
    </row>
    <row r="59" spans="2:12">
      <c r="B59" s="6"/>
      <c r="L59" s="6"/>
    </row>
    <row r="60" spans="2:12">
      <c r="B60" s="6"/>
      <c r="L60" s="6"/>
    </row>
    <row r="61" spans="2:12" s="17" customFormat="1" ht="12.75">
      <c r="B61" s="18"/>
      <c r="D61" s="32" t="s">
        <v>47</v>
      </c>
      <c r="E61" s="20"/>
      <c r="F61" s="102" t="s">
        <v>48</v>
      </c>
      <c r="G61" s="32" t="s">
        <v>47</v>
      </c>
      <c r="H61" s="20"/>
      <c r="I61" s="20"/>
      <c r="J61" s="103" t="s">
        <v>48</v>
      </c>
      <c r="K61" s="20"/>
      <c r="L61" s="18"/>
    </row>
    <row r="62" spans="2:12">
      <c r="B62" s="6"/>
      <c r="L62" s="6"/>
    </row>
    <row r="63" spans="2:12">
      <c r="B63" s="6"/>
      <c r="L63" s="6"/>
    </row>
    <row r="64" spans="2:12">
      <c r="B64" s="6"/>
      <c r="L64" s="6"/>
    </row>
    <row r="65" spans="2:12" s="17" customFormat="1" ht="12.75">
      <c r="B65" s="18"/>
      <c r="D65" s="30" t="s">
        <v>49</v>
      </c>
      <c r="E65" s="31"/>
      <c r="F65" s="31"/>
      <c r="G65" s="30" t="s">
        <v>50</v>
      </c>
      <c r="H65" s="31"/>
      <c r="I65" s="31"/>
      <c r="J65" s="31"/>
      <c r="K65" s="31"/>
      <c r="L65" s="18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>
      <c r="B73" s="6"/>
      <c r="L73" s="6"/>
    </row>
    <row r="74" spans="2:12">
      <c r="B74" s="6"/>
      <c r="L74" s="6"/>
    </row>
    <row r="75" spans="2:12">
      <c r="B75" s="6"/>
      <c r="L75" s="6"/>
    </row>
    <row r="76" spans="2:12" s="17" customFormat="1" ht="12.75">
      <c r="B76" s="18"/>
      <c r="D76" s="32" t="s">
        <v>47</v>
      </c>
      <c r="E76" s="20"/>
      <c r="F76" s="102" t="s">
        <v>48</v>
      </c>
      <c r="G76" s="32" t="s">
        <v>47</v>
      </c>
      <c r="H76" s="20"/>
      <c r="I76" s="20"/>
      <c r="J76" s="103" t="s">
        <v>48</v>
      </c>
      <c r="K76" s="20"/>
      <c r="L76" s="18"/>
    </row>
    <row r="77" spans="2:12" s="17" customFormat="1" ht="14.45" customHeight="1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18"/>
    </row>
    <row r="81" spans="2:12" s="17" customFormat="1" ht="6.95" hidden="1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8"/>
    </row>
    <row r="82" spans="2:12" s="17" customFormat="1" ht="24.95" hidden="1" customHeight="1">
      <c r="B82" s="18"/>
      <c r="C82" s="7" t="s">
        <v>98</v>
      </c>
      <c r="L82" s="18"/>
    </row>
    <row r="83" spans="2:12" s="17" customFormat="1" ht="6.95" hidden="1" customHeight="1">
      <c r="B83" s="18"/>
      <c r="L83" s="18"/>
    </row>
    <row r="84" spans="2:12" s="17" customFormat="1" ht="12" hidden="1" customHeight="1">
      <c r="B84" s="18"/>
      <c r="C84" s="12" t="s">
        <v>14</v>
      </c>
      <c r="L84" s="18"/>
    </row>
    <row r="85" spans="2:12" s="17" customFormat="1" ht="16.5" hidden="1" customHeight="1">
      <c r="B85" s="18"/>
      <c r="E85" s="215" t="str">
        <f>E7</f>
        <v>Univerzita Komenského</v>
      </c>
      <c r="F85" s="216"/>
      <c r="G85" s="216"/>
      <c r="H85" s="216"/>
      <c r="L85" s="18"/>
    </row>
    <row r="86" spans="2:12" s="1" customFormat="1" ht="12" hidden="1" customHeight="1">
      <c r="B86" s="6"/>
      <c r="C86" s="12" t="s">
        <v>94</v>
      </c>
      <c r="L86" s="6"/>
    </row>
    <row r="87" spans="2:12" s="17" customFormat="1" ht="16.5" hidden="1" customHeight="1">
      <c r="B87" s="18"/>
      <c r="E87" s="215" t="s">
        <v>95</v>
      </c>
      <c r="F87" s="234"/>
      <c r="G87" s="234"/>
      <c r="H87" s="234"/>
      <c r="L87" s="18"/>
    </row>
    <row r="88" spans="2:12" s="17" customFormat="1" ht="12" hidden="1" customHeight="1">
      <c r="B88" s="18"/>
      <c r="C88" s="12" t="s">
        <v>96</v>
      </c>
      <c r="L88" s="18"/>
    </row>
    <row r="89" spans="2:12" s="17" customFormat="1" ht="16.5" hidden="1" customHeight="1">
      <c r="B89" s="18"/>
      <c r="E89" s="212" t="str">
        <f>E11</f>
        <v xml:space="preserve">2023-03-02-02 - Dostavovacie práce </v>
      </c>
      <c r="F89" s="234"/>
      <c r="G89" s="234"/>
      <c r="H89" s="234"/>
      <c r="L89" s="18"/>
    </row>
    <row r="90" spans="2:12" s="17" customFormat="1" ht="6.95" hidden="1" customHeight="1">
      <c r="B90" s="18"/>
      <c r="L90" s="18"/>
    </row>
    <row r="91" spans="2:12" s="17" customFormat="1" ht="12" hidden="1" customHeight="1">
      <c r="B91" s="18"/>
      <c r="C91" s="12" t="s">
        <v>18</v>
      </c>
      <c r="F91" s="13" t="str">
        <f>F14</f>
        <v xml:space="preserve"> </v>
      </c>
      <c r="I91" s="12" t="s">
        <v>20</v>
      </c>
      <c r="J91" s="85" t="str">
        <f>IF(J14="","",J14)</f>
        <v>11. 8. 2023</v>
      </c>
      <c r="L91" s="18"/>
    </row>
    <row r="92" spans="2:12" s="17" customFormat="1" ht="6.95" hidden="1" customHeight="1">
      <c r="B92" s="18"/>
      <c r="L92" s="18"/>
    </row>
    <row r="93" spans="2:12" s="17" customFormat="1" ht="15.2" hidden="1" customHeight="1">
      <c r="B93" s="18"/>
      <c r="C93" s="12" t="s">
        <v>22</v>
      </c>
      <c r="F93" s="13" t="str">
        <f>E17</f>
        <v xml:space="preserve"> </v>
      </c>
      <c r="I93" s="12" t="s">
        <v>27</v>
      </c>
      <c r="J93" s="104" t="str">
        <f>E23</f>
        <v xml:space="preserve"> </v>
      </c>
      <c r="L93" s="18"/>
    </row>
    <row r="94" spans="2:12" s="17" customFormat="1" ht="15.2" hidden="1" customHeight="1">
      <c r="B94" s="18"/>
      <c r="C94" s="12" t="s">
        <v>25</v>
      </c>
      <c r="F94" s="13" t="str">
        <f>IF(E20="","",E20)</f>
        <v>Vyplň údaj</v>
      </c>
      <c r="I94" s="12" t="s">
        <v>30</v>
      </c>
      <c r="J94" s="104" t="str">
        <f>E26</f>
        <v xml:space="preserve"> </v>
      </c>
      <c r="L94" s="18"/>
    </row>
    <row r="95" spans="2:12" s="17" customFormat="1" ht="10.35" hidden="1" customHeight="1">
      <c r="B95" s="18"/>
      <c r="L95" s="18"/>
    </row>
    <row r="96" spans="2:12" s="17" customFormat="1" ht="29.25" hidden="1" customHeight="1">
      <c r="B96" s="18"/>
      <c r="C96" s="105" t="s">
        <v>99</v>
      </c>
      <c r="D96" s="96"/>
      <c r="E96" s="96"/>
      <c r="F96" s="96"/>
      <c r="G96" s="96"/>
      <c r="H96" s="96"/>
      <c r="I96" s="96"/>
      <c r="J96" s="106" t="s">
        <v>100</v>
      </c>
      <c r="K96" s="96"/>
      <c r="L96" s="18"/>
    </row>
    <row r="97" spans="2:47" s="17" customFormat="1" ht="10.35" hidden="1" customHeight="1">
      <c r="B97" s="18"/>
      <c r="L97" s="18"/>
    </row>
    <row r="98" spans="2:47" s="17" customFormat="1" ht="22.9" hidden="1" customHeight="1">
      <c r="B98" s="18"/>
      <c r="C98" s="107" t="s">
        <v>101</v>
      </c>
      <c r="J98" s="89">
        <f>J129</f>
        <v>0</v>
      </c>
      <c r="L98" s="18"/>
      <c r="AU98" s="3" t="s">
        <v>102</v>
      </c>
    </row>
    <row r="99" spans="2:47" s="108" customFormat="1" ht="24.95" hidden="1" customHeight="1">
      <c r="B99" s="109"/>
      <c r="D99" s="110" t="s">
        <v>103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47" s="74" customFormat="1" ht="19.899999999999999" hidden="1" customHeight="1">
      <c r="B100" s="113"/>
      <c r="D100" s="114" t="s">
        <v>219</v>
      </c>
      <c r="E100" s="115"/>
      <c r="F100" s="115"/>
      <c r="G100" s="115"/>
      <c r="H100" s="115"/>
      <c r="I100" s="115"/>
      <c r="J100" s="116">
        <f>J131</f>
        <v>0</v>
      </c>
      <c r="L100" s="113"/>
    </row>
    <row r="101" spans="2:47" s="74" customFormat="1" ht="19.899999999999999" hidden="1" customHeight="1">
      <c r="B101" s="113"/>
      <c r="D101" s="114" t="s">
        <v>104</v>
      </c>
      <c r="E101" s="115"/>
      <c r="F101" s="115"/>
      <c r="G101" s="115"/>
      <c r="H101" s="115"/>
      <c r="I101" s="115"/>
      <c r="J101" s="116">
        <f>J134</f>
        <v>0</v>
      </c>
      <c r="L101" s="113"/>
    </row>
    <row r="102" spans="2:47" s="74" customFormat="1" ht="19.899999999999999" hidden="1" customHeight="1">
      <c r="B102" s="113"/>
      <c r="D102" s="114" t="s">
        <v>105</v>
      </c>
      <c r="E102" s="115"/>
      <c r="F102" s="115"/>
      <c r="G102" s="115"/>
      <c r="H102" s="115"/>
      <c r="I102" s="115"/>
      <c r="J102" s="116">
        <f>J138</f>
        <v>0</v>
      </c>
      <c r="L102" s="113"/>
    </row>
    <row r="103" spans="2:47" s="108" customFormat="1" ht="24.95" hidden="1" customHeight="1">
      <c r="B103" s="109"/>
      <c r="D103" s="110" t="s">
        <v>106</v>
      </c>
      <c r="E103" s="111"/>
      <c r="F103" s="111"/>
      <c r="G103" s="111"/>
      <c r="H103" s="111"/>
      <c r="I103" s="111"/>
      <c r="J103" s="112">
        <f>J140</f>
        <v>0</v>
      </c>
      <c r="L103" s="109"/>
    </row>
    <row r="104" spans="2:47" s="74" customFormat="1" ht="19.899999999999999" hidden="1" customHeight="1">
      <c r="B104" s="113"/>
      <c r="D104" s="114" t="s">
        <v>220</v>
      </c>
      <c r="E104" s="115"/>
      <c r="F104" s="115"/>
      <c r="G104" s="115"/>
      <c r="H104" s="115"/>
      <c r="I104" s="115"/>
      <c r="J104" s="116">
        <f>J141</f>
        <v>0</v>
      </c>
      <c r="L104" s="113"/>
    </row>
    <row r="105" spans="2:47" s="74" customFormat="1" ht="19.899999999999999" hidden="1" customHeight="1">
      <c r="B105" s="113"/>
      <c r="D105" s="114" t="s">
        <v>221</v>
      </c>
      <c r="E105" s="115"/>
      <c r="F105" s="115"/>
      <c r="G105" s="115"/>
      <c r="H105" s="115"/>
      <c r="I105" s="115"/>
      <c r="J105" s="116">
        <f>J152</f>
        <v>0</v>
      </c>
      <c r="L105" s="113"/>
    </row>
    <row r="106" spans="2:47" s="74" customFormat="1" ht="19.899999999999999" hidden="1" customHeight="1">
      <c r="B106" s="113"/>
      <c r="D106" s="114" t="s">
        <v>107</v>
      </c>
      <c r="E106" s="115"/>
      <c r="F106" s="115"/>
      <c r="G106" s="115"/>
      <c r="H106" s="115"/>
      <c r="I106" s="115"/>
      <c r="J106" s="116">
        <f>J159</f>
        <v>0</v>
      </c>
      <c r="L106" s="113"/>
    </row>
    <row r="107" spans="2:47" s="74" customFormat="1" ht="19.899999999999999" hidden="1" customHeight="1">
      <c r="B107" s="113"/>
      <c r="D107" s="114" t="s">
        <v>222</v>
      </c>
      <c r="E107" s="115"/>
      <c r="F107" s="115"/>
      <c r="G107" s="115"/>
      <c r="H107" s="115"/>
      <c r="I107" s="115"/>
      <c r="J107" s="116">
        <f>J163</f>
        <v>0</v>
      </c>
      <c r="L107" s="113"/>
    </row>
    <row r="108" spans="2:47" s="17" customFormat="1" ht="21.75" hidden="1" customHeight="1">
      <c r="B108" s="18"/>
      <c r="L108" s="18"/>
    </row>
    <row r="109" spans="2:47" s="17" customFormat="1" ht="6.95" hidden="1" customHeight="1"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18"/>
    </row>
    <row r="110" spans="2:47" hidden="1"/>
    <row r="111" spans="2:47" hidden="1"/>
    <row r="112" spans="2:47" hidden="1"/>
    <row r="113" spans="2:20" s="17" customFormat="1" ht="6.9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18"/>
    </row>
    <row r="114" spans="2:20" s="17" customFormat="1" ht="24.95" customHeight="1">
      <c r="B114" s="18"/>
      <c r="C114" s="7" t="s">
        <v>108</v>
      </c>
      <c r="L114" s="18"/>
    </row>
    <row r="115" spans="2:20" s="17" customFormat="1" ht="6.95" customHeight="1">
      <c r="B115" s="18"/>
      <c r="L115" s="18"/>
    </row>
    <row r="116" spans="2:20" s="17" customFormat="1" ht="12" customHeight="1">
      <c r="B116" s="18"/>
      <c r="C116" s="12" t="s">
        <v>14</v>
      </c>
      <c r="L116" s="18"/>
    </row>
    <row r="117" spans="2:20" s="17" customFormat="1" ht="16.5" customHeight="1">
      <c r="B117" s="18"/>
      <c r="E117" s="215" t="str">
        <f>E7</f>
        <v>Univerzita Komenského</v>
      </c>
      <c r="F117" s="216"/>
      <c r="G117" s="216"/>
      <c r="H117" s="216"/>
      <c r="L117" s="18"/>
    </row>
    <row r="118" spans="2:20" s="1" customFormat="1" ht="12" customHeight="1">
      <c r="B118" s="6"/>
      <c r="C118" s="12" t="s">
        <v>94</v>
      </c>
      <c r="L118" s="6"/>
    </row>
    <row r="119" spans="2:20" s="17" customFormat="1" ht="16.5" customHeight="1">
      <c r="B119" s="18"/>
      <c r="E119" s="215" t="s">
        <v>95</v>
      </c>
      <c r="F119" s="234"/>
      <c r="G119" s="234"/>
      <c r="H119" s="234"/>
      <c r="L119" s="18"/>
    </row>
    <row r="120" spans="2:20" s="17" customFormat="1" ht="12" customHeight="1">
      <c r="B120" s="18"/>
      <c r="C120" s="12" t="s">
        <v>96</v>
      </c>
      <c r="L120" s="18"/>
    </row>
    <row r="121" spans="2:20" s="17" customFormat="1" ht="16.5" customHeight="1">
      <c r="B121" s="18"/>
      <c r="E121" s="212" t="str">
        <f>E11</f>
        <v xml:space="preserve">2023-03-02-02 - Dostavovacie práce </v>
      </c>
      <c r="F121" s="234"/>
      <c r="G121" s="234"/>
      <c r="H121" s="234"/>
      <c r="L121" s="18"/>
    </row>
    <row r="122" spans="2:20" s="17" customFormat="1" ht="6.95" customHeight="1">
      <c r="B122" s="18"/>
      <c r="L122" s="18"/>
    </row>
    <row r="123" spans="2:20" s="17" customFormat="1" ht="12" customHeight="1">
      <c r="B123" s="18"/>
      <c r="C123" s="12" t="s">
        <v>18</v>
      </c>
      <c r="F123" s="13" t="str">
        <f>F14</f>
        <v xml:space="preserve"> </v>
      </c>
      <c r="I123" s="12" t="s">
        <v>20</v>
      </c>
      <c r="J123" s="85" t="str">
        <f>IF(J14="","",J14)</f>
        <v>11. 8. 2023</v>
      </c>
      <c r="L123" s="18"/>
    </row>
    <row r="124" spans="2:20" s="17" customFormat="1" ht="6.95" customHeight="1">
      <c r="B124" s="18"/>
      <c r="L124" s="18"/>
    </row>
    <row r="125" spans="2:20" s="17" customFormat="1" ht="15.2" customHeight="1">
      <c r="B125" s="18"/>
      <c r="C125" s="12" t="s">
        <v>22</v>
      </c>
      <c r="F125" s="13" t="str">
        <f>E17</f>
        <v xml:space="preserve"> </v>
      </c>
      <c r="I125" s="12" t="s">
        <v>27</v>
      </c>
      <c r="J125" s="104" t="str">
        <f>E23</f>
        <v xml:space="preserve"> </v>
      </c>
      <c r="L125" s="18"/>
    </row>
    <row r="126" spans="2:20" s="17" customFormat="1" ht="15.2" customHeight="1">
      <c r="B126" s="18"/>
      <c r="C126" s="12" t="s">
        <v>25</v>
      </c>
      <c r="F126" s="13" t="str">
        <f>IF(E20="","",E20)</f>
        <v>Vyplň údaj</v>
      </c>
      <c r="I126" s="12" t="s">
        <v>30</v>
      </c>
      <c r="J126" s="104" t="str">
        <f>E26</f>
        <v xml:space="preserve"> </v>
      </c>
      <c r="L126" s="18"/>
    </row>
    <row r="127" spans="2:20" s="17" customFormat="1" ht="10.35" customHeight="1">
      <c r="B127" s="18"/>
      <c r="L127" s="18"/>
    </row>
    <row r="128" spans="2:20" s="117" customFormat="1" ht="29.25" customHeight="1">
      <c r="B128" s="118"/>
      <c r="C128" s="119" t="s">
        <v>109</v>
      </c>
      <c r="D128" s="120" t="s">
        <v>57</v>
      </c>
      <c r="E128" s="120" t="s">
        <v>53</v>
      </c>
      <c r="F128" s="120" t="s">
        <v>54</v>
      </c>
      <c r="G128" s="120" t="s">
        <v>110</v>
      </c>
      <c r="H128" s="120" t="s">
        <v>111</v>
      </c>
      <c r="I128" s="120" t="s">
        <v>112</v>
      </c>
      <c r="J128" s="121" t="s">
        <v>100</v>
      </c>
      <c r="K128" s="122" t="s">
        <v>113</v>
      </c>
      <c r="L128" s="118"/>
      <c r="M128" s="48" t="s">
        <v>1</v>
      </c>
      <c r="N128" s="49" t="s">
        <v>36</v>
      </c>
      <c r="O128" s="49" t="s">
        <v>114</v>
      </c>
      <c r="P128" s="49" t="s">
        <v>115</v>
      </c>
      <c r="Q128" s="49" t="s">
        <v>116</v>
      </c>
      <c r="R128" s="49" t="s">
        <v>117</v>
      </c>
      <c r="S128" s="49" t="s">
        <v>118</v>
      </c>
      <c r="T128" s="50" t="s">
        <v>119</v>
      </c>
    </row>
    <row r="129" spans="2:65" s="17" customFormat="1" ht="22.9" customHeight="1">
      <c r="B129" s="18"/>
      <c r="C129" s="54" t="s">
        <v>101</v>
      </c>
      <c r="J129" s="123">
        <f>BK129</f>
        <v>0</v>
      </c>
      <c r="L129" s="18"/>
      <c r="M129" s="51"/>
      <c r="N129" s="43"/>
      <c r="O129" s="43"/>
      <c r="P129" s="124">
        <f>P130+P140</f>
        <v>0</v>
      </c>
      <c r="Q129" s="43"/>
      <c r="R129" s="124">
        <f>R130+R140</f>
        <v>5.5760567099999996</v>
      </c>
      <c r="S129" s="43"/>
      <c r="T129" s="125">
        <f>T130+T140</f>
        <v>0</v>
      </c>
      <c r="AT129" s="3" t="s">
        <v>71</v>
      </c>
      <c r="AU129" s="3" t="s">
        <v>102</v>
      </c>
      <c r="BK129" s="126">
        <f>BK130+BK140</f>
        <v>0</v>
      </c>
    </row>
    <row r="130" spans="2:65" s="127" customFormat="1" ht="25.9" customHeight="1">
      <c r="B130" s="128"/>
      <c r="D130" s="129" t="s">
        <v>71</v>
      </c>
      <c r="E130" s="130" t="s">
        <v>120</v>
      </c>
      <c r="F130" s="130" t="s">
        <v>121</v>
      </c>
      <c r="I130" s="131"/>
      <c r="J130" s="132">
        <f>BK130</f>
        <v>0</v>
      </c>
      <c r="L130" s="128"/>
      <c r="M130" s="133"/>
      <c r="P130" s="134">
        <f>P131+P134+P138</f>
        <v>0</v>
      </c>
      <c r="R130" s="134">
        <f>R131+R134+R138</f>
        <v>2.72468274</v>
      </c>
      <c r="T130" s="135">
        <f>T131+T134+T138</f>
        <v>0</v>
      </c>
      <c r="AR130" s="129" t="s">
        <v>79</v>
      </c>
      <c r="AT130" s="136" t="s">
        <v>71</v>
      </c>
      <c r="AU130" s="136" t="s">
        <v>72</v>
      </c>
      <c r="AY130" s="129" t="s">
        <v>122</v>
      </c>
      <c r="BK130" s="137">
        <f>BK131+BK134+BK138</f>
        <v>0</v>
      </c>
    </row>
    <row r="131" spans="2:65" s="127" customFormat="1" ht="22.9" customHeight="1">
      <c r="B131" s="128"/>
      <c r="D131" s="129" t="s">
        <v>71</v>
      </c>
      <c r="E131" s="138" t="s">
        <v>148</v>
      </c>
      <c r="F131" s="138" t="s">
        <v>223</v>
      </c>
      <c r="I131" s="131"/>
      <c r="J131" s="139">
        <f>BK131</f>
        <v>0</v>
      </c>
      <c r="L131" s="128"/>
      <c r="M131" s="133"/>
      <c r="P131" s="134">
        <f>SUM(P132:P133)</f>
        <v>0</v>
      </c>
      <c r="R131" s="134">
        <f>SUM(R132:R133)</f>
        <v>0.21868704</v>
      </c>
      <c r="T131" s="135">
        <f>SUM(T132:T133)</f>
        <v>0</v>
      </c>
      <c r="AR131" s="129" t="s">
        <v>79</v>
      </c>
      <c r="AT131" s="136" t="s">
        <v>71</v>
      </c>
      <c r="AU131" s="136" t="s">
        <v>79</v>
      </c>
      <c r="AY131" s="129" t="s">
        <v>122</v>
      </c>
      <c r="BK131" s="137">
        <f>SUM(BK132:BK133)</f>
        <v>0</v>
      </c>
    </row>
    <row r="132" spans="2:65" s="17" customFormat="1" ht="21.75" customHeight="1">
      <c r="B132" s="140"/>
      <c r="C132" s="171" t="s">
        <v>224</v>
      </c>
      <c r="D132" s="171" t="s">
        <v>126</v>
      </c>
      <c r="E132" s="172" t="s">
        <v>225</v>
      </c>
      <c r="F132" s="173" t="s">
        <v>226</v>
      </c>
      <c r="G132" s="174" t="s">
        <v>129</v>
      </c>
      <c r="H132" s="175">
        <v>0</v>
      </c>
      <c r="I132" s="142"/>
      <c r="J132" s="141">
        <f>ROUND(I132*H132,3)</f>
        <v>0</v>
      </c>
      <c r="K132" s="143"/>
      <c r="L132" s="18"/>
      <c r="M132" s="144" t="s">
        <v>1</v>
      </c>
      <c r="N132" s="145" t="s">
        <v>38</v>
      </c>
      <c r="P132" s="146">
        <f>O132*H132</f>
        <v>0</v>
      </c>
      <c r="Q132" s="146">
        <v>2.5999999999999998E-4</v>
      </c>
      <c r="R132" s="146">
        <f>Q132*H132</f>
        <v>0</v>
      </c>
      <c r="S132" s="146">
        <v>0</v>
      </c>
      <c r="T132" s="147">
        <f>S132*H132</f>
        <v>0</v>
      </c>
      <c r="AR132" s="148" t="s">
        <v>130</v>
      </c>
      <c r="AT132" s="148" t="s">
        <v>126</v>
      </c>
      <c r="AU132" s="148" t="s">
        <v>85</v>
      </c>
      <c r="AY132" s="3" t="s">
        <v>122</v>
      </c>
      <c r="BE132" s="149">
        <f>IF(N132="základná",J132,0)</f>
        <v>0</v>
      </c>
      <c r="BF132" s="149">
        <f>IF(N132="znížená",J132,0)</f>
        <v>0</v>
      </c>
      <c r="BG132" s="149">
        <f>IF(N132="zákl. prenesená",J132,0)</f>
        <v>0</v>
      </c>
      <c r="BH132" s="149">
        <f>IF(N132="zníž. prenesená",J132,0)</f>
        <v>0</v>
      </c>
      <c r="BI132" s="149">
        <f>IF(N132="nulová",J132,0)</f>
        <v>0</v>
      </c>
      <c r="BJ132" s="3" t="s">
        <v>85</v>
      </c>
      <c r="BK132" s="150">
        <f>ROUND(I132*H132,3)</f>
        <v>0</v>
      </c>
      <c r="BL132" s="3" t="s">
        <v>130</v>
      </c>
      <c r="BM132" s="148" t="s">
        <v>227</v>
      </c>
    </row>
    <row r="133" spans="2:65" s="17" customFormat="1" ht="24.2" customHeight="1">
      <c r="B133" s="140"/>
      <c r="C133" s="171" t="s">
        <v>228</v>
      </c>
      <c r="D133" s="171" t="s">
        <v>126</v>
      </c>
      <c r="E133" s="172" t="s">
        <v>229</v>
      </c>
      <c r="F133" s="173" t="s">
        <v>230</v>
      </c>
      <c r="G133" s="174" t="s">
        <v>129</v>
      </c>
      <c r="H133" s="175">
        <v>52.569000000000003</v>
      </c>
      <c r="I133" s="142"/>
      <c r="J133" s="141">
        <f>ROUND(I133*H133,3)</f>
        <v>0</v>
      </c>
      <c r="K133" s="143"/>
      <c r="L133" s="18"/>
      <c r="M133" s="144" t="s">
        <v>1</v>
      </c>
      <c r="N133" s="145" t="s">
        <v>38</v>
      </c>
      <c r="P133" s="146">
        <f>O133*H133</f>
        <v>0</v>
      </c>
      <c r="Q133" s="146">
        <v>4.1599999999999996E-3</v>
      </c>
      <c r="R133" s="146">
        <f>Q133*H133</f>
        <v>0.21868704</v>
      </c>
      <c r="S133" s="146">
        <v>0</v>
      </c>
      <c r="T133" s="147">
        <f>S133*H133</f>
        <v>0</v>
      </c>
      <c r="AR133" s="148" t="s">
        <v>130</v>
      </c>
      <c r="AT133" s="148" t="s">
        <v>126</v>
      </c>
      <c r="AU133" s="148" t="s">
        <v>85</v>
      </c>
      <c r="AY133" s="3" t="s">
        <v>122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3" t="s">
        <v>85</v>
      </c>
      <c r="BK133" s="150">
        <f>ROUND(I133*H133,3)</f>
        <v>0</v>
      </c>
      <c r="BL133" s="3" t="s">
        <v>130</v>
      </c>
      <c r="BM133" s="148" t="s">
        <v>231</v>
      </c>
    </row>
    <row r="134" spans="2:65" s="127" customFormat="1" ht="22.9" customHeight="1">
      <c r="B134" s="128"/>
      <c r="D134" s="129" t="s">
        <v>71</v>
      </c>
      <c r="E134" s="138" t="s">
        <v>123</v>
      </c>
      <c r="F134" s="138" t="s">
        <v>124</v>
      </c>
      <c r="I134" s="131"/>
      <c r="J134" s="139">
        <f>BK134</f>
        <v>0</v>
      </c>
      <c r="L134" s="128"/>
      <c r="M134" s="133"/>
      <c r="P134" s="134">
        <f>SUM(P135:P137)</f>
        <v>0</v>
      </c>
      <c r="R134" s="134">
        <f>SUM(R135:R137)</f>
        <v>2.5059957000000002</v>
      </c>
      <c r="T134" s="135">
        <f>SUM(T135:T137)</f>
        <v>0</v>
      </c>
      <c r="AR134" s="129" t="s">
        <v>79</v>
      </c>
      <c r="AT134" s="136" t="s">
        <v>71</v>
      </c>
      <c r="AU134" s="136" t="s">
        <v>79</v>
      </c>
      <c r="AY134" s="129" t="s">
        <v>122</v>
      </c>
      <c r="BK134" s="137">
        <f>SUM(BK135:BK137)</f>
        <v>0</v>
      </c>
    </row>
    <row r="135" spans="2:65" s="17" customFormat="1" ht="33" customHeight="1">
      <c r="B135" s="140"/>
      <c r="C135" s="171" t="s">
        <v>232</v>
      </c>
      <c r="D135" s="171" t="s">
        <v>126</v>
      </c>
      <c r="E135" s="172" t="s">
        <v>233</v>
      </c>
      <c r="F135" s="173" t="s">
        <v>234</v>
      </c>
      <c r="G135" s="174" t="s">
        <v>129</v>
      </c>
      <c r="H135" s="175">
        <v>118.75</v>
      </c>
      <c r="I135" s="142"/>
      <c r="J135" s="141">
        <f>ROUND(I135*H135,3)</f>
        <v>0</v>
      </c>
      <c r="K135" s="143"/>
      <c r="L135" s="18"/>
      <c r="M135" s="144" t="s">
        <v>1</v>
      </c>
      <c r="N135" s="145" t="s">
        <v>38</v>
      </c>
      <c r="P135" s="146">
        <f>O135*H135</f>
        <v>0</v>
      </c>
      <c r="Q135" s="146">
        <v>2.103E-2</v>
      </c>
      <c r="R135" s="146">
        <f>Q135*H135</f>
        <v>2.4973125</v>
      </c>
      <c r="S135" s="146">
        <v>0</v>
      </c>
      <c r="T135" s="147">
        <f>S135*H135</f>
        <v>0</v>
      </c>
      <c r="AR135" s="148" t="s">
        <v>130</v>
      </c>
      <c r="AT135" s="148" t="s">
        <v>126</v>
      </c>
      <c r="AU135" s="148" t="s">
        <v>85</v>
      </c>
      <c r="AY135" s="3" t="s">
        <v>122</v>
      </c>
      <c r="BE135" s="149">
        <f>IF(N135="základná",J135,0)</f>
        <v>0</v>
      </c>
      <c r="BF135" s="149">
        <f>IF(N135="znížená",J135,0)</f>
        <v>0</v>
      </c>
      <c r="BG135" s="149">
        <f>IF(N135="zákl. prenesená",J135,0)</f>
        <v>0</v>
      </c>
      <c r="BH135" s="149">
        <f>IF(N135="zníž. prenesená",J135,0)</f>
        <v>0</v>
      </c>
      <c r="BI135" s="149">
        <f>IF(N135="nulová",J135,0)</f>
        <v>0</v>
      </c>
      <c r="BJ135" s="3" t="s">
        <v>85</v>
      </c>
      <c r="BK135" s="150">
        <f>ROUND(I135*H135,3)</f>
        <v>0</v>
      </c>
      <c r="BL135" s="3" t="s">
        <v>130</v>
      </c>
      <c r="BM135" s="148" t="s">
        <v>235</v>
      </c>
    </row>
    <row r="136" spans="2:65" s="17" customFormat="1" ht="33" customHeight="1">
      <c r="B136" s="140"/>
      <c r="C136" s="171" t="s">
        <v>236</v>
      </c>
      <c r="D136" s="171" t="s">
        <v>126</v>
      </c>
      <c r="E136" s="172" t="s">
        <v>237</v>
      </c>
      <c r="F136" s="173" t="s">
        <v>238</v>
      </c>
      <c r="G136" s="174" t="s">
        <v>129</v>
      </c>
      <c r="H136" s="175">
        <v>118.75</v>
      </c>
      <c r="I136" s="142"/>
      <c r="J136" s="141">
        <f>ROUND(I136*H136,3)</f>
        <v>0</v>
      </c>
      <c r="K136" s="143"/>
      <c r="L136" s="18"/>
      <c r="M136" s="144" t="s">
        <v>1</v>
      </c>
      <c r="N136" s="145" t="s">
        <v>38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130</v>
      </c>
      <c r="AT136" s="148" t="s">
        <v>126</v>
      </c>
      <c r="AU136" s="148" t="s">
        <v>85</v>
      </c>
      <c r="AY136" s="3" t="s">
        <v>122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3" t="s">
        <v>85</v>
      </c>
      <c r="BK136" s="150">
        <f>ROUND(I136*H136,3)</f>
        <v>0</v>
      </c>
      <c r="BL136" s="3" t="s">
        <v>130</v>
      </c>
      <c r="BM136" s="148" t="s">
        <v>239</v>
      </c>
    </row>
    <row r="137" spans="2:65" s="17" customFormat="1" ht="24.2" customHeight="1">
      <c r="B137" s="140"/>
      <c r="C137" s="171" t="s">
        <v>240</v>
      </c>
      <c r="D137" s="171" t="s">
        <v>126</v>
      </c>
      <c r="E137" s="172" t="s">
        <v>241</v>
      </c>
      <c r="F137" s="173" t="s">
        <v>242</v>
      </c>
      <c r="G137" s="174" t="s">
        <v>163</v>
      </c>
      <c r="H137" s="175">
        <v>96.48</v>
      </c>
      <c r="I137" s="142"/>
      <c r="J137" s="141">
        <f>ROUND(I137*H137,3)</f>
        <v>0</v>
      </c>
      <c r="K137" s="143"/>
      <c r="L137" s="18"/>
      <c r="M137" s="144" t="s">
        <v>1</v>
      </c>
      <c r="N137" s="145" t="s">
        <v>38</v>
      </c>
      <c r="P137" s="146">
        <f>O137*H137</f>
        <v>0</v>
      </c>
      <c r="Q137" s="146">
        <v>9.0000000000000006E-5</v>
      </c>
      <c r="R137" s="146">
        <f>Q137*H137</f>
        <v>8.6832000000000003E-3</v>
      </c>
      <c r="S137" s="146">
        <v>0</v>
      </c>
      <c r="T137" s="147">
        <f>S137*H137</f>
        <v>0</v>
      </c>
      <c r="AR137" s="148" t="s">
        <v>130</v>
      </c>
      <c r="AT137" s="148" t="s">
        <v>126</v>
      </c>
      <c r="AU137" s="148" t="s">
        <v>85</v>
      </c>
      <c r="AY137" s="3" t="s">
        <v>122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3" t="s">
        <v>85</v>
      </c>
      <c r="BK137" s="150">
        <f>ROUND(I137*H137,3)</f>
        <v>0</v>
      </c>
      <c r="BL137" s="3" t="s">
        <v>130</v>
      </c>
      <c r="BM137" s="148" t="s">
        <v>243</v>
      </c>
    </row>
    <row r="138" spans="2:65" s="127" customFormat="1" ht="22.9" customHeight="1">
      <c r="B138" s="128"/>
      <c r="D138" s="129" t="s">
        <v>71</v>
      </c>
      <c r="E138" s="138" t="s">
        <v>202</v>
      </c>
      <c r="F138" s="138" t="s">
        <v>203</v>
      </c>
      <c r="I138" s="131"/>
      <c r="J138" s="139">
        <f>BK138</f>
        <v>0</v>
      </c>
      <c r="L138" s="128"/>
      <c r="M138" s="133"/>
      <c r="P138" s="134">
        <f>P139</f>
        <v>0</v>
      </c>
      <c r="R138" s="134">
        <f>R139</f>
        <v>0</v>
      </c>
      <c r="T138" s="135">
        <f>T139</f>
        <v>0</v>
      </c>
      <c r="AR138" s="129" t="s">
        <v>79</v>
      </c>
      <c r="AT138" s="136" t="s">
        <v>71</v>
      </c>
      <c r="AU138" s="136" t="s">
        <v>79</v>
      </c>
      <c r="AY138" s="129" t="s">
        <v>122</v>
      </c>
      <c r="BK138" s="137">
        <f>BK139</f>
        <v>0</v>
      </c>
    </row>
    <row r="139" spans="2:65" s="17" customFormat="1" ht="24.2" customHeight="1">
      <c r="B139" s="140"/>
      <c r="C139" s="171" t="s">
        <v>244</v>
      </c>
      <c r="D139" s="171" t="s">
        <v>126</v>
      </c>
      <c r="E139" s="172" t="s">
        <v>245</v>
      </c>
      <c r="F139" s="173" t="s">
        <v>246</v>
      </c>
      <c r="G139" s="174" t="s">
        <v>159</v>
      </c>
      <c r="H139" s="175">
        <v>2.7250000000000001</v>
      </c>
      <c r="I139" s="142"/>
      <c r="J139" s="141">
        <f>ROUND(I139*H139,3)</f>
        <v>0</v>
      </c>
      <c r="K139" s="143"/>
      <c r="L139" s="18"/>
      <c r="M139" s="144" t="s">
        <v>1</v>
      </c>
      <c r="N139" s="145" t="s">
        <v>38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130</v>
      </c>
      <c r="AT139" s="148" t="s">
        <v>126</v>
      </c>
      <c r="AU139" s="148" t="s">
        <v>85</v>
      </c>
      <c r="AY139" s="3" t="s">
        <v>122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3" t="s">
        <v>85</v>
      </c>
      <c r="BK139" s="150">
        <f>ROUND(I139*H139,3)</f>
        <v>0</v>
      </c>
      <c r="BL139" s="3" t="s">
        <v>130</v>
      </c>
      <c r="BM139" s="148" t="s">
        <v>247</v>
      </c>
    </row>
    <row r="140" spans="2:65" s="127" customFormat="1" ht="25.9" customHeight="1">
      <c r="B140" s="128"/>
      <c r="D140" s="129" t="s">
        <v>71</v>
      </c>
      <c r="E140" s="130" t="s">
        <v>211</v>
      </c>
      <c r="F140" s="130" t="s">
        <v>212</v>
      </c>
      <c r="I140" s="131"/>
      <c r="J140" s="132">
        <f>BK140</f>
        <v>0</v>
      </c>
      <c r="L140" s="128"/>
      <c r="M140" s="133"/>
      <c r="P140" s="134">
        <f>P141+P152+P159+P163</f>
        <v>0</v>
      </c>
      <c r="R140" s="134">
        <f>R141+R152+R159+R163</f>
        <v>2.85137397</v>
      </c>
      <c r="T140" s="135">
        <f>T141+T152+T159+T163</f>
        <v>0</v>
      </c>
      <c r="AR140" s="129" t="s">
        <v>85</v>
      </c>
      <c r="AT140" s="136" t="s">
        <v>71</v>
      </c>
      <c r="AU140" s="136" t="s">
        <v>72</v>
      </c>
      <c r="AY140" s="129" t="s">
        <v>122</v>
      </c>
      <c r="BK140" s="137">
        <f>BK141+BK152+BK159+BK163</f>
        <v>0</v>
      </c>
    </row>
    <row r="141" spans="2:65" s="127" customFormat="1" ht="22.9" customHeight="1">
      <c r="B141" s="128"/>
      <c r="D141" s="129" t="s">
        <v>71</v>
      </c>
      <c r="E141" s="138" t="s">
        <v>248</v>
      </c>
      <c r="F141" s="138" t="s">
        <v>249</v>
      </c>
      <c r="I141" s="131"/>
      <c r="J141" s="139">
        <f>BK141</f>
        <v>0</v>
      </c>
      <c r="L141" s="128"/>
      <c r="M141" s="133"/>
      <c r="P141" s="134">
        <f>SUM(P142:P151)</f>
        <v>0</v>
      </c>
      <c r="R141" s="134">
        <f>SUM(R142:R151)</f>
        <v>0.38935652000000004</v>
      </c>
      <c r="T141" s="135">
        <f>SUM(T142:T151)</f>
        <v>0</v>
      </c>
      <c r="AR141" s="129" t="s">
        <v>85</v>
      </c>
      <c r="AT141" s="136" t="s">
        <v>71</v>
      </c>
      <c r="AU141" s="136" t="s">
        <v>79</v>
      </c>
      <c r="AY141" s="129" t="s">
        <v>122</v>
      </c>
      <c r="BK141" s="137">
        <f>SUM(BK142:BK151)</f>
        <v>0</v>
      </c>
    </row>
    <row r="142" spans="2:65" s="17" customFormat="1" ht="21.75" customHeight="1">
      <c r="B142" s="140"/>
      <c r="C142" s="171" t="s">
        <v>152</v>
      </c>
      <c r="D142" s="171" t="s">
        <v>126</v>
      </c>
      <c r="E142" s="172" t="s">
        <v>250</v>
      </c>
      <c r="F142" s="173" t="s">
        <v>251</v>
      </c>
      <c r="G142" s="174" t="s">
        <v>129</v>
      </c>
      <c r="H142" s="175">
        <v>83.664000000000001</v>
      </c>
      <c r="I142" s="142"/>
      <c r="J142" s="141">
        <f t="shared" ref="J142:J151" si="0">ROUND(I142*H142,3)</f>
        <v>0</v>
      </c>
      <c r="K142" s="143"/>
      <c r="L142" s="18"/>
      <c r="M142" s="144" t="s">
        <v>1</v>
      </c>
      <c r="N142" s="145" t="s">
        <v>38</v>
      </c>
      <c r="P142" s="146">
        <f t="shared" ref="P142:P151" si="1">O142*H142</f>
        <v>0</v>
      </c>
      <c r="Q142" s="146">
        <v>0</v>
      </c>
      <c r="R142" s="146">
        <f t="shared" ref="R142:R151" si="2">Q142*H142</f>
        <v>0</v>
      </c>
      <c r="S142" s="146">
        <v>0</v>
      </c>
      <c r="T142" s="147">
        <f t="shared" ref="T142:T151" si="3">S142*H142</f>
        <v>0</v>
      </c>
      <c r="AR142" s="148" t="s">
        <v>189</v>
      </c>
      <c r="AT142" s="148" t="s">
        <v>126</v>
      </c>
      <c r="AU142" s="148" t="s">
        <v>85</v>
      </c>
      <c r="AY142" s="3" t="s">
        <v>122</v>
      </c>
      <c r="BE142" s="149">
        <f t="shared" ref="BE142:BE151" si="4">IF(N142="základná",J142,0)</f>
        <v>0</v>
      </c>
      <c r="BF142" s="149">
        <f t="shared" ref="BF142:BF151" si="5">IF(N142="znížená",J142,0)</f>
        <v>0</v>
      </c>
      <c r="BG142" s="149">
        <f t="shared" ref="BG142:BG151" si="6">IF(N142="zákl. prenesená",J142,0)</f>
        <v>0</v>
      </c>
      <c r="BH142" s="149">
        <f t="shared" ref="BH142:BH151" si="7">IF(N142="zníž. prenesená",J142,0)</f>
        <v>0</v>
      </c>
      <c r="BI142" s="149">
        <f t="shared" ref="BI142:BI151" si="8">IF(N142="nulová",J142,0)</f>
        <v>0</v>
      </c>
      <c r="BJ142" s="3" t="s">
        <v>85</v>
      </c>
      <c r="BK142" s="150">
        <f t="shared" ref="BK142:BK151" si="9">ROUND(I142*H142,3)</f>
        <v>0</v>
      </c>
      <c r="BL142" s="3" t="s">
        <v>189</v>
      </c>
      <c r="BM142" s="148" t="s">
        <v>252</v>
      </c>
    </row>
    <row r="143" spans="2:65" s="17" customFormat="1" ht="16.5" customHeight="1">
      <c r="B143" s="140"/>
      <c r="C143" s="176" t="s">
        <v>156</v>
      </c>
      <c r="D143" s="176" t="s">
        <v>253</v>
      </c>
      <c r="E143" s="177" t="s">
        <v>254</v>
      </c>
      <c r="F143" s="178" t="s">
        <v>255</v>
      </c>
      <c r="G143" s="179" t="s">
        <v>129</v>
      </c>
      <c r="H143" s="180">
        <v>96.213999999999999</v>
      </c>
      <c r="I143" s="166"/>
      <c r="J143" s="165">
        <f t="shared" si="0"/>
        <v>0</v>
      </c>
      <c r="K143" s="167"/>
      <c r="L143" s="168"/>
      <c r="M143" s="169" t="s">
        <v>1</v>
      </c>
      <c r="N143" s="170" t="s">
        <v>38</v>
      </c>
      <c r="P143" s="146">
        <f t="shared" si="1"/>
        <v>0</v>
      </c>
      <c r="Q143" s="146">
        <v>1.8000000000000001E-4</v>
      </c>
      <c r="R143" s="146">
        <f t="shared" si="2"/>
        <v>1.731852E-2</v>
      </c>
      <c r="S143" s="146">
        <v>0</v>
      </c>
      <c r="T143" s="147">
        <f t="shared" si="3"/>
        <v>0</v>
      </c>
      <c r="AR143" s="148" t="s">
        <v>256</v>
      </c>
      <c r="AT143" s="148" t="s">
        <v>253</v>
      </c>
      <c r="AU143" s="148" t="s">
        <v>85</v>
      </c>
      <c r="AY143" s="3" t="s">
        <v>122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3" t="s">
        <v>85</v>
      </c>
      <c r="BK143" s="150">
        <f t="shared" si="9"/>
        <v>0</v>
      </c>
      <c r="BL143" s="3" t="s">
        <v>189</v>
      </c>
      <c r="BM143" s="148" t="s">
        <v>257</v>
      </c>
    </row>
    <row r="144" spans="2:65" s="17" customFormat="1" ht="33" customHeight="1">
      <c r="B144" s="140"/>
      <c r="C144" s="171" t="s">
        <v>123</v>
      </c>
      <c r="D144" s="171" t="s">
        <v>126</v>
      </c>
      <c r="E144" s="172" t="s">
        <v>258</v>
      </c>
      <c r="F144" s="173" t="s">
        <v>259</v>
      </c>
      <c r="G144" s="174" t="s">
        <v>129</v>
      </c>
      <c r="H144" s="175">
        <v>109.044</v>
      </c>
      <c r="I144" s="142"/>
      <c r="J144" s="141">
        <f t="shared" si="0"/>
        <v>0</v>
      </c>
      <c r="K144" s="143"/>
      <c r="L144" s="18"/>
      <c r="M144" s="144" t="s">
        <v>1</v>
      </c>
      <c r="N144" s="145" t="s">
        <v>38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189</v>
      </c>
      <c r="AT144" s="148" t="s">
        <v>126</v>
      </c>
      <c r="AU144" s="148" t="s">
        <v>85</v>
      </c>
      <c r="AY144" s="3" t="s">
        <v>122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3" t="s">
        <v>85</v>
      </c>
      <c r="BK144" s="150">
        <f t="shared" si="9"/>
        <v>0</v>
      </c>
      <c r="BL144" s="3" t="s">
        <v>189</v>
      </c>
      <c r="BM144" s="148" t="s">
        <v>260</v>
      </c>
    </row>
    <row r="145" spans="2:65" s="17" customFormat="1" ht="16.5" customHeight="1">
      <c r="B145" s="140"/>
      <c r="C145" s="176" t="s">
        <v>169</v>
      </c>
      <c r="D145" s="176" t="s">
        <v>253</v>
      </c>
      <c r="E145" s="177" t="s">
        <v>261</v>
      </c>
      <c r="F145" s="178" t="s">
        <v>262</v>
      </c>
      <c r="G145" s="179" t="s">
        <v>263</v>
      </c>
      <c r="H145" s="180">
        <v>10</v>
      </c>
      <c r="I145" s="166"/>
      <c r="J145" s="165">
        <f t="shared" si="0"/>
        <v>0</v>
      </c>
      <c r="K145" s="167"/>
      <c r="L145" s="168"/>
      <c r="M145" s="169" t="s">
        <v>1</v>
      </c>
      <c r="N145" s="170" t="s">
        <v>38</v>
      </c>
      <c r="P145" s="146">
        <f t="shared" si="1"/>
        <v>0</v>
      </c>
      <c r="Q145" s="146">
        <v>1E-3</v>
      </c>
      <c r="R145" s="146">
        <f t="shared" si="2"/>
        <v>0.01</v>
      </c>
      <c r="S145" s="146">
        <v>0</v>
      </c>
      <c r="T145" s="147">
        <f t="shared" si="3"/>
        <v>0</v>
      </c>
      <c r="AR145" s="148" t="s">
        <v>256</v>
      </c>
      <c r="AT145" s="148" t="s">
        <v>253</v>
      </c>
      <c r="AU145" s="148" t="s">
        <v>85</v>
      </c>
      <c r="AY145" s="3" t="s">
        <v>122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3" t="s">
        <v>85</v>
      </c>
      <c r="BK145" s="150">
        <f t="shared" si="9"/>
        <v>0</v>
      </c>
      <c r="BL145" s="3" t="s">
        <v>189</v>
      </c>
      <c r="BM145" s="148" t="s">
        <v>264</v>
      </c>
    </row>
    <row r="146" spans="2:65" s="17" customFormat="1" ht="24.2" customHeight="1">
      <c r="B146" s="140"/>
      <c r="C146" s="176" t="s">
        <v>173</v>
      </c>
      <c r="D146" s="176" t="s">
        <v>253</v>
      </c>
      <c r="E146" s="177" t="s">
        <v>265</v>
      </c>
      <c r="F146" s="178" t="s">
        <v>266</v>
      </c>
      <c r="G146" s="179" t="s">
        <v>129</v>
      </c>
      <c r="H146" s="180">
        <v>136.41399999999999</v>
      </c>
      <c r="I146" s="166"/>
      <c r="J146" s="165">
        <f t="shared" si="0"/>
        <v>0</v>
      </c>
      <c r="K146" s="167"/>
      <c r="L146" s="168"/>
      <c r="M146" s="169" t="s">
        <v>1</v>
      </c>
      <c r="N146" s="170" t="s">
        <v>38</v>
      </c>
      <c r="P146" s="146">
        <f t="shared" si="1"/>
        <v>0</v>
      </c>
      <c r="Q146" s="146">
        <v>2.2000000000000001E-3</v>
      </c>
      <c r="R146" s="146">
        <f t="shared" si="2"/>
        <v>0.30011080000000001</v>
      </c>
      <c r="S146" s="146">
        <v>0</v>
      </c>
      <c r="T146" s="147">
        <f t="shared" si="3"/>
        <v>0</v>
      </c>
      <c r="AR146" s="148" t="s">
        <v>256</v>
      </c>
      <c r="AT146" s="148" t="s">
        <v>253</v>
      </c>
      <c r="AU146" s="148" t="s">
        <v>85</v>
      </c>
      <c r="AY146" s="3" t="s">
        <v>122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3" t="s">
        <v>85</v>
      </c>
      <c r="BK146" s="150">
        <f t="shared" si="9"/>
        <v>0</v>
      </c>
      <c r="BL146" s="3" t="s">
        <v>189</v>
      </c>
      <c r="BM146" s="148" t="s">
        <v>267</v>
      </c>
    </row>
    <row r="147" spans="2:65" s="17" customFormat="1" ht="24.2" customHeight="1">
      <c r="B147" s="140"/>
      <c r="C147" s="171" t="s">
        <v>177</v>
      </c>
      <c r="D147" s="171" t="s">
        <v>126</v>
      </c>
      <c r="E147" s="172" t="s">
        <v>268</v>
      </c>
      <c r="F147" s="173" t="s">
        <v>269</v>
      </c>
      <c r="G147" s="174" t="s">
        <v>163</v>
      </c>
      <c r="H147" s="175">
        <v>304.56</v>
      </c>
      <c r="I147" s="142"/>
      <c r="J147" s="141">
        <f t="shared" si="0"/>
        <v>0</v>
      </c>
      <c r="K147" s="143"/>
      <c r="L147" s="18"/>
      <c r="M147" s="144" t="s">
        <v>1</v>
      </c>
      <c r="N147" s="145" t="s">
        <v>38</v>
      </c>
      <c r="P147" s="146">
        <f t="shared" si="1"/>
        <v>0</v>
      </c>
      <c r="Q147" s="146">
        <v>2.0000000000000002E-5</v>
      </c>
      <c r="R147" s="146">
        <f t="shared" si="2"/>
        <v>6.0912000000000006E-3</v>
      </c>
      <c r="S147" s="146">
        <v>0</v>
      </c>
      <c r="T147" s="147">
        <f t="shared" si="3"/>
        <v>0</v>
      </c>
      <c r="AR147" s="148" t="s">
        <v>189</v>
      </c>
      <c r="AT147" s="148" t="s">
        <v>126</v>
      </c>
      <c r="AU147" s="148" t="s">
        <v>85</v>
      </c>
      <c r="AY147" s="3" t="s">
        <v>122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3" t="s">
        <v>85</v>
      </c>
      <c r="BK147" s="150">
        <f t="shared" si="9"/>
        <v>0</v>
      </c>
      <c r="BL147" s="3" t="s">
        <v>189</v>
      </c>
      <c r="BM147" s="148" t="s">
        <v>270</v>
      </c>
    </row>
    <row r="148" spans="2:65" s="17" customFormat="1" ht="21.75" customHeight="1">
      <c r="B148" s="140"/>
      <c r="C148" s="176" t="s">
        <v>271</v>
      </c>
      <c r="D148" s="176" t="s">
        <v>253</v>
      </c>
      <c r="E148" s="177" t="s">
        <v>272</v>
      </c>
      <c r="F148" s="178" t="s">
        <v>273</v>
      </c>
      <c r="G148" s="179" t="s">
        <v>274</v>
      </c>
      <c r="H148" s="180">
        <v>50.76</v>
      </c>
      <c r="I148" s="166"/>
      <c r="J148" s="165">
        <f t="shared" si="0"/>
        <v>0</v>
      </c>
      <c r="K148" s="167"/>
      <c r="L148" s="168"/>
      <c r="M148" s="169" t="s">
        <v>1</v>
      </c>
      <c r="N148" s="170" t="s">
        <v>38</v>
      </c>
      <c r="P148" s="146">
        <f t="shared" si="1"/>
        <v>0</v>
      </c>
      <c r="Q148" s="146">
        <v>4.4000000000000002E-4</v>
      </c>
      <c r="R148" s="146">
        <f t="shared" si="2"/>
        <v>2.2334400000000001E-2</v>
      </c>
      <c r="S148" s="146">
        <v>0</v>
      </c>
      <c r="T148" s="147">
        <f t="shared" si="3"/>
        <v>0</v>
      </c>
      <c r="AR148" s="148" t="s">
        <v>256</v>
      </c>
      <c r="AT148" s="148" t="s">
        <v>253</v>
      </c>
      <c r="AU148" s="148" t="s">
        <v>85</v>
      </c>
      <c r="AY148" s="3" t="s">
        <v>122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3" t="s">
        <v>85</v>
      </c>
      <c r="BK148" s="150">
        <f t="shared" si="9"/>
        <v>0</v>
      </c>
      <c r="BL148" s="3" t="s">
        <v>189</v>
      </c>
      <c r="BM148" s="148" t="s">
        <v>275</v>
      </c>
    </row>
    <row r="149" spans="2:65" s="17" customFormat="1" ht="21.75" customHeight="1">
      <c r="B149" s="140"/>
      <c r="C149" s="176" t="s">
        <v>276</v>
      </c>
      <c r="D149" s="176" t="s">
        <v>253</v>
      </c>
      <c r="E149" s="177" t="s">
        <v>277</v>
      </c>
      <c r="F149" s="178" t="s">
        <v>278</v>
      </c>
      <c r="G149" s="179" t="s">
        <v>274</v>
      </c>
      <c r="H149" s="180">
        <v>101.52</v>
      </c>
      <c r="I149" s="166"/>
      <c r="J149" s="165">
        <f t="shared" si="0"/>
        <v>0</v>
      </c>
      <c r="K149" s="167"/>
      <c r="L149" s="168"/>
      <c r="M149" s="169" t="s">
        <v>1</v>
      </c>
      <c r="N149" s="170" t="s">
        <v>38</v>
      </c>
      <c r="P149" s="146">
        <f t="shared" si="1"/>
        <v>0</v>
      </c>
      <c r="Q149" s="146">
        <v>3.3E-4</v>
      </c>
      <c r="R149" s="146">
        <f t="shared" si="2"/>
        <v>3.3501599999999999E-2</v>
      </c>
      <c r="S149" s="146">
        <v>0</v>
      </c>
      <c r="T149" s="147">
        <f t="shared" si="3"/>
        <v>0</v>
      </c>
      <c r="AR149" s="148" t="s">
        <v>256</v>
      </c>
      <c r="AT149" s="148" t="s">
        <v>253</v>
      </c>
      <c r="AU149" s="148" t="s">
        <v>85</v>
      </c>
      <c r="AY149" s="3" t="s">
        <v>122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3" t="s">
        <v>85</v>
      </c>
      <c r="BK149" s="150">
        <f t="shared" si="9"/>
        <v>0</v>
      </c>
      <c r="BL149" s="3" t="s">
        <v>189</v>
      </c>
      <c r="BM149" s="148" t="s">
        <v>279</v>
      </c>
    </row>
    <row r="150" spans="2:65" s="17" customFormat="1" ht="24.2" customHeight="1">
      <c r="B150" s="140"/>
      <c r="C150" s="171" t="s">
        <v>280</v>
      </c>
      <c r="D150" s="171" t="s">
        <v>126</v>
      </c>
      <c r="E150" s="172" t="s">
        <v>281</v>
      </c>
      <c r="F150" s="173" t="s">
        <v>282</v>
      </c>
      <c r="G150" s="174" t="s">
        <v>283</v>
      </c>
      <c r="H150" s="142"/>
      <c r="I150" s="142"/>
      <c r="J150" s="141">
        <f t="shared" si="0"/>
        <v>0</v>
      </c>
      <c r="K150" s="143"/>
      <c r="L150" s="18"/>
      <c r="M150" s="144" t="s">
        <v>1</v>
      </c>
      <c r="N150" s="145" t="s">
        <v>38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189</v>
      </c>
      <c r="AT150" s="148" t="s">
        <v>126</v>
      </c>
      <c r="AU150" s="148" t="s">
        <v>85</v>
      </c>
      <c r="AY150" s="3" t="s">
        <v>122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3" t="s">
        <v>85</v>
      </c>
      <c r="BK150" s="150">
        <f t="shared" si="9"/>
        <v>0</v>
      </c>
      <c r="BL150" s="3" t="s">
        <v>189</v>
      </c>
      <c r="BM150" s="148" t="s">
        <v>284</v>
      </c>
    </row>
    <row r="151" spans="2:65" s="17" customFormat="1" ht="24.2" customHeight="1">
      <c r="B151" s="140"/>
      <c r="C151" s="171" t="s">
        <v>285</v>
      </c>
      <c r="D151" s="171" t="s">
        <v>126</v>
      </c>
      <c r="E151" s="172" t="s">
        <v>286</v>
      </c>
      <c r="F151" s="173" t="s">
        <v>287</v>
      </c>
      <c r="G151" s="174" t="s">
        <v>283</v>
      </c>
      <c r="H151" s="142"/>
      <c r="I151" s="142"/>
      <c r="J151" s="141">
        <f t="shared" si="0"/>
        <v>0</v>
      </c>
      <c r="K151" s="143"/>
      <c r="L151" s="18"/>
      <c r="M151" s="144" t="s">
        <v>1</v>
      </c>
      <c r="N151" s="145" t="s">
        <v>38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189</v>
      </c>
      <c r="AT151" s="148" t="s">
        <v>126</v>
      </c>
      <c r="AU151" s="148" t="s">
        <v>85</v>
      </c>
      <c r="AY151" s="3" t="s">
        <v>122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3" t="s">
        <v>85</v>
      </c>
      <c r="BK151" s="150">
        <f t="shared" si="9"/>
        <v>0</v>
      </c>
      <c r="BL151" s="3" t="s">
        <v>189</v>
      </c>
      <c r="BM151" s="148" t="s">
        <v>288</v>
      </c>
    </row>
    <row r="152" spans="2:65" s="127" customFormat="1" ht="22.9" customHeight="1">
      <c r="B152" s="128"/>
      <c r="D152" s="129" t="s">
        <v>71</v>
      </c>
      <c r="E152" s="138" t="s">
        <v>289</v>
      </c>
      <c r="F152" s="138" t="s">
        <v>290</v>
      </c>
      <c r="I152" s="131"/>
      <c r="J152" s="139">
        <f>BK152</f>
        <v>0</v>
      </c>
      <c r="L152" s="128"/>
      <c r="M152" s="133"/>
      <c r="P152" s="134">
        <f>SUM(P153:P158)</f>
        <v>0</v>
      </c>
      <c r="R152" s="134">
        <f>SUM(R153:R158)</f>
        <v>1.84145055</v>
      </c>
      <c r="T152" s="135">
        <f>SUM(T153:T158)</f>
        <v>0</v>
      </c>
      <c r="AR152" s="129" t="s">
        <v>85</v>
      </c>
      <c r="AT152" s="136" t="s">
        <v>71</v>
      </c>
      <c r="AU152" s="136" t="s">
        <v>79</v>
      </c>
      <c r="AY152" s="129" t="s">
        <v>122</v>
      </c>
      <c r="BK152" s="137">
        <f>SUM(BK153:BK158)</f>
        <v>0</v>
      </c>
    </row>
    <row r="153" spans="2:65" s="17" customFormat="1" ht="24.2" customHeight="1">
      <c r="B153" s="140"/>
      <c r="C153" s="171" t="s">
        <v>193</v>
      </c>
      <c r="D153" s="171" t="s">
        <v>126</v>
      </c>
      <c r="E153" s="172" t="s">
        <v>291</v>
      </c>
      <c r="F153" s="173" t="s">
        <v>292</v>
      </c>
      <c r="G153" s="174" t="s">
        <v>129</v>
      </c>
      <c r="H153" s="175">
        <v>59.76</v>
      </c>
      <c r="I153" s="142"/>
      <c r="J153" s="141">
        <f t="shared" ref="J153:J158" si="10">ROUND(I153*H153,3)</f>
        <v>0</v>
      </c>
      <c r="K153" s="143"/>
      <c r="L153" s="18"/>
      <c r="M153" s="144" t="s">
        <v>1</v>
      </c>
      <c r="N153" s="145" t="s">
        <v>38</v>
      </c>
      <c r="P153" s="146">
        <f t="shared" ref="P153:P158" si="11">O153*H153</f>
        <v>0</v>
      </c>
      <c r="Q153" s="146">
        <v>0</v>
      </c>
      <c r="R153" s="146">
        <f t="shared" ref="R153:R158" si="12">Q153*H153</f>
        <v>0</v>
      </c>
      <c r="S153" s="146">
        <v>0</v>
      </c>
      <c r="T153" s="147">
        <f t="shared" ref="T153:T158" si="13">S153*H153</f>
        <v>0</v>
      </c>
      <c r="AR153" s="148" t="s">
        <v>189</v>
      </c>
      <c r="AT153" s="148" t="s">
        <v>126</v>
      </c>
      <c r="AU153" s="148" t="s">
        <v>85</v>
      </c>
      <c r="AY153" s="3" t="s">
        <v>122</v>
      </c>
      <c r="BE153" s="149">
        <f t="shared" ref="BE153:BE158" si="14">IF(N153="základná",J153,0)</f>
        <v>0</v>
      </c>
      <c r="BF153" s="149">
        <f t="shared" ref="BF153:BF158" si="15">IF(N153="znížená",J153,0)</f>
        <v>0</v>
      </c>
      <c r="BG153" s="149">
        <f t="shared" ref="BG153:BG158" si="16">IF(N153="zákl. prenesená",J153,0)</f>
        <v>0</v>
      </c>
      <c r="BH153" s="149">
        <f t="shared" ref="BH153:BH158" si="17">IF(N153="zníž. prenesená",J153,0)</f>
        <v>0</v>
      </c>
      <c r="BI153" s="149">
        <f t="shared" ref="BI153:BI158" si="18">IF(N153="nulová",J153,0)</f>
        <v>0</v>
      </c>
      <c r="BJ153" s="3" t="s">
        <v>85</v>
      </c>
      <c r="BK153" s="150">
        <f t="shared" ref="BK153:BK158" si="19">ROUND(I153*H153,3)</f>
        <v>0</v>
      </c>
      <c r="BL153" s="3" t="s">
        <v>189</v>
      </c>
      <c r="BM153" s="148" t="s">
        <v>293</v>
      </c>
    </row>
    <row r="154" spans="2:65" s="17" customFormat="1" ht="24.2" customHeight="1">
      <c r="B154" s="140"/>
      <c r="C154" s="176" t="s">
        <v>197</v>
      </c>
      <c r="D154" s="176" t="s">
        <v>253</v>
      </c>
      <c r="E154" s="177" t="s">
        <v>294</v>
      </c>
      <c r="F154" s="178" t="s">
        <v>295</v>
      </c>
      <c r="G154" s="179" t="s">
        <v>129</v>
      </c>
      <c r="H154" s="180">
        <v>60.954999999999998</v>
      </c>
      <c r="I154" s="166"/>
      <c r="J154" s="165">
        <f t="shared" si="10"/>
        <v>0</v>
      </c>
      <c r="K154" s="167"/>
      <c r="L154" s="168"/>
      <c r="M154" s="169" t="s">
        <v>1</v>
      </c>
      <c r="N154" s="170" t="s">
        <v>38</v>
      </c>
      <c r="P154" s="146">
        <f t="shared" si="11"/>
        <v>0</v>
      </c>
      <c r="Q154" s="146">
        <v>2.76E-2</v>
      </c>
      <c r="R154" s="146">
        <f t="shared" si="12"/>
        <v>1.682358</v>
      </c>
      <c r="S154" s="146">
        <v>0</v>
      </c>
      <c r="T154" s="147">
        <f t="shared" si="13"/>
        <v>0</v>
      </c>
      <c r="AR154" s="148" t="s">
        <v>256</v>
      </c>
      <c r="AT154" s="148" t="s">
        <v>253</v>
      </c>
      <c r="AU154" s="148" t="s">
        <v>85</v>
      </c>
      <c r="AY154" s="3" t="s">
        <v>122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3" t="s">
        <v>85</v>
      </c>
      <c r="BK154" s="150">
        <f t="shared" si="19"/>
        <v>0</v>
      </c>
      <c r="BL154" s="3" t="s">
        <v>189</v>
      </c>
      <c r="BM154" s="148" t="s">
        <v>296</v>
      </c>
    </row>
    <row r="155" spans="2:65" s="17" customFormat="1" ht="24.2" customHeight="1">
      <c r="B155" s="140"/>
      <c r="C155" s="171" t="s">
        <v>204</v>
      </c>
      <c r="D155" s="171" t="s">
        <v>126</v>
      </c>
      <c r="E155" s="172" t="s">
        <v>297</v>
      </c>
      <c r="F155" s="173" t="s">
        <v>298</v>
      </c>
      <c r="G155" s="174" t="s">
        <v>129</v>
      </c>
      <c r="H155" s="175">
        <v>59.76</v>
      </c>
      <c r="I155" s="142"/>
      <c r="J155" s="141">
        <f t="shared" si="10"/>
        <v>0</v>
      </c>
      <c r="K155" s="143"/>
      <c r="L155" s="18"/>
      <c r="M155" s="144" t="s">
        <v>1</v>
      </c>
      <c r="N155" s="145" t="s">
        <v>38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0</v>
      </c>
      <c r="T155" s="147">
        <f t="shared" si="13"/>
        <v>0</v>
      </c>
      <c r="AR155" s="148" t="s">
        <v>189</v>
      </c>
      <c r="AT155" s="148" t="s">
        <v>126</v>
      </c>
      <c r="AU155" s="148" t="s">
        <v>85</v>
      </c>
      <c r="AY155" s="3" t="s">
        <v>122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3" t="s">
        <v>85</v>
      </c>
      <c r="BK155" s="150">
        <f t="shared" si="19"/>
        <v>0</v>
      </c>
      <c r="BL155" s="3" t="s">
        <v>189</v>
      </c>
      <c r="BM155" s="148" t="s">
        <v>299</v>
      </c>
    </row>
    <row r="156" spans="2:65" s="17" customFormat="1" ht="21.75" customHeight="1">
      <c r="B156" s="140"/>
      <c r="C156" s="176" t="s">
        <v>7</v>
      </c>
      <c r="D156" s="176" t="s">
        <v>253</v>
      </c>
      <c r="E156" s="177" t="s">
        <v>300</v>
      </c>
      <c r="F156" s="178" t="s">
        <v>301</v>
      </c>
      <c r="G156" s="179" t="s">
        <v>129</v>
      </c>
      <c r="H156" s="180">
        <v>60.954999999999998</v>
      </c>
      <c r="I156" s="166"/>
      <c r="J156" s="165">
        <f t="shared" si="10"/>
        <v>0</v>
      </c>
      <c r="K156" s="167"/>
      <c r="L156" s="168"/>
      <c r="M156" s="169" t="s">
        <v>1</v>
      </c>
      <c r="N156" s="170" t="s">
        <v>38</v>
      </c>
      <c r="P156" s="146">
        <f t="shared" si="11"/>
        <v>0</v>
      </c>
      <c r="Q156" s="146">
        <v>2.6099999999999999E-3</v>
      </c>
      <c r="R156" s="146">
        <f t="shared" si="12"/>
        <v>0.15909255</v>
      </c>
      <c r="S156" s="146">
        <v>0</v>
      </c>
      <c r="T156" s="147">
        <f t="shared" si="13"/>
        <v>0</v>
      </c>
      <c r="AR156" s="148" t="s">
        <v>256</v>
      </c>
      <c r="AT156" s="148" t="s">
        <v>253</v>
      </c>
      <c r="AU156" s="148" t="s">
        <v>85</v>
      </c>
      <c r="AY156" s="3" t="s">
        <v>122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3" t="s">
        <v>85</v>
      </c>
      <c r="BK156" s="150">
        <f t="shared" si="19"/>
        <v>0</v>
      </c>
      <c r="BL156" s="3" t="s">
        <v>189</v>
      </c>
      <c r="BM156" s="148" t="s">
        <v>302</v>
      </c>
    </row>
    <row r="157" spans="2:65" s="17" customFormat="1" ht="24.2" customHeight="1">
      <c r="B157" s="140"/>
      <c r="C157" s="171" t="s">
        <v>303</v>
      </c>
      <c r="D157" s="171" t="s">
        <v>126</v>
      </c>
      <c r="E157" s="172" t="s">
        <v>304</v>
      </c>
      <c r="F157" s="173" t="s">
        <v>305</v>
      </c>
      <c r="G157" s="174" t="s">
        <v>283</v>
      </c>
      <c r="H157" s="142"/>
      <c r="I157" s="142"/>
      <c r="J157" s="141">
        <f t="shared" si="10"/>
        <v>0</v>
      </c>
      <c r="K157" s="143"/>
      <c r="L157" s="18"/>
      <c r="M157" s="144" t="s">
        <v>1</v>
      </c>
      <c r="N157" s="145" t="s">
        <v>38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0</v>
      </c>
      <c r="T157" s="147">
        <f t="shared" si="13"/>
        <v>0</v>
      </c>
      <c r="AR157" s="148" t="s">
        <v>189</v>
      </c>
      <c r="AT157" s="148" t="s">
        <v>126</v>
      </c>
      <c r="AU157" s="148" t="s">
        <v>85</v>
      </c>
      <c r="AY157" s="3" t="s">
        <v>122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3" t="s">
        <v>85</v>
      </c>
      <c r="BK157" s="150">
        <f t="shared" si="19"/>
        <v>0</v>
      </c>
      <c r="BL157" s="3" t="s">
        <v>189</v>
      </c>
      <c r="BM157" s="148" t="s">
        <v>306</v>
      </c>
    </row>
    <row r="158" spans="2:65" s="17" customFormat="1" ht="24.2" customHeight="1">
      <c r="B158" s="140"/>
      <c r="C158" s="171" t="s">
        <v>307</v>
      </c>
      <c r="D158" s="171" t="s">
        <v>126</v>
      </c>
      <c r="E158" s="172" t="s">
        <v>308</v>
      </c>
      <c r="F158" s="173" t="s">
        <v>309</v>
      </c>
      <c r="G158" s="174" t="s">
        <v>283</v>
      </c>
      <c r="H158" s="142"/>
      <c r="I158" s="142"/>
      <c r="J158" s="141">
        <f t="shared" si="10"/>
        <v>0</v>
      </c>
      <c r="K158" s="143"/>
      <c r="L158" s="18"/>
      <c r="M158" s="144" t="s">
        <v>1</v>
      </c>
      <c r="N158" s="145" t="s">
        <v>38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189</v>
      </c>
      <c r="AT158" s="148" t="s">
        <v>126</v>
      </c>
      <c r="AU158" s="148" t="s">
        <v>85</v>
      </c>
      <c r="AY158" s="3" t="s">
        <v>122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3" t="s">
        <v>85</v>
      </c>
      <c r="BK158" s="150">
        <f t="shared" si="19"/>
        <v>0</v>
      </c>
      <c r="BL158" s="3" t="s">
        <v>189</v>
      </c>
      <c r="BM158" s="148" t="s">
        <v>310</v>
      </c>
    </row>
    <row r="159" spans="2:65" s="127" customFormat="1" ht="22.9" customHeight="1">
      <c r="B159" s="128"/>
      <c r="D159" s="129" t="s">
        <v>71</v>
      </c>
      <c r="E159" s="138" t="s">
        <v>213</v>
      </c>
      <c r="F159" s="138" t="s">
        <v>214</v>
      </c>
      <c r="I159" s="131"/>
      <c r="J159" s="139">
        <f>BK159</f>
        <v>0</v>
      </c>
      <c r="L159" s="128"/>
      <c r="M159" s="133"/>
      <c r="P159" s="134">
        <f>SUM(P160:P162)</f>
        <v>0</v>
      </c>
      <c r="R159" s="134">
        <f>SUM(R160:R162)</f>
        <v>0.6120000000000001</v>
      </c>
      <c r="T159" s="135">
        <f>SUM(T160:T162)</f>
        <v>0</v>
      </c>
      <c r="AR159" s="129" t="s">
        <v>85</v>
      </c>
      <c r="AT159" s="136" t="s">
        <v>71</v>
      </c>
      <c r="AU159" s="136" t="s">
        <v>79</v>
      </c>
      <c r="AY159" s="129" t="s">
        <v>122</v>
      </c>
      <c r="BK159" s="137">
        <f>SUM(BK160:BK162)</f>
        <v>0</v>
      </c>
    </row>
    <row r="160" spans="2:65" s="17" customFormat="1" ht="37.9" customHeight="1">
      <c r="B160" s="140"/>
      <c r="C160" s="171" t="s">
        <v>130</v>
      </c>
      <c r="D160" s="171" t="s">
        <v>126</v>
      </c>
      <c r="E160" s="172" t="s">
        <v>311</v>
      </c>
      <c r="F160" s="173" t="s">
        <v>312</v>
      </c>
      <c r="G160" s="174" t="s">
        <v>274</v>
      </c>
      <c r="H160" s="175">
        <v>9</v>
      </c>
      <c r="I160" s="142"/>
      <c r="J160" s="141">
        <f>ROUND(I160*H160,3)</f>
        <v>0</v>
      </c>
      <c r="K160" s="143"/>
      <c r="L160" s="18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189</v>
      </c>
      <c r="AT160" s="148" t="s">
        <v>126</v>
      </c>
      <c r="AU160" s="148" t="s">
        <v>85</v>
      </c>
      <c r="AY160" s="3" t="s">
        <v>122</v>
      </c>
      <c r="BE160" s="149">
        <f>IF(N160="základná",J160,0)</f>
        <v>0</v>
      </c>
      <c r="BF160" s="149">
        <f>IF(N160="znížená",J160,0)</f>
        <v>0</v>
      </c>
      <c r="BG160" s="149">
        <f>IF(N160="zákl. prenesená",J160,0)</f>
        <v>0</v>
      </c>
      <c r="BH160" s="149">
        <f>IF(N160="zníž. prenesená",J160,0)</f>
        <v>0</v>
      </c>
      <c r="BI160" s="149">
        <f>IF(N160="nulová",J160,0)</f>
        <v>0</v>
      </c>
      <c r="BJ160" s="3" t="s">
        <v>85</v>
      </c>
      <c r="BK160" s="150">
        <f>ROUND(I160*H160,3)</f>
        <v>0</v>
      </c>
      <c r="BL160" s="3" t="s">
        <v>189</v>
      </c>
      <c r="BM160" s="148" t="s">
        <v>313</v>
      </c>
    </row>
    <row r="161" spans="2:65" s="17" customFormat="1" ht="37.9" customHeight="1">
      <c r="B161" s="140"/>
      <c r="C161" s="176" t="s">
        <v>137</v>
      </c>
      <c r="D161" s="176" t="s">
        <v>253</v>
      </c>
      <c r="E161" s="177" t="s">
        <v>314</v>
      </c>
      <c r="F161" s="178" t="s">
        <v>315</v>
      </c>
      <c r="G161" s="179" t="s">
        <v>274</v>
      </c>
      <c r="H161" s="180">
        <v>2</v>
      </c>
      <c r="I161" s="166"/>
      <c r="J161" s="165">
        <f>ROUND(I161*H161,3)</f>
        <v>0</v>
      </c>
      <c r="K161" s="167"/>
      <c r="L161" s="168"/>
      <c r="M161" s="169" t="s">
        <v>1</v>
      </c>
      <c r="N161" s="170" t="s">
        <v>38</v>
      </c>
      <c r="P161" s="146">
        <f>O161*H161</f>
        <v>0</v>
      </c>
      <c r="Q161" s="146">
        <v>6.8000000000000005E-2</v>
      </c>
      <c r="R161" s="146">
        <f>Q161*H161</f>
        <v>0.13600000000000001</v>
      </c>
      <c r="S161" s="146">
        <v>0</v>
      </c>
      <c r="T161" s="147">
        <f>S161*H161</f>
        <v>0</v>
      </c>
      <c r="AR161" s="148" t="s">
        <v>256</v>
      </c>
      <c r="AT161" s="148" t="s">
        <v>253</v>
      </c>
      <c r="AU161" s="148" t="s">
        <v>85</v>
      </c>
      <c r="AY161" s="3" t="s">
        <v>122</v>
      </c>
      <c r="BE161" s="149">
        <f>IF(N161="základná",J161,0)</f>
        <v>0</v>
      </c>
      <c r="BF161" s="149">
        <f>IF(N161="znížená",J161,0)</f>
        <v>0</v>
      </c>
      <c r="BG161" s="149">
        <f>IF(N161="zákl. prenesená",J161,0)</f>
        <v>0</v>
      </c>
      <c r="BH161" s="149">
        <f>IF(N161="zníž. prenesená",J161,0)</f>
        <v>0</v>
      </c>
      <c r="BI161" s="149">
        <f>IF(N161="nulová",J161,0)</f>
        <v>0</v>
      </c>
      <c r="BJ161" s="3" t="s">
        <v>85</v>
      </c>
      <c r="BK161" s="150">
        <f>ROUND(I161*H161,3)</f>
        <v>0</v>
      </c>
      <c r="BL161" s="3" t="s">
        <v>189</v>
      </c>
      <c r="BM161" s="148" t="s">
        <v>316</v>
      </c>
    </row>
    <row r="162" spans="2:65" s="17" customFormat="1" ht="37.9" customHeight="1">
      <c r="B162" s="140"/>
      <c r="C162" s="176" t="s">
        <v>148</v>
      </c>
      <c r="D162" s="176" t="s">
        <v>253</v>
      </c>
      <c r="E162" s="177" t="s">
        <v>317</v>
      </c>
      <c r="F162" s="178" t="s">
        <v>318</v>
      </c>
      <c r="G162" s="179" t="s">
        <v>274</v>
      </c>
      <c r="H162" s="180">
        <v>7</v>
      </c>
      <c r="I162" s="166"/>
      <c r="J162" s="165">
        <f>ROUND(I162*H162,3)</f>
        <v>0</v>
      </c>
      <c r="K162" s="167"/>
      <c r="L162" s="168"/>
      <c r="M162" s="169" t="s">
        <v>1</v>
      </c>
      <c r="N162" s="170" t="s">
        <v>38</v>
      </c>
      <c r="P162" s="146">
        <f>O162*H162</f>
        <v>0</v>
      </c>
      <c r="Q162" s="146">
        <v>6.8000000000000005E-2</v>
      </c>
      <c r="R162" s="146">
        <f>Q162*H162</f>
        <v>0.47600000000000003</v>
      </c>
      <c r="S162" s="146">
        <v>0</v>
      </c>
      <c r="T162" s="147">
        <f>S162*H162</f>
        <v>0</v>
      </c>
      <c r="AR162" s="148" t="s">
        <v>256</v>
      </c>
      <c r="AT162" s="148" t="s">
        <v>253</v>
      </c>
      <c r="AU162" s="148" t="s">
        <v>85</v>
      </c>
      <c r="AY162" s="3" t="s">
        <v>122</v>
      </c>
      <c r="BE162" s="149">
        <f>IF(N162="základná",J162,0)</f>
        <v>0</v>
      </c>
      <c r="BF162" s="149">
        <f>IF(N162="znížená",J162,0)</f>
        <v>0</v>
      </c>
      <c r="BG162" s="149">
        <f>IF(N162="zákl. prenesená",J162,0)</f>
        <v>0</v>
      </c>
      <c r="BH162" s="149">
        <f>IF(N162="zníž. prenesená",J162,0)</f>
        <v>0</v>
      </c>
      <c r="BI162" s="149">
        <f>IF(N162="nulová",J162,0)</f>
        <v>0</v>
      </c>
      <c r="BJ162" s="3" t="s">
        <v>85</v>
      </c>
      <c r="BK162" s="150">
        <f>ROUND(I162*H162,3)</f>
        <v>0</v>
      </c>
      <c r="BL162" s="3" t="s">
        <v>189</v>
      </c>
      <c r="BM162" s="148" t="s">
        <v>319</v>
      </c>
    </row>
    <row r="163" spans="2:65" s="127" customFormat="1" ht="22.9" customHeight="1">
      <c r="B163" s="128"/>
      <c r="D163" s="129" t="s">
        <v>71</v>
      </c>
      <c r="E163" s="138" t="s">
        <v>320</v>
      </c>
      <c r="F163" s="138" t="s">
        <v>321</v>
      </c>
      <c r="I163" s="131"/>
      <c r="J163" s="139">
        <f>BK163</f>
        <v>0</v>
      </c>
      <c r="L163" s="128"/>
      <c r="M163" s="133"/>
      <c r="P163" s="134">
        <f>SUM(P164:P165)</f>
        <v>0</v>
      </c>
      <c r="R163" s="134">
        <f>SUM(R164:R165)</f>
        <v>8.5669000000000006E-3</v>
      </c>
      <c r="T163" s="135">
        <f>SUM(T164:T165)</f>
        <v>0</v>
      </c>
      <c r="AR163" s="129" t="s">
        <v>85</v>
      </c>
      <c r="AT163" s="136" t="s">
        <v>71</v>
      </c>
      <c r="AU163" s="136" t="s">
        <v>79</v>
      </c>
      <c r="AY163" s="129" t="s">
        <v>122</v>
      </c>
      <c r="BK163" s="137">
        <f>SUM(BK164:BK165)</f>
        <v>0</v>
      </c>
    </row>
    <row r="164" spans="2:65" s="17" customFormat="1" ht="37.9" customHeight="1">
      <c r="B164" s="140"/>
      <c r="C164" s="171" t="s">
        <v>322</v>
      </c>
      <c r="D164" s="171" t="s">
        <v>126</v>
      </c>
      <c r="E164" s="172" t="s">
        <v>323</v>
      </c>
      <c r="F164" s="173" t="s">
        <v>324</v>
      </c>
      <c r="G164" s="174" t="s">
        <v>129</v>
      </c>
      <c r="H164" s="175">
        <v>52.569000000000003</v>
      </c>
      <c r="I164" s="142"/>
      <c r="J164" s="141">
        <f>ROUND(I164*H164,3)</f>
        <v>0</v>
      </c>
      <c r="K164" s="143"/>
      <c r="L164" s="18"/>
      <c r="M164" s="144" t="s">
        <v>1</v>
      </c>
      <c r="N164" s="145" t="s">
        <v>38</v>
      </c>
      <c r="P164" s="146">
        <f>O164*H164</f>
        <v>0</v>
      </c>
      <c r="Q164" s="146">
        <v>1E-4</v>
      </c>
      <c r="R164" s="146">
        <f>Q164*H164</f>
        <v>5.2569000000000001E-3</v>
      </c>
      <c r="S164" s="146">
        <v>0</v>
      </c>
      <c r="T164" s="147">
        <f>S164*H164</f>
        <v>0</v>
      </c>
      <c r="AR164" s="148" t="s">
        <v>189</v>
      </c>
      <c r="AT164" s="148" t="s">
        <v>126</v>
      </c>
      <c r="AU164" s="148" t="s">
        <v>85</v>
      </c>
      <c r="AY164" s="3" t="s">
        <v>122</v>
      </c>
      <c r="BE164" s="149">
        <f>IF(N164="základná",J164,0)</f>
        <v>0</v>
      </c>
      <c r="BF164" s="149">
        <f>IF(N164="znížená",J164,0)</f>
        <v>0</v>
      </c>
      <c r="BG164" s="149">
        <f>IF(N164="zákl. prenesená",J164,0)</f>
        <v>0</v>
      </c>
      <c r="BH164" s="149">
        <f>IF(N164="zníž. prenesená",J164,0)</f>
        <v>0</v>
      </c>
      <c r="BI164" s="149">
        <f>IF(N164="nulová",J164,0)</f>
        <v>0</v>
      </c>
      <c r="BJ164" s="3" t="s">
        <v>85</v>
      </c>
      <c r="BK164" s="150">
        <f>ROUND(I164*H164,3)</f>
        <v>0</v>
      </c>
      <c r="BL164" s="3" t="s">
        <v>189</v>
      </c>
      <c r="BM164" s="148" t="s">
        <v>325</v>
      </c>
    </row>
    <row r="165" spans="2:65" s="17" customFormat="1" ht="16.5" customHeight="1">
      <c r="B165" s="140"/>
      <c r="C165" s="171" t="s">
        <v>256</v>
      </c>
      <c r="D165" s="171" t="s">
        <v>126</v>
      </c>
      <c r="E165" s="172" t="s">
        <v>326</v>
      </c>
      <c r="F165" s="173" t="s">
        <v>327</v>
      </c>
      <c r="G165" s="174" t="s">
        <v>274</v>
      </c>
      <c r="H165" s="175">
        <v>1</v>
      </c>
      <c r="I165" s="142"/>
      <c r="J165" s="141">
        <f>ROUND(I165*H165,3)</f>
        <v>0</v>
      </c>
      <c r="K165" s="143"/>
      <c r="L165" s="18"/>
      <c r="M165" s="160" t="s">
        <v>1</v>
      </c>
      <c r="N165" s="161" t="s">
        <v>38</v>
      </c>
      <c r="O165" s="162"/>
      <c r="P165" s="163">
        <f>O165*H165</f>
        <v>0</v>
      </c>
      <c r="Q165" s="163">
        <v>3.31E-3</v>
      </c>
      <c r="R165" s="163">
        <f>Q165*H165</f>
        <v>3.31E-3</v>
      </c>
      <c r="S165" s="163">
        <v>0</v>
      </c>
      <c r="T165" s="164">
        <f>S165*H165</f>
        <v>0</v>
      </c>
      <c r="AR165" s="148" t="s">
        <v>189</v>
      </c>
      <c r="AT165" s="148" t="s">
        <v>126</v>
      </c>
      <c r="AU165" s="148" t="s">
        <v>85</v>
      </c>
      <c r="AY165" s="3" t="s">
        <v>122</v>
      </c>
      <c r="BE165" s="149">
        <f>IF(N165="základná",J165,0)</f>
        <v>0</v>
      </c>
      <c r="BF165" s="149">
        <f>IF(N165="znížená",J165,0)</f>
        <v>0</v>
      </c>
      <c r="BG165" s="149">
        <f>IF(N165="zákl. prenesená",J165,0)</f>
        <v>0</v>
      </c>
      <c r="BH165" s="149">
        <f>IF(N165="zníž. prenesená",J165,0)</f>
        <v>0</v>
      </c>
      <c r="BI165" s="149">
        <f>IF(N165="nulová",J165,0)</f>
        <v>0</v>
      </c>
      <c r="BJ165" s="3" t="s">
        <v>85</v>
      </c>
      <c r="BK165" s="150">
        <f>ROUND(I165*H165,3)</f>
        <v>0</v>
      </c>
      <c r="BL165" s="3" t="s">
        <v>189</v>
      </c>
      <c r="BM165" s="148" t="s">
        <v>328</v>
      </c>
    </row>
    <row r="166" spans="2:65" s="17" customFormat="1" ht="6.95" customHeight="1"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18"/>
    </row>
  </sheetData>
  <sheetProtection algorithmName="SHA-512" hashValue="z8i9Ng8Rc3WdJMGi6MhbS/6gOmvV8YZJmU95ob0gGHGuQVBiHpmwPoskCRCUSC8dZtxpON7TdnaIr4a3Ub06HQ==" saltValue="FgMqCY08NOgWhsc2bc7y/w==" spinCount="100000" sheet="1" objects="1" scenarios="1"/>
  <autoFilter ref="C128:K165" xr:uid="{00000000-0009-0000-0000-000004000000}"/>
  <mergeCells count="12">
    <mergeCell ref="E29:H29"/>
    <mergeCell ref="L2:V2"/>
    <mergeCell ref="E7:H7"/>
    <mergeCell ref="E9:H9"/>
    <mergeCell ref="E11:H11"/>
    <mergeCell ref="E20:H20"/>
    <mergeCell ref="E121:H121"/>
    <mergeCell ref="E85:H85"/>
    <mergeCell ref="E87:H87"/>
    <mergeCell ref="E89:H89"/>
    <mergeCell ref="E117:H117"/>
    <mergeCell ref="E119:H119"/>
  </mergeCells>
  <pageMargins left="0.39374999999999999" right="0.39374999999999999" top="0.39374999999999999" bottom="0.39374999999999999" header="0" footer="0"/>
  <pageSetup paperSize="9" fitToHeight="100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22"/>
  <sheetViews>
    <sheetView showGridLines="0" workbookViewId="0">
      <selection activeCell="H121" sqref="H121"/>
    </sheetView>
  </sheetViews>
  <sheetFormatPr defaultColWidth="10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2:46" s="1" customFormat="1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3" t="s">
        <v>92</v>
      </c>
    </row>
    <row r="3" spans="2:46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72</v>
      </c>
    </row>
    <row r="4" spans="2:46" s="1" customFormat="1" ht="24.95" customHeight="1">
      <c r="B4" s="6"/>
      <c r="D4" s="7" t="s">
        <v>93</v>
      </c>
      <c r="L4" s="6"/>
      <c r="M4" s="84" t="s">
        <v>9</v>
      </c>
      <c r="AT4" s="3" t="s">
        <v>3</v>
      </c>
    </row>
    <row r="5" spans="2:46" s="1" customFormat="1" ht="6.95" customHeight="1">
      <c r="B5" s="6"/>
      <c r="L5" s="6"/>
    </row>
    <row r="6" spans="2:46" s="1" customFormat="1" ht="12" customHeight="1">
      <c r="B6" s="6"/>
      <c r="D6" s="12" t="s">
        <v>14</v>
      </c>
      <c r="L6" s="6"/>
    </row>
    <row r="7" spans="2:46" s="1" customFormat="1" ht="16.5" customHeight="1">
      <c r="B7" s="6"/>
      <c r="E7" s="215" t="str">
        <f>'Rekapitulácia stavby'!K6</f>
        <v>Univerzita Komenského</v>
      </c>
      <c r="F7" s="216"/>
      <c r="G7" s="216"/>
      <c r="H7" s="216"/>
      <c r="L7" s="6"/>
    </row>
    <row r="8" spans="2:46" s="17" customFormat="1" ht="12" customHeight="1">
      <c r="B8" s="18"/>
      <c r="D8" s="12" t="s">
        <v>94</v>
      </c>
      <c r="L8" s="18"/>
    </row>
    <row r="9" spans="2:46" s="17" customFormat="1" ht="16.5" customHeight="1">
      <c r="B9" s="18"/>
      <c r="E9" s="212" t="s">
        <v>329</v>
      </c>
      <c r="F9" s="234"/>
      <c r="G9" s="234"/>
      <c r="H9" s="234"/>
      <c r="L9" s="18"/>
    </row>
    <row r="10" spans="2:46" s="17" customFormat="1">
      <c r="B10" s="18"/>
      <c r="L10" s="18"/>
    </row>
    <row r="11" spans="2:46" s="17" customFormat="1" ht="12" customHeight="1">
      <c r="B11" s="18"/>
      <c r="D11" s="12" t="s">
        <v>16</v>
      </c>
      <c r="F11" s="13" t="s">
        <v>1</v>
      </c>
      <c r="I11" s="12" t="s">
        <v>17</v>
      </c>
      <c r="J11" s="13" t="s">
        <v>1</v>
      </c>
      <c r="L11" s="18"/>
    </row>
    <row r="12" spans="2:46" s="17" customFormat="1" ht="12" customHeight="1">
      <c r="B12" s="18"/>
      <c r="D12" s="12" t="s">
        <v>18</v>
      </c>
      <c r="F12" s="13" t="s">
        <v>19</v>
      </c>
      <c r="I12" s="12" t="s">
        <v>20</v>
      </c>
      <c r="J12" s="85" t="str">
        <f>'Rekapitulácia stavby'!AN8</f>
        <v>11. 8. 2023</v>
      </c>
      <c r="L12" s="18"/>
    </row>
    <row r="13" spans="2:46" s="17" customFormat="1" ht="10.9" customHeight="1">
      <c r="B13" s="18"/>
      <c r="L13" s="18"/>
    </row>
    <row r="14" spans="2:46" s="17" customFormat="1" ht="12" customHeight="1">
      <c r="B14" s="18"/>
      <c r="D14" s="12" t="s">
        <v>22</v>
      </c>
      <c r="I14" s="12" t="s">
        <v>23</v>
      </c>
      <c r="J14" s="13" t="s">
        <v>1</v>
      </c>
      <c r="L14" s="18"/>
    </row>
    <row r="15" spans="2:46" s="17" customFormat="1" ht="18" customHeight="1">
      <c r="B15" s="18"/>
      <c r="E15" s="13" t="s">
        <v>19</v>
      </c>
      <c r="I15" s="12" t="s">
        <v>24</v>
      </c>
      <c r="J15" s="13" t="s">
        <v>1</v>
      </c>
      <c r="L15" s="18"/>
    </row>
    <row r="16" spans="2:46" s="17" customFormat="1" ht="6.95" customHeight="1">
      <c r="B16" s="18"/>
      <c r="L16" s="18"/>
    </row>
    <row r="17" spans="2:12" s="17" customFormat="1" ht="12" customHeight="1">
      <c r="B17" s="18"/>
      <c r="D17" s="12" t="s">
        <v>25</v>
      </c>
      <c r="I17" s="12" t="s">
        <v>23</v>
      </c>
      <c r="J17" s="14" t="str">
        <f>'Rekapitulácia stavby'!AN13</f>
        <v>Vyplň údaj</v>
      </c>
      <c r="L17" s="18"/>
    </row>
    <row r="18" spans="2:12" s="17" customFormat="1" ht="18" customHeight="1">
      <c r="B18" s="18"/>
      <c r="E18" s="217" t="str">
        <f>'Rekapitulácia stavby'!E14</f>
        <v>Vyplň údaj</v>
      </c>
      <c r="F18" s="199"/>
      <c r="G18" s="199"/>
      <c r="H18" s="199"/>
      <c r="I18" s="12" t="s">
        <v>24</v>
      </c>
      <c r="J18" s="14" t="str">
        <f>'Rekapitulácia stavby'!AN14</f>
        <v>Vyplň údaj</v>
      </c>
      <c r="L18" s="18"/>
    </row>
    <row r="19" spans="2:12" s="17" customFormat="1" ht="6.95" customHeight="1">
      <c r="B19" s="18"/>
      <c r="L19" s="18"/>
    </row>
    <row r="20" spans="2:12" s="17" customFormat="1" ht="12" customHeight="1">
      <c r="B20" s="18"/>
      <c r="D20" s="12" t="s">
        <v>27</v>
      </c>
      <c r="I20" s="12" t="s">
        <v>23</v>
      </c>
      <c r="J20" s="13" t="s">
        <v>1</v>
      </c>
      <c r="L20" s="18"/>
    </row>
    <row r="21" spans="2:12" s="17" customFormat="1" ht="18" customHeight="1">
      <c r="B21" s="18"/>
      <c r="E21" s="13" t="s">
        <v>19</v>
      </c>
      <c r="I21" s="12" t="s">
        <v>24</v>
      </c>
      <c r="J21" s="13" t="s">
        <v>1</v>
      </c>
      <c r="L21" s="18"/>
    </row>
    <row r="22" spans="2:12" s="17" customFormat="1" ht="6.95" customHeight="1">
      <c r="B22" s="18"/>
      <c r="L22" s="18"/>
    </row>
    <row r="23" spans="2:12" s="17" customFormat="1" ht="12" customHeight="1">
      <c r="B23" s="18"/>
      <c r="D23" s="12" t="s">
        <v>30</v>
      </c>
      <c r="I23" s="12" t="s">
        <v>23</v>
      </c>
      <c r="J23" s="13" t="s">
        <v>1</v>
      </c>
      <c r="L23" s="18"/>
    </row>
    <row r="24" spans="2:12" s="17" customFormat="1" ht="18" customHeight="1">
      <c r="B24" s="18"/>
      <c r="E24" s="13" t="s">
        <v>19</v>
      </c>
      <c r="I24" s="12" t="s">
        <v>24</v>
      </c>
      <c r="J24" s="13" t="s">
        <v>1</v>
      </c>
      <c r="L24" s="18"/>
    </row>
    <row r="25" spans="2:12" s="17" customFormat="1" ht="6.95" customHeight="1">
      <c r="B25" s="18"/>
      <c r="L25" s="18"/>
    </row>
    <row r="26" spans="2:12" s="17" customFormat="1" ht="12" customHeight="1">
      <c r="B26" s="18"/>
      <c r="D26" s="12" t="s">
        <v>31</v>
      </c>
      <c r="L26" s="18"/>
    </row>
    <row r="27" spans="2:12" s="86" customFormat="1" ht="16.5" customHeight="1">
      <c r="B27" s="87"/>
      <c r="E27" s="205" t="s">
        <v>1</v>
      </c>
      <c r="F27" s="205"/>
      <c r="G27" s="205"/>
      <c r="H27" s="205"/>
      <c r="L27" s="87"/>
    </row>
    <row r="28" spans="2:12" s="17" customFormat="1" ht="6.95" customHeight="1">
      <c r="B28" s="18"/>
      <c r="L28" s="18"/>
    </row>
    <row r="29" spans="2:12" s="17" customFormat="1" ht="6.95" customHeight="1">
      <c r="B29" s="18"/>
      <c r="D29" s="43"/>
      <c r="E29" s="43"/>
      <c r="F29" s="43"/>
      <c r="G29" s="43"/>
      <c r="H29" s="43"/>
      <c r="I29" s="43"/>
      <c r="J29" s="43"/>
      <c r="K29" s="43"/>
      <c r="L29" s="18"/>
    </row>
    <row r="30" spans="2:12" s="17" customFormat="1" ht="25.35" customHeight="1">
      <c r="B30" s="18"/>
      <c r="D30" s="88" t="s">
        <v>32</v>
      </c>
      <c r="J30" s="89">
        <f>ROUND(J118,2)</f>
        <v>0</v>
      </c>
      <c r="L30" s="18"/>
    </row>
    <row r="31" spans="2:12" s="17" customFormat="1" ht="6.95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14.45" customHeight="1">
      <c r="B32" s="18"/>
      <c r="F32" s="90" t="s">
        <v>34</v>
      </c>
      <c r="I32" s="90" t="s">
        <v>33</v>
      </c>
      <c r="J32" s="90" t="s">
        <v>35</v>
      </c>
      <c r="L32" s="18"/>
    </row>
    <row r="33" spans="2:12" s="17" customFormat="1" ht="14.45" customHeight="1">
      <c r="B33" s="18"/>
      <c r="D33" s="91" t="s">
        <v>36</v>
      </c>
      <c r="E33" s="23" t="s">
        <v>37</v>
      </c>
      <c r="F33" s="92">
        <f>ROUND((SUM(BE118:BE121)),2)</f>
        <v>0</v>
      </c>
      <c r="G33" s="93"/>
      <c r="H33" s="93"/>
      <c r="I33" s="94">
        <v>0.2</v>
      </c>
      <c r="J33" s="92">
        <f>ROUND(((SUM(BE118:BE121))*I33),2)</f>
        <v>0</v>
      </c>
      <c r="L33" s="18"/>
    </row>
    <row r="34" spans="2:12" s="17" customFormat="1" ht="14.45" customHeight="1">
      <c r="B34" s="18"/>
      <c r="E34" s="23" t="s">
        <v>38</v>
      </c>
      <c r="F34" s="92">
        <f>ROUND((SUM(BF118:BF121)),2)</f>
        <v>0</v>
      </c>
      <c r="G34" s="93"/>
      <c r="H34" s="93"/>
      <c r="I34" s="94">
        <v>0.2</v>
      </c>
      <c r="J34" s="92">
        <f>ROUND(((SUM(BF118:BF121))*I34),2)</f>
        <v>0</v>
      </c>
      <c r="L34" s="18"/>
    </row>
    <row r="35" spans="2:12" s="17" customFormat="1" ht="14.45" hidden="1" customHeight="1">
      <c r="B35" s="18"/>
      <c r="E35" s="12" t="s">
        <v>39</v>
      </c>
      <c r="F35" s="77">
        <f>ROUND((SUM(BG118:BG121)),2)</f>
        <v>0</v>
      </c>
      <c r="I35" s="95">
        <v>0.2</v>
      </c>
      <c r="J35" s="77">
        <f>0</f>
        <v>0</v>
      </c>
      <c r="L35" s="18"/>
    </row>
    <row r="36" spans="2:12" s="17" customFormat="1" ht="14.45" hidden="1" customHeight="1">
      <c r="B36" s="18"/>
      <c r="E36" s="12" t="s">
        <v>40</v>
      </c>
      <c r="F36" s="77">
        <f>ROUND((SUM(BH118:BH121)),2)</f>
        <v>0</v>
      </c>
      <c r="I36" s="95">
        <v>0.2</v>
      </c>
      <c r="J36" s="77">
        <f>0</f>
        <v>0</v>
      </c>
      <c r="L36" s="18"/>
    </row>
    <row r="37" spans="2:12" s="17" customFormat="1" ht="14.45" hidden="1" customHeight="1">
      <c r="B37" s="18"/>
      <c r="E37" s="23" t="s">
        <v>41</v>
      </c>
      <c r="F37" s="92">
        <f>ROUND((SUM(BI118:BI121)),2)</f>
        <v>0</v>
      </c>
      <c r="G37" s="93"/>
      <c r="H37" s="93"/>
      <c r="I37" s="94">
        <v>0</v>
      </c>
      <c r="J37" s="92">
        <f>0</f>
        <v>0</v>
      </c>
      <c r="L37" s="18"/>
    </row>
    <row r="38" spans="2:12" s="17" customFormat="1" ht="6.95" customHeight="1">
      <c r="B38" s="18"/>
      <c r="L38" s="18"/>
    </row>
    <row r="39" spans="2:12" s="17" customFormat="1" ht="25.35" customHeight="1">
      <c r="B39" s="18"/>
      <c r="C39" s="96"/>
      <c r="D39" s="97" t="s">
        <v>42</v>
      </c>
      <c r="E39" s="46"/>
      <c r="F39" s="46"/>
      <c r="G39" s="98" t="s">
        <v>43</v>
      </c>
      <c r="H39" s="99" t="s">
        <v>44</v>
      </c>
      <c r="I39" s="46"/>
      <c r="J39" s="100">
        <f>SUM(J30:J37)</f>
        <v>0</v>
      </c>
      <c r="K39" s="101"/>
      <c r="L39" s="18"/>
    </row>
    <row r="40" spans="2:12" s="17" customFormat="1" ht="14.45" customHeight="1">
      <c r="B40" s="18"/>
      <c r="L40" s="18"/>
    </row>
    <row r="41" spans="2:12" s="1" customFormat="1" ht="14.45" customHeight="1">
      <c r="B41" s="6"/>
      <c r="L41" s="6"/>
    </row>
    <row r="42" spans="2:12" s="1" customFormat="1" ht="14.45" customHeight="1">
      <c r="B42" s="6"/>
      <c r="L42" s="6"/>
    </row>
    <row r="43" spans="2:12" s="1" customFormat="1" ht="14.45" customHeight="1">
      <c r="B43" s="6"/>
      <c r="L43" s="6"/>
    </row>
    <row r="44" spans="2:12" s="1" customFormat="1" ht="14.45" customHeight="1">
      <c r="B44" s="6"/>
      <c r="L44" s="6"/>
    </row>
    <row r="45" spans="2:12" s="1" customFormat="1" ht="14.45" customHeight="1">
      <c r="B45" s="6"/>
      <c r="L45" s="6"/>
    </row>
    <row r="46" spans="2:12" s="1" customFormat="1" ht="14.45" customHeight="1">
      <c r="B46" s="6"/>
      <c r="L46" s="6"/>
    </row>
    <row r="47" spans="2:12" s="1" customFormat="1" ht="14.45" customHeight="1">
      <c r="B47" s="6"/>
      <c r="L47" s="6"/>
    </row>
    <row r="48" spans="2:12" s="1" customFormat="1" ht="14.45" customHeight="1">
      <c r="B48" s="6"/>
      <c r="L48" s="6"/>
    </row>
    <row r="49" spans="2:12" s="1" customFormat="1" ht="14.45" customHeight="1">
      <c r="B49" s="6"/>
      <c r="L49" s="6"/>
    </row>
    <row r="50" spans="2:12" s="17" customFormat="1" ht="14.45" customHeight="1">
      <c r="B50" s="18"/>
      <c r="D50" s="30" t="s">
        <v>45</v>
      </c>
      <c r="E50" s="31"/>
      <c r="F50" s="31"/>
      <c r="G50" s="30" t="s">
        <v>46</v>
      </c>
      <c r="H50" s="31"/>
      <c r="I50" s="31"/>
      <c r="J50" s="31"/>
      <c r="K50" s="31"/>
      <c r="L50" s="18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>
      <c r="B58" s="6"/>
      <c r="L58" s="6"/>
    </row>
    <row r="59" spans="2:12">
      <c r="B59" s="6"/>
      <c r="L59" s="6"/>
    </row>
    <row r="60" spans="2:12">
      <c r="B60" s="6"/>
      <c r="L60" s="6"/>
    </row>
    <row r="61" spans="2:12" s="17" customFormat="1" ht="12.75">
      <c r="B61" s="18"/>
      <c r="D61" s="32" t="s">
        <v>47</v>
      </c>
      <c r="E61" s="20"/>
      <c r="F61" s="102" t="s">
        <v>48</v>
      </c>
      <c r="G61" s="32" t="s">
        <v>47</v>
      </c>
      <c r="H61" s="20"/>
      <c r="I61" s="20"/>
      <c r="J61" s="103" t="s">
        <v>48</v>
      </c>
      <c r="K61" s="20"/>
      <c r="L61" s="18"/>
    </row>
    <row r="62" spans="2:12">
      <c r="B62" s="6"/>
      <c r="L62" s="6"/>
    </row>
    <row r="63" spans="2:12">
      <c r="B63" s="6"/>
      <c r="L63" s="6"/>
    </row>
    <row r="64" spans="2:12">
      <c r="B64" s="6"/>
      <c r="L64" s="6"/>
    </row>
    <row r="65" spans="2:12" s="17" customFormat="1" ht="12.75">
      <c r="B65" s="18"/>
      <c r="D65" s="30" t="s">
        <v>49</v>
      </c>
      <c r="E65" s="31"/>
      <c r="F65" s="31"/>
      <c r="G65" s="30" t="s">
        <v>50</v>
      </c>
      <c r="H65" s="31"/>
      <c r="I65" s="31"/>
      <c r="J65" s="31"/>
      <c r="K65" s="31"/>
      <c r="L65" s="18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>
      <c r="B73" s="6"/>
      <c r="L73" s="6"/>
    </row>
    <row r="74" spans="2:12">
      <c r="B74" s="6"/>
      <c r="L74" s="6"/>
    </row>
    <row r="75" spans="2:12">
      <c r="B75" s="6"/>
      <c r="L75" s="6"/>
    </row>
    <row r="76" spans="2:12" s="17" customFormat="1" ht="12.75">
      <c r="B76" s="18"/>
      <c r="D76" s="32" t="s">
        <v>47</v>
      </c>
      <c r="E76" s="20"/>
      <c r="F76" s="102" t="s">
        <v>48</v>
      </c>
      <c r="G76" s="32" t="s">
        <v>47</v>
      </c>
      <c r="H76" s="20"/>
      <c r="I76" s="20"/>
      <c r="J76" s="103" t="s">
        <v>48</v>
      </c>
      <c r="K76" s="20"/>
      <c r="L76" s="18"/>
    </row>
    <row r="77" spans="2:12" s="17" customFormat="1" ht="14.45" customHeight="1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18"/>
    </row>
    <row r="81" spans="2:47" s="17" customFormat="1" ht="6.95" hidden="1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8"/>
    </row>
    <row r="82" spans="2:47" s="17" customFormat="1" ht="24.95" hidden="1" customHeight="1">
      <c r="B82" s="18"/>
      <c r="C82" s="7" t="s">
        <v>98</v>
      </c>
      <c r="L82" s="18"/>
    </row>
    <row r="83" spans="2:47" s="17" customFormat="1" ht="6.95" hidden="1" customHeight="1">
      <c r="B83" s="18"/>
      <c r="L83" s="18"/>
    </row>
    <row r="84" spans="2:47" s="17" customFormat="1" ht="12" hidden="1" customHeight="1">
      <c r="B84" s="18"/>
      <c r="C84" s="12" t="s">
        <v>14</v>
      </c>
      <c r="L84" s="18"/>
    </row>
    <row r="85" spans="2:47" s="17" customFormat="1" ht="16.5" hidden="1" customHeight="1">
      <c r="B85" s="18"/>
      <c r="E85" s="215" t="str">
        <f>E7</f>
        <v>Univerzita Komenského</v>
      </c>
      <c r="F85" s="216"/>
      <c r="G85" s="216"/>
      <c r="H85" s="216"/>
      <c r="L85" s="18"/>
    </row>
    <row r="86" spans="2:47" s="17" customFormat="1" ht="12" hidden="1" customHeight="1">
      <c r="B86" s="18"/>
      <c r="C86" s="12" t="s">
        <v>94</v>
      </c>
      <c r="L86" s="18"/>
    </row>
    <row r="87" spans="2:47" s="17" customFormat="1" ht="16.5" hidden="1" customHeight="1">
      <c r="B87" s="18"/>
      <c r="E87" s="212" t="str">
        <f>E9</f>
        <v xml:space="preserve">2023-03-05 - Zariadenie staveniska </v>
      </c>
      <c r="F87" s="234"/>
      <c r="G87" s="234"/>
      <c r="H87" s="234"/>
      <c r="L87" s="18"/>
    </row>
    <row r="88" spans="2:47" s="17" customFormat="1" ht="6.95" hidden="1" customHeight="1">
      <c r="B88" s="18"/>
      <c r="L88" s="18"/>
    </row>
    <row r="89" spans="2:47" s="17" customFormat="1" ht="12" hidden="1" customHeight="1">
      <c r="B89" s="18"/>
      <c r="C89" s="12" t="s">
        <v>18</v>
      </c>
      <c r="F89" s="13" t="str">
        <f>F12</f>
        <v xml:space="preserve"> </v>
      </c>
      <c r="I89" s="12" t="s">
        <v>20</v>
      </c>
      <c r="J89" s="85" t="str">
        <f>IF(J12="","",J12)</f>
        <v>11. 8. 2023</v>
      </c>
      <c r="L89" s="18"/>
    </row>
    <row r="90" spans="2:47" s="17" customFormat="1" ht="6.95" hidden="1" customHeight="1">
      <c r="B90" s="18"/>
      <c r="L90" s="18"/>
    </row>
    <row r="91" spans="2:47" s="17" customFormat="1" ht="15.2" hidden="1" customHeight="1">
      <c r="B91" s="18"/>
      <c r="C91" s="12" t="s">
        <v>22</v>
      </c>
      <c r="F91" s="13" t="str">
        <f>E15</f>
        <v xml:space="preserve"> </v>
      </c>
      <c r="I91" s="12" t="s">
        <v>27</v>
      </c>
      <c r="J91" s="104" t="str">
        <f>E21</f>
        <v xml:space="preserve"> </v>
      </c>
      <c r="L91" s="18"/>
    </row>
    <row r="92" spans="2:47" s="17" customFormat="1" ht="15.2" hidden="1" customHeight="1">
      <c r="B92" s="18"/>
      <c r="C92" s="12" t="s">
        <v>25</v>
      </c>
      <c r="F92" s="13" t="str">
        <f>IF(E18="","",E18)</f>
        <v>Vyplň údaj</v>
      </c>
      <c r="I92" s="12" t="s">
        <v>30</v>
      </c>
      <c r="J92" s="104" t="str">
        <f>E24</f>
        <v xml:space="preserve"> </v>
      </c>
      <c r="L92" s="18"/>
    </row>
    <row r="93" spans="2:47" s="17" customFormat="1" ht="10.35" hidden="1" customHeight="1">
      <c r="B93" s="18"/>
      <c r="L93" s="18"/>
    </row>
    <row r="94" spans="2:47" s="17" customFormat="1" ht="29.25" hidden="1" customHeight="1">
      <c r="B94" s="18"/>
      <c r="C94" s="105" t="s">
        <v>99</v>
      </c>
      <c r="D94" s="96"/>
      <c r="E94" s="96"/>
      <c r="F94" s="96"/>
      <c r="G94" s="96"/>
      <c r="H94" s="96"/>
      <c r="I94" s="96"/>
      <c r="J94" s="106" t="s">
        <v>100</v>
      </c>
      <c r="K94" s="96"/>
      <c r="L94" s="18"/>
    </row>
    <row r="95" spans="2:47" s="17" customFormat="1" ht="10.35" hidden="1" customHeight="1">
      <c r="B95" s="18"/>
      <c r="L95" s="18"/>
    </row>
    <row r="96" spans="2:47" s="17" customFormat="1" ht="22.9" hidden="1" customHeight="1">
      <c r="B96" s="18"/>
      <c r="C96" s="107" t="s">
        <v>101</v>
      </c>
      <c r="J96" s="89">
        <f>J118</f>
        <v>0</v>
      </c>
      <c r="L96" s="18"/>
      <c r="AU96" s="3" t="s">
        <v>102</v>
      </c>
    </row>
    <row r="97" spans="2:12" s="108" customFormat="1" ht="24.95" hidden="1" customHeight="1">
      <c r="B97" s="109"/>
      <c r="D97" s="110" t="s">
        <v>330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74" customFormat="1" ht="19.899999999999999" hidden="1" customHeight="1">
      <c r="B98" s="113"/>
      <c r="D98" s="114" t="s">
        <v>331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7" customFormat="1" ht="21.75" hidden="1" customHeight="1">
      <c r="B99" s="18"/>
      <c r="L99" s="18"/>
    </row>
    <row r="100" spans="2:12" s="17" customFormat="1" ht="6.95" hidden="1" customHeight="1"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18"/>
    </row>
    <row r="101" spans="2:12" hidden="1"/>
    <row r="102" spans="2:12" hidden="1"/>
    <row r="103" spans="2:12" hidden="1"/>
    <row r="104" spans="2:12" s="17" customFormat="1" ht="6.95" customHeight="1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18"/>
    </row>
    <row r="105" spans="2:12" s="17" customFormat="1" ht="24.95" customHeight="1">
      <c r="B105" s="18"/>
      <c r="C105" s="7" t="s">
        <v>108</v>
      </c>
      <c r="L105" s="18"/>
    </row>
    <row r="106" spans="2:12" s="17" customFormat="1" ht="6.95" customHeight="1">
      <c r="B106" s="18"/>
      <c r="L106" s="18"/>
    </row>
    <row r="107" spans="2:12" s="17" customFormat="1" ht="12" customHeight="1">
      <c r="B107" s="18"/>
      <c r="C107" s="12" t="s">
        <v>14</v>
      </c>
      <c r="L107" s="18"/>
    </row>
    <row r="108" spans="2:12" s="17" customFormat="1" ht="16.5" customHeight="1">
      <c r="B108" s="18"/>
      <c r="E108" s="215" t="str">
        <f>E7</f>
        <v>Univerzita Komenského</v>
      </c>
      <c r="F108" s="216"/>
      <c r="G108" s="216"/>
      <c r="H108" s="216"/>
      <c r="L108" s="18"/>
    </row>
    <row r="109" spans="2:12" s="17" customFormat="1" ht="12" customHeight="1">
      <c r="B109" s="18"/>
      <c r="C109" s="12" t="s">
        <v>94</v>
      </c>
      <c r="L109" s="18"/>
    </row>
    <row r="110" spans="2:12" s="17" customFormat="1" ht="16.5" customHeight="1">
      <c r="B110" s="18"/>
      <c r="E110" s="212" t="str">
        <f>E9</f>
        <v xml:space="preserve">2023-03-05 - Zariadenie staveniska </v>
      </c>
      <c r="F110" s="234"/>
      <c r="G110" s="234"/>
      <c r="H110" s="234"/>
      <c r="L110" s="18"/>
    </row>
    <row r="111" spans="2:12" s="17" customFormat="1" ht="6.95" customHeight="1">
      <c r="B111" s="18"/>
      <c r="L111" s="18"/>
    </row>
    <row r="112" spans="2:12" s="17" customFormat="1" ht="12" customHeight="1">
      <c r="B112" s="18"/>
      <c r="C112" s="12" t="s">
        <v>18</v>
      </c>
      <c r="F112" s="13" t="str">
        <f>F12</f>
        <v xml:space="preserve"> </v>
      </c>
      <c r="I112" s="12" t="s">
        <v>20</v>
      </c>
      <c r="J112" s="85" t="str">
        <f>IF(J12="","",J12)</f>
        <v>11. 8. 2023</v>
      </c>
      <c r="L112" s="18"/>
    </row>
    <row r="113" spans="2:65" s="17" customFormat="1" ht="6.95" customHeight="1">
      <c r="B113" s="18"/>
      <c r="L113" s="18"/>
    </row>
    <row r="114" spans="2:65" s="17" customFormat="1" ht="15.2" customHeight="1">
      <c r="B114" s="18"/>
      <c r="C114" s="12" t="s">
        <v>22</v>
      </c>
      <c r="F114" s="13" t="str">
        <f>E15</f>
        <v xml:space="preserve"> </v>
      </c>
      <c r="I114" s="12" t="s">
        <v>27</v>
      </c>
      <c r="J114" s="104" t="str">
        <f>E21</f>
        <v xml:space="preserve"> </v>
      </c>
      <c r="L114" s="18"/>
    </row>
    <row r="115" spans="2:65" s="17" customFormat="1" ht="15.2" customHeight="1">
      <c r="B115" s="18"/>
      <c r="C115" s="12" t="s">
        <v>25</v>
      </c>
      <c r="F115" s="13" t="str">
        <f>IF(E18="","",E18)</f>
        <v>Vyplň údaj</v>
      </c>
      <c r="I115" s="12" t="s">
        <v>30</v>
      </c>
      <c r="J115" s="104" t="str">
        <f>E24</f>
        <v xml:space="preserve"> </v>
      </c>
      <c r="L115" s="18"/>
    </row>
    <row r="116" spans="2:65" s="17" customFormat="1" ht="10.35" customHeight="1">
      <c r="B116" s="18"/>
      <c r="L116" s="18"/>
    </row>
    <row r="117" spans="2:65" s="117" customFormat="1" ht="29.25" customHeight="1">
      <c r="B117" s="118"/>
      <c r="C117" s="119" t="s">
        <v>109</v>
      </c>
      <c r="D117" s="120" t="s">
        <v>57</v>
      </c>
      <c r="E117" s="120" t="s">
        <v>53</v>
      </c>
      <c r="F117" s="120" t="s">
        <v>54</v>
      </c>
      <c r="G117" s="120" t="s">
        <v>110</v>
      </c>
      <c r="H117" s="120" t="s">
        <v>111</v>
      </c>
      <c r="I117" s="120" t="s">
        <v>112</v>
      </c>
      <c r="J117" s="121" t="s">
        <v>100</v>
      </c>
      <c r="K117" s="122" t="s">
        <v>113</v>
      </c>
      <c r="L117" s="118"/>
      <c r="M117" s="48" t="s">
        <v>1</v>
      </c>
      <c r="N117" s="49" t="s">
        <v>36</v>
      </c>
      <c r="O117" s="49" t="s">
        <v>114</v>
      </c>
      <c r="P117" s="49" t="s">
        <v>115</v>
      </c>
      <c r="Q117" s="49" t="s">
        <v>116</v>
      </c>
      <c r="R117" s="49" t="s">
        <v>117</v>
      </c>
      <c r="S117" s="49" t="s">
        <v>118</v>
      </c>
      <c r="T117" s="50" t="s">
        <v>119</v>
      </c>
    </row>
    <row r="118" spans="2:65" s="17" customFormat="1" ht="22.9" customHeight="1">
      <c r="B118" s="18"/>
      <c r="C118" s="54" t="s">
        <v>101</v>
      </c>
      <c r="J118" s="123">
        <f>BK118</f>
        <v>0</v>
      </c>
      <c r="L118" s="18"/>
      <c r="M118" s="51"/>
      <c r="N118" s="43"/>
      <c r="O118" s="43"/>
      <c r="P118" s="124">
        <f>P119</f>
        <v>0</v>
      </c>
      <c r="Q118" s="43"/>
      <c r="R118" s="124">
        <f>R119</f>
        <v>0</v>
      </c>
      <c r="S118" s="43"/>
      <c r="T118" s="125">
        <f>T119</f>
        <v>0</v>
      </c>
      <c r="AT118" s="3" t="s">
        <v>71</v>
      </c>
      <c r="AU118" s="3" t="s">
        <v>102</v>
      </c>
      <c r="BK118" s="126">
        <f>BK119</f>
        <v>0</v>
      </c>
    </row>
    <row r="119" spans="2:65" s="127" customFormat="1" ht="25.9" customHeight="1">
      <c r="B119" s="128"/>
      <c r="D119" s="129" t="s">
        <v>71</v>
      </c>
      <c r="E119" s="130" t="s">
        <v>332</v>
      </c>
      <c r="F119" s="130" t="s">
        <v>333</v>
      </c>
      <c r="I119" s="131"/>
      <c r="J119" s="132">
        <f>BK119</f>
        <v>0</v>
      </c>
      <c r="L119" s="128"/>
      <c r="M119" s="133"/>
      <c r="P119" s="134">
        <f>P120</f>
        <v>0</v>
      </c>
      <c r="R119" s="134">
        <f>R120</f>
        <v>0</v>
      </c>
      <c r="T119" s="135">
        <f>T120</f>
        <v>0</v>
      </c>
      <c r="AR119" s="129" t="s">
        <v>137</v>
      </c>
      <c r="AT119" s="136" t="s">
        <v>71</v>
      </c>
      <c r="AU119" s="136" t="s">
        <v>72</v>
      </c>
      <c r="AY119" s="129" t="s">
        <v>122</v>
      </c>
      <c r="BK119" s="137">
        <f>BK120</f>
        <v>0</v>
      </c>
    </row>
    <row r="120" spans="2:65" s="127" customFormat="1" ht="22.9" customHeight="1">
      <c r="B120" s="128"/>
      <c r="D120" s="129" t="s">
        <v>71</v>
      </c>
      <c r="E120" s="138" t="s">
        <v>334</v>
      </c>
      <c r="F120" s="138" t="s">
        <v>335</v>
      </c>
      <c r="I120" s="131"/>
      <c r="J120" s="139">
        <f>BK120</f>
        <v>0</v>
      </c>
      <c r="L120" s="128"/>
      <c r="M120" s="133"/>
      <c r="P120" s="134">
        <f>P121</f>
        <v>0</v>
      </c>
      <c r="R120" s="134">
        <f>R121</f>
        <v>0</v>
      </c>
      <c r="T120" s="135">
        <f>T121</f>
        <v>0</v>
      </c>
      <c r="AR120" s="129" t="s">
        <v>137</v>
      </c>
      <c r="AT120" s="136" t="s">
        <v>71</v>
      </c>
      <c r="AU120" s="136" t="s">
        <v>79</v>
      </c>
      <c r="AY120" s="129" t="s">
        <v>122</v>
      </c>
      <c r="BK120" s="137">
        <f>BK121</f>
        <v>0</v>
      </c>
    </row>
    <row r="121" spans="2:65" s="17" customFormat="1" ht="16.5" customHeight="1">
      <c r="B121" s="140"/>
      <c r="C121" s="171" t="s">
        <v>79</v>
      </c>
      <c r="D121" s="171" t="s">
        <v>126</v>
      </c>
      <c r="E121" s="181" t="s">
        <v>336</v>
      </c>
      <c r="F121" s="182" t="s">
        <v>335</v>
      </c>
      <c r="G121" s="174" t="s">
        <v>274</v>
      </c>
      <c r="H121" s="175">
        <v>1</v>
      </c>
      <c r="I121" s="142"/>
      <c r="J121" s="141">
        <f>ROUND(I121*H121,3)</f>
        <v>0</v>
      </c>
      <c r="K121" s="143"/>
      <c r="L121" s="18"/>
      <c r="M121" s="160" t="s">
        <v>1</v>
      </c>
      <c r="N121" s="161" t="s">
        <v>38</v>
      </c>
      <c r="O121" s="162"/>
      <c r="P121" s="163">
        <f>O121*H121</f>
        <v>0</v>
      </c>
      <c r="Q121" s="163">
        <v>0</v>
      </c>
      <c r="R121" s="163">
        <f>Q121*H121</f>
        <v>0</v>
      </c>
      <c r="S121" s="163">
        <v>0</v>
      </c>
      <c r="T121" s="164">
        <f>S121*H121</f>
        <v>0</v>
      </c>
      <c r="AR121" s="148" t="s">
        <v>130</v>
      </c>
      <c r="AT121" s="148" t="s">
        <v>126</v>
      </c>
      <c r="AU121" s="148" t="s">
        <v>85</v>
      </c>
      <c r="AY121" s="3" t="s">
        <v>122</v>
      </c>
      <c r="BE121" s="149">
        <f>IF(N121="základná",J121,0)</f>
        <v>0</v>
      </c>
      <c r="BF121" s="149">
        <f>IF(N121="znížená",J121,0)</f>
        <v>0</v>
      </c>
      <c r="BG121" s="149">
        <f>IF(N121="zákl. prenesená",J121,0)</f>
        <v>0</v>
      </c>
      <c r="BH121" s="149">
        <f>IF(N121="zníž. prenesená",J121,0)</f>
        <v>0</v>
      </c>
      <c r="BI121" s="149">
        <f>IF(N121="nulová",J121,0)</f>
        <v>0</v>
      </c>
      <c r="BJ121" s="3" t="s">
        <v>85</v>
      </c>
      <c r="BK121" s="150">
        <f>ROUND(I121*H121,3)</f>
        <v>0</v>
      </c>
      <c r="BL121" s="3" t="s">
        <v>130</v>
      </c>
      <c r="BM121" s="148" t="s">
        <v>337</v>
      </c>
    </row>
    <row r="122" spans="2:65" s="17" customFormat="1" ht="6.95" customHeight="1"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18"/>
    </row>
  </sheetData>
  <sheetProtection algorithmName="SHA-512" hashValue="Nh9WjlH9UBhRE5+IuXX4UBmJbrwBGhal11XEebE2F30suSYtR51GnZ5wIcLB4VNfs3ND28O7ciQ2qExy9uVTCw==" saltValue="KjgWXIewpbVghqp7ckBeDA==" spinCount="100000" sheet="1" objects="1" scenarios="1"/>
  <autoFilter ref="C117:K121" xr:uid="{00000000-0009-0000-0000-000008000000}"/>
  <mergeCells count="9">
    <mergeCell ref="E108:H108"/>
    <mergeCell ref="E110:H110"/>
    <mergeCell ref="E27:H27"/>
    <mergeCell ref="E85:H85"/>
    <mergeCell ref="L2:V2"/>
    <mergeCell ref="E7:H7"/>
    <mergeCell ref="E9:H9"/>
    <mergeCell ref="E18:H18"/>
    <mergeCell ref="E87:H87"/>
  </mergeCells>
  <pageMargins left="0.39374999999999999" right="0.39374999999999999" top="0.39374999999999999" bottom="0.39374999999999999" header="0" footer="0"/>
  <pageSetup paperSize="9" fitToHeight="100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8B3B05629E964E97B7DF69AB157CD5" ma:contentTypeVersion="10" ma:contentTypeDescription="Umožňuje vytvoriť nový dokument." ma:contentTypeScope="" ma:versionID="d7f4e178333f30db24bd004c4ead06a8">
  <xsd:schema xmlns:xsd="http://www.w3.org/2001/XMLSchema" xmlns:xs="http://www.w3.org/2001/XMLSchema" xmlns:p="http://schemas.microsoft.com/office/2006/metadata/properties" xmlns:ns2="624b0479-4417-4226-9004-4e12741c5633" xmlns:ns3="fcd3a85a-225f-46cf-b657-3446a7c28fd2" targetNamespace="http://schemas.microsoft.com/office/2006/metadata/properties" ma:root="true" ma:fieldsID="8b9e113056b8183f3f5b6d11b0fc0569" ns2:_="" ns3:_="">
    <xsd:import namespace="624b0479-4417-4226-9004-4e12741c5633"/>
    <xsd:import namespace="fcd3a85a-225f-46cf-b657-3446a7c2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b0479-4417-4226-9004-4e12741c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3a85a-225f-46cf-b657-3446a7c28fd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64d5b38-8c13-43c1-a6b3-42ac1f2720af}" ma:internalName="TaxCatchAll" ma:showField="CatchAllData" ma:web="fcd3a85a-225f-46cf-b657-3446a7c28f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d3a85a-225f-46cf-b657-3446a7c28fd2" xsi:nil="true"/>
    <lcf76f155ced4ddcb4097134ff3c332f xmlns="624b0479-4417-4226-9004-4e12741c56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41647-7282-4AFA-A0D4-EB58E1E48FBA}"/>
</file>

<file path=customXml/itemProps2.xml><?xml version="1.0" encoding="utf-8"?>
<ds:datastoreItem xmlns:ds="http://schemas.openxmlformats.org/officeDocument/2006/customXml" ds:itemID="{B27942B6-7FD8-482D-BFC8-64815C09DD9D}"/>
</file>

<file path=customXml/itemProps3.xml><?xml version="1.0" encoding="utf-8"?>
<ds:datastoreItem xmlns:ds="http://schemas.openxmlformats.org/officeDocument/2006/customXml" ds:itemID="{3F4E5038-358D-47EF-B0FA-DED84A666F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DESKTOP-PC02\PC02</dc:creator>
  <cp:keywords/>
  <dc:description/>
  <cp:lastModifiedBy>Zárecká Katarína</cp:lastModifiedBy>
  <cp:revision/>
  <dcterms:created xsi:type="dcterms:W3CDTF">2024-03-11T08:02:55Z</dcterms:created>
  <dcterms:modified xsi:type="dcterms:W3CDTF">2024-03-12T14:08:28Z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fef7c047e99c413ebfb58f41c3913f4b</vt:lpwstr>
  </property>
  <property fmtid="{D5CDD505-2E9C-101B-9397-08002B2CF9AE}" pid="3" name="ContentTypeId">
    <vt:lpwstr>0x010100888B3B05629E964E97B7DF69AB157CD5</vt:lpwstr>
  </property>
  <property fmtid="{D5CDD505-2E9C-101B-9397-08002B2CF9AE}" pid="4" name="MediaServiceImageTags">
    <vt:lpwstr/>
  </property>
</Properties>
</file>